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E:\PHONG TAI CHINH\Phan bo Du toan 2023\Chuong trinh MTQG nam 2023\Dieu chinh cac CT MTQG nam 2023\"/>
    </mc:Choice>
  </mc:AlternateContent>
  <xr:revisionPtr revIDLastSave="0" documentId="13_ncr:1_{F09F553D-1CC3-4A81-B745-ED2D76B4247E}" xr6:coauthVersionLast="47" xr6:coauthVersionMax="47" xr10:uidLastSave="{00000000-0000-0000-0000-000000000000}"/>
  <bookViews>
    <workbookView xWindow="-120" yWindow="-120" windowWidth="24240" windowHeight="13140" firstSheet="20" activeTab="21" xr2:uid="{00000000-000D-0000-FFFF-FFFF00000000}"/>
  </bookViews>
  <sheets>
    <sheet name="PL 03B" sheetId="2" state="hidden" r:id="rId1"/>
    <sheet name="PL 03A" sheetId="3" state="hidden" r:id="rId2"/>
    <sheet name="PL 03" sheetId="4" state="hidden" r:id="rId3"/>
    <sheet name="B02-DTPT NSTW" sheetId="1" state="hidden" r:id="rId4"/>
    <sheet name="foxz" sheetId="26" state="hidden" r:id="rId5"/>
    <sheet name="foxz_2" sheetId="27" state="veryHidden" r:id="rId6"/>
    <sheet name="foxz_3" sheetId="28" state="veryHidden" r:id="rId7"/>
    <sheet name="foxz_4" sheetId="29" state="veryHidden" r:id="rId8"/>
    <sheet name="foxz_5" sheetId="30" state="veryHidden" r:id="rId9"/>
    <sheet name="foxz_6" sheetId="31" state="veryHidden" r:id="rId10"/>
    <sheet name="foxz_7" sheetId="32" state="veryHidden" r:id="rId11"/>
    <sheet name="foxz_8" sheetId="33" state="veryHidden" r:id="rId12"/>
    <sheet name="foxz_9" sheetId="34" state="veryHidden" r:id="rId13"/>
    <sheet name="foxz_10" sheetId="35" state="veryHidden" r:id="rId14"/>
    <sheet name="foxz_11" sheetId="37" state="veryHidden" r:id="rId15"/>
    <sheet name="foxz_12" sheetId="38" state="veryHidden" r:id="rId16"/>
    <sheet name="PL 05" sheetId="6" state="hidden" r:id="rId17"/>
    <sheet name="PL 04B" sheetId="7" state="hidden" r:id="rId18"/>
    <sheet name="PL 04A" sheetId="8" state="hidden" r:id="rId19"/>
    <sheet name="PL 04" sheetId="9" state="hidden" r:id="rId20"/>
    <sheet name="Vốn trung ương" sheetId="44" r:id="rId21"/>
    <sheet name="Đối ứng NS ĐP" sheetId="46" r:id="rId22"/>
  </sheets>
  <externalReferences>
    <externalReference r:id="rId23"/>
    <externalReference r:id="rId24"/>
    <externalReference r:id="rId25"/>
  </externalReferences>
  <definedNames>
    <definedName name="_xlnm.Print_Area" localSheetId="21">'Đối ứng NS ĐP'!$A$1:$F$35</definedName>
    <definedName name="_xlnm.Print_Area" localSheetId="2">'PL 03'!$A$1:$L$110</definedName>
    <definedName name="_xlnm.Print_Area" localSheetId="1">'PL 03A'!$A$1:$X$116</definedName>
    <definedName name="_xlnm.Print_Area" localSheetId="0">'PL 03B'!$A$1:$R$124</definedName>
    <definedName name="_xlnm.Print_Area" localSheetId="19">'PL 04'!$A$1:$BS$225</definedName>
    <definedName name="_xlnm.Print_Area" localSheetId="18">'PL 04A'!$A$1:$BS$221</definedName>
    <definedName name="_xlnm.Print_Area" localSheetId="17">'PL 04B'!$A$1:$BS$225</definedName>
    <definedName name="_xlnm.Print_Area" localSheetId="16">'PL 05'!$A$1:$AL$1027</definedName>
    <definedName name="_xlnm.Print_Area" localSheetId="20">'Vốn trung ương'!$A$1:$F$18</definedName>
    <definedName name="_xlnm.Print_Titles" localSheetId="21">'Đối ứng NS ĐP'!$5:$6</definedName>
    <definedName name="_xlnm.Print_Titles" localSheetId="2">'PL 03'!$5:$10</definedName>
    <definedName name="_xlnm.Print_Titles" localSheetId="1">'PL 03A'!$6:$10</definedName>
    <definedName name="_xlnm.Print_Titles" localSheetId="0">'PL 03B'!$6:$10</definedName>
    <definedName name="_xlnm.Print_Titles" localSheetId="19">'PL 04'!$5:$9</definedName>
    <definedName name="_xlnm.Print_Titles" localSheetId="18">'PL 04A'!$5:$9</definedName>
    <definedName name="_xlnm.Print_Titles" localSheetId="17">'PL 04B'!$5:$9</definedName>
    <definedName name="_xlnm.Print_Titles" localSheetId="16">'PL 05'!$5:$9</definedName>
    <definedName name="_xlnm.Print_Titles" localSheetId="20">'Vốn trung ương'!$5:$6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44" l="1"/>
  <c r="E16" i="44"/>
  <c r="E33" i="46"/>
  <c r="E32" i="46" s="1"/>
  <c r="C32" i="46"/>
  <c r="E15" i="46"/>
  <c r="C15" i="46"/>
  <c r="E16" i="46"/>
  <c r="C16" i="46"/>
  <c r="E12" i="46"/>
  <c r="E8" i="46" s="1"/>
  <c r="E9" i="46"/>
  <c r="C9" i="46"/>
  <c r="C8" i="46"/>
  <c r="E8" i="44"/>
  <c r="E12" i="44"/>
  <c r="C9" i="44"/>
  <c r="E9" i="44"/>
  <c r="C8" i="44"/>
  <c r="E18" i="46"/>
  <c r="C18" i="46"/>
  <c r="C15" i="44"/>
  <c r="W232" i="9"/>
  <c r="O232" i="9"/>
  <c r="EH218" i="9"/>
  <c r="CD218" i="9"/>
  <c r="BM217" i="9"/>
  <c r="BK217" i="9" s="1"/>
  <c r="BJ217" i="9"/>
  <c r="K217" i="9" s="1"/>
  <c r="BI217" i="9"/>
  <c r="J217" i="9" s="1"/>
  <c r="BH217" i="9"/>
  <c r="I217" i="9" s="1"/>
  <c r="BG217" i="9"/>
  <c r="BF217" i="9"/>
  <c r="G217" i="9" s="1"/>
  <c r="BD217" i="9"/>
  <c r="E217" i="9" s="1"/>
  <c r="AW217" i="9"/>
  <c r="AU217" i="9" s="1"/>
  <c r="AO217" i="9"/>
  <c r="AM217" i="9" s="1"/>
  <c r="AG217" i="9"/>
  <c r="Y217" i="9"/>
  <c r="W217" i="9" s="1"/>
  <c r="Q217" i="9"/>
  <c r="O217" i="9" s="1"/>
  <c r="M217" i="9"/>
  <c r="H217" i="9"/>
  <c r="BM216" i="9"/>
  <c r="BK216" i="9" s="1"/>
  <c r="BJ216" i="9"/>
  <c r="BI216" i="9"/>
  <c r="J216" i="9" s="1"/>
  <c r="BH216" i="9"/>
  <c r="I216" i="9" s="1"/>
  <c r="BG216" i="9"/>
  <c r="H216" i="9" s="1"/>
  <c r="BF216" i="9"/>
  <c r="BE216" i="9"/>
  <c r="F216" i="9" s="1"/>
  <c r="BD216" i="9"/>
  <c r="E216" i="9" s="1"/>
  <c r="AW216" i="9"/>
  <c r="AU216" i="9"/>
  <c r="AO216" i="9"/>
  <c r="AM216" i="9" s="1"/>
  <c r="AG216" i="9"/>
  <c r="AE216" i="9"/>
  <c r="Y216" i="9"/>
  <c r="W216" i="9" s="1"/>
  <c r="Q216" i="9"/>
  <c r="O216" i="9"/>
  <c r="N216" i="9"/>
  <c r="M216" i="9"/>
  <c r="K216" i="9"/>
  <c r="G216" i="9"/>
  <c r="BM215" i="9"/>
  <c r="BK215" i="9" s="1"/>
  <c r="BJ215" i="9"/>
  <c r="K215" i="9" s="1"/>
  <c r="BI215" i="9"/>
  <c r="BH215" i="9"/>
  <c r="I215" i="9" s="1"/>
  <c r="BG215" i="9"/>
  <c r="H215" i="9" s="1"/>
  <c r="BF215" i="9"/>
  <c r="G215" i="9" s="1"/>
  <c r="BD215" i="9"/>
  <c r="E215" i="9" s="1"/>
  <c r="AW215" i="9"/>
  <c r="AU215" i="9" s="1"/>
  <c r="AO215" i="9"/>
  <c r="AM215" i="9" s="1"/>
  <c r="AG215" i="9"/>
  <c r="AE215" i="9" s="1"/>
  <c r="Y215" i="9"/>
  <c r="N215" i="9" s="1"/>
  <c r="Q215" i="9"/>
  <c r="O215" i="9" s="1"/>
  <c r="M215" i="9"/>
  <c r="J215" i="9"/>
  <c r="BM214" i="9"/>
  <c r="BK214" i="9"/>
  <c r="BJ214" i="9"/>
  <c r="K214" i="9" s="1"/>
  <c r="BI214" i="9"/>
  <c r="J214" i="9" s="1"/>
  <c r="BH214" i="9"/>
  <c r="BG214" i="9"/>
  <c r="H214" i="9" s="1"/>
  <c r="BF214" i="9"/>
  <c r="G214" i="9" s="1"/>
  <c r="BD214" i="9"/>
  <c r="AW214" i="9"/>
  <c r="AU214" i="9" s="1"/>
  <c r="AO214" i="9"/>
  <c r="AM214" i="9"/>
  <c r="AG214" i="9"/>
  <c r="BE214" i="9" s="1"/>
  <c r="F214" i="9" s="1"/>
  <c r="Y214" i="9"/>
  <c r="W214" i="9"/>
  <c r="Q214" i="9"/>
  <c r="O214" i="9" s="1"/>
  <c r="M214" i="9"/>
  <c r="I214" i="9"/>
  <c r="E214" i="9"/>
  <c r="BM213" i="9"/>
  <c r="BK213" i="9" s="1"/>
  <c r="BJ213" i="9"/>
  <c r="K213" i="9" s="1"/>
  <c r="BI213" i="9"/>
  <c r="J213" i="9" s="1"/>
  <c r="BH213" i="9"/>
  <c r="BG213" i="9"/>
  <c r="BF213" i="9"/>
  <c r="G213" i="9" s="1"/>
  <c r="BD213" i="9"/>
  <c r="AW213" i="9"/>
  <c r="AU213" i="9" s="1"/>
  <c r="AO213" i="9"/>
  <c r="AM213" i="9" s="1"/>
  <c r="AG213" i="9"/>
  <c r="Y213" i="9"/>
  <c r="W213" i="9" s="1"/>
  <c r="Q213" i="9"/>
  <c r="O213" i="9" s="1"/>
  <c r="M213" i="9"/>
  <c r="I213" i="9"/>
  <c r="H213" i="9"/>
  <c r="E213" i="9"/>
  <c r="BM212" i="9"/>
  <c r="BK212" i="9" s="1"/>
  <c r="BJ212" i="9"/>
  <c r="BI212" i="9"/>
  <c r="J212" i="9" s="1"/>
  <c r="BH212" i="9"/>
  <c r="I212" i="9" s="1"/>
  <c r="BG212" i="9"/>
  <c r="BF212" i="9"/>
  <c r="BE212" i="9"/>
  <c r="F212" i="9" s="1"/>
  <c r="BD212" i="9"/>
  <c r="E212" i="9" s="1"/>
  <c r="AW212" i="9"/>
  <c r="AU212" i="9"/>
  <c r="AO212" i="9"/>
  <c r="AM212" i="9" s="1"/>
  <c r="AG212" i="9"/>
  <c r="AE212" i="9"/>
  <c r="Y212" i="9"/>
  <c r="W212" i="9" s="1"/>
  <c r="Q212" i="9"/>
  <c r="O212" i="9"/>
  <c r="N212" i="9"/>
  <c r="M212" i="9"/>
  <c r="K212" i="9"/>
  <c r="H212" i="9"/>
  <c r="G212" i="9"/>
  <c r="BM211" i="9"/>
  <c r="BK211" i="9" s="1"/>
  <c r="BJ211" i="9"/>
  <c r="BI211" i="9"/>
  <c r="BH211" i="9"/>
  <c r="I211" i="9" s="1"/>
  <c r="BG211" i="9"/>
  <c r="H211" i="9" s="1"/>
  <c r="BF211" i="9"/>
  <c r="BD211" i="9"/>
  <c r="E211" i="9" s="1"/>
  <c r="AW211" i="9"/>
  <c r="AU211" i="9" s="1"/>
  <c r="AO211" i="9"/>
  <c r="AM211" i="9" s="1"/>
  <c r="AG211" i="9"/>
  <c r="AE211" i="9" s="1"/>
  <c r="Y211" i="9"/>
  <c r="Q211" i="9"/>
  <c r="O211" i="9" s="1"/>
  <c r="N211" i="9"/>
  <c r="M211" i="9"/>
  <c r="K211" i="9"/>
  <c r="J211" i="9"/>
  <c r="G211" i="9"/>
  <c r="BM210" i="9"/>
  <c r="BK210" i="9"/>
  <c r="BJ210" i="9"/>
  <c r="K210" i="9" s="1"/>
  <c r="BI210" i="9"/>
  <c r="BH210" i="9"/>
  <c r="BG210" i="9"/>
  <c r="BF210" i="9"/>
  <c r="G210" i="9" s="1"/>
  <c r="BD210" i="9"/>
  <c r="AW210" i="9"/>
  <c r="AU210" i="9" s="1"/>
  <c r="AO210" i="9"/>
  <c r="AM210" i="9"/>
  <c r="AG210" i="9"/>
  <c r="Y210" i="9"/>
  <c r="BE210" i="9" s="1"/>
  <c r="F210" i="9" s="1"/>
  <c r="W210" i="9"/>
  <c r="Q210" i="9"/>
  <c r="O210" i="9" s="1"/>
  <c r="M210" i="9"/>
  <c r="J210" i="9"/>
  <c r="I210" i="9"/>
  <c r="E210" i="9"/>
  <c r="BM209" i="9"/>
  <c r="BK209" i="9"/>
  <c r="BJ209" i="9"/>
  <c r="BI209" i="9"/>
  <c r="J209" i="9" s="1"/>
  <c r="BH209" i="9"/>
  <c r="BG209" i="9"/>
  <c r="BF209" i="9"/>
  <c r="G209" i="9" s="1"/>
  <c r="BE209" i="9"/>
  <c r="F209" i="9" s="1"/>
  <c r="BD209" i="9"/>
  <c r="AW209" i="9"/>
  <c r="AU209" i="9"/>
  <c r="AO209" i="9"/>
  <c r="AM209" i="9"/>
  <c r="AG209" i="9"/>
  <c r="N209" i="9" s="1"/>
  <c r="AE209" i="9"/>
  <c r="L209" i="9" s="1"/>
  <c r="Y209" i="9"/>
  <c r="W209" i="9"/>
  <c r="Q209" i="9"/>
  <c r="O209" i="9"/>
  <c r="M209" i="9"/>
  <c r="I209" i="9"/>
  <c r="H209" i="9"/>
  <c r="E209" i="9"/>
  <c r="BM208" i="9"/>
  <c r="BK208" i="9" s="1"/>
  <c r="BJ208" i="9"/>
  <c r="BI208" i="9"/>
  <c r="BH208" i="9"/>
  <c r="BG208" i="9"/>
  <c r="BF208" i="9"/>
  <c r="BD208" i="9"/>
  <c r="AW208" i="9"/>
  <c r="AU208" i="9"/>
  <c r="AO208" i="9"/>
  <c r="AM208" i="9" s="1"/>
  <c r="AG208" i="9"/>
  <c r="AE208" i="9"/>
  <c r="Y208" i="9"/>
  <c r="W208" i="9" s="1"/>
  <c r="Q208" i="9"/>
  <c r="O208" i="9"/>
  <c r="N208" i="9"/>
  <c r="M208" i="9"/>
  <c r="K208" i="9"/>
  <c r="J208" i="9"/>
  <c r="J207" i="9" s="1"/>
  <c r="H208" i="9"/>
  <c r="G208" i="9"/>
  <c r="BR207" i="9"/>
  <c r="BM207" i="9" s="1"/>
  <c r="BK207" i="9" s="1"/>
  <c r="BF207" i="9"/>
  <c r="BB207" i="9"/>
  <c r="BA207" i="9"/>
  <c r="AZ207" i="9"/>
  <c r="AY207" i="9"/>
  <c r="AX207" i="9"/>
  <c r="AW207" i="9" s="1"/>
  <c r="AV207" i="9"/>
  <c r="AU207" i="9" s="1"/>
  <c r="AT207" i="9"/>
  <c r="AS207" i="9"/>
  <c r="AR207" i="9"/>
  <c r="AQ207" i="9"/>
  <c r="AP207" i="9"/>
  <c r="AO207" i="9" s="1"/>
  <c r="AN207" i="9"/>
  <c r="AL207" i="9"/>
  <c r="AK207" i="9"/>
  <c r="AJ207" i="9"/>
  <c r="AI207" i="9"/>
  <c r="AH207" i="9"/>
  <c r="AG207" i="9" s="1"/>
  <c r="AF207" i="9"/>
  <c r="AD207" i="9"/>
  <c r="AD204" i="9" s="1"/>
  <c r="AC207" i="9"/>
  <c r="AB207" i="9"/>
  <c r="AA207" i="9"/>
  <c r="Z207" i="9"/>
  <c r="Y207" i="9"/>
  <c r="X207" i="9"/>
  <c r="V207" i="9"/>
  <c r="U207" i="9"/>
  <c r="T207" i="9"/>
  <c r="S207" i="9"/>
  <c r="R207" i="9"/>
  <c r="Q207" i="9" s="1"/>
  <c r="P207" i="9"/>
  <c r="M207" i="9"/>
  <c r="BM206" i="9"/>
  <c r="BK206" i="9"/>
  <c r="BJ206" i="9"/>
  <c r="BJ205" i="9" s="1"/>
  <c r="BI206" i="9"/>
  <c r="BH206" i="9"/>
  <c r="BG206" i="9"/>
  <c r="H206" i="9" s="1"/>
  <c r="H205" i="9" s="1"/>
  <c r="BF206" i="9"/>
  <c r="G206" i="9" s="1"/>
  <c r="G205" i="9" s="1"/>
  <c r="BD206" i="9"/>
  <c r="AW206" i="9"/>
  <c r="AU206" i="9" s="1"/>
  <c r="AO206" i="9"/>
  <c r="AM206" i="9"/>
  <c r="AG206" i="9"/>
  <c r="AE206" i="9" s="1"/>
  <c r="AD206" i="9"/>
  <c r="Y206" i="9"/>
  <c r="W206" i="9" s="1"/>
  <c r="V206" i="9"/>
  <c r="Q206" i="9"/>
  <c r="O206" i="9"/>
  <c r="M206" i="9"/>
  <c r="K206" i="9"/>
  <c r="K205" i="9" s="1"/>
  <c r="J206" i="9"/>
  <c r="J205" i="9" s="1"/>
  <c r="I206" i="9"/>
  <c r="E206" i="9"/>
  <c r="BR205" i="9"/>
  <c r="BM205" i="9" s="1"/>
  <c r="BK205" i="9" s="1"/>
  <c r="BI205" i="9"/>
  <c r="BF205" i="9"/>
  <c r="BD205" i="9"/>
  <c r="BB205" i="9"/>
  <c r="AT205" i="9"/>
  <c r="AS205" i="9"/>
  <c r="AR205" i="9"/>
  <c r="AQ205" i="9"/>
  <c r="AP205" i="9"/>
  <c r="AO205" i="9" s="1"/>
  <c r="AL205" i="9"/>
  <c r="AG205" i="9"/>
  <c r="AD205" i="9"/>
  <c r="Y205" i="9" s="1"/>
  <c r="W205" i="9" s="1"/>
  <c r="V205" i="9"/>
  <c r="M205" i="9"/>
  <c r="I205" i="9"/>
  <c r="BQ204" i="9"/>
  <c r="BP204" i="9"/>
  <c r="BO204" i="9"/>
  <c r="BN204" i="9"/>
  <c r="BL204" i="9"/>
  <c r="BF204" i="9"/>
  <c r="BA204" i="9"/>
  <c r="AZ204" i="9"/>
  <c r="AY204" i="9"/>
  <c r="AX204" i="9"/>
  <c r="AV204" i="9"/>
  <c r="AT204" i="9"/>
  <c r="AS204" i="9"/>
  <c r="AR204" i="9"/>
  <c r="AQ204" i="9"/>
  <c r="AP204" i="9"/>
  <c r="AN204" i="9"/>
  <c r="AL204" i="9"/>
  <c r="AG204" i="9" s="1"/>
  <c r="Y204" i="9"/>
  <c r="W204" i="9" s="1"/>
  <c r="M204" i="9"/>
  <c r="J204" i="9"/>
  <c r="BM203" i="9"/>
  <c r="BK203" i="9" s="1"/>
  <c r="BJ203" i="9"/>
  <c r="BI203" i="9"/>
  <c r="BH203" i="9"/>
  <c r="BG203" i="9"/>
  <c r="H203" i="9" s="1"/>
  <c r="BF203" i="9"/>
  <c r="BD203" i="9"/>
  <c r="E203" i="9" s="1"/>
  <c r="AW203" i="9"/>
  <c r="AU203" i="9" s="1"/>
  <c r="AO203" i="9"/>
  <c r="AM203" i="9"/>
  <c r="AG203" i="9"/>
  <c r="AE203" i="9" s="1"/>
  <c r="Y203" i="9"/>
  <c r="BE203" i="9" s="1"/>
  <c r="F203" i="9" s="1"/>
  <c r="Q203" i="9"/>
  <c r="O203" i="9" s="1"/>
  <c r="N203" i="9"/>
  <c r="M203" i="9"/>
  <c r="K203" i="9"/>
  <c r="J203" i="9"/>
  <c r="I203" i="9"/>
  <c r="G203" i="9"/>
  <c r="BM202" i="9"/>
  <c r="BK202" i="9"/>
  <c r="BJ202" i="9"/>
  <c r="K202" i="9" s="1"/>
  <c r="BI202" i="9"/>
  <c r="J202" i="9" s="1"/>
  <c r="BH202" i="9"/>
  <c r="BG202" i="9"/>
  <c r="BF202" i="9"/>
  <c r="G202" i="9" s="1"/>
  <c r="BD202" i="9"/>
  <c r="E202" i="9" s="1"/>
  <c r="AW202" i="9"/>
  <c r="AU202" i="9" s="1"/>
  <c r="AO202" i="9"/>
  <c r="AM202" i="9" s="1"/>
  <c r="AG202" i="9"/>
  <c r="Y202" i="9"/>
  <c r="W202" i="9" s="1"/>
  <c r="Q202" i="9"/>
  <c r="O202" i="9" s="1"/>
  <c r="M202" i="9"/>
  <c r="I202" i="9"/>
  <c r="H202" i="9"/>
  <c r="BM201" i="9"/>
  <c r="BK201" i="9" s="1"/>
  <c r="BJ201" i="9"/>
  <c r="BI201" i="9"/>
  <c r="J201" i="9" s="1"/>
  <c r="BH201" i="9"/>
  <c r="I201" i="9" s="1"/>
  <c r="BG201" i="9"/>
  <c r="H201" i="9" s="1"/>
  <c r="BF201" i="9"/>
  <c r="BE201" i="9"/>
  <c r="F201" i="9" s="1"/>
  <c r="BD201" i="9"/>
  <c r="E201" i="9" s="1"/>
  <c r="AW201" i="9"/>
  <c r="AU201" i="9"/>
  <c r="AO201" i="9"/>
  <c r="AM201" i="9" s="1"/>
  <c r="AG201" i="9"/>
  <c r="AE201" i="9"/>
  <c r="Y201" i="9"/>
  <c r="W201" i="9" s="1"/>
  <c r="Q201" i="9"/>
  <c r="O201" i="9"/>
  <c r="N201" i="9"/>
  <c r="M201" i="9"/>
  <c r="K201" i="9"/>
  <c r="G201" i="9"/>
  <c r="BM200" i="9"/>
  <c r="BK200" i="9" s="1"/>
  <c r="BJ200" i="9"/>
  <c r="K200" i="9" s="1"/>
  <c r="BI200" i="9"/>
  <c r="BH200" i="9"/>
  <c r="I200" i="9" s="1"/>
  <c r="BG200" i="9"/>
  <c r="H200" i="9" s="1"/>
  <c r="BF200" i="9"/>
  <c r="G200" i="9" s="1"/>
  <c r="BD200" i="9"/>
  <c r="E200" i="9" s="1"/>
  <c r="AW200" i="9"/>
  <c r="AU200" i="9" s="1"/>
  <c r="AO200" i="9"/>
  <c r="AM200" i="9" s="1"/>
  <c r="AG200" i="9"/>
  <c r="AE200" i="9" s="1"/>
  <c r="Y200" i="9"/>
  <c r="Q200" i="9"/>
  <c r="O200" i="9" s="1"/>
  <c r="N200" i="9"/>
  <c r="M200" i="9"/>
  <c r="J200" i="9"/>
  <c r="BM199" i="9"/>
  <c r="BK199" i="9"/>
  <c r="BJ199" i="9"/>
  <c r="K199" i="9" s="1"/>
  <c r="BI199" i="9"/>
  <c r="J199" i="9" s="1"/>
  <c r="BH199" i="9"/>
  <c r="BG199" i="9"/>
  <c r="H199" i="9" s="1"/>
  <c r="BF199" i="9"/>
  <c r="G199" i="9" s="1"/>
  <c r="BD199" i="9"/>
  <c r="AW199" i="9"/>
  <c r="AU199" i="9" s="1"/>
  <c r="AO199" i="9"/>
  <c r="AM199" i="9"/>
  <c r="AG199" i="9"/>
  <c r="BE199" i="9" s="1"/>
  <c r="F199" i="9" s="1"/>
  <c r="Y199" i="9"/>
  <c r="W199" i="9"/>
  <c r="Q199" i="9"/>
  <c r="O199" i="9" s="1"/>
  <c r="M199" i="9"/>
  <c r="I199" i="9"/>
  <c r="E199" i="9"/>
  <c r="BM198" i="9"/>
  <c r="BK198" i="9" s="1"/>
  <c r="BJ198" i="9"/>
  <c r="K198" i="9" s="1"/>
  <c r="BI198" i="9"/>
  <c r="J198" i="9" s="1"/>
  <c r="BH198" i="9"/>
  <c r="I198" i="9" s="1"/>
  <c r="BG198" i="9"/>
  <c r="BF198" i="9"/>
  <c r="G198" i="9" s="1"/>
  <c r="BD198" i="9"/>
  <c r="E198" i="9" s="1"/>
  <c r="AW198" i="9"/>
  <c r="AU198" i="9" s="1"/>
  <c r="AO198" i="9"/>
  <c r="AM198" i="9" s="1"/>
  <c r="AG198" i="9"/>
  <c r="Y198" i="9"/>
  <c r="W198" i="9" s="1"/>
  <c r="Q198" i="9"/>
  <c r="O198" i="9" s="1"/>
  <c r="M198" i="9"/>
  <c r="H198" i="9"/>
  <c r="BM197" i="9"/>
  <c r="BK197" i="9" s="1"/>
  <c r="BJ197" i="9"/>
  <c r="BI197" i="9"/>
  <c r="J197" i="9" s="1"/>
  <c r="BH197" i="9"/>
  <c r="I197" i="9" s="1"/>
  <c r="BG197" i="9"/>
  <c r="H197" i="9" s="1"/>
  <c r="BF197" i="9"/>
  <c r="BE197" i="9"/>
  <c r="F197" i="9" s="1"/>
  <c r="BD197" i="9"/>
  <c r="E197" i="9" s="1"/>
  <c r="AW197" i="9"/>
  <c r="AU197" i="9"/>
  <c r="AO197" i="9"/>
  <c r="AM197" i="9" s="1"/>
  <c r="AG197" i="9"/>
  <c r="AE197" i="9"/>
  <c r="Y197" i="9"/>
  <c r="W197" i="9" s="1"/>
  <c r="Q197" i="9"/>
  <c r="O197" i="9"/>
  <c r="N197" i="9"/>
  <c r="M197" i="9"/>
  <c r="K197" i="9"/>
  <c r="G197" i="9"/>
  <c r="BM196" i="9"/>
  <c r="BK196" i="9" s="1"/>
  <c r="BJ196" i="9"/>
  <c r="K196" i="9" s="1"/>
  <c r="BI196" i="9"/>
  <c r="BH196" i="9"/>
  <c r="BG196" i="9"/>
  <c r="H196" i="9" s="1"/>
  <c r="BF196" i="9"/>
  <c r="G196" i="9" s="1"/>
  <c r="BD196" i="9"/>
  <c r="AW196" i="9"/>
  <c r="AU196" i="9" s="1"/>
  <c r="AO196" i="9"/>
  <c r="AM196" i="9" s="1"/>
  <c r="AG196" i="9"/>
  <c r="AE196" i="9" s="1"/>
  <c r="Y196" i="9"/>
  <c r="N196" i="9" s="1"/>
  <c r="Q196" i="9"/>
  <c r="O196" i="9" s="1"/>
  <c r="M196" i="9"/>
  <c r="J196" i="9"/>
  <c r="BM195" i="9"/>
  <c r="BK195" i="9"/>
  <c r="BJ195" i="9"/>
  <c r="K195" i="9" s="1"/>
  <c r="BI195" i="9"/>
  <c r="J195" i="9" s="1"/>
  <c r="BH195" i="9"/>
  <c r="BG195" i="9"/>
  <c r="BF195" i="9"/>
  <c r="G195" i="9" s="1"/>
  <c r="BD195" i="9"/>
  <c r="AW195" i="9"/>
  <c r="AU195" i="9" s="1"/>
  <c r="AO195" i="9"/>
  <c r="AM195" i="9"/>
  <c r="AG195" i="9"/>
  <c r="BE195" i="9" s="1"/>
  <c r="F195" i="9" s="1"/>
  <c r="Y195" i="9"/>
  <c r="W195" i="9"/>
  <c r="Q195" i="9"/>
  <c r="O195" i="9" s="1"/>
  <c r="M195" i="9"/>
  <c r="I195" i="9"/>
  <c r="E195" i="9"/>
  <c r="BM194" i="9"/>
  <c r="BK194" i="9" s="1"/>
  <c r="BJ194" i="9"/>
  <c r="BI194" i="9"/>
  <c r="J194" i="9" s="1"/>
  <c r="J193" i="9" s="1"/>
  <c r="BH194" i="9"/>
  <c r="I194" i="9" s="1"/>
  <c r="BG194" i="9"/>
  <c r="BF194" i="9"/>
  <c r="BD194" i="9"/>
  <c r="E194" i="9" s="1"/>
  <c r="AW194" i="9"/>
  <c r="AU194" i="9" s="1"/>
  <c r="AO194" i="9"/>
  <c r="AM194" i="9" s="1"/>
  <c r="AG194" i="9"/>
  <c r="Y194" i="9"/>
  <c r="W194" i="9" s="1"/>
  <c r="Q194" i="9"/>
  <c r="O194" i="9" s="1"/>
  <c r="M194" i="9"/>
  <c r="H194" i="9"/>
  <c r="GL193" i="9"/>
  <c r="BR193" i="9"/>
  <c r="BQ193" i="9"/>
  <c r="BQ189" i="9" s="1"/>
  <c r="BP193" i="9"/>
  <c r="BO193" i="9"/>
  <c r="BN193" i="9"/>
  <c r="BM193" i="9"/>
  <c r="BL193" i="9"/>
  <c r="BI193" i="9"/>
  <c r="BB193" i="9"/>
  <c r="BA193" i="9"/>
  <c r="AZ193" i="9"/>
  <c r="AY193" i="9"/>
  <c r="AX193" i="9"/>
  <c r="AW193" i="9"/>
  <c r="AV193" i="9"/>
  <c r="AU193" i="9" s="1"/>
  <c r="AT193" i="9"/>
  <c r="AS193" i="9"/>
  <c r="AR193" i="9"/>
  <c r="AQ193" i="9"/>
  <c r="AP193" i="9"/>
  <c r="AO193" i="9"/>
  <c r="AN193" i="9"/>
  <c r="AL193" i="9"/>
  <c r="AK193" i="9"/>
  <c r="AJ193" i="9"/>
  <c r="AI193" i="9"/>
  <c r="AH193" i="9"/>
  <c r="AF193" i="9"/>
  <c r="AD193" i="9"/>
  <c r="AC193" i="9"/>
  <c r="AB193" i="9"/>
  <c r="AA193" i="9"/>
  <c r="Z193" i="9"/>
  <c r="Y193" i="9"/>
  <c r="X193" i="9"/>
  <c r="V193" i="9"/>
  <c r="U193" i="9"/>
  <c r="T193" i="9"/>
  <c r="Q193" i="9" s="1"/>
  <c r="S193" i="9"/>
  <c r="R193" i="9"/>
  <c r="P193" i="9"/>
  <c r="BM192" i="9"/>
  <c r="BK192" i="9" s="1"/>
  <c r="BJ192" i="9"/>
  <c r="K192" i="9" s="1"/>
  <c r="K190" i="9" s="1"/>
  <c r="BI192" i="9"/>
  <c r="J192" i="9" s="1"/>
  <c r="BH192" i="9"/>
  <c r="BG192" i="9"/>
  <c r="BF192" i="9"/>
  <c r="BD192" i="9"/>
  <c r="AW192" i="9"/>
  <c r="AU192" i="9"/>
  <c r="AO192" i="9"/>
  <c r="AM192" i="9" s="1"/>
  <c r="AG192" i="9"/>
  <c r="Y192" i="9"/>
  <c r="W192" i="9" s="1"/>
  <c r="Q192" i="9"/>
  <c r="O192" i="9"/>
  <c r="M192" i="9"/>
  <c r="I192" i="9"/>
  <c r="H192" i="9"/>
  <c r="G192" i="9"/>
  <c r="E192" i="9"/>
  <c r="BM191" i="9"/>
  <c r="BK191" i="9" s="1"/>
  <c r="BJ191" i="9"/>
  <c r="BI191" i="9"/>
  <c r="BH191" i="9"/>
  <c r="BG191" i="9"/>
  <c r="BF191" i="9"/>
  <c r="BD191" i="9"/>
  <c r="AW191" i="9"/>
  <c r="AU191" i="9"/>
  <c r="AO191" i="9"/>
  <c r="AM191" i="9" s="1"/>
  <c r="AG191" i="9"/>
  <c r="AE191" i="9"/>
  <c r="Y191" i="9"/>
  <c r="W191" i="9" s="1"/>
  <c r="Q191" i="9"/>
  <c r="O191" i="9"/>
  <c r="M191" i="9"/>
  <c r="K191" i="9"/>
  <c r="J191" i="9"/>
  <c r="J190" i="9" s="1"/>
  <c r="H191" i="9"/>
  <c r="G191" i="9"/>
  <c r="BR190" i="9"/>
  <c r="BQ190" i="9"/>
  <c r="BP190" i="9"/>
  <c r="BO190" i="9"/>
  <c r="BN190" i="9"/>
  <c r="BM190" i="9" s="1"/>
  <c r="BK190" i="9" s="1"/>
  <c r="BL190" i="9"/>
  <c r="BJ190" i="9"/>
  <c r="BI190" i="9"/>
  <c r="BG190" i="9"/>
  <c r="BF190" i="9"/>
  <c r="BB190" i="9"/>
  <c r="BA190" i="9"/>
  <c r="AZ190" i="9"/>
  <c r="AY190" i="9"/>
  <c r="AX190" i="9"/>
  <c r="AW190" i="9" s="1"/>
  <c r="AU190" i="9" s="1"/>
  <c r="AT190" i="9"/>
  <c r="AS190" i="9"/>
  <c r="AR190" i="9"/>
  <c r="AQ190" i="9"/>
  <c r="AQ189" i="9" s="1"/>
  <c r="AP190" i="9"/>
  <c r="AO190" i="9"/>
  <c r="AM190" i="9" s="1"/>
  <c r="AN190" i="9"/>
  <c r="AL190" i="9"/>
  <c r="AK190" i="9"/>
  <c r="AK189" i="9" s="1"/>
  <c r="AJ190" i="9"/>
  <c r="AI190" i="9"/>
  <c r="AI189" i="9" s="1"/>
  <c r="AH190" i="9"/>
  <c r="AG190" i="9"/>
  <c r="AE190" i="9" s="1"/>
  <c r="AF190" i="9"/>
  <c r="AD190" i="9"/>
  <c r="AC190" i="9"/>
  <c r="AC189" i="9" s="1"/>
  <c r="AB190" i="9"/>
  <c r="AA190" i="9"/>
  <c r="AA189" i="9" s="1"/>
  <c r="Z190" i="9"/>
  <c r="Y190" i="9"/>
  <c r="X190" i="9"/>
  <c r="V190" i="9"/>
  <c r="U190" i="9"/>
  <c r="U189" i="9" s="1"/>
  <c r="T190" i="9"/>
  <c r="S190" i="9"/>
  <c r="S189" i="9" s="1"/>
  <c r="R190" i="9"/>
  <c r="Q190" i="9"/>
  <c r="O190" i="9" s="1"/>
  <c r="P190" i="9"/>
  <c r="M190" i="9"/>
  <c r="H190" i="9"/>
  <c r="G190" i="9"/>
  <c r="BR189" i="9"/>
  <c r="BP189" i="9"/>
  <c r="BO189" i="9"/>
  <c r="BN189" i="9"/>
  <c r="BM189" i="9" s="1"/>
  <c r="BL189" i="9"/>
  <c r="BI189" i="9"/>
  <c r="BB189" i="9"/>
  <c r="BA189" i="9"/>
  <c r="AZ189" i="9"/>
  <c r="AY189" i="9"/>
  <c r="AX189" i="9"/>
  <c r="AW189" i="9" s="1"/>
  <c r="AV189" i="9"/>
  <c r="AV227" i="9" s="1"/>
  <c r="AT189" i="9"/>
  <c r="AR189" i="9"/>
  <c r="AP189" i="9"/>
  <c r="AN189" i="9"/>
  <c r="AN227" i="9" s="1"/>
  <c r="AL189" i="9"/>
  <c r="AH189" i="9"/>
  <c r="AD189" i="9"/>
  <c r="AB189" i="9"/>
  <c r="Z189" i="9"/>
  <c r="X189" i="9"/>
  <c r="X227" i="9" s="1"/>
  <c r="V189" i="9"/>
  <c r="T189" i="9"/>
  <c r="R189" i="9"/>
  <c r="P189" i="9"/>
  <c r="P227" i="9" s="1"/>
  <c r="J189" i="9"/>
  <c r="BJ188" i="9"/>
  <c r="BI188" i="9"/>
  <c r="J188" i="9" s="1"/>
  <c r="BH188" i="9"/>
  <c r="BG188" i="9"/>
  <c r="H188" i="9" s="1"/>
  <c r="BF188" i="9"/>
  <c r="BE188" i="9"/>
  <c r="F188" i="9" s="1"/>
  <c r="BD188" i="9"/>
  <c r="Y188" i="9"/>
  <c r="W188" i="9"/>
  <c r="Q188" i="9"/>
  <c r="O188" i="9"/>
  <c r="N188" i="9"/>
  <c r="M188" i="9"/>
  <c r="K188" i="9"/>
  <c r="I188" i="9"/>
  <c r="I144" i="9" s="1"/>
  <c r="G188" i="9"/>
  <c r="E188" i="9"/>
  <c r="BM187" i="9"/>
  <c r="BK187" i="9" s="1"/>
  <c r="BJ187" i="9"/>
  <c r="K187" i="9" s="1"/>
  <c r="BI187" i="9"/>
  <c r="BH187" i="9"/>
  <c r="I187" i="9" s="1"/>
  <c r="BG187" i="9"/>
  <c r="BF187" i="9"/>
  <c r="G187" i="9" s="1"/>
  <c r="BD187" i="9"/>
  <c r="E187" i="9" s="1"/>
  <c r="AW187" i="9"/>
  <c r="AU187" i="9" s="1"/>
  <c r="AO187" i="9"/>
  <c r="W187" i="9"/>
  <c r="O187" i="9"/>
  <c r="N187" i="9"/>
  <c r="M187" i="9"/>
  <c r="L187" i="9"/>
  <c r="J187" i="9"/>
  <c r="H187" i="9"/>
  <c r="BM186" i="9"/>
  <c r="BK186" i="9"/>
  <c r="BJ186" i="9"/>
  <c r="BI186" i="9"/>
  <c r="J186" i="9" s="1"/>
  <c r="BH186" i="9"/>
  <c r="BG186" i="9"/>
  <c r="H186" i="9" s="1"/>
  <c r="BF186" i="9"/>
  <c r="BE186" i="9"/>
  <c r="F186" i="9" s="1"/>
  <c r="BD186" i="9"/>
  <c r="AW186" i="9"/>
  <c r="AU186" i="9"/>
  <c r="AO186" i="9"/>
  <c r="AM186" i="9"/>
  <c r="BC186" i="9" s="1"/>
  <c r="D186" i="9" s="1"/>
  <c r="W186" i="9"/>
  <c r="O186" i="9"/>
  <c r="N186" i="9"/>
  <c r="M186" i="9"/>
  <c r="L186" i="9"/>
  <c r="K186" i="9"/>
  <c r="I186" i="9"/>
  <c r="G186" i="9"/>
  <c r="E186" i="9"/>
  <c r="BM185" i="9"/>
  <c r="BK185" i="9" s="1"/>
  <c r="BJ185" i="9"/>
  <c r="K185" i="9" s="1"/>
  <c r="BI185" i="9"/>
  <c r="BH185" i="9"/>
  <c r="I185" i="9" s="1"/>
  <c r="BG185" i="9"/>
  <c r="BF185" i="9"/>
  <c r="G185" i="9" s="1"/>
  <c r="BD185" i="9"/>
  <c r="E185" i="9" s="1"/>
  <c r="AW185" i="9"/>
  <c r="AU185" i="9" s="1"/>
  <c r="AO185" i="9"/>
  <c r="W185" i="9"/>
  <c r="O185" i="9"/>
  <c r="N185" i="9"/>
  <c r="M185" i="9"/>
  <c r="L185" i="9"/>
  <c r="J185" i="9"/>
  <c r="H185" i="9"/>
  <c r="BM184" i="9"/>
  <c r="BK184" i="9"/>
  <c r="BJ184" i="9"/>
  <c r="BI184" i="9"/>
  <c r="J184" i="9" s="1"/>
  <c r="BH184" i="9"/>
  <c r="BG184" i="9"/>
  <c r="H184" i="9" s="1"/>
  <c r="BF184" i="9"/>
  <c r="BD184" i="9"/>
  <c r="AY184" i="9"/>
  <c r="AW184" i="9"/>
  <c r="AU184" i="9" s="1"/>
  <c r="AQ184" i="9"/>
  <c r="AO184" i="9" s="1"/>
  <c r="AM184" i="9" s="1"/>
  <c r="AA184" i="9"/>
  <c r="Y184" i="9"/>
  <c r="S184" i="9"/>
  <c r="Q184" i="9" s="1"/>
  <c r="O184" i="9"/>
  <c r="M184" i="9"/>
  <c r="K184" i="9"/>
  <c r="I184" i="9"/>
  <c r="G184" i="9"/>
  <c r="E184" i="9"/>
  <c r="BM183" i="9"/>
  <c r="BK183" i="9" s="1"/>
  <c r="BJ183" i="9"/>
  <c r="BI183" i="9"/>
  <c r="BH183" i="9"/>
  <c r="I183" i="9" s="1"/>
  <c r="BG183" i="9"/>
  <c r="BF183" i="9"/>
  <c r="BD183" i="9"/>
  <c r="E183" i="9" s="1"/>
  <c r="AW183" i="9"/>
  <c r="AU183" i="9" s="1"/>
  <c r="AO183" i="9"/>
  <c r="AE183" i="9"/>
  <c r="L183" i="9" s="1"/>
  <c r="W183" i="9"/>
  <c r="O183" i="9"/>
  <c r="N183" i="9"/>
  <c r="M183" i="9"/>
  <c r="K183" i="9"/>
  <c r="J183" i="9"/>
  <c r="H183" i="9"/>
  <c r="G183" i="9"/>
  <c r="BM182" i="9"/>
  <c r="BK182" i="9" s="1"/>
  <c r="BJ182" i="9"/>
  <c r="K182" i="9" s="1"/>
  <c r="BI182" i="9"/>
  <c r="BH182" i="9"/>
  <c r="I182" i="9" s="1"/>
  <c r="BF182" i="9"/>
  <c r="G182" i="9" s="1"/>
  <c r="BD182" i="9"/>
  <c r="E182" i="9" s="1"/>
  <c r="AY182" i="9"/>
  <c r="BG182" i="9" s="1"/>
  <c r="H182" i="9" s="1"/>
  <c r="AO182" i="9"/>
  <c r="AM182" i="9"/>
  <c r="AE182" i="9"/>
  <c r="W182" i="9"/>
  <c r="O182" i="9"/>
  <c r="N182" i="9"/>
  <c r="M182" i="9"/>
  <c r="L182" i="9"/>
  <c r="J182" i="9"/>
  <c r="BM181" i="9"/>
  <c r="BK181" i="9"/>
  <c r="BJ181" i="9"/>
  <c r="BI181" i="9"/>
  <c r="J181" i="9" s="1"/>
  <c r="BH181" i="9"/>
  <c r="BG181" i="9"/>
  <c r="BF181" i="9"/>
  <c r="BE181" i="9"/>
  <c r="F181" i="9" s="1"/>
  <c r="BD181" i="9"/>
  <c r="AW181" i="9"/>
  <c r="AU181" i="9"/>
  <c r="AO181" i="9"/>
  <c r="AM181" i="9"/>
  <c r="AE181" i="9"/>
  <c r="W181" i="9"/>
  <c r="BC181" i="9" s="1"/>
  <c r="D181" i="9" s="1"/>
  <c r="O181" i="9"/>
  <c r="N181" i="9"/>
  <c r="M181" i="9"/>
  <c r="L181" i="9"/>
  <c r="K181" i="9"/>
  <c r="I181" i="9"/>
  <c r="H181" i="9"/>
  <c r="G181" i="9"/>
  <c r="E181" i="9"/>
  <c r="BM180" i="9"/>
  <c r="BK180" i="9"/>
  <c r="BJ180" i="9"/>
  <c r="BI180" i="9"/>
  <c r="J180" i="9" s="1"/>
  <c r="BH180" i="9"/>
  <c r="BG180" i="9"/>
  <c r="BF180" i="9"/>
  <c r="BE180" i="9"/>
  <c r="F180" i="9" s="1"/>
  <c r="BD180" i="9"/>
  <c r="AW180" i="9"/>
  <c r="AU180" i="9"/>
  <c r="AO180" i="9"/>
  <c r="AM180" i="9"/>
  <c r="AE180" i="9"/>
  <c r="W180" i="9"/>
  <c r="BC180" i="9" s="1"/>
  <c r="D180" i="9" s="1"/>
  <c r="O180" i="9"/>
  <c r="N180" i="9"/>
  <c r="M180" i="9"/>
  <c r="L180" i="9"/>
  <c r="K180" i="9"/>
  <c r="I180" i="9"/>
  <c r="H180" i="9"/>
  <c r="G180" i="9"/>
  <c r="E180" i="9"/>
  <c r="BM179" i="9"/>
  <c r="BK179" i="9"/>
  <c r="BJ179" i="9"/>
  <c r="BI179" i="9"/>
  <c r="J179" i="9" s="1"/>
  <c r="BH179" i="9"/>
  <c r="BG179" i="9"/>
  <c r="BF179" i="9"/>
  <c r="BE179" i="9"/>
  <c r="F179" i="9" s="1"/>
  <c r="BD179" i="9"/>
  <c r="AW179" i="9"/>
  <c r="AU179" i="9"/>
  <c r="AO179" i="9"/>
  <c r="AM179" i="9"/>
  <c r="AE179" i="9"/>
  <c r="W179" i="9"/>
  <c r="BC179" i="9" s="1"/>
  <c r="O179" i="9"/>
  <c r="N179" i="9"/>
  <c r="M179" i="9"/>
  <c r="L179" i="9"/>
  <c r="K179" i="9"/>
  <c r="I179" i="9"/>
  <c r="H179" i="9"/>
  <c r="G179" i="9"/>
  <c r="E179" i="9"/>
  <c r="D179" i="9"/>
  <c r="BM178" i="9"/>
  <c r="BK178" i="9"/>
  <c r="BJ178" i="9"/>
  <c r="BI178" i="9"/>
  <c r="J178" i="9" s="1"/>
  <c r="BH178" i="9"/>
  <c r="BG178" i="9"/>
  <c r="BF178" i="9"/>
  <c r="BE178" i="9"/>
  <c r="F178" i="9" s="1"/>
  <c r="BD178" i="9"/>
  <c r="AW178" i="9"/>
  <c r="AU178" i="9"/>
  <c r="AO178" i="9"/>
  <c r="AM178" i="9"/>
  <c r="AE178" i="9"/>
  <c r="W178" i="9"/>
  <c r="BC178" i="9" s="1"/>
  <c r="O178" i="9"/>
  <c r="N178" i="9"/>
  <c r="M178" i="9"/>
  <c r="L178" i="9"/>
  <c r="K178" i="9"/>
  <c r="I178" i="9"/>
  <c r="H178" i="9"/>
  <c r="G178" i="9"/>
  <c r="E178" i="9"/>
  <c r="D178" i="9"/>
  <c r="BM177" i="9"/>
  <c r="BK177" i="9"/>
  <c r="BJ177" i="9"/>
  <c r="BI177" i="9"/>
  <c r="J177" i="9" s="1"/>
  <c r="BH177" i="9"/>
  <c r="BG177" i="9"/>
  <c r="BF177" i="9"/>
  <c r="BE177" i="9"/>
  <c r="F177" i="9" s="1"/>
  <c r="BD177" i="9"/>
  <c r="AW177" i="9"/>
  <c r="AU177" i="9"/>
  <c r="AO177" i="9"/>
  <c r="AM177" i="9"/>
  <c r="AE177" i="9"/>
  <c r="W177" i="9"/>
  <c r="BC177" i="9" s="1"/>
  <c r="D177" i="9" s="1"/>
  <c r="O177" i="9"/>
  <c r="N177" i="9"/>
  <c r="M177" i="9"/>
  <c r="L177" i="9"/>
  <c r="K177" i="9"/>
  <c r="I177" i="9"/>
  <c r="H177" i="9"/>
  <c r="G177" i="9"/>
  <c r="E177" i="9"/>
  <c r="BM176" i="9"/>
  <c r="BK176" i="9"/>
  <c r="BJ176" i="9"/>
  <c r="BI176" i="9"/>
  <c r="J176" i="9" s="1"/>
  <c r="BH176" i="9"/>
  <c r="BG176" i="9"/>
  <c r="BF176" i="9"/>
  <c r="BE176" i="9"/>
  <c r="F176" i="9" s="1"/>
  <c r="BD176" i="9"/>
  <c r="AW176" i="9"/>
  <c r="AU176" i="9"/>
  <c r="AO176" i="9"/>
  <c r="AM176" i="9"/>
  <c r="AE176" i="9"/>
  <c r="W176" i="9"/>
  <c r="BC176" i="9" s="1"/>
  <c r="D176" i="9" s="1"/>
  <c r="O176" i="9"/>
  <c r="N176" i="9"/>
  <c r="M176" i="9"/>
  <c r="L176" i="9"/>
  <c r="K176" i="9"/>
  <c r="I176" i="9"/>
  <c r="H176" i="9"/>
  <c r="G176" i="9"/>
  <c r="E176" i="9"/>
  <c r="BM175" i="9"/>
  <c r="BK175" i="9"/>
  <c r="BJ175" i="9"/>
  <c r="BI175" i="9"/>
  <c r="J175" i="9" s="1"/>
  <c r="BH175" i="9"/>
  <c r="BG175" i="9"/>
  <c r="BF175" i="9"/>
  <c r="BE175" i="9"/>
  <c r="F175" i="9" s="1"/>
  <c r="BD175" i="9"/>
  <c r="AW175" i="9"/>
  <c r="AU175" i="9"/>
  <c r="AO175" i="9"/>
  <c r="AM175" i="9"/>
  <c r="AE175" i="9"/>
  <c r="W175" i="9"/>
  <c r="BC175" i="9" s="1"/>
  <c r="O175" i="9"/>
  <c r="N175" i="9"/>
  <c r="M175" i="9"/>
  <c r="L175" i="9"/>
  <c r="K175" i="9"/>
  <c r="I175" i="9"/>
  <c r="H175" i="9"/>
  <c r="G175" i="9"/>
  <c r="E175" i="9"/>
  <c r="D175" i="9"/>
  <c r="BM174" i="9"/>
  <c r="BK174" i="9"/>
  <c r="BJ174" i="9"/>
  <c r="BI174" i="9"/>
  <c r="J174" i="9" s="1"/>
  <c r="BH174" i="9"/>
  <c r="BG174" i="9"/>
  <c r="BF174" i="9"/>
  <c r="BE174" i="9"/>
  <c r="F174" i="9" s="1"/>
  <c r="BD174" i="9"/>
  <c r="AW174" i="9"/>
  <c r="AU174" i="9"/>
  <c r="AO174" i="9"/>
  <c r="AM174" i="9"/>
  <c r="AE174" i="9"/>
  <c r="W174" i="9"/>
  <c r="BC174" i="9" s="1"/>
  <c r="O174" i="9"/>
  <c r="N174" i="9"/>
  <c r="M174" i="9"/>
  <c r="L174" i="9"/>
  <c r="K174" i="9"/>
  <c r="I174" i="9"/>
  <c r="H174" i="9"/>
  <c r="G174" i="9"/>
  <c r="E174" i="9"/>
  <c r="D174" i="9"/>
  <c r="BM173" i="9"/>
  <c r="BK173" i="9"/>
  <c r="BJ173" i="9"/>
  <c r="BI173" i="9"/>
  <c r="J173" i="9" s="1"/>
  <c r="BH173" i="9"/>
  <c r="BG173" i="9"/>
  <c r="BF173" i="9"/>
  <c r="BE173" i="9"/>
  <c r="F173" i="9" s="1"/>
  <c r="BD173" i="9"/>
  <c r="AW173" i="9"/>
  <c r="AU173" i="9"/>
  <c r="AO173" i="9"/>
  <c r="AM173" i="9"/>
  <c r="AE173" i="9"/>
  <c r="W173" i="9"/>
  <c r="BC173" i="9" s="1"/>
  <c r="D173" i="9" s="1"/>
  <c r="O173" i="9"/>
  <c r="N173" i="9"/>
  <c r="M173" i="9"/>
  <c r="L173" i="9"/>
  <c r="K173" i="9"/>
  <c r="I173" i="9"/>
  <c r="H173" i="9"/>
  <c r="G173" i="9"/>
  <c r="E173" i="9"/>
  <c r="BM172" i="9"/>
  <c r="BK172" i="9"/>
  <c r="BJ172" i="9"/>
  <c r="BI172" i="9"/>
  <c r="J172" i="9" s="1"/>
  <c r="BH172" i="9"/>
  <c r="BF172" i="9"/>
  <c r="BD172" i="9"/>
  <c r="AY172" i="9"/>
  <c r="AW172" i="9"/>
  <c r="AU172" i="9" s="1"/>
  <c r="AQ172" i="9"/>
  <c r="AO172" i="9" s="1"/>
  <c r="AM172" i="9" s="1"/>
  <c r="AI172" i="9"/>
  <c r="AG172" i="9"/>
  <c r="AE172" i="9" s="1"/>
  <c r="AA172" i="9"/>
  <c r="S172" i="9"/>
  <c r="Q172" i="9"/>
  <c r="O172" i="9" s="1"/>
  <c r="M172" i="9"/>
  <c r="K172" i="9"/>
  <c r="I172" i="9"/>
  <c r="G172" i="9"/>
  <c r="E172" i="9"/>
  <c r="BM171" i="9"/>
  <c r="BK171" i="9"/>
  <c r="BJ171" i="9"/>
  <c r="BI171" i="9"/>
  <c r="J171" i="9" s="1"/>
  <c r="BH171" i="9"/>
  <c r="BG171" i="9"/>
  <c r="BF171" i="9"/>
  <c r="BE171" i="9"/>
  <c r="F171" i="9" s="1"/>
  <c r="BD171" i="9"/>
  <c r="AW171" i="9"/>
  <c r="AU171" i="9"/>
  <c r="AO171" i="9"/>
  <c r="AM171" i="9"/>
  <c r="AE171" i="9"/>
  <c r="W171" i="9"/>
  <c r="BC171" i="9" s="1"/>
  <c r="O171" i="9"/>
  <c r="N171" i="9"/>
  <c r="M171" i="9"/>
  <c r="L171" i="9"/>
  <c r="K171" i="9"/>
  <c r="I171" i="9"/>
  <c r="H171" i="9"/>
  <c r="G171" i="9"/>
  <c r="E171" i="9"/>
  <c r="D171" i="9"/>
  <c r="BM170" i="9"/>
  <c r="BK170" i="9"/>
  <c r="BJ170" i="9"/>
  <c r="BI170" i="9"/>
  <c r="J170" i="9" s="1"/>
  <c r="BH170" i="9"/>
  <c r="BG170" i="9"/>
  <c r="BF170" i="9"/>
  <c r="BE170" i="9"/>
  <c r="F170" i="9" s="1"/>
  <c r="BD170" i="9"/>
  <c r="AW170" i="9"/>
  <c r="AU170" i="9"/>
  <c r="AO170" i="9"/>
  <c r="AM170" i="9"/>
  <c r="AE170" i="9"/>
  <c r="W170" i="9"/>
  <c r="BC170" i="9" s="1"/>
  <c r="O170" i="9"/>
  <c r="N170" i="9"/>
  <c r="M170" i="9"/>
  <c r="L170" i="9"/>
  <c r="K170" i="9"/>
  <c r="I170" i="9"/>
  <c r="H170" i="9"/>
  <c r="G170" i="9"/>
  <c r="E170" i="9"/>
  <c r="D170" i="9"/>
  <c r="BM169" i="9"/>
  <c r="BK169" i="9"/>
  <c r="BJ169" i="9"/>
  <c r="BI169" i="9"/>
  <c r="J169" i="9" s="1"/>
  <c r="BH169" i="9"/>
  <c r="BG169" i="9"/>
  <c r="BF169" i="9"/>
  <c r="BE169" i="9"/>
  <c r="F169" i="9" s="1"/>
  <c r="BD169" i="9"/>
  <c r="AW169" i="9"/>
  <c r="AU169" i="9"/>
  <c r="AO169" i="9"/>
  <c r="AM169" i="9"/>
  <c r="AE169" i="9"/>
  <c r="W169" i="9"/>
  <c r="BC169" i="9" s="1"/>
  <c r="D169" i="9" s="1"/>
  <c r="O169" i="9"/>
  <c r="N169" i="9"/>
  <c r="M169" i="9"/>
  <c r="L169" i="9"/>
  <c r="K169" i="9"/>
  <c r="I169" i="9"/>
  <c r="H169" i="9"/>
  <c r="G169" i="9"/>
  <c r="E169" i="9"/>
  <c r="BM168" i="9"/>
  <c r="BK168" i="9"/>
  <c r="BJ168" i="9"/>
  <c r="BI168" i="9"/>
  <c r="J168" i="9" s="1"/>
  <c r="BH168" i="9"/>
  <c r="BG168" i="9"/>
  <c r="BF168" i="9"/>
  <c r="BE168" i="9"/>
  <c r="F168" i="9" s="1"/>
  <c r="BD168" i="9"/>
  <c r="AW168" i="9"/>
  <c r="AU168" i="9"/>
  <c r="AO168" i="9"/>
  <c r="AM168" i="9"/>
  <c r="AE168" i="9"/>
  <c r="W168" i="9"/>
  <c r="BC168" i="9" s="1"/>
  <c r="D168" i="9" s="1"/>
  <c r="O168" i="9"/>
  <c r="N168" i="9"/>
  <c r="M168" i="9"/>
  <c r="L168" i="9"/>
  <c r="K168" i="9"/>
  <c r="I168" i="9"/>
  <c r="H168" i="9"/>
  <c r="G168" i="9"/>
  <c r="E168" i="9"/>
  <c r="BM167" i="9"/>
  <c r="BK167" i="9"/>
  <c r="BJ167" i="9"/>
  <c r="BI167" i="9"/>
  <c r="J167" i="9" s="1"/>
  <c r="BH167" i="9"/>
  <c r="BF167" i="9"/>
  <c r="BD167" i="9"/>
  <c r="AY167" i="9"/>
  <c r="AW167" i="9"/>
  <c r="AU167" i="9" s="1"/>
  <c r="AQ167" i="9"/>
  <c r="AO167" i="9" s="1"/>
  <c r="AM167" i="9"/>
  <c r="AI167" i="9"/>
  <c r="AG167" i="9"/>
  <c r="AE167" i="9" s="1"/>
  <c r="AA167" i="9"/>
  <c r="S167" i="9"/>
  <c r="Q167" i="9"/>
  <c r="O167" i="9" s="1"/>
  <c r="M167" i="9"/>
  <c r="K167" i="9"/>
  <c r="I167" i="9"/>
  <c r="G167" i="9"/>
  <c r="E167" i="9"/>
  <c r="BM166" i="9"/>
  <c r="BK166" i="9"/>
  <c r="BJ166" i="9"/>
  <c r="BI166" i="9"/>
  <c r="J166" i="9" s="1"/>
  <c r="BH166" i="9"/>
  <c r="BG166" i="9"/>
  <c r="BF166" i="9"/>
  <c r="BE166" i="9"/>
  <c r="F166" i="9" s="1"/>
  <c r="BD166" i="9"/>
  <c r="AW166" i="9"/>
  <c r="AU166" i="9"/>
  <c r="AO166" i="9"/>
  <c r="AM166" i="9"/>
  <c r="AE166" i="9"/>
  <c r="W166" i="9"/>
  <c r="BC166" i="9" s="1"/>
  <c r="O166" i="9"/>
  <c r="N166" i="9"/>
  <c r="M166" i="9"/>
  <c r="L166" i="9"/>
  <c r="K166" i="9"/>
  <c r="I166" i="9"/>
  <c r="H166" i="9"/>
  <c r="G166" i="9"/>
  <c r="E166" i="9"/>
  <c r="D166" i="9"/>
  <c r="BM165" i="9"/>
  <c r="BK165" i="9"/>
  <c r="BJ165" i="9"/>
  <c r="BI165" i="9"/>
  <c r="J165" i="9" s="1"/>
  <c r="BH165" i="9"/>
  <c r="BG165" i="9"/>
  <c r="BF165" i="9"/>
  <c r="BE165" i="9"/>
  <c r="F165" i="9" s="1"/>
  <c r="BD165" i="9"/>
  <c r="AW165" i="9"/>
  <c r="AU165" i="9"/>
  <c r="AO165" i="9"/>
  <c r="AM165" i="9"/>
  <c r="AE165" i="9"/>
  <c r="W165" i="9"/>
  <c r="BC165" i="9" s="1"/>
  <c r="D165" i="9" s="1"/>
  <c r="O165" i="9"/>
  <c r="N165" i="9"/>
  <c r="M165" i="9"/>
  <c r="L165" i="9"/>
  <c r="K165" i="9"/>
  <c r="I165" i="9"/>
  <c r="H165" i="9"/>
  <c r="G165" i="9"/>
  <c r="E165" i="9"/>
  <c r="BM164" i="9"/>
  <c r="BK164" i="9"/>
  <c r="BJ164" i="9"/>
  <c r="BI164" i="9"/>
  <c r="J164" i="9" s="1"/>
  <c r="BH164" i="9"/>
  <c r="BG164" i="9"/>
  <c r="BF164" i="9"/>
  <c r="BE164" i="9"/>
  <c r="F164" i="9" s="1"/>
  <c r="BD164" i="9"/>
  <c r="AW164" i="9"/>
  <c r="AU164" i="9"/>
  <c r="AO164" i="9"/>
  <c r="AM164" i="9"/>
  <c r="AE164" i="9"/>
  <c r="W164" i="9"/>
  <c r="BC164" i="9" s="1"/>
  <c r="D164" i="9" s="1"/>
  <c r="O164" i="9"/>
  <c r="N164" i="9"/>
  <c r="M164" i="9"/>
  <c r="L164" i="9"/>
  <c r="K164" i="9"/>
  <c r="I164" i="9"/>
  <c r="H164" i="9"/>
  <c r="G164" i="9"/>
  <c r="E164" i="9"/>
  <c r="BM163" i="9"/>
  <c r="BK163" i="9"/>
  <c r="BJ163" i="9"/>
  <c r="BI163" i="9"/>
  <c r="J163" i="9" s="1"/>
  <c r="BH163" i="9"/>
  <c r="BG163" i="9"/>
  <c r="BF163" i="9"/>
  <c r="BE163" i="9"/>
  <c r="F163" i="9" s="1"/>
  <c r="BD163" i="9"/>
  <c r="AW163" i="9"/>
  <c r="AU163" i="9"/>
  <c r="AO163" i="9"/>
  <c r="AM163" i="9"/>
  <c r="AE163" i="9"/>
  <c r="W163" i="9"/>
  <c r="BC163" i="9" s="1"/>
  <c r="O163" i="9"/>
  <c r="N163" i="9"/>
  <c r="M163" i="9"/>
  <c r="L163" i="9"/>
  <c r="K163" i="9"/>
  <c r="I163" i="9"/>
  <c r="H163" i="9"/>
  <c r="G163" i="9"/>
  <c r="E163" i="9"/>
  <c r="D163" i="9"/>
  <c r="BM162" i="9"/>
  <c r="BK162" i="9"/>
  <c r="BJ162" i="9"/>
  <c r="BI162" i="9"/>
  <c r="J162" i="9" s="1"/>
  <c r="BH162" i="9"/>
  <c r="BG162" i="9"/>
  <c r="BF162" i="9"/>
  <c r="BE162" i="9"/>
  <c r="F162" i="9" s="1"/>
  <c r="BD162" i="9"/>
  <c r="AW162" i="9"/>
  <c r="AU162" i="9"/>
  <c r="AO162" i="9"/>
  <c r="AM162" i="9"/>
  <c r="AE162" i="9"/>
  <c r="W162" i="9"/>
  <c r="BC162" i="9" s="1"/>
  <c r="D162" i="9" s="1"/>
  <c r="O162" i="9"/>
  <c r="N162" i="9"/>
  <c r="M162" i="9"/>
  <c r="L162" i="9"/>
  <c r="K162" i="9"/>
  <c r="I162" i="9"/>
  <c r="H162" i="9"/>
  <c r="G162" i="9"/>
  <c r="E162" i="9"/>
  <c r="BM161" i="9"/>
  <c r="BK161" i="9"/>
  <c r="BJ161" i="9"/>
  <c r="BI161" i="9"/>
  <c r="J161" i="9" s="1"/>
  <c r="BH161" i="9"/>
  <c r="BG161" i="9"/>
  <c r="BF161" i="9"/>
  <c r="BE161" i="9"/>
  <c r="F161" i="9" s="1"/>
  <c r="BD161" i="9"/>
  <c r="AW161" i="9"/>
  <c r="AU161" i="9"/>
  <c r="AO161" i="9"/>
  <c r="AM161" i="9"/>
  <c r="AE161" i="9"/>
  <c r="W161" i="9"/>
  <c r="BC161" i="9" s="1"/>
  <c r="D161" i="9" s="1"/>
  <c r="O161" i="9"/>
  <c r="N161" i="9"/>
  <c r="M161" i="9"/>
  <c r="L161" i="9"/>
  <c r="K161" i="9"/>
  <c r="I161" i="9"/>
  <c r="H161" i="9"/>
  <c r="G161" i="9"/>
  <c r="E161" i="9"/>
  <c r="BM160" i="9"/>
  <c r="BK160" i="9"/>
  <c r="BJ160" i="9"/>
  <c r="BI160" i="9"/>
  <c r="J160" i="9" s="1"/>
  <c r="BH160" i="9"/>
  <c r="BG160" i="9"/>
  <c r="BF160" i="9"/>
  <c r="BE160" i="9"/>
  <c r="F160" i="9" s="1"/>
  <c r="BD160" i="9"/>
  <c r="AW160" i="9"/>
  <c r="AU160" i="9"/>
  <c r="AO160" i="9"/>
  <c r="AM160" i="9"/>
  <c r="AE160" i="9"/>
  <c r="W160" i="9"/>
  <c r="BC160" i="9" s="1"/>
  <c r="D160" i="9" s="1"/>
  <c r="O160" i="9"/>
  <c r="N160" i="9"/>
  <c r="M160" i="9"/>
  <c r="L160" i="9"/>
  <c r="K160" i="9"/>
  <c r="I160" i="9"/>
  <c r="H160" i="9"/>
  <c r="G160" i="9"/>
  <c r="E160" i="9"/>
  <c r="BM159" i="9"/>
  <c r="BK159" i="9"/>
  <c r="BJ159" i="9"/>
  <c r="BI159" i="9"/>
  <c r="BH159" i="9"/>
  <c r="BF159" i="9"/>
  <c r="BD159" i="9"/>
  <c r="AY159" i="9"/>
  <c r="AW159" i="9"/>
  <c r="AU159" i="9" s="1"/>
  <c r="AQ159" i="9"/>
  <c r="AO159" i="9" s="1"/>
  <c r="AM159" i="9" s="1"/>
  <c r="AI159" i="9"/>
  <c r="AG159" i="9"/>
  <c r="AE159" i="9" s="1"/>
  <c r="AA159" i="9"/>
  <c r="S159" i="9"/>
  <c r="Q159" i="9"/>
  <c r="O159" i="9" s="1"/>
  <c r="M159" i="9"/>
  <c r="K159" i="9"/>
  <c r="J159" i="9"/>
  <c r="I159" i="9"/>
  <c r="G159" i="9"/>
  <c r="E159" i="9"/>
  <c r="BM158" i="9"/>
  <c r="BK158" i="9"/>
  <c r="BJ158" i="9"/>
  <c r="BI158" i="9"/>
  <c r="J158" i="9" s="1"/>
  <c r="BH158" i="9"/>
  <c r="BG158" i="9"/>
  <c r="H158" i="9" s="1"/>
  <c r="BF158" i="9"/>
  <c r="BD158" i="9"/>
  <c r="AW158" i="9"/>
  <c r="AU158" i="9"/>
  <c r="AQ158" i="9"/>
  <c r="AO158" i="9"/>
  <c r="AE158" i="9"/>
  <c r="L158" i="9" s="1"/>
  <c r="W158" i="9"/>
  <c r="O158" i="9"/>
  <c r="N158" i="9"/>
  <c r="M158" i="9"/>
  <c r="K158" i="9"/>
  <c r="I158" i="9"/>
  <c r="G158" i="9"/>
  <c r="E158" i="9"/>
  <c r="BM157" i="9"/>
  <c r="BK157" i="9" s="1"/>
  <c r="BJ157" i="9"/>
  <c r="BI157" i="9"/>
  <c r="BH157" i="9"/>
  <c r="BG157" i="9"/>
  <c r="BF157" i="9"/>
  <c r="BD157" i="9"/>
  <c r="E157" i="9" s="1"/>
  <c r="AW157" i="9"/>
  <c r="AU157" i="9" s="1"/>
  <c r="AO157" i="9"/>
  <c r="AE157" i="9"/>
  <c r="L157" i="9" s="1"/>
  <c r="W157" i="9"/>
  <c r="O157" i="9"/>
  <c r="N157" i="9"/>
  <c r="M157" i="9"/>
  <c r="K157" i="9"/>
  <c r="J157" i="9"/>
  <c r="I157" i="9"/>
  <c r="H157" i="9"/>
  <c r="G157" i="9"/>
  <c r="BM156" i="9"/>
  <c r="BK156" i="9" s="1"/>
  <c r="BJ156" i="9"/>
  <c r="K156" i="9" s="1"/>
  <c r="BI156" i="9"/>
  <c r="BH156" i="9"/>
  <c r="BG156" i="9"/>
  <c r="BF156" i="9"/>
  <c r="G156" i="9" s="1"/>
  <c r="BD156" i="9"/>
  <c r="E156" i="9" s="1"/>
  <c r="AW156" i="9"/>
  <c r="AU156" i="9" s="1"/>
  <c r="AO156" i="9"/>
  <c r="AE156" i="9"/>
  <c r="W156" i="9"/>
  <c r="O156" i="9"/>
  <c r="N156" i="9"/>
  <c r="M156" i="9"/>
  <c r="L156" i="9"/>
  <c r="J156" i="9"/>
  <c r="I156" i="9"/>
  <c r="H156" i="9"/>
  <c r="BM155" i="9"/>
  <c r="BK155" i="9"/>
  <c r="BJ155" i="9"/>
  <c r="K155" i="9" s="1"/>
  <c r="BI155" i="9"/>
  <c r="J155" i="9" s="1"/>
  <c r="BH155" i="9"/>
  <c r="BG155" i="9"/>
  <c r="BF155" i="9"/>
  <c r="G155" i="9" s="1"/>
  <c r="BE155" i="9"/>
  <c r="F155" i="9" s="1"/>
  <c r="BD155" i="9"/>
  <c r="AW155" i="9"/>
  <c r="AU155" i="9"/>
  <c r="AO155" i="9"/>
  <c r="AM155" i="9"/>
  <c r="AE155" i="9"/>
  <c r="W155" i="9"/>
  <c r="BC155" i="9" s="1"/>
  <c r="O155" i="9"/>
  <c r="N155" i="9"/>
  <c r="M155" i="9"/>
  <c r="L155" i="9"/>
  <c r="I155" i="9"/>
  <c r="H155" i="9"/>
  <c r="E155" i="9"/>
  <c r="D155" i="9"/>
  <c r="BM154" i="9"/>
  <c r="BK154" i="9"/>
  <c r="BJ154" i="9"/>
  <c r="K154" i="9" s="1"/>
  <c r="BI154" i="9"/>
  <c r="J154" i="9" s="1"/>
  <c r="BH154" i="9"/>
  <c r="BG154" i="9"/>
  <c r="BF154" i="9"/>
  <c r="G154" i="9" s="1"/>
  <c r="BE154" i="9"/>
  <c r="F154" i="9" s="1"/>
  <c r="BD154" i="9"/>
  <c r="AW154" i="9"/>
  <c r="AU154" i="9"/>
  <c r="AO154" i="9"/>
  <c r="AM154" i="9"/>
  <c r="AE154" i="9"/>
  <c r="W154" i="9"/>
  <c r="BC154" i="9" s="1"/>
  <c r="O154" i="9"/>
  <c r="N154" i="9"/>
  <c r="M154" i="9"/>
  <c r="L154" i="9"/>
  <c r="I154" i="9"/>
  <c r="H154" i="9"/>
  <c r="E154" i="9"/>
  <c r="D154" i="9"/>
  <c r="BM153" i="9"/>
  <c r="BK153" i="9"/>
  <c r="BJ153" i="9"/>
  <c r="K153" i="9" s="1"/>
  <c r="BI153" i="9"/>
  <c r="J153" i="9" s="1"/>
  <c r="BH153" i="9"/>
  <c r="BF153" i="9"/>
  <c r="G153" i="9" s="1"/>
  <c r="BD153" i="9"/>
  <c r="AY153" i="9"/>
  <c r="AW153" i="9"/>
  <c r="AU153" i="9" s="1"/>
  <c r="AQ153" i="9"/>
  <c r="AO153" i="9" s="1"/>
  <c r="AM153" i="9"/>
  <c r="AI153" i="9"/>
  <c r="AG153" i="9"/>
  <c r="AE153" i="9" s="1"/>
  <c r="AA153" i="9"/>
  <c r="S153" i="9"/>
  <c r="Q153" i="9"/>
  <c r="O153" i="9" s="1"/>
  <c r="M153" i="9"/>
  <c r="I153" i="9"/>
  <c r="E153" i="9"/>
  <c r="BM152" i="9"/>
  <c r="BK152" i="9"/>
  <c r="BJ152" i="9"/>
  <c r="K152" i="9" s="1"/>
  <c r="BI152" i="9"/>
  <c r="J152" i="9" s="1"/>
  <c r="BH152" i="9"/>
  <c r="BG152" i="9"/>
  <c r="BF152" i="9"/>
  <c r="G152" i="9" s="1"/>
  <c r="BE152" i="9"/>
  <c r="F152" i="9" s="1"/>
  <c r="BD152" i="9"/>
  <c r="AW152" i="9"/>
  <c r="AU152" i="9"/>
  <c r="AO152" i="9"/>
  <c r="AM152" i="9"/>
  <c r="AE152" i="9"/>
  <c r="W152" i="9"/>
  <c r="BC152" i="9" s="1"/>
  <c r="O152" i="9"/>
  <c r="N152" i="9"/>
  <c r="M152" i="9"/>
  <c r="L152" i="9"/>
  <c r="I152" i="9"/>
  <c r="H152" i="9"/>
  <c r="E152" i="9"/>
  <c r="D152" i="9"/>
  <c r="BM151" i="9"/>
  <c r="BK151" i="9"/>
  <c r="BJ151" i="9"/>
  <c r="K151" i="9" s="1"/>
  <c r="BI151" i="9"/>
  <c r="J151" i="9" s="1"/>
  <c r="BH151" i="9"/>
  <c r="BG151" i="9"/>
  <c r="BF151" i="9"/>
  <c r="G151" i="9" s="1"/>
  <c r="BE151" i="9"/>
  <c r="F151" i="9" s="1"/>
  <c r="BD151" i="9"/>
  <c r="AW151" i="9"/>
  <c r="AU151" i="9"/>
  <c r="AO151" i="9"/>
  <c r="AM151" i="9"/>
  <c r="AE151" i="9"/>
  <c r="W151" i="9"/>
  <c r="BC151" i="9" s="1"/>
  <c r="O151" i="9"/>
  <c r="N151" i="9"/>
  <c r="M151" i="9"/>
  <c r="L151" i="9"/>
  <c r="I151" i="9"/>
  <c r="H151" i="9"/>
  <c r="E151" i="9"/>
  <c r="D151" i="9"/>
  <c r="BM150" i="9"/>
  <c r="BK150" i="9"/>
  <c r="BJ150" i="9"/>
  <c r="K150" i="9" s="1"/>
  <c r="BI150" i="9"/>
  <c r="J150" i="9" s="1"/>
  <c r="BH150" i="9"/>
  <c r="BG150" i="9"/>
  <c r="BF150" i="9"/>
  <c r="G150" i="9" s="1"/>
  <c r="BE150" i="9"/>
  <c r="F150" i="9" s="1"/>
  <c r="BD150" i="9"/>
  <c r="AW150" i="9"/>
  <c r="AU150" i="9"/>
  <c r="AO150" i="9"/>
  <c r="AM150" i="9"/>
  <c r="AE150" i="9"/>
  <c r="W150" i="9"/>
  <c r="BC150" i="9" s="1"/>
  <c r="O150" i="9"/>
  <c r="N150" i="9"/>
  <c r="M150" i="9"/>
  <c r="L150" i="9"/>
  <c r="I150" i="9"/>
  <c r="H150" i="9"/>
  <c r="E150" i="9"/>
  <c r="D150" i="9"/>
  <c r="BM149" i="9"/>
  <c r="BK149" i="9"/>
  <c r="BJ149" i="9"/>
  <c r="K149" i="9" s="1"/>
  <c r="BI149" i="9"/>
  <c r="J149" i="9" s="1"/>
  <c r="BH149" i="9"/>
  <c r="BF149" i="9"/>
  <c r="G149" i="9" s="1"/>
  <c r="BD149" i="9"/>
  <c r="AY149" i="9"/>
  <c r="AW149" i="9"/>
  <c r="AU149" i="9" s="1"/>
  <c r="AQ149" i="9"/>
  <c r="AO149" i="9" s="1"/>
  <c r="AM149" i="9"/>
  <c r="AI149" i="9"/>
  <c r="AG149" i="9"/>
  <c r="AE149" i="9" s="1"/>
  <c r="AA149" i="9"/>
  <c r="S149" i="9"/>
  <c r="Q149" i="9"/>
  <c r="O149" i="9" s="1"/>
  <c r="M149" i="9"/>
  <c r="I149" i="9"/>
  <c r="E149" i="9"/>
  <c r="BM148" i="9"/>
  <c r="BK148" i="9"/>
  <c r="BJ148" i="9"/>
  <c r="K148" i="9" s="1"/>
  <c r="BI148" i="9"/>
  <c r="J148" i="9" s="1"/>
  <c r="BH148" i="9"/>
  <c r="BG148" i="9"/>
  <c r="BF148" i="9"/>
  <c r="G148" i="9" s="1"/>
  <c r="BE148" i="9"/>
  <c r="F148" i="9" s="1"/>
  <c r="BD148" i="9"/>
  <c r="AW148" i="9"/>
  <c r="AU148" i="9"/>
  <c r="AO148" i="9"/>
  <c r="AM148" i="9"/>
  <c r="AE148" i="9"/>
  <c r="W148" i="9"/>
  <c r="BC148" i="9" s="1"/>
  <c r="O148" i="9"/>
  <c r="N148" i="9"/>
  <c r="M148" i="9"/>
  <c r="L148" i="9"/>
  <c r="I148" i="9"/>
  <c r="H148" i="9"/>
  <c r="E148" i="9"/>
  <c r="D148" i="9"/>
  <c r="BM147" i="9"/>
  <c r="BK147" i="9"/>
  <c r="BJ147" i="9"/>
  <c r="K147" i="9" s="1"/>
  <c r="BI147" i="9"/>
  <c r="J147" i="9" s="1"/>
  <c r="BH147" i="9"/>
  <c r="BG147" i="9"/>
  <c r="BF147" i="9"/>
  <c r="G147" i="9" s="1"/>
  <c r="BE147" i="9"/>
  <c r="F147" i="9" s="1"/>
  <c r="BD147" i="9"/>
  <c r="AW147" i="9"/>
  <c r="AU147" i="9"/>
  <c r="AO147" i="9"/>
  <c r="AM147" i="9"/>
  <c r="AE147" i="9"/>
  <c r="W147" i="9"/>
  <c r="BC147" i="9" s="1"/>
  <c r="O147" i="9"/>
  <c r="N147" i="9"/>
  <c r="M147" i="9"/>
  <c r="L147" i="9"/>
  <c r="I147" i="9"/>
  <c r="H147" i="9"/>
  <c r="E147" i="9"/>
  <c r="D147" i="9"/>
  <c r="BM146" i="9"/>
  <c r="BK146" i="9"/>
  <c r="BJ146" i="9"/>
  <c r="K146" i="9" s="1"/>
  <c r="BI146" i="9"/>
  <c r="J146" i="9" s="1"/>
  <c r="BH146" i="9"/>
  <c r="BG146" i="9"/>
  <c r="BF146" i="9"/>
  <c r="G146" i="9" s="1"/>
  <c r="BE146" i="9"/>
  <c r="F146" i="9" s="1"/>
  <c r="BD146" i="9"/>
  <c r="AW146" i="9"/>
  <c r="AU146" i="9"/>
  <c r="AO146" i="9"/>
  <c r="AM146" i="9"/>
  <c r="AE146" i="9"/>
  <c r="W146" i="9"/>
  <c r="BC146" i="9" s="1"/>
  <c r="O146" i="9"/>
  <c r="N146" i="9"/>
  <c r="M146" i="9"/>
  <c r="L146" i="9"/>
  <c r="I146" i="9"/>
  <c r="H146" i="9"/>
  <c r="E146" i="9"/>
  <c r="D146" i="9"/>
  <c r="BM145" i="9"/>
  <c r="BK145" i="9"/>
  <c r="BJ145" i="9"/>
  <c r="K145" i="9" s="1"/>
  <c r="K144" i="9" s="1"/>
  <c r="BI145" i="9"/>
  <c r="BH145" i="9"/>
  <c r="BF145" i="9"/>
  <c r="G145" i="9" s="1"/>
  <c r="G144" i="9" s="1"/>
  <c r="BD145" i="9"/>
  <c r="AY145" i="9"/>
  <c r="AW145" i="9"/>
  <c r="AU145" i="9" s="1"/>
  <c r="AQ145" i="9"/>
  <c r="AQ144" i="9" s="1"/>
  <c r="AQ141" i="9" s="1"/>
  <c r="AQ227" i="9" s="1"/>
  <c r="AI145" i="9"/>
  <c r="AG145" i="9"/>
  <c r="AE145" i="9" s="1"/>
  <c r="AA145" i="9"/>
  <c r="S145" i="9"/>
  <c r="Q145" i="9"/>
  <c r="O145" i="9" s="1"/>
  <c r="M145" i="9"/>
  <c r="I145" i="9"/>
  <c r="E145" i="9"/>
  <c r="GL144" i="9"/>
  <c r="BR144" i="9"/>
  <c r="BQ144" i="9"/>
  <c r="BQ141" i="9" s="1"/>
  <c r="BQ140" i="9" s="1"/>
  <c r="BP144" i="9"/>
  <c r="BN144" i="9"/>
  <c r="BM144" i="9" s="1"/>
  <c r="BL144" i="9"/>
  <c r="BJ144" i="9"/>
  <c r="BJ141" i="9" s="1"/>
  <c r="BH144" i="9"/>
  <c r="BH141" i="9" s="1"/>
  <c r="BF144" i="9"/>
  <c r="BF141" i="9" s="1"/>
  <c r="BD144" i="9"/>
  <c r="BB144" i="9"/>
  <c r="BA144" i="9"/>
  <c r="AZ144" i="9"/>
  <c r="AZ141" i="9" s="1"/>
  <c r="AY144" i="9"/>
  <c r="AX144" i="9"/>
  <c r="AV144" i="9"/>
  <c r="AT144" i="9"/>
  <c r="AT141" i="9" s="1"/>
  <c r="AS144" i="9"/>
  <c r="AR144" i="9"/>
  <c r="AR141" i="9" s="1"/>
  <c r="AP144" i="9"/>
  <c r="AN144" i="9"/>
  <c r="AL144" i="9"/>
  <c r="AK144" i="9"/>
  <c r="AJ144" i="9"/>
  <c r="AI144" i="9"/>
  <c r="AH144" i="9"/>
  <c r="AF144" i="9"/>
  <c r="AD144" i="9"/>
  <c r="AD141" i="9" s="1"/>
  <c r="AC144" i="9"/>
  <c r="AB144" i="9"/>
  <c r="AB141" i="9" s="1"/>
  <c r="Z144" i="9"/>
  <c r="Z141" i="9" s="1"/>
  <c r="X144" i="9"/>
  <c r="V144" i="9"/>
  <c r="U144" i="9"/>
  <c r="T144" i="9"/>
  <c r="T141" i="9" s="1"/>
  <c r="T227" i="9" s="1"/>
  <c r="S144" i="9"/>
  <c r="R144" i="9"/>
  <c r="Q144" i="9" s="1"/>
  <c r="P144" i="9"/>
  <c r="E144" i="9"/>
  <c r="C144" i="9"/>
  <c r="BM143" i="9"/>
  <c r="BK143" i="9" s="1"/>
  <c r="BJ143" i="9"/>
  <c r="K143" i="9" s="1"/>
  <c r="K142" i="9" s="1"/>
  <c r="K141" i="9" s="1"/>
  <c r="BI143" i="9"/>
  <c r="BH143" i="9"/>
  <c r="I143" i="9" s="1"/>
  <c r="BF143" i="9"/>
  <c r="G143" i="9" s="1"/>
  <c r="BD143" i="9"/>
  <c r="E143" i="9" s="1"/>
  <c r="AY143" i="9"/>
  <c r="AW143" i="9" s="1"/>
  <c r="AQ143" i="9"/>
  <c r="BG143" i="9" s="1"/>
  <c r="AO143" i="9"/>
  <c r="AM143" i="9" s="1"/>
  <c r="AG143" i="9"/>
  <c r="AE143" i="9" s="1"/>
  <c r="Y143" i="9"/>
  <c r="Q143" i="9"/>
  <c r="Q142" i="9" s="1"/>
  <c r="N143" i="9"/>
  <c r="M143" i="9"/>
  <c r="J143" i="9"/>
  <c r="J142" i="9" s="1"/>
  <c r="AY142" i="9"/>
  <c r="AY141" i="9" s="1"/>
  <c r="AQ142" i="9"/>
  <c r="AO142" i="9"/>
  <c r="AM142" i="9" s="1"/>
  <c r="AI142" i="9"/>
  <c r="AI141" i="9" s="1"/>
  <c r="AI227" i="9" s="1"/>
  <c r="AA142" i="9"/>
  <c r="S142" i="9"/>
  <c r="S141" i="9" s="1"/>
  <c r="S227" i="9" s="1"/>
  <c r="M142" i="9"/>
  <c r="I142" i="9"/>
  <c r="I141" i="9" s="1"/>
  <c r="BR141" i="9"/>
  <c r="BP141" i="9"/>
  <c r="BP140" i="9" s="1"/>
  <c r="BO141" i="9"/>
  <c r="BN141" i="9"/>
  <c r="BN140" i="9" s="1"/>
  <c r="BB141" i="9"/>
  <c r="BA141" i="9"/>
  <c r="BA227" i="9" s="1"/>
  <c r="AX141" i="9"/>
  <c r="AS141" i="9"/>
  <c r="AL141" i="9"/>
  <c r="AL227" i="9" s="1"/>
  <c r="AK141" i="9"/>
  <c r="AK227" i="9" s="1"/>
  <c r="AJ141" i="9"/>
  <c r="AH141" i="9"/>
  <c r="AH227" i="9" s="1"/>
  <c r="AC141" i="9"/>
  <c r="AC227" i="9" s="1"/>
  <c r="V141" i="9"/>
  <c r="U141" i="9"/>
  <c r="R141" i="9"/>
  <c r="R227" i="9" s="1"/>
  <c r="M141" i="9"/>
  <c r="E141" i="9"/>
  <c r="CA140" i="9"/>
  <c r="BS140" i="9"/>
  <c r="BO140" i="9"/>
  <c r="BL140" i="9"/>
  <c r="BA140" i="9"/>
  <c r="AV140" i="9"/>
  <c r="AQ140" i="9"/>
  <c r="AN140" i="9"/>
  <c r="AK140" i="9"/>
  <c r="AI140" i="9"/>
  <c r="AC140" i="9"/>
  <c r="X140" i="9"/>
  <c r="U140" i="9"/>
  <c r="FY139" i="9"/>
  <c r="BM139" i="9"/>
  <c r="BK139" i="9" s="1"/>
  <c r="BJ139" i="9"/>
  <c r="K139" i="9" s="1"/>
  <c r="BI139" i="9"/>
  <c r="BH139" i="9"/>
  <c r="BG139" i="9"/>
  <c r="BF139" i="9"/>
  <c r="G139" i="9" s="1"/>
  <c r="BD139" i="9"/>
  <c r="GB139" i="9" s="1"/>
  <c r="AU139" i="9"/>
  <c r="AO139" i="9"/>
  <c r="AM139" i="9"/>
  <c r="AG139" i="9"/>
  <c r="AE139" i="9"/>
  <c r="O139" i="9" s="1"/>
  <c r="Y139" i="9"/>
  <c r="BE139" i="9" s="1"/>
  <c r="F139" i="9" s="1"/>
  <c r="W139" i="9"/>
  <c r="FX139" i="9" s="1"/>
  <c r="V139" i="9"/>
  <c r="U139" i="9"/>
  <c r="T139" i="9"/>
  <c r="S139" i="9"/>
  <c r="R139" i="9"/>
  <c r="Q139" i="9"/>
  <c r="P139" i="9"/>
  <c r="N139" i="9"/>
  <c r="M139" i="9"/>
  <c r="J139" i="9"/>
  <c r="I139" i="9"/>
  <c r="H139" i="9"/>
  <c r="E139" i="9"/>
  <c r="FY138" i="9"/>
  <c r="BM138" i="9"/>
  <c r="BK138" i="9" s="1"/>
  <c r="BJ138" i="9"/>
  <c r="K138" i="9" s="1"/>
  <c r="BI138" i="9"/>
  <c r="BH138" i="9"/>
  <c r="I138" i="9" s="1"/>
  <c r="BG138" i="9"/>
  <c r="BF138" i="9"/>
  <c r="G138" i="9" s="1"/>
  <c r="BD138" i="9"/>
  <c r="GB138" i="9" s="1"/>
  <c r="AU138" i="9"/>
  <c r="AO138" i="9"/>
  <c r="AM138" i="9"/>
  <c r="AG138" i="9"/>
  <c r="AE138" i="9"/>
  <c r="Y138" i="9"/>
  <c r="FZ138" i="9" s="1"/>
  <c r="W138" i="9"/>
  <c r="V138" i="9"/>
  <c r="U138" i="9"/>
  <c r="T138" i="9"/>
  <c r="S138" i="9"/>
  <c r="R138" i="9"/>
  <c r="Q138" i="9"/>
  <c r="P138" i="9"/>
  <c r="O138" i="9"/>
  <c r="N138" i="9"/>
  <c r="M138" i="9"/>
  <c r="J138" i="9"/>
  <c r="H138" i="9"/>
  <c r="E138" i="9"/>
  <c r="FY137" i="9"/>
  <c r="BM137" i="9"/>
  <c r="BK137" i="9" s="1"/>
  <c r="BJ137" i="9"/>
  <c r="BI137" i="9"/>
  <c r="BH137" i="9"/>
  <c r="BG137" i="9"/>
  <c r="BF137" i="9"/>
  <c r="BD137" i="9"/>
  <c r="GB137" i="9" s="1"/>
  <c r="AU137" i="9"/>
  <c r="AO137" i="9"/>
  <c r="AM137" i="9"/>
  <c r="AG137" i="9"/>
  <c r="AE137" i="9"/>
  <c r="O137" i="9" s="1"/>
  <c r="Y137" i="9"/>
  <c r="BE137" i="9" s="1"/>
  <c r="W137" i="9"/>
  <c r="V137" i="9"/>
  <c r="U137" i="9"/>
  <c r="T137" i="9"/>
  <c r="S137" i="9"/>
  <c r="R137" i="9"/>
  <c r="Q137" i="9"/>
  <c r="P137" i="9"/>
  <c r="N137" i="9"/>
  <c r="M137" i="9"/>
  <c r="K137" i="9"/>
  <c r="J137" i="9"/>
  <c r="I137" i="9"/>
  <c r="H137" i="9"/>
  <c r="G137" i="9"/>
  <c r="GC136" i="9"/>
  <c r="FY136" i="9"/>
  <c r="BM136" i="9"/>
  <c r="BJ136" i="9"/>
  <c r="BI136" i="9"/>
  <c r="J136" i="9" s="1"/>
  <c r="BH136" i="9"/>
  <c r="BG136" i="9"/>
  <c r="H136" i="9" s="1"/>
  <c r="BF136" i="9"/>
  <c r="BE136" i="9"/>
  <c r="F136" i="9" s="1"/>
  <c r="BD136" i="9"/>
  <c r="GB136" i="9" s="1"/>
  <c r="AG136" i="9"/>
  <c r="AE136" i="9"/>
  <c r="O136" i="9" s="1"/>
  <c r="Y136" i="9"/>
  <c r="FZ136" i="9" s="1"/>
  <c r="W136" i="9"/>
  <c r="V136" i="9"/>
  <c r="U136" i="9"/>
  <c r="T136" i="9"/>
  <c r="S136" i="9"/>
  <c r="R136" i="9"/>
  <c r="Q136" i="9"/>
  <c r="P136" i="9"/>
  <c r="N136" i="9"/>
  <c r="M136" i="9"/>
  <c r="K136" i="9"/>
  <c r="I136" i="9"/>
  <c r="G136" i="9"/>
  <c r="E136" i="9"/>
  <c r="GC135" i="9"/>
  <c r="FY135" i="9"/>
  <c r="BM135" i="9"/>
  <c r="BK135" i="9" s="1"/>
  <c r="BJ135" i="9"/>
  <c r="K135" i="9" s="1"/>
  <c r="BI135" i="9"/>
  <c r="BH135" i="9"/>
  <c r="I135" i="9" s="1"/>
  <c r="BG135" i="9"/>
  <c r="BF135" i="9"/>
  <c r="G135" i="9" s="1"/>
  <c r="BD135" i="9"/>
  <c r="GB135" i="9" s="1"/>
  <c r="AU135" i="9"/>
  <c r="AO135" i="9"/>
  <c r="AM135" i="9"/>
  <c r="AG135" i="9"/>
  <c r="AE135" i="9"/>
  <c r="Y135" i="9"/>
  <c r="BE135" i="9" s="1"/>
  <c r="F135" i="9" s="1"/>
  <c r="W135" i="9"/>
  <c r="V135" i="9"/>
  <c r="U135" i="9"/>
  <c r="T135" i="9"/>
  <c r="S135" i="9"/>
  <c r="R135" i="9"/>
  <c r="Q135" i="9"/>
  <c r="P135" i="9"/>
  <c r="O135" i="9"/>
  <c r="N135" i="9"/>
  <c r="M135" i="9"/>
  <c r="J135" i="9"/>
  <c r="H135" i="9"/>
  <c r="E135" i="9"/>
  <c r="FY134" i="9"/>
  <c r="BM134" i="9"/>
  <c r="BK134" i="9" s="1"/>
  <c r="BJ134" i="9"/>
  <c r="BI134" i="9"/>
  <c r="BH134" i="9"/>
  <c r="BG134" i="9"/>
  <c r="BF134" i="9"/>
  <c r="BD134" i="9"/>
  <c r="GB134" i="9" s="1"/>
  <c r="AU134" i="9"/>
  <c r="AO134" i="9"/>
  <c r="AM134" i="9"/>
  <c r="AG134" i="9"/>
  <c r="AE134" i="9"/>
  <c r="O134" i="9" s="1"/>
  <c r="Y134" i="9"/>
  <c r="FZ134" i="9" s="1"/>
  <c r="W134" i="9"/>
  <c r="V134" i="9"/>
  <c r="U134" i="9"/>
  <c r="T134" i="9"/>
  <c r="S134" i="9"/>
  <c r="R134" i="9"/>
  <c r="Q134" i="9"/>
  <c r="P134" i="9"/>
  <c r="N134" i="9"/>
  <c r="M134" i="9"/>
  <c r="K134" i="9"/>
  <c r="J134" i="9"/>
  <c r="I134" i="9"/>
  <c r="H134" i="9"/>
  <c r="G134" i="9"/>
  <c r="GC133" i="9"/>
  <c r="FY133" i="9"/>
  <c r="BM133" i="9"/>
  <c r="BJ133" i="9"/>
  <c r="K133" i="9" s="1"/>
  <c r="BI133" i="9"/>
  <c r="BH133" i="9"/>
  <c r="I133" i="9" s="1"/>
  <c r="BG133" i="9"/>
  <c r="BF133" i="9"/>
  <c r="G133" i="9" s="1"/>
  <c r="BD133" i="9"/>
  <c r="GB133" i="9" s="1"/>
  <c r="AU133" i="9"/>
  <c r="AO133" i="9"/>
  <c r="AM133" i="9"/>
  <c r="AG133" i="9"/>
  <c r="AE133" i="9"/>
  <c r="O133" i="9" s="1"/>
  <c r="Y133" i="9"/>
  <c r="BE133" i="9" s="1"/>
  <c r="F133" i="9" s="1"/>
  <c r="W133" i="9"/>
  <c r="V133" i="9"/>
  <c r="U133" i="9"/>
  <c r="T133" i="9"/>
  <c r="S133" i="9"/>
  <c r="R133" i="9"/>
  <c r="Q133" i="9"/>
  <c r="P133" i="9"/>
  <c r="N133" i="9"/>
  <c r="M133" i="9"/>
  <c r="J133" i="9"/>
  <c r="H133" i="9"/>
  <c r="E133" i="9"/>
  <c r="FY132" i="9"/>
  <c r="BM132" i="9"/>
  <c r="BJ132" i="9"/>
  <c r="BI132" i="9"/>
  <c r="J132" i="9" s="1"/>
  <c r="BH132" i="9"/>
  <c r="BG132" i="9"/>
  <c r="H132" i="9" s="1"/>
  <c r="BF132" i="9"/>
  <c r="BE132" i="9"/>
  <c r="BD132" i="9"/>
  <c r="GB132" i="9" s="1"/>
  <c r="AG132" i="9"/>
  <c r="AE132" i="9"/>
  <c r="O132" i="9" s="1"/>
  <c r="Y132" i="9"/>
  <c r="FZ132" i="9" s="1"/>
  <c r="W132" i="9"/>
  <c r="V132" i="9"/>
  <c r="U132" i="9"/>
  <c r="T132" i="9"/>
  <c r="S132" i="9"/>
  <c r="R132" i="9"/>
  <c r="Q132" i="9"/>
  <c r="P132" i="9"/>
  <c r="N132" i="9"/>
  <c r="M132" i="9"/>
  <c r="K132" i="9"/>
  <c r="I132" i="9"/>
  <c r="G132" i="9"/>
  <c r="E132" i="9"/>
  <c r="FY131" i="9"/>
  <c r="BP131" i="9"/>
  <c r="BO131" i="9"/>
  <c r="BN131" i="9"/>
  <c r="BL131" i="9"/>
  <c r="BJ131" i="9"/>
  <c r="K131" i="9" s="1"/>
  <c r="BF131" i="9"/>
  <c r="BD131" i="9"/>
  <c r="GB131" i="9" s="1"/>
  <c r="AZ131" i="9"/>
  <c r="BH131" i="9" s="1"/>
  <c r="AR131" i="9"/>
  <c r="AQ131" i="9"/>
  <c r="AP131" i="9"/>
  <c r="AO131" i="9"/>
  <c r="AM131" i="9" s="1"/>
  <c r="AN131" i="9"/>
  <c r="AL131" i="9"/>
  <c r="AK131" i="9"/>
  <c r="AJ131" i="9"/>
  <c r="AD131" i="9"/>
  <c r="AC131" i="9"/>
  <c r="AB131" i="9"/>
  <c r="AA131" i="9"/>
  <c r="BG131" i="9" s="1"/>
  <c r="H131" i="9" s="1"/>
  <c r="Z131" i="9"/>
  <c r="Y131" i="9"/>
  <c r="X131" i="9"/>
  <c r="V131" i="9"/>
  <c r="T131" i="9"/>
  <c r="S131" i="9"/>
  <c r="R131" i="9"/>
  <c r="P131" i="9"/>
  <c r="M131" i="9"/>
  <c r="G131" i="9"/>
  <c r="E131" i="9"/>
  <c r="FY130" i="9"/>
  <c r="BM130" i="9"/>
  <c r="BK130" i="9" s="1"/>
  <c r="BJ130" i="9"/>
  <c r="K130" i="9" s="1"/>
  <c r="BI130" i="9"/>
  <c r="BH130" i="9"/>
  <c r="I130" i="9" s="1"/>
  <c r="BG130" i="9"/>
  <c r="BF130" i="9"/>
  <c r="G130" i="9" s="1"/>
  <c r="BD130" i="9"/>
  <c r="GB130" i="9" s="1"/>
  <c r="AU130" i="9"/>
  <c r="AU129" i="9" s="1"/>
  <c r="AO130" i="9"/>
  <c r="AM130" i="9"/>
  <c r="AM129" i="9" s="1"/>
  <c r="AG130" i="9"/>
  <c r="AE130" i="9"/>
  <c r="Y130" i="9"/>
  <c r="FZ130" i="9" s="1"/>
  <c r="W130" i="9"/>
  <c r="V130" i="9"/>
  <c r="U130" i="9"/>
  <c r="T130" i="9"/>
  <c r="S130" i="9"/>
  <c r="R130" i="9"/>
  <c r="Q130" i="9"/>
  <c r="P130" i="9"/>
  <c r="O130" i="9"/>
  <c r="N130" i="9"/>
  <c r="M130" i="9"/>
  <c r="J130" i="9"/>
  <c r="H130" i="9"/>
  <c r="E130" i="9"/>
  <c r="BR129" i="9"/>
  <c r="BQ129" i="9"/>
  <c r="BP129" i="9"/>
  <c r="BO129" i="9"/>
  <c r="BN129" i="9"/>
  <c r="BM129" i="9" s="1"/>
  <c r="BL129" i="9"/>
  <c r="BK129" i="9"/>
  <c r="BB129" i="9"/>
  <c r="CL94" i="9" s="1"/>
  <c r="BA129" i="9"/>
  <c r="AZ129" i="9"/>
  <c r="AY129" i="9"/>
  <c r="AX129" i="9"/>
  <c r="AW129" i="9"/>
  <c r="AV129" i="9"/>
  <c r="AT129" i="9"/>
  <c r="AS129" i="9"/>
  <c r="AR129" i="9"/>
  <c r="AQ129" i="9"/>
  <c r="AP129" i="9"/>
  <c r="AO129" i="9"/>
  <c r="AN129" i="9"/>
  <c r="BD129" i="9" s="1"/>
  <c r="AL129" i="9"/>
  <c r="BJ129" i="9" s="1"/>
  <c r="K129" i="9" s="1"/>
  <c r="AK129" i="9"/>
  <c r="AJ129" i="9"/>
  <c r="BH129" i="9" s="1"/>
  <c r="I129" i="9" s="1"/>
  <c r="AG129" i="9"/>
  <c r="AE129" i="9"/>
  <c r="AD129" i="9"/>
  <c r="AC129" i="9"/>
  <c r="BI129" i="9" s="1"/>
  <c r="J129" i="9" s="1"/>
  <c r="AB129" i="9"/>
  <c r="AA129" i="9"/>
  <c r="BG129" i="9" s="1"/>
  <c r="H129" i="9" s="1"/>
  <c r="Z129" i="9"/>
  <c r="Y129" i="9"/>
  <c r="FZ129" i="9" s="1"/>
  <c r="X129" i="9"/>
  <c r="FY129" i="9" s="1"/>
  <c r="W129" i="9"/>
  <c r="U129" i="9"/>
  <c r="S129" i="9"/>
  <c r="R129" i="9"/>
  <c r="Q129" i="9"/>
  <c r="P129" i="9"/>
  <c r="O129" i="9"/>
  <c r="M129" i="9"/>
  <c r="FY128" i="9"/>
  <c r="BM128" i="9"/>
  <c r="BK128" i="9" s="1"/>
  <c r="BJ128" i="9"/>
  <c r="K128" i="9" s="1"/>
  <c r="BI128" i="9"/>
  <c r="BH128" i="9"/>
  <c r="BG128" i="9"/>
  <c r="H128" i="9" s="1"/>
  <c r="BF128" i="9"/>
  <c r="G128" i="9" s="1"/>
  <c r="BD128" i="9"/>
  <c r="GB128" i="9" s="1"/>
  <c r="AU128" i="9"/>
  <c r="AO128" i="9"/>
  <c r="AM128" i="9"/>
  <c r="AG128" i="9"/>
  <c r="FZ128" i="9" s="1"/>
  <c r="AE128" i="9"/>
  <c r="O128" i="9" s="1"/>
  <c r="Y128" i="9"/>
  <c r="BE128" i="9" s="1"/>
  <c r="F128" i="9" s="1"/>
  <c r="W128" i="9"/>
  <c r="V128" i="9"/>
  <c r="U128" i="9"/>
  <c r="T128" i="9"/>
  <c r="S128" i="9"/>
  <c r="R128" i="9"/>
  <c r="Q128" i="9"/>
  <c r="P128" i="9"/>
  <c r="N128" i="9"/>
  <c r="M128" i="9"/>
  <c r="J128" i="9"/>
  <c r="I128" i="9"/>
  <c r="E128" i="9"/>
  <c r="FY127" i="9"/>
  <c r="BM127" i="9"/>
  <c r="BK127" i="9" s="1"/>
  <c r="BJ127" i="9"/>
  <c r="BI127" i="9"/>
  <c r="J127" i="9" s="1"/>
  <c r="BH127" i="9"/>
  <c r="I127" i="9" s="1"/>
  <c r="BG127" i="9"/>
  <c r="BF127" i="9"/>
  <c r="BD127" i="9"/>
  <c r="AU127" i="9"/>
  <c r="AO127" i="9"/>
  <c r="AM127" i="9"/>
  <c r="AG127" i="9"/>
  <c r="AE127" i="9"/>
  <c r="Y127" i="9"/>
  <c r="FZ127" i="9" s="1"/>
  <c r="W127" i="9"/>
  <c r="V127" i="9"/>
  <c r="U127" i="9"/>
  <c r="T127" i="9"/>
  <c r="S127" i="9"/>
  <c r="R127" i="9"/>
  <c r="Q127" i="9"/>
  <c r="P127" i="9"/>
  <c r="O127" i="9"/>
  <c r="M127" i="9"/>
  <c r="K127" i="9"/>
  <c r="H127" i="9"/>
  <c r="G127" i="9"/>
  <c r="FY126" i="9"/>
  <c r="BM126" i="9"/>
  <c r="BK126" i="9" s="1"/>
  <c r="BJ126" i="9"/>
  <c r="K126" i="9" s="1"/>
  <c r="BI126" i="9"/>
  <c r="BH126" i="9"/>
  <c r="BG126" i="9"/>
  <c r="H126" i="9" s="1"/>
  <c r="BF126" i="9"/>
  <c r="G126" i="9" s="1"/>
  <c r="BD126" i="9"/>
  <c r="GB126" i="9" s="1"/>
  <c r="AU126" i="9"/>
  <c r="AO126" i="9"/>
  <c r="AM126" i="9"/>
  <c r="AG126" i="9"/>
  <c r="FZ126" i="9" s="1"/>
  <c r="AE126" i="9"/>
  <c r="O126" i="9" s="1"/>
  <c r="Y126" i="9"/>
  <c r="BE126" i="9" s="1"/>
  <c r="F126" i="9" s="1"/>
  <c r="W126" i="9"/>
  <c r="V126" i="9"/>
  <c r="U126" i="9"/>
  <c r="T126" i="9"/>
  <c r="S126" i="9"/>
  <c r="R126" i="9"/>
  <c r="Q126" i="9"/>
  <c r="P126" i="9"/>
  <c r="N126" i="9"/>
  <c r="M126" i="9"/>
  <c r="J126" i="9"/>
  <c r="I126" i="9"/>
  <c r="E126" i="9"/>
  <c r="FY125" i="9"/>
  <c r="BM125" i="9"/>
  <c r="BK125" i="9" s="1"/>
  <c r="BK123" i="9" s="1"/>
  <c r="BJ125" i="9"/>
  <c r="BI125" i="9"/>
  <c r="J125" i="9" s="1"/>
  <c r="BH125" i="9"/>
  <c r="I125" i="9" s="1"/>
  <c r="BG125" i="9"/>
  <c r="BF125" i="9"/>
  <c r="BD125" i="9"/>
  <c r="AU125" i="9"/>
  <c r="AO125" i="9"/>
  <c r="AM125" i="9"/>
  <c r="AM123" i="9" s="1"/>
  <c r="AG125" i="9"/>
  <c r="AE125" i="9"/>
  <c r="Y125" i="9"/>
  <c r="FZ125" i="9" s="1"/>
  <c r="W125" i="9"/>
  <c r="V125" i="9"/>
  <c r="U125" i="9"/>
  <c r="T125" i="9"/>
  <c r="S125" i="9"/>
  <c r="R125" i="9"/>
  <c r="Q125" i="9"/>
  <c r="P125" i="9"/>
  <c r="O125" i="9"/>
  <c r="M125" i="9"/>
  <c r="K125" i="9"/>
  <c r="H125" i="9"/>
  <c r="G125" i="9"/>
  <c r="FY124" i="9"/>
  <c r="BM124" i="9"/>
  <c r="BJ124" i="9"/>
  <c r="BI124" i="9"/>
  <c r="J124" i="9" s="1"/>
  <c r="BH124" i="9"/>
  <c r="BG124" i="9"/>
  <c r="H124" i="9" s="1"/>
  <c r="BF124" i="9"/>
  <c r="BE124" i="9"/>
  <c r="F124" i="9" s="1"/>
  <c r="BD124" i="9"/>
  <c r="GB124" i="9" s="1"/>
  <c r="AG124" i="9"/>
  <c r="FZ124" i="9" s="1"/>
  <c r="AE124" i="9"/>
  <c r="O124" i="9" s="1"/>
  <c r="Y124" i="9"/>
  <c r="W124" i="9"/>
  <c r="FX124" i="9" s="1"/>
  <c r="V124" i="9"/>
  <c r="U124" i="9"/>
  <c r="T124" i="9"/>
  <c r="S124" i="9"/>
  <c r="R124" i="9"/>
  <c r="Q124" i="9"/>
  <c r="P124" i="9"/>
  <c r="N124" i="9"/>
  <c r="M124" i="9"/>
  <c r="K124" i="9"/>
  <c r="I124" i="9"/>
  <c r="G124" i="9"/>
  <c r="E124" i="9"/>
  <c r="BR123" i="9"/>
  <c r="DB89" i="9" s="1"/>
  <c r="BQ123" i="9"/>
  <c r="BP123" i="9"/>
  <c r="BO123" i="9"/>
  <c r="BN123" i="9"/>
  <c r="BM123" i="9" s="1"/>
  <c r="BL123" i="9"/>
  <c r="BJ123" i="9"/>
  <c r="K123" i="9" s="1"/>
  <c r="BB123" i="9"/>
  <c r="BA123" i="9"/>
  <c r="AZ123" i="9"/>
  <c r="AT123" i="9"/>
  <c r="AS123" i="9"/>
  <c r="AS103" i="9" s="1"/>
  <c r="AR123" i="9"/>
  <c r="AQ123" i="9"/>
  <c r="AP123" i="9"/>
  <c r="AO123" i="9"/>
  <c r="AN123" i="9"/>
  <c r="AL123" i="9"/>
  <c r="AK123" i="9"/>
  <c r="AJ123" i="9"/>
  <c r="AD123" i="9"/>
  <c r="V123" i="9" s="1"/>
  <c r="AC123" i="9"/>
  <c r="AB123" i="9"/>
  <c r="BH123" i="9" s="1"/>
  <c r="I123" i="9" s="1"/>
  <c r="AA123" i="9"/>
  <c r="BG123" i="9" s="1"/>
  <c r="H123" i="9" s="1"/>
  <c r="Z123" i="9"/>
  <c r="Y123" i="9" s="1"/>
  <c r="X123" i="9"/>
  <c r="M123" i="9" s="1"/>
  <c r="T123" i="9"/>
  <c r="S123" i="9"/>
  <c r="R123" i="9"/>
  <c r="P123" i="9"/>
  <c r="GB122" i="9"/>
  <c r="FY122" i="9"/>
  <c r="BM122" i="9"/>
  <c r="BK122" i="9"/>
  <c r="BJ122" i="9"/>
  <c r="K122" i="9" s="1"/>
  <c r="BI122" i="9"/>
  <c r="J122" i="9" s="1"/>
  <c r="BH122" i="9"/>
  <c r="BG122" i="9"/>
  <c r="BF122" i="9"/>
  <c r="G122" i="9" s="1"/>
  <c r="BD122" i="9"/>
  <c r="AU122" i="9"/>
  <c r="AO122" i="9"/>
  <c r="AM122" i="9" s="1"/>
  <c r="AG122" i="9"/>
  <c r="AE122" i="9" s="1"/>
  <c r="Y122" i="9"/>
  <c r="V122" i="9"/>
  <c r="U122" i="9"/>
  <c r="T122" i="9"/>
  <c r="S122" i="9"/>
  <c r="R122" i="9"/>
  <c r="P122" i="9"/>
  <c r="M122" i="9"/>
  <c r="I122" i="9"/>
  <c r="H122" i="9"/>
  <c r="E122" i="9"/>
  <c r="GB121" i="9"/>
  <c r="FZ121" i="9"/>
  <c r="FY121" i="9"/>
  <c r="BM121" i="9"/>
  <c r="BK121" i="9"/>
  <c r="BJ121" i="9"/>
  <c r="BI121" i="9"/>
  <c r="BH121" i="9"/>
  <c r="I121" i="9" s="1"/>
  <c r="BG121" i="9"/>
  <c r="H121" i="9" s="1"/>
  <c r="BF121" i="9"/>
  <c r="BD121" i="9"/>
  <c r="E121" i="9" s="1"/>
  <c r="AU121" i="9"/>
  <c r="AO121" i="9"/>
  <c r="AM121" i="9" s="1"/>
  <c r="AG121" i="9"/>
  <c r="AE121" i="9" s="1"/>
  <c r="Y121" i="9"/>
  <c r="Q121" i="9" s="1"/>
  <c r="V121" i="9"/>
  <c r="U121" i="9"/>
  <c r="T121" i="9"/>
  <c r="S121" i="9"/>
  <c r="R121" i="9"/>
  <c r="P121" i="9"/>
  <c r="N121" i="9"/>
  <c r="M121" i="9"/>
  <c r="K121" i="9"/>
  <c r="J121" i="9"/>
  <c r="G121" i="9"/>
  <c r="GB120" i="9"/>
  <c r="FY120" i="9"/>
  <c r="BM120" i="9"/>
  <c r="BK120" i="9"/>
  <c r="BJ120" i="9"/>
  <c r="K120" i="9" s="1"/>
  <c r="BI120" i="9"/>
  <c r="J120" i="9" s="1"/>
  <c r="BH120" i="9"/>
  <c r="BG120" i="9"/>
  <c r="BF120" i="9"/>
  <c r="G120" i="9" s="1"/>
  <c r="BD120" i="9"/>
  <c r="AU120" i="9"/>
  <c r="AO120" i="9"/>
  <c r="AM120" i="9" s="1"/>
  <c r="AG120" i="9"/>
  <c r="AE120" i="9" s="1"/>
  <c r="Y120" i="9"/>
  <c r="V120" i="9"/>
  <c r="U120" i="9"/>
  <c r="T120" i="9"/>
  <c r="S120" i="9"/>
  <c r="R120" i="9"/>
  <c r="P120" i="9"/>
  <c r="M120" i="9"/>
  <c r="I120" i="9"/>
  <c r="H120" i="9"/>
  <c r="E120" i="9"/>
  <c r="BP119" i="9"/>
  <c r="BO119" i="9"/>
  <c r="BN119" i="9"/>
  <c r="BM119" i="9"/>
  <c r="BL119" i="9"/>
  <c r="BK119" i="9"/>
  <c r="BJ119" i="9"/>
  <c r="BI119" i="9"/>
  <c r="J119" i="9" s="1"/>
  <c r="BG119" i="9"/>
  <c r="H119" i="9" s="1"/>
  <c r="AZ119" i="9"/>
  <c r="AR119" i="9"/>
  <c r="AQ119" i="9"/>
  <c r="AP119" i="9"/>
  <c r="AO119" i="9" s="1"/>
  <c r="AN119" i="9"/>
  <c r="AM119" i="9" s="1"/>
  <c r="AJ119" i="9"/>
  <c r="AB119" i="9"/>
  <c r="BH119" i="9" s="1"/>
  <c r="I119" i="9" s="1"/>
  <c r="AA119" i="9"/>
  <c r="Y119" i="9" s="1"/>
  <c r="Z119" i="9"/>
  <c r="BF119" i="9" s="1"/>
  <c r="G119" i="9" s="1"/>
  <c r="X119" i="9"/>
  <c r="FY119" i="9" s="1"/>
  <c r="W119" i="9"/>
  <c r="V119" i="9"/>
  <c r="U119" i="9"/>
  <c r="R119" i="9"/>
  <c r="P119" i="9"/>
  <c r="M119" i="9"/>
  <c r="K119" i="9"/>
  <c r="GC118" i="9"/>
  <c r="FZ118" i="9"/>
  <c r="FY118" i="9"/>
  <c r="BM118" i="9"/>
  <c r="BK118" i="9" s="1"/>
  <c r="BJ118" i="9"/>
  <c r="K118" i="9" s="1"/>
  <c r="BI118" i="9"/>
  <c r="BH118" i="9"/>
  <c r="BG118" i="9"/>
  <c r="BF118" i="9"/>
  <c r="G118" i="9" s="1"/>
  <c r="BD118" i="9"/>
  <c r="GB118" i="9" s="1"/>
  <c r="AU118" i="9"/>
  <c r="AO118" i="9"/>
  <c r="BE118" i="9" s="1"/>
  <c r="F118" i="9" s="1"/>
  <c r="AM118" i="9"/>
  <c r="AE118" i="9"/>
  <c r="W118" i="9"/>
  <c r="V118" i="9"/>
  <c r="U118" i="9"/>
  <c r="T118" i="9"/>
  <c r="S118" i="9"/>
  <c r="R118" i="9"/>
  <c r="Q118" i="9"/>
  <c r="P118" i="9"/>
  <c r="O118" i="9"/>
  <c r="N118" i="9"/>
  <c r="M118" i="9"/>
  <c r="J118" i="9"/>
  <c r="I118" i="9"/>
  <c r="H118" i="9"/>
  <c r="E118" i="9"/>
  <c r="FY117" i="9"/>
  <c r="BM117" i="9"/>
  <c r="BJ117" i="9"/>
  <c r="BI117" i="9"/>
  <c r="J117" i="9" s="1"/>
  <c r="BH117" i="9"/>
  <c r="BG117" i="9"/>
  <c r="H117" i="9" s="1"/>
  <c r="BF117" i="9"/>
  <c r="BE117" i="9"/>
  <c r="F117" i="9" s="1"/>
  <c r="BD117" i="9"/>
  <c r="GB117" i="9" s="1"/>
  <c r="AG117" i="9"/>
  <c r="AE117" i="9"/>
  <c r="O117" i="9" s="1"/>
  <c r="Y117" i="9"/>
  <c r="FZ117" i="9" s="1"/>
  <c r="W117" i="9"/>
  <c r="V117" i="9"/>
  <c r="U117" i="9"/>
  <c r="T117" i="9"/>
  <c r="S117" i="9"/>
  <c r="R117" i="9"/>
  <c r="Q117" i="9"/>
  <c r="P117" i="9"/>
  <c r="N117" i="9"/>
  <c r="M117" i="9"/>
  <c r="K117" i="9"/>
  <c r="I117" i="9"/>
  <c r="G117" i="9"/>
  <c r="E117" i="9"/>
  <c r="FY116" i="9"/>
  <c r="BM116" i="9"/>
  <c r="BK116" i="9" s="1"/>
  <c r="BJ116" i="9"/>
  <c r="BI116" i="9"/>
  <c r="BH116" i="9"/>
  <c r="I116" i="9" s="1"/>
  <c r="BG116" i="9"/>
  <c r="BF116" i="9"/>
  <c r="BD116" i="9"/>
  <c r="AU116" i="9"/>
  <c r="AO116" i="9"/>
  <c r="AM116" i="9"/>
  <c r="AG116" i="9"/>
  <c r="AE116" i="9"/>
  <c r="Y116" i="9"/>
  <c r="FZ116" i="9" s="1"/>
  <c r="W116" i="9"/>
  <c r="V116" i="9"/>
  <c r="U116" i="9"/>
  <c r="T116" i="9"/>
  <c r="S116" i="9"/>
  <c r="R116" i="9"/>
  <c r="Q116" i="9"/>
  <c r="P116" i="9"/>
  <c r="O116" i="9"/>
  <c r="N116" i="9"/>
  <c r="M116" i="9"/>
  <c r="K116" i="9"/>
  <c r="J116" i="9"/>
  <c r="H116" i="9"/>
  <c r="G116" i="9"/>
  <c r="FY115" i="9"/>
  <c r="BM115" i="9"/>
  <c r="BK115" i="9" s="1"/>
  <c r="BJ115" i="9"/>
  <c r="K115" i="9" s="1"/>
  <c r="BI115" i="9"/>
  <c r="J115" i="9" s="1"/>
  <c r="BH115" i="9"/>
  <c r="BG115" i="9"/>
  <c r="BF115" i="9"/>
  <c r="G115" i="9" s="1"/>
  <c r="BD115" i="9"/>
  <c r="GB115" i="9" s="1"/>
  <c r="AU115" i="9"/>
  <c r="AO115" i="9"/>
  <c r="AM115" i="9"/>
  <c r="AG115" i="9"/>
  <c r="AE115" i="9"/>
  <c r="O115" i="9" s="1"/>
  <c r="Y115" i="9"/>
  <c r="BE115" i="9" s="1"/>
  <c r="F115" i="9" s="1"/>
  <c r="W115" i="9"/>
  <c r="FX115" i="9" s="1"/>
  <c r="V115" i="9"/>
  <c r="U115" i="9"/>
  <c r="T115" i="9"/>
  <c r="S115" i="9"/>
  <c r="R115" i="9"/>
  <c r="Q115" i="9"/>
  <c r="P115" i="9"/>
  <c r="M115" i="9"/>
  <c r="I115" i="9"/>
  <c r="H115" i="9"/>
  <c r="E115" i="9"/>
  <c r="BP114" i="9"/>
  <c r="BO114" i="9"/>
  <c r="BN114" i="9"/>
  <c r="BL114" i="9"/>
  <c r="BJ114" i="9"/>
  <c r="K114" i="9" s="1"/>
  <c r="BI114" i="9"/>
  <c r="AZ114" i="9"/>
  <c r="AR114" i="9"/>
  <c r="AQ114" i="9"/>
  <c r="AO114" i="9" s="1"/>
  <c r="AM114" i="9" s="1"/>
  <c r="AP114" i="9"/>
  <c r="AN114" i="9"/>
  <c r="AJ114" i="9"/>
  <c r="AG114" i="9"/>
  <c r="AE114" i="9" s="1"/>
  <c r="AB114" i="9"/>
  <c r="BH114" i="9" s="1"/>
  <c r="I114" i="9" s="1"/>
  <c r="AA114" i="9"/>
  <c r="Z114" i="9"/>
  <c r="BF114" i="9" s="1"/>
  <c r="G114" i="9" s="1"/>
  <c r="X114" i="9"/>
  <c r="V114" i="9"/>
  <c r="U114" i="9"/>
  <c r="T114" i="9"/>
  <c r="S114" i="9"/>
  <c r="R114" i="9"/>
  <c r="J114" i="9"/>
  <c r="GB113" i="9"/>
  <c r="FY113" i="9"/>
  <c r="BM113" i="9"/>
  <c r="BK113" i="9"/>
  <c r="BJ113" i="9"/>
  <c r="K113" i="9" s="1"/>
  <c r="BI113" i="9"/>
  <c r="BH113" i="9"/>
  <c r="BG113" i="9"/>
  <c r="H113" i="9" s="1"/>
  <c r="BF113" i="9"/>
  <c r="G113" i="9" s="1"/>
  <c r="BD113" i="9"/>
  <c r="AU113" i="9"/>
  <c r="AO113" i="9"/>
  <c r="AM113" i="9" s="1"/>
  <c r="AG113" i="9"/>
  <c r="Y113" i="9"/>
  <c r="V113" i="9"/>
  <c r="U113" i="9"/>
  <c r="T113" i="9"/>
  <c r="S113" i="9"/>
  <c r="R113" i="9"/>
  <c r="P113" i="9"/>
  <c r="N113" i="9"/>
  <c r="M113" i="9"/>
  <c r="J113" i="9"/>
  <c r="I113" i="9"/>
  <c r="E113" i="9"/>
  <c r="GB112" i="9"/>
  <c r="FY112" i="9"/>
  <c r="BM112" i="9"/>
  <c r="BK112" i="9"/>
  <c r="BJ112" i="9"/>
  <c r="BI112" i="9"/>
  <c r="J112" i="9" s="1"/>
  <c r="BH112" i="9"/>
  <c r="I112" i="9" s="1"/>
  <c r="BG112" i="9"/>
  <c r="BF112" i="9"/>
  <c r="BE112" i="9"/>
  <c r="BD112" i="9"/>
  <c r="E112" i="9" s="1"/>
  <c r="AU112" i="9"/>
  <c r="AO112" i="9"/>
  <c r="AM112" i="9" s="1"/>
  <c r="AG112" i="9"/>
  <c r="AE112" i="9" s="1"/>
  <c r="Y112" i="9"/>
  <c r="V112" i="9"/>
  <c r="U112" i="9"/>
  <c r="T112" i="9"/>
  <c r="S112" i="9"/>
  <c r="R112" i="9"/>
  <c r="P112" i="9"/>
  <c r="M112" i="9"/>
  <c r="K112" i="9"/>
  <c r="H112" i="9"/>
  <c r="G112" i="9"/>
  <c r="FY111" i="9"/>
  <c r="BP111" i="9"/>
  <c r="BO111" i="9"/>
  <c r="BN111" i="9"/>
  <c r="BM111" i="9"/>
  <c r="BL111" i="9"/>
  <c r="BK111" i="9"/>
  <c r="BJ111" i="9"/>
  <c r="BI111" i="9"/>
  <c r="BG111" i="9"/>
  <c r="H111" i="9" s="1"/>
  <c r="AZ111" i="9"/>
  <c r="AR111" i="9"/>
  <c r="AQ111" i="9"/>
  <c r="AP111" i="9"/>
  <c r="AO111" i="9" s="1"/>
  <c r="AN111" i="9"/>
  <c r="AM111" i="9" s="1"/>
  <c r="AJ111" i="9"/>
  <c r="AB111" i="9"/>
  <c r="BH111" i="9" s="1"/>
  <c r="I111" i="9" s="1"/>
  <c r="AA111" i="9"/>
  <c r="Y111" i="9" s="1"/>
  <c r="Z111" i="9"/>
  <c r="BF111" i="9" s="1"/>
  <c r="X111" i="9"/>
  <c r="BD111" i="9" s="1"/>
  <c r="W111" i="9"/>
  <c r="V111" i="9"/>
  <c r="U111" i="9"/>
  <c r="S111" i="9"/>
  <c r="R111" i="9"/>
  <c r="P111" i="9"/>
  <c r="M111" i="9"/>
  <c r="K111" i="9"/>
  <c r="J111" i="9"/>
  <c r="G111" i="9"/>
  <c r="GC110" i="9"/>
  <c r="FY110" i="9"/>
  <c r="BM110" i="9"/>
  <c r="BK110" i="9" s="1"/>
  <c r="BJ110" i="9"/>
  <c r="K110" i="9" s="1"/>
  <c r="BI110" i="9"/>
  <c r="J110" i="9" s="1"/>
  <c r="BH110" i="9"/>
  <c r="BG110" i="9"/>
  <c r="BF110" i="9"/>
  <c r="G110" i="9" s="1"/>
  <c r="BD110" i="9"/>
  <c r="GB110" i="9" s="1"/>
  <c r="AU110" i="9"/>
  <c r="AO110" i="9"/>
  <c r="AM110" i="9"/>
  <c r="AG110" i="9"/>
  <c r="AE110" i="9"/>
  <c r="Y110" i="9"/>
  <c r="BE110" i="9" s="1"/>
  <c r="F110" i="9" s="1"/>
  <c r="W110" i="9"/>
  <c r="V110" i="9"/>
  <c r="U110" i="9"/>
  <c r="T110" i="9"/>
  <c r="S110" i="9"/>
  <c r="R110" i="9"/>
  <c r="Q110" i="9"/>
  <c r="P110" i="9"/>
  <c r="M110" i="9"/>
  <c r="I110" i="9"/>
  <c r="H110" i="9"/>
  <c r="E110" i="9"/>
  <c r="FY109" i="9"/>
  <c r="BM109" i="9"/>
  <c r="BK109" i="9" s="1"/>
  <c r="BJ109" i="9"/>
  <c r="BI109" i="9"/>
  <c r="BH109" i="9"/>
  <c r="BG109" i="9"/>
  <c r="H109" i="9" s="1"/>
  <c r="BF109" i="9"/>
  <c r="BD109" i="9"/>
  <c r="AU109" i="9"/>
  <c r="AO109" i="9"/>
  <c r="AM109" i="9"/>
  <c r="AG109" i="9"/>
  <c r="FZ109" i="9" s="1"/>
  <c r="AE109" i="9"/>
  <c r="Y109" i="9"/>
  <c r="BE109" i="9" s="1"/>
  <c r="GC109" i="9" s="1"/>
  <c r="W109" i="9"/>
  <c r="V109" i="9"/>
  <c r="U109" i="9"/>
  <c r="T109" i="9"/>
  <c r="S109" i="9"/>
  <c r="R109" i="9"/>
  <c r="Q109" i="9"/>
  <c r="P109" i="9"/>
  <c r="O109" i="9"/>
  <c r="N109" i="9"/>
  <c r="M109" i="9"/>
  <c r="K109" i="9"/>
  <c r="J109" i="9"/>
  <c r="I109" i="9"/>
  <c r="G109" i="9"/>
  <c r="F109" i="9"/>
  <c r="FY108" i="9"/>
  <c r="BM108" i="9"/>
  <c r="BJ108" i="9"/>
  <c r="BI108" i="9"/>
  <c r="J108" i="9" s="1"/>
  <c r="BH108" i="9"/>
  <c r="I108" i="9" s="1"/>
  <c r="BG108" i="9"/>
  <c r="BF108" i="9"/>
  <c r="G108" i="9" s="1"/>
  <c r="BD108" i="9"/>
  <c r="GB108" i="9" s="1"/>
  <c r="AU108" i="9"/>
  <c r="AO108" i="9"/>
  <c r="AM108" i="9" s="1"/>
  <c r="AG108" i="9"/>
  <c r="AE108" i="9"/>
  <c r="Y108" i="9"/>
  <c r="V108" i="9"/>
  <c r="U108" i="9"/>
  <c r="T108" i="9"/>
  <c r="S108" i="9"/>
  <c r="R108" i="9"/>
  <c r="P108" i="9"/>
  <c r="M108" i="9"/>
  <c r="K108" i="9"/>
  <c r="H108" i="9"/>
  <c r="E108" i="9"/>
  <c r="BP107" i="9"/>
  <c r="BO107" i="9"/>
  <c r="BN107" i="9"/>
  <c r="BL107" i="9"/>
  <c r="BJ107" i="9"/>
  <c r="BI107" i="9"/>
  <c r="BG107" i="9"/>
  <c r="H107" i="9" s="1"/>
  <c r="BF107" i="9"/>
  <c r="BD107" i="9"/>
  <c r="GB107" i="9" s="1"/>
  <c r="AZ107" i="9"/>
  <c r="AR107" i="9"/>
  <c r="AQ107" i="9"/>
  <c r="AO107" i="9" s="1"/>
  <c r="AM107" i="9" s="1"/>
  <c r="AP107" i="9"/>
  <c r="AN107" i="9"/>
  <c r="AJ107" i="9"/>
  <c r="AG107" i="9"/>
  <c r="AE107" i="9" s="1"/>
  <c r="AB107" i="9"/>
  <c r="BH107" i="9" s="1"/>
  <c r="I107" i="9" s="1"/>
  <c r="AA107" i="9"/>
  <c r="AA103" i="9" s="1"/>
  <c r="Z107" i="9"/>
  <c r="X107" i="9"/>
  <c r="FY107" i="9" s="1"/>
  <c r="V107" i="9"/>
  <c r="U107" i="9"/>
  <c r="T107" i="9"/>
  <c r="S107" i="9"/>
  <c r="R107" i="9"/>
  <c r="P107" i="9"/>
  <c r="M107" i="9"/>
  <c r="K107" i="9"/>
  <c r="J107" i="9"/>
  <c r="G107" i="9"/>
  <c r="GC106" i="9"/>
  <c r="FY106" i="9"/>
  <c r="BM106" i="9"/>
  <c r="BK106" i="9" s="1"/>
  <c r="BJ106" i="9"/>
  <c r="K106" i="9" s="1"/>
  <c r="BI106" i="9"/>
  <c r="BH106" i="9"/>
  <c r="I106" i="9" s="1"/>
  <c r="BG106" i="9"/>
  <c r="H106" i="9" s="1"/>
  <c r="BF106" i="9"/>
  <c r="G106" i="9" s="1"/>
  <c r="BD106" i="9"/>
  <c r="GB106" i="9" s="1"/>
  <c r="AU106" i="9"/>
  <c r="AO106" i="9"/>
  <c r="AM106" i="9"/>
  <c r="AG106" i="9"/>
  <c r="FZ106" i="9" s="1"/>
  <c r="AE106" i="9"/>
  <c r="Y106" i="9"/>
  <c r="BE106" i="9" s="1"/>
  <c r="F106" i="9" s="1"/>
  <c r="W106" i="9"/>
  <c r="V106" i="9"/>
  <c r="U106" i="9"/>
  <c r="T106" i="9"/>
  <c r="S106" i="9"/>
  <c r="R106" i="9"/>
  <c r="Q106" i="9"/>
  <c r="P106" i="9"/>
  <c r="O106" i="9"/>
  <c r="N106" i="9"/>
  <c r="M106" i="9"/>
  <c r="J106" i="9"/>
  <c r="FY105" i="9"/>
  <c r="BM105" i="9"/>
  <c r="BJ105" i="9"/>
  <c r="K105" i="9" s="1"/>
  <c r="BI105" i="9"/>
  <c r="J105" i="9" s="1"/>
  <c r="BH105" i="9"/>
  <c r="I105" i="9" s="1"/>
  <c r="BG105" i="9"/>
  <c r="BF105" i="9"/>
  <c r="G105" i="9" s="1"/>
  <c r="BD105" i="9"/>
  <c r="GB105" i="9" s="1"/>
  <c r="AU105" i="9"/>
  <c r="AO105" i="9"/>
  <c r="AM105" i="9"/>
  <c r="AG105" i="9"/>
  <c r="AE105" i="9"/>
  <c r="Y105" i="9"/>
  <c r="FZ105" i="9" s="1"/>
  <c r="W105" i="9"/>
  <c r="V105" i="9"/>
  <c r="U105" i="9"/>
  <c r="T105" i="9"/>
  <c r="S105" i="9"/>
  <c r="R105" i="9"/>
  <c r="Q105" i="9"/>
  <c r="P105" i="9"/>
  <c r="O105" i="9"/>
  <c r="M105" i="9"/>
  <c r="H105" i="9"/>
  <c r="E105" i="9"/>
  <c r="BP104" i="9"/>
  <c r="FV103" i="9" s="1"/>
  <c r="BO104" i="9"/>
  <c r="BN104" i="9"/>
  <c r="FT103" i="9" s="1"/>
  <c r="BL104" i="9"/>
  <c r="BJ104" i="9"/>
  <c r="BI104" i="9"/>
  <c r="BH104" i="9"/>
  <c r="BD104" i="9"/>
  <c r="AZ104" i="9"/>
  <c r="FF103" i="9" s="1"/>
  <c r="AR104" i="9"/>
  <c r="AQ104" i="9"/>
  <c r="AO104" i="9" s="1"/>
  <c r="AP104" i="9"/>
  <c r="AN104" i="9"/>
  <c r="AJ104" i="9"/>
  <c r="AI104" i="9"/>
  <c r="AH104" i="9"/>
  <c r="AG104" i="9"/>
  <c r="AE104" i="9" s="1"/>
  <c r="AB104" i="9"/>
  <c r="EH103" i="9" s="1"/>
  <c r="AA104" i="9"/>
  <c r="Z104" i="9"/>
  <c r="X104" i="9"/>
  <c r="V104" i="9"/>
  <c r="U104" i="9"/>
  <c r="T104" i="9"/>
  <c r="P104" i="9"/>
  <c r="J104" i="9"/>
  <c r="GT103" i="9"/>
  <c r="GS103" i="9"/>
  <c r="GR103" i="9"/>
  <c r="GQ103" i="9"/>
  <c r="GP103" i="9"/>
  <c r="GO103" i="9"/>
  <c r="GN103" i="9"/>
  <c r="GM103" i="9"/>
  <c r="GL103" i="9"/>
  <c r="GK103" i="9"/>
  <c r="GJ103" i="9"/>
  <c r="GI103" i="9"/>
  <c r="GH103" i="9"/>
  <c r="GG103" i="9"/>
  <c r="GF103" i="9"/>
  <c r="GE103" i="9"/>
  <c r="GD103" i="9"/>
  <c r="FY103" i="9"/>
  <c r="FW103" i="9"/>
  <c r="FU103" i="9"/>
  <c r="FG103" i="9"/>
  <c r="FE103" i="9"/>
  <c r="FC103" i="9"/>
  <c r="FB103" i="9"/>
  <c r="FA103" i="9"/>
  <c r="EZ103" i="9"/>
  <c r="EY103" i="9"/>
  <c r="EX103" i="9"/>
  <c r="EV103" i="9"/>
  <c r="ET103" i="9"/>
  <c r="EQ103" i="9"/>
  <c r="EP103" i="9"/>
  <c r="EO103" i="9"/>
  <c r="EN103" i="9"/>
  <c r="EL103" i="9"/>
  <c r="EJ103" i="9"/>
  <c r="EI103" i="9"/>
  <c r="EG103" i="9"/>
  <c r="BR103" i="9"/>
  <c r="BQ103" i="9"/>
  <c r="BO103" i="9"/>
  <c r="BL103" i="9"/>
  <c r="BA103" i="9"/>
  <c r="AZ103" i="9"/>
  <c r="AZ101" i="9" s="1"/>
  <c r="AY103" i="9"/>
  <c r="AV103" i="9"/>
  <c r="AT103" i="9"/>
  <c r="AR103" i="9"/>
  <c r="AR101" i="9" s="1"/>
  <c r="CB101" i="9" s="1"/>
  <c r="AP103" i="9"/>
  <c r="AN103" i="9"/>
  <c r="AL103" i="9"/>
  <c r="AJ103" i="9"/>
  <c r="AH103" i="9"/>
  <c r="AF103" i="9"/>
  <c r="P103" i="9" s="1"/>
  <c r="AD103" i="9"/>
  <c r="AC103" i="9"/>
  <c r="X103" i="9"/>
  <c r="V103" i="9"/>
  <c r="C103" i="9"/>
  <c r="FY102" i="9"/>
  <c r="BM102" i="9"/>
  <c r="BK102" i="9" s="1"/>
  <c r="BK101" i="9" s="1"/>
  <c r="BJ102" i="9"/>
  <c r="BI102" i="9"/>
  <c r="BH102" i="9"/>
  <c r="BG102" i="9"/>
  <c r="BF102" i="9"/>
  <c r="BD102" i="9"/>
  <c r="GB102" i="9" s="1"/>
  <c r="AU102" i="9"/>
  <c r="AO102" i="9"/>
  <c r="BE102" i="9" s="1"/>
  <c r="F102" i="9" s="1"/>
  <c r="AM102" i="9"/>
  <c r="Y102" i="9"/>
  <c r="FZ102" i="9" s="1"/>
  <c r="W102" i="9"/>
  <c r="V102" i="9"/>
  <c r="U102" i="9"/>
  <c r="T102" i="9"/>
  <c r="S102" i="9"/>
  <c r="R102" i="9"/>
  <c r="Q102" i="9"/>
  <c r="P102" i="9"/>
  <c r="O102" i="9"/>
  <c r="N102" i="9"/>
  <c r="M102" i="9"/>
  <c r="K102" i="9"/>
  <c r="J102" i="9"/>
  <c r="I102" i="9"/>
  <c r="H102" i="9"/>
  <c r="G102" i="9"/>
  <c r="FY101" i="9"/>
  <c r="DD101" i="9"/>
  <c r="DC101" i="9"/>
  <c r="DB101" i="9"/>
  <c r="CZ101" i="9"/>
  <c r="CX101" i="9"/>
  <c r="CV101" i="9"/>
  <c r="CL101" i="9"/>
  <c r="CK101" i="9"/>
  <c r="CJ101" i="9"/>
  <c r="CH101" i="9"/>
  <c r="CF101" i="9"/>
  <c r="CD101" i="9"/>
  <c r="CC101" i="9"/>
  <c r="BZ101" i="9"/>
  <c r="BX101" i="9"/>
  <c r="BR101" i="9"/>
  <c r="BQ101" i="9"/>
  <c r="DA101" i="9" s="1"/>
  <c r="BP101" i="9"/>
  <c r="BO101" i="9"/>
  <c r="CY101" i="9" s="1"/>
  <c r="BN101" i="9"/>
  <c r="BM101" i="9"/>
  <c r="BL101" i="9"/>
  <c r="BI101" i="9"/>
  <c r="AY101" i="9"/>
  <c r="CI101" i="9" s="1"/>
  <c r="AX101" i="9"/>
  <c r="AW101" i="9"/>
  <c r="CG101" i="9" s="1"/>
  <c r="AV101" i="9"/>
  <c r="AU101" i="9"/>
  <c r="CE101" i="9" s="1"/>
  <c r="AQ101" i="9"/>
  <c r="CA101" i="9" s="1"/>
  <c r="AP101" i="9"/>
  <c r="AO101" i="9"/>
  <c r="BY101" i="9" s="1"/>
  <c r="AN101" i="9"/>
  <c r="AM101" i="9"/>
  <c r="AL101" i="9"/>
  <c r="AK101" i="9"/>
  <c r="U101" i="9" s="1"/>
  <c r="AJ101" i="9"/>
  <c r="AG101" i="9"/>
  <c r="AD101" i="9"/>
  <c r="BJ101" i="9" s="1"/>
  <c r="K101" i="9" s="1"/>
  <c r="AC101" i="9"/>
  <c r="AB101" i="9"/>
  <c r="AA101" i="9"/>
  <c r="Z101" i="9"/>
  <c r="BF101" i="9" s="1"/>
  <c r="G101" i="9" s="1"/>
  <c r="Y101" i="9"/>
  <c r="X101" i="9"/>
  <c r="P101" i="9" s="1"/>
  <c r="T101" i="9"/>
  <c r="S101" i="9"/>
  <c r="N101" i="9"/>
  <c r="J101" i="9"/>
  <c r="FZ100" i="9"/>
  <c r="FY100" i="9"/>
  <c r="BM100" i="9"/>
  <c r="BK100" i="9" s="1"/>
  <c r="BJ100" i="9"/>
  <c r="BI100" i="9"/>
  <c r="BH100" i="9"/>
  <c r="BG100" i="9"/>
  <c r="BF100" i="9"/>
  <c r="BD100" i="9"/>
  <c r="GB100" i="9" s="1"/>
  <c r="AU100" i="9"/>
  <c r="AO100" i="9"/>
  <c r="AM100" i="9"/>
  <c r="AG100" i="9"/>
  <c r="AE100" i="9"/>
  <c r="Y100" i="9"/>
  <c r="BV100" i="9" s="1"/>
  <c r="W100" i="9"/>
  <c r="V100" i="9"/>
  <c r="U100" i="9"/>
  <c r="T100" i="9"/>
  <c r="S100" i="9"/>
  <c r="R100" i="9"/>
  <c r="Q100" i="9"/>
  <c r="P100" i="9"/>
  <c r="O100" i="9"/>
  <c r="N100" i="9"/>
  <c r="M100" i="9"/>
  <c r="K100" i="9"/>
  <c r="J100" i="9"/>
  <c r="I100" i="9"/>
  <c r="H100" i="9"/>
  <c r="G100" i="9"/>
  <c r="FY99" i="9"/>
  <c r="BM99" i="9"/>
  <c r="BK99" i="9"/>
  <c r="BJ99" i="9"/>
  <c r="BI99" i="9"/>
  <c r="BH99" i="9"/>
  <c r="BG99" i="9"/>
  <c r="BF99" i="9"/>
  <c r="BD99" i="9"/>
  <c r="GB99" i="9" s="1"/>
  <c r="AU99" i="9"/>
  <c r="AO99" i="9"/>
  <c r="AM99" i="9" s="1"/>
  <c r="AG99" i="9"/>
  <c r="AE99" i="9" s="1"/>
  <c r="Y99" i="9"/>
  <c r="BV99" i="9" s="1"/>
  <c r="V99" i="9"/>
  <c r="U99" i="9"/>
  <c r="T99" i="9"/>
  <c r="S99" i="9"/>
  <c r="R99" i="9"/>
  <c r="P99" i="9"/>
  <c r="N99" i="9"/>
  <c r="M99" i="9"/>
  <c r="K99" i="9"/>
  <c r="J99" i="9"/>
  <c r="I99" i="9"/>
  <c r="H99" i="9"/>
  <c r="G99" i="9"/>
  <c r="E99" i="9"/>
  <c r="GB98" i="9"/>
  <c r="FZ98" i="9"/>
  <c r="FY98" i="9"/>
  <c r="BM98" i="9"/>
  <c r="BK98" i="9" s="1"/>
  <c r="BJ98" i="9"/>
  <c r="K98" i="9" s="1"/>
  <c r="BI98" i="9"/>
  <c r="BH98" i="9"/>
  <c r="I98" i="9" s="1"/>
  <c r="BG98" i="9"/>
  <c r="BF98" i="9"/>
  <c r="G98" i="9" s="1"/>
  <c r="BD98" i="9"/>
  <c r="AU98" i="9"/>
  <c r="AO98" i="9"/>
  <c r="AM98" i="9"/>
  <c r="AG98" i="9"/>
  <c r="AE98" i="9"/>
  <c r="Y98" i="9"/>
  <c r="BV98" i="9" s="1"/>
  <c r="W98" i="9"/>
  <c r="V98" i="9"/>
  <c r="U98" i="9"/>
  <c r="T98" i="9"/>
  <c r="S98" i="9"/>
  <c r="R98" i="9"/>
  <c r="Q98" i="9"/>
  <c r="P98" i="9"/>
  <c r="O98" i="9"/>
  <c r="N98" i="9"/>
  <c r="M98" i="9"/>
  <c r="J98" i="9"/>
  <c r="H98" i="9"/>
  <c r="E98" i="9"/>
  <c r="FY97" i="9"/>
  <c r="BM97" i="9"/>
  <c r="BJ97" i="9"/>
  <c r="K97" i="9" s="1"/>
  <c r="BI97" i="9"/>
  <c r="BH97" i="9"/>
  <c r="I97" i="9" s="1"/>
  <c r="BG97" i="9"/>
  <c r="BF97" i="9"/>
  <c r="G97" i="9" s="1"/>
  <c r="BD97" i="9"/>
  <c r="AG97" i="9"/>
  <c r="AE97" i="9" s="1"/>
  <c r="Y97" i="9"/>
  <c r="V97" i="9"/>
  <c r="U97" i="9"/>
  <c r="T97" i="9"/>
  <c r="S97" i="9"/>
  <c r="R97" i="9"/>
  <c r="P97" i="9"/>
  <c r="N97" i="9"/>
  <c r="M97" i="9"/>
  <c r="J97" i="9"/>
  <c r="H97" i="9"/>
  <c r="GB96" i="9"/>
  <c r="FZ96" i="9"/>
  <c r="FY96" i="9"/>
  <c r="BM96" i="9"/>
  <c r="BJ96" i="9"/>
  <c r="K96" i="9" s="1"/>
  <c r="BI96" i="9"/>
  <c r="BH96" i="9"/>
  <c r="I96" i="9" s="1"/>
  <c r="BG96" i="9"/>
  <c r="BF96" i="9"/>
  <c r="G96" i="9" s="1"/>
  <c r="BD96" i="9"/>
  <c r="AU96" i="9"/>
  <c r="AO96" i="9"/>
  <c r="AM96" i="9"/>
  <c r="AG96" i="9"/>
  <c r="AE96" i="9"/>
  <c r="Y96" i="9"/>
  <c r="BV96" i="9" s="1"/>
  <c r="W96" i="9"/>
  <c r="V96" i="9"/>
  <c r="U96" i="9"/>
  <c r="T96" i="9"/>
  <c r="S96" i="9"/>
  <c r="R96" i="9"/>
  <c r="Q96" i="9"/>
  <c r="P96" i="9"/>
  <c r="O96" i="9"/>
  <c r="N96" i="9"/>
  <c r="M96" i="9"/>
  <c r="J96" i="9"/>
  <c r="H96" i="9"/>
  <c r="E96" i="9"/>
  <c r="FY95" i="9"/>
  <c r="BV95" i="9"/>
  <c r="BM95" i="9"/>
  <c r="BK95" i="9"/>
  <c r="BJ95" i="9"/>
  <c r="BI95" i="9"/>
  <c r="J95" i="9" s="1"/>
  <c r="BH95" i="9"/>
  <c r="BG95" i="9"/>
  <c r="H95" i="9" s="1"/>
  <c r="BF95" i="9"/>
  <c r="BD95" i="9"/>
  <c r="GB95" i="9" s="1"/>
  <c r="AU95" i="9"/>
  <c r="AO95" i="9"/>
  <c r="AM95" i="9" s="1"/>
  <c r="AG95" i="9"/>
  <c r="AE95" i="9" s="1"/>
  <c r="Y95" i="9"/>
  <c r="V95" i="9"/>
  <c r="U95" i="9"/>
  <c r="T95" i="9"/>
  <c r="S95" i="9"/>
  <c r="R95" i="9"/>
  <c r="P95" i="9"/>
  <c r="M95" i="9"/>
  <c r="K95" i="9"/>
  <c r="I95" i="9"/>
  <c r="G95" i="9"/>
  <c r="E95" i="9"/>
  <c r="DD94" i="9"/>
  <c r="DC94" i="9"/>
  <c r="DB94" i="9"/>
  <c r="DA94" i="9"/>
  <c r="CY94" i="9"/>
  <c r="CS94" i="9"/>
  <c r="CK94" i="9"/>
  <c r="CI94" i="9"/>
  <c r="CG94" i="9"/>
  <c r="CF94" i="9"/>
  <c r="CE94" i="9"/>
  <c r="CD94" i="9"/>
  <c r="CC94" i="9"/>
  <c r="BP94" i="9"/>
  <c r="CZ94" i="9" s="1"/>
  <c r="BO94" i="9"/>
  <c r="BN94" i="9"/>
  <c r="CX94" i="9" s="1"/>
  <c r="BL94" i="9"/>
  <c r="BJ94" i="9"/>
  <c r="BI94" i="9"/>
  <c r="BD94" i="9"/>
  <c r="AZ94" i="9"/>
  <c r="CJ94" i="9" s="1"/>
  <c r="AR94" i="9"/>
  <c r="CB94" i="9" s="1"/>
  <c r="AQ94" i="9"/>
  <c r="CA94" i="9" s="1"/>
  <c r="AP94" i="9"/>
  <c r="BZ94" i="9" s="1"/>
  <c r="AN94" i="9"/>
  <c r="BX94" i="9" s="1"/>
  <c r="AJ94" i="9"/>
  <c r="AG94" i="9"/>
  <c r="AE94" i="9" s="1"/>
  <c r="AB94" i="9"/>
  <c r="BH94" i="9" s="1"/>
  <c r="AA94" i="9"/>
  <c r="BG94" i="9" s="1"/>
  <c r="CQ94" i="9" s="1"/>
  <c r="Z94" i="9"/>
  <c r="R94" i="9" s="1"/>
  <c r="X94" i="9"/>
  <c r="V94" i="9"/>
  <c r="U94" i="9"/>
  <c r="T94" i="9"/>
  <c r="S94" i="9"/>
  <c r="P94" i="9"/>
  <c r="J94" i="9"/>
  <c r="H94" i="9"/>
  <c r="FZ93" i="9"/>
  <c r="FY93" i="9"/>
  <c r="BM93" i="9"/>
  <c r="BK93" i="9" s="1"/>
  <c r="BJ93" i="9"/>
  <c r="BI93" i="9"/>
  <c r="BH93" i="9"/>
  <c r="BG93" i="9"/>
  <c r="BF93" i="9"/>
  <c r="BD93" i="9"/>
  <c r="GB93" i="9" s="1"/>
  <c r="AU93" i="9"/>
  <c r="AO93" i="9"/>
  <c r="AM93" i="9"/>
  <c r="AG93" i="9"/>
  <c r="AE93" i="9"/>
  <c r="Y93" i="9"/>
  <c r="BV93" i="9" s="1"/>
  <c r="W93" i="9"/>
  <c r="V93" i="9"/>
  <c r="U93" i="9"/>
  <c r="T93" i="9"/>
  <c r="S93" i="9"/>
  <c r="R93" i="9"/>
  <c r="Q93" i="9"/>
  <c r="P93" i="9"/>
  <c r="O93" i="9"/>
  <c r="N93" i="9"/>
  <c r="M93" i="9"/>
  <c r="K93" i="9"/>
  <c r="J93" i="9"/>
  <c r="I93" i="9"/>
  <c r="H93" i="9"/>
  <c r="G93" i="9"/>
  <c r="FY92" i="9"/>
  <c r="BM92" i="9"/>
  <c r="BK92" i="9"/>
  <c r="BJ92" i="9"/>
  <c r="BI92" i="9"/>
  <c r="BH92" i="9"/>
  <c r="BG92" i="9"/>
  <c r="BF92" i="9"/>
  <c r="BD92" i="9"/>
  <c r="GB92" i="9" s="1"/>
  <c r="AU92" i="9"/>
  <c r="AO92" i="9"/>
  <c r="AM92" i="9" s="1"/>
  <c r="AG92" i="9"/>
  <c r="AE92" i="9" s="1"/>
  <c r="Y92" i="9"/>
  <c r="V92" i="9"/>
  <c r="U92" i="9"/>
  <c r="T92" i="9"/>
  <c r="S92" i="9"/>
  <c r="R92" i="9"/>
  <c r="P92" i="9"/>
  <c r="N92" i="9"/>
  <c r="M92" i="9"/>
  <c r="K92" i="9"/>
  <c r="J92" i="9"/>
  <c r="I92" i="9"/>
  <c r="H92" i="9"/>
  <c r="G92" i="9"/>
  <c r="E92" i="9"/>
  <c r="GB91" i="9"/>
  <c r="FZ91" i="9"/>
  <c r="FY91" i="9"/>
  <c r="BM91" i="9"/>
  <c r="BJ91" i="9"/>
  <c r="K91" i="9" s="1"/>
  <c r="BI91" i="9"/>
  <c r="BH91" i="9"/>
  <c r="I91" i="9" s="1"/>
  <c r="BG91" i="9"/>
  <c r="BF91" i="9"/>
  <c r="G91" i="9" s="1"/>
  <c r="BD91" i="9"/>
  <c r="AU91" i="9"/>
  <c r="AO91" i="9"/>
  <c r="AM91" i="9"/>
  <c r="AG91" i="9"/>
  <c r="AE91" i="9"/>
  <c r="Y91" i="9"/>
  <c r="BV91" i="9" s="1"/>
  <c r="W91" i="9"/>
  <c r="V91" i="9"/>
  <c r="U91" i="9"/>
  <c r="T91" i="9"/>
  <c r="S91" i="9"/>
  <c r="R91" i="9"/>
  <c r="Q91" i="9"/>
  <c r="P91" i="9"/>
  <c r="O91" i="9"/>
  <c r="N91" i="9"/>
  <c r="M91" i="9"/>
  <c r="J91" i="9"/>
  <c r="H91" i="9"/>
  <c r="E91" i="9"/>
  <c r="FY90" i="9"/>
  <c r="BV90" i="9"/>
  <c r="BM90" i="9"/>
  <c r="BK90" i="9"/>
  <c r="BJ90" i="9"/>
  <c r="BI90" i="9"/>
  <c r="J90" i="9" s="1"/>
  <c r="BH90" i="9"/>
  <c r="BG90" i="9"/>
  <c r="H90" i="9" s="1"/>
  <c r="BF90" i="9"/>
  <c r="BD90" i="9"/>
  <c r="GB90" i="9" s="1"/>
  <c r="AU90" i="9"/>
  <c r="AO90" i="9"/>
  <c r="AM90" i="9" s="1"/>
  <c r="AG90" i="9"/>
  <c r="AE90" i="9" s="1"/>
  <c r="Y90" i="9"/>
  <c r="V90" i="9"/>
  <c r="U90" i="9"/>
  <c r="T90" i="9"/>
  <c r="S90" i="9"/>
  <c r="R90" i="9"/>
  <c r="P90" i="9"/>
  <c r="M90" i="9"/>
  <c r="K90" i="9"/>
  <c r="I90" i="9"/>
  <c r="G90" i="9"/>
  <c r="E90" i="9"/>
  <c r="DD89" i="9"/>
  <c r="DC89" i="9"/>
  <c r="DA89" i="9"/>
  <c r="CY89" i="9"/>
  <c r="CQ89" i="9"/>
  <c r="CK89" i="9"/>
  <c r="CI89" i="9"/>
  <c r="CH89" i="9"/>
  <c r="CG89" i="9"/>
  <c r="CF89" i="9"/>
  <c r="CE89" i="9"/>
  <c r="CD89" i="9"/>
  <c r="CC89" i="9"/>
  <c r="BP89" i="9"/>
  <c r="CZ89" i="9" s="1"/>
  <c r="BO89" i="9"/>
  <c r="BN89" i="9"/>
  <c r="CX89" i="9" s="1"/>
  <c r="BL89" i="9"/>
  <c r="BJ89" i="9"/>
  <c r="BI89" i="9"/>
  <c r="BD89" i="9"/>
  <c r="AZ89" i="9"/>
  <c r="CJ89" i="9" s="1"/>
  <c r="AR89" i="9"/>
  <c r="CB89" i="9" s="1"/>
  <c r="AQ89" i="9"/>
  <c r="CA89" i="9" s="1"/>
  <c r="AP89" i="9"/>
  <c r="BZ89" i="9" s="1"/>
  <c r="AN89" i="9"/>
  <c r="BX89" i="9" s="1"/>
  <c r="AJ89" i="9"/>
  <c r="AG89" i="9"/>
  <c r="AE89" i="9" s="1"/>
  <c r="AB89" i="9"/>
  <c r="BH89" i="9" s="1"/>
  <c r="AA89" i="9"/>
  <c r="BG89" i="9" s="1"/>
  <c r="Z89" i="9"/>
  <c r="R89" i="9" s="1"/>
  <c r="X89" i="9"/>
  <c r="V89" i="9"/>
  <c r="U89" i="9"/>
  <c r="T89" i="9"/>
  <c r="S89" i="9"/>
  <c r="P89" i="9"/>
  <c r="J89" i="9"/>
  <c r="H89" i="9"/>
  <c r="GB88" i="9"/>
  <c r="FY88" i="9"/>
  <c r="BM88" i="9"/>
  <c r="BK88" i="9" s="1"/>
  <c r="BJ88" i="9"/>
  <c r="BI88" i="9"/>
  <c r="BH88" i="9"/>
  <c r="BD88" i="9"/>
  <c r="AU88" i="9"/>
  <c r="AO88" i="9"/>
  <c r="AM88" i="9"/>
  <c r="AG88" i="9"/>
  <c r="AE88" i="9"/>
  <c r="AA88" i="9"/>
  <c r="BG88" i="9" s="1"/>
  <c r="H88" i="9" s="1"/>
  <c r="Z88" i="9"/>
  <c r="V88" i="9"/>
  <c r="U88" i="9"/>
  <c r="T88" i="9"/>
  <c r="S88" i="9"/>
  <c r="P88" i="9"/>
  <c r="M88" i="9"/>
  <c r="K88" i="9"/>
  <c r="J88" i="9"/>
  <c r="I88" i="9"/>
  <c r="E88" i="9"/>
  <c r="FY87" i="9"/>
  <c r="BM87" i="9"/>
  <c r="BK87" i="9"/>
  <c r="BJ87" i="9"/>
  <c r="BI87" i="9"/>
  <c r="J87" i="9" s="1"/>
  <c r="BH87" i="9"/>
  <c r="BG87" i="9"/>
  <c r="H87" i="9" s="1"/>
  <c r="BD87" i="9"/>
  <c r="GB87" i="9" s="1"/>
  <c r="AU87" i="9"/>
  <c r="AO87" i="9"/>
  <c r="AM87" i="9" s="1"/>
  <c r="AG87" i="9"/>
  <c r="AE87" i="9" s="1"/>
  <c r="AA87" i="9"/>
  <c r="S87" i="9" s="1"/>
  <c r="Z87" i="9"/>
  <c r="BF87" i="9" s="1"/>
  <c r="G87" i="9" s="1"/>
  <c r="Y87" i="9"/>
  <c r="V87" i="9"/>
  <c r="U87" i="9"/>
  <c r="T87" i="9"/>
  <c r="R87" i="9"/>
  <c r="P87" i="9"/>
  <c r="M87" i="9"/>
  <c r="K87" i="9"/>
  <c r="I87" i="9"/>
  <c r="E87" i="9"/>
  <c r="GB86" i="9"/>
  <c r="FZ86" i="9"/>
  <c r="FY86" i="9"/>
  <c r="FX86" i="9"/>
  <c r="BM86" i="9"/>
  <c r="BJ86" i="9"/>
  <c r="BI86" i="9"/>
  <c r="J86" i="9" s="1"/>
  <c r="BH86" i="9"/>
  <c r="BG86" i="9"/>
  <c r="H86" i="9" s="1"/>
  <c r="BF86" i="9"/>
  <c r="BE86" i="9"/>
  <c r="BD86" i="9"/>
  <c r="AG86" i="9"/>
  <c r="AE86" i="9"/>
  <c r="Y86" i="9"/>
  <c r="BV86" i="9" s="1"/>
  <c r="W86" i="9"/>
  <c r="L86" i="9" s="1"/>
  <c r="V86" i="9"/>
  <c r="U86" i="9"/>
  <c r="T86" i="9"/>
  <c r="S86" i="9"/>
  <c r="R86" i="9"/>
  <c r="Q86" i="9"/>
  <c r="P86" i="9"/>
  <c r="O86" i="9"/>
  <c r="N86" i="9"/>
  <c r="M86" i="9"/>
  <c r="K86" i="9"/>
  <c r="I86" i="9"/>
  <c r="G86" i="9"/>
  <c r="E86" i="9"/>
  <c r="FY85" i="9"/>
  <c r="BM85" i="9"/>
  <c r="BK85" i="9"/>
  <c r="BJ85" i="9"/>
  <c r="BI85" i="9"/>
  <c r="BH85" i="9"/>
  <c r="BD85" i="9"/>
  <c r="GB85" i="9" s="1"/>
  <c r="AU85" i="9"/>
  <c r="AO85" i="9"/>
  <c r="AG85" i="9"/>
  <c r="AE85" i="9" s="1"/>
  <c r="AA85" i="9"/>
  <c r="S85" i="9" s="1"/>
  <c r="Z85" i="9"/>
  <c r="BF85" i="9" s="1"/>
  <c r="G85" i="9" s="1"/>
  <c r="Y85" i="9"/>
  <c r="V85" i="9"/>
  <c r="U85" i="9"/>
  <c r="T85" i="9"/>
  <c r="R85" i="9"/>
  <c r="P85" i="9"/>
  <c r="M85" i="9"/>
  <c r="K85" i="9"/>
  <c r="J85" i="9"/>
  <c r="I85" i="9"/>
  <c r="E85" i="9"/>
  <c r="GB84" i="9"/>
  <c r="FY84" i="9"/>
  <c r="BM84" i="9"/>
  <c r="BK84" i="9" s="1"/>
  <c r="BJ84" i="9"/>
  <c r="BI84" i="9"/>
  <c r="BH84" i="9"/>
  <c r="BD84" i="9"/>
  <c r="AU84" i="9"/>
  <c r="AO84" i="9"/>
  <c r="AM84" i="9"/>
  <c r="AG84" i="9"/>
  <c r="AE84" i="9"/>
  <c r="AA84" i="9"/>
  <c r="BG84" i="9" s="1"/>
  <c r="H84" i="9" s="1"/>
  <c r="Z84" i="9"/>
  <c r="V84" i="9"/>
  <c r="U84" i="9"/>
  <c r="T84" i="9"/>
  <c r="S84" i="9"/>
  <c r="P84" i="9"/>
  <c r="M84" i="9"/>
  <c r="K84" i="9"/>
  <c r="J84" i="9"/>
  <c r="I84" i="9"/>
  <c r="E84" i="9"/>
  <c r="FY83" i="9"/>
  <c r="DD83" i="9"/>
  <c r="DC83" i="9"/>
  <c r="DB83" i="9"/>
  <c r="DA83" i="9"/>
  <c r="CZ83" i="9"/>
  <c r="CX83" i="9"/>
  <c r="CV83" i="9"/>
  <c r="CT83" i="9"/>
  <c r="CL83" i="9"/>
  <c r="CK83" i="9"/>
  <c r="CJ83" i="9"/>
  <c r="CI83" i="9"/>
  <c r="CH83" i="9"/>
  <c r="CG83" i="9"/>
  <c r="CF83" i="9"/>
  <c r="CE83" i="9"/>
  <c r="CD83" i="9"/>
  <c r="CC83" i="9"/>
  <c r="BZ83" i="9"/>
  <c r="BU83" i="9"/>
  <c r="BP83" i="9"/>
  <c r="BO83" i="9"/>
  <c r="CY83" i="9" s="1"/>
  <c r="BN83" i="9"/>
  <c r="BL83" i="9"/>
  <c r="BJ83" i="9"/>
  <c r="BI83" i="9"/>
  <c r="AZ83" i="9"/>
  <c r="AR83" i="9"/>
  <c r="CB83" i="9" s="1"/>
  <c r="AQ83" i="9"/>
  <c r="CA83" i="9" s="1"/>
  <c r="AP83" i="9"/>
  <c r="AN83" i="9"/>
  <c r="AJ83" i="9"/>
  <c r="AB83" i="9"/>
  <c r="AA83" i="9"/>
  <c r="BG83" i="9" s="1"/>
  <c r="X83" i="9"/>
  <c r="BD83" i="9" s="1"/>
  <c r="GB83" i="9" s="1"/>
  <c r="V83" i="9"/>
  <c r="U83" i="9"/>
  <c r="S83" i="9"/>
  <c r="P83" i="9"/>
  <c r="M83" i="9"/>
  <c r="K83" i="9"/>
  <c r="E83" i="9"/>
  <c r="FY82" i="9"/>
  <c r="BV82" i="9"/>
  <c r="BM82" i="9"/>
  <c r="BK82" i="9"/>
  <c r="BJ82" i="9"/>
  <c r="BI82" i="9"/>
  <c r="J82" i="9" s="1"/>
  <c r="BH82" i="9"/>
  <c r="BG82" i="9"/>
  <c r="H82" i="9" s="1"/>
  <c r="BF82" i="9"/>
  <c r="BD82" i="9"/>
  <c r="GB82" i="9" s="1"/>
  <c r="AU82" i="9"/>
  <c r="AO82" i="9"/>
  <c r="AM82" i="9" s="1"/>
  <c r="AG82" i="9"/>
  <c r="AE82" i="9" s="1"/>
  <c r="Y82" i="9"/>
  <c r="V82" i="9"/>
  <c r="U82" i="9"/>
  <c r="T82" i="9"/>
  <c r="S82" i="9"/>
  <c r="R82" i="9"/>
  <c r="P82" i="9"/>
  <c r="M82" i="9"/>
  <c r="K82" i="9"/>
  <c r="I82" i="9"/>
  <c r="G82" i="9"/>
  <c r="E82" i="9"/>
  <c r="GB81" i="9"/>
  <c r="FZ81" i="9"/>
  <c r="FY81" i="9"/>
  <c r="BM81" i="9"/>
  <c r="BJ81" i="9"/>
  <c r="BI81" i="9"/>
  <c r="BH81" i="9"/>
  <c r="BG81" i="9"/>
  <c r="BF81" i="9"/>
  <c r="BD81" i="9"/>
  <c r="E81" i="9" s="1"/>
  <c r="AU81" i="9"/>
  <c r="AO81" i="9"/>
  <c r="AM81" i="9"/>
  <c r="AG81" i="9"/>
  <c r="AE81" i="9"/>
  <c r="O81" i="9" s="1"/>
  <c r="Y81" i="9"/>
  <c r="BV81" i="9" s="1"/>
  <c r="W81" i="9"/>
  <c r="V81" i="9"/>
  <c r="U81" i="9"/>
  <c r="T81" i="9"/>
  <c r="S81" i="9"/>
  <c r="R81" i="9"/>
  <c r="Q81" i="9"/>
  <c r="P81" i="9"/>
  <c r="N81" i="9"/>
  <c r="M81" i="9"/>
  <c r="K81" i="9"/>
  <c r="J81" i="9"/>
  <c r="I81" i="9"/>
  <c r="H81" i="9"/>
  <c r="G81" i="9"/>
  <c r="FY80" i="9"/>
  <c r="BM80" i="9"/>
  <c r="BK80" i="9"/>
  <c r="BJ80" i="9"/>
  <c r="BI80" i="9"/>
  <c r="BH80" i="9"/>
  <c r="BG80" i="9"/>
  <c r="BF80" i="9"/>
  <c r="BD80" i="9"/>
  <c r="GB80" i="9" s="1"/>
  <c r="AU80" i="9"/>
  <c r="AO80" i="9"/>
  <c r="AM80" i="9" s="1"/>
  <c r="AG80" i="9"/>
  <c r="AE80" i="9" s="1"/>
  <c r="Y80" i="9"/>
  <c r="V80" i="9"/>
  <c r="U80" i="9"/>
  <c r="T80" i="9"/>
  <c r="S80" i="9"/>
  <c r="R80" i="9"/>
  <c r="P80" i="9"/>
  <c r="N80" i="9"/>
  <c r="M80" i="9"/>
  <c r="K80" i="9"/>
  <c r="J80" i="9"/>
  <c r="I80" i="9"/>
  <c r="H80" i="9"/>
  <c r="G80" i="9"/>
  <c r="E80" i="9"/>
  <c r="DD79" i="9"/>
  <c r="DC79" i="9"/>
  <c r="DB79" i="9"/>
  <c r="DA79" i="9"/>
  <c r="CY79" i="9"/>
  <c r="CS79" i="9"/>
  <c r="CQ79" i="9"/>
  <c r="CL79" i="9"/>
  <c r="CK79" i="9"/>
  <c r="CI79" i="9"/>
  <c r="CH79" i="9"/>
  <c r="CG79" i="9"/>
  <c r="CF79" i="9"/>
  <c r="CE79" i="9"/>
  <c r="CD79" i="9"/>
  <c r="CC79" i="9"/>
  <c r="CA79" i="9"/>
  <c r="BP79" i="9"/>
  <c r="CZ79" i="9" s="1"/>
  <c r="BO79" i="9"/>
  <c r="BN79" i="9"/>
  <c r="CX79" i="9" s="1"/>
  <c r="BL79" i="9"/>
  <c r="BJ79" i="9"/>
  <c r="BI79" i="9"/>
  <c r="BF79" i="9"/>
  <c r="AZ79" i="9"/>
  <c r="CJ79" i="9" s="1"/>
  <c r="AR79" i="9"/>
  <c r="CB79" i="9" s="1"/>
  <c r="AQ79" i="9"/>
  <c r="AP79" i="9"/>
  <c r="BZ79" i="9" s="1"/>
  <c r="AO79" i="9"/>
  <c r="BY79" i="9" s="1"/>
  <c r="AN79" i="9"/>
  <c r="BX79" i="9" s="1"/>
  <c r="AJ79" i="9"/>
  <c r="AG79" i="9"/>
  <c r="AE79" i="9" s="1"/>
  <c r="AB79" i="9"/>
  <c r="BH79" i="9" s="1"/>
  <c r="AA79" i="9"/>
  <c r="BG79" i="9" s="1"/>
  <c r="Z79" i="9"/>
  <c r="R79" i="9" s="1"/>
  <c r="X79" i="9"/>
  <c r="V79" i="9"/>
  <c r="U79" i="9"/>
  <c r="T79" i="9"/>
  <c r="S79" i="9"/>
  <c r="J79" i="9"/>
  <c r="H79" i="9"/>
  <c r="FZ78" i="9"/>
  <c r="FY78" i="9"/>
  <c r="BM78" i="9"/>
  <c r="BK78" i="9" s="1"/>
  <c r="BJ78" i="9"/>
  <c r="K78" i="9" s="1"/>
  <c r="BI78" i="9"/>
  <c r="BH78" i="9"/>
  <c r="I78" i="9" s="1"/>
  <c r="BG78" i="9"/>
  <c r="BF78" i="9"/>
  <c r="G78" i="9" s="1"/>
  <c r="BD78" i="9"/>
  <c r="E78" i="9" s="1"/>
  <c r="AU78" i="9"/>
  <c r="AO78" i="9"/>
  <c r="AM78" i="9"/>
  <c r="AG78" i="9"/>
  <c r="BV78" i="9" s="1"/>
  <c r="AE78" i="9"/>
  <c r="O78" i="9" s="1"/>
  <c r="W78" i="9"/>
  <c r="V78" i="9"/>
  <c r="U78" i="9"/>
  <c r="T78" i="9"/>
  <c r="S78" i="9"/>
  <c r="R78" i="9"/>
  <c r="Q78" i="9"/>
  <c r="P78" i="9"/>
  <c r="N78" i="9"/>
  <c r="M78" i="9"/>
  <c r="J78" i="9"/>
  <c r="H78" i="9"/>
  <c r="GB77" i="9"/>
  <c r="FZ77" i="9"/>
  <c r="FY77" i="9"/>
  <c r="BM77" i="9"/>
  <c r="BK77" i="9" s="1"/>
  <c r="BJ77" i="9"/>
  <c r="BI77" i="9"/>
  <c r="BH77" i="9"/>
  <c r="BG77" i="9"/>
  <c r="BF77" i="9"/>
  <c r="BD77" i="9"/>
  <c r="E77" i="9" s="1"/>
  <c r="AU77" i="9"/>
  <c r="AO77" i="9"/>
  <c r="AM77" i="9"/>
  <c r="AG77" i="9"/>
  <c r="AE77" i="9"/>
  <c r="O77" i="9" s="1"/>
  <c r="Y77" i="9"/>
  <c r="BV77" i="9" s="1"/>
  <c r="W77" i="9"/>
  <c r="V77" i="9"/>
  <c r="U77" i="9"/>
  <c r="T77" i="9"/>
  <c r="S77" i="9"/>
  <c r="R77" i="9"/>
  <c r="Q77" i="9"/>
  <c r="P77" i="9"/>
  <c r="N77" i="9"/>
  <c r="M77" i="9"/>
  <c r="K77" i="9"/>
  <c r="J77" i="9"/>
  <c r="I77" i="9"/>
  <c r="H77" i="9"/>
  <c r="G77" i="9"/>
  <c r="FY76" i="9"/>
  <c r="BM76" i="9"/>
  <c r="BJ76" i="9"/>
  <c r="K76" i="9" s="1"/>
  <c r="BI76" i="9"/>
  <c r="BH76" i="9"/>
  <c r="I76" i="9" s="1"/>
  <c r="BG76" i="9"/>
  <c r="BF76" i="9"/>
  <c r="G76" i="9" s="1"/>
  <c r="BD76" i="9"/>
  <c r="AG76" i="9"/>
  <c r="AE76" i="9" s="1"/>
  <c r="Y76" i="9"/>
  <c r="V76" i="9"/>
  <c r="U76" i="9"/>
  <c r="T76" i="9"/>
  <c r="S76" i="9"/>
  <c r="R76" i="9"/>
  <c r="P76" i="9"/>
  <c r="M76" i="9"/>
  <c r="J76" i="9"/>
  <c r="H76" i="9"/>
  <c r="GB75" i="9"/>
  <c r="FZ75" i="9"/>
  <c r="FY75" i="9"/>
  <c r="BM75" i="9"/>
  <c r="BJ75" i="9"/>
  <c r="BI75" i="9"/>
  <c r="BH75" i="9"/>
  <c r="BG75" i="9"/>
  <c r="BF75" i="9"/>
  <c r="BD75" i="9"/>
  <c r="E75" i="9" s="1"/>
  <c r="AU75" i="9"/>
  <c r="AO75" i="9"/>
  <c r="AM75" i="9"/>
  <c r="AG75" i="9"/>
  <c r="AE75" i="9"/>
  <c r="O75" i="9" s="1"/>
  <c r="Y75" i="9"/>
  <c r="BV75" i="9" s="1"/>
  <c r="W75" i="9"/>
  <c r="V75" i="9"/>
  <c r="U75" i="9"/>
  <c r="T75" i="9"/>
  <c r="S75" i="9"/>
  <c r="R75" i="9"/>
  <c r="Q75" i="9"/>
  <c r="P75" i="9"/>
  <c r="N75" i="9"/>
  <c r="M75" i="9"/>
  <c r="K75" i="9"/>
  <c r="J75" i="9"/>
  <c r="I75" i="9"/>
  <c r="H75" i="9"/>
  <c r="G75" i="9"/>
  <c r="FY74" i="9"/>
  <c r="BM74" i="9"/>
  <c r="BK74" i="9"/>
  <c r="BJ74" i="9"/>
  <c r="BI74" i="9"/>
  <c r="BH74" i="9"/>
  <c r="BG74" i="9"/>
  <c r="BF74" i="9"/>
  <c r="BD74" i="9"/>
  <c r="GB74" i="9" s="1"/>
  <c r="AU74" i="9"/>
  <c r="AO74" i="9"/>
  <c r="AM74" i="9" s="1"/>
  <c r="AG74" i="9"/>
  <c r="AE74" i="9" s="1"/>
  <c r="Y74" i="9"/>
  <c r="V74" i="9"/>
  <c r="U74" i="9"/>
  <c r="T74" i="9"/>
  <c r="S74" i="9"/>
  <c r="R74" i="9"/>
  <c r="P74" i="9"/>
  <c r="N74" i="9"/>
  <c r="M74" i="9"/>
  <c r="K74" i="9"/>
  <c r="J74" i="9"/>
  <c r="I74" i="9"/>
  <c r="H74" i="9"/>
  <c r="G74" i="9"/>
  <c r="E74" i="9"/>
  <c r="DD73" i="9"/>
  <c r="DC73" i="9"/>
  <c r="DB73" i="9"/>
  <c r="DA73" i="9"/>
  <c r="CY73" i="9"/>
  <c r="CS73" i="9"/>
  <c r="CL73" i="9"/>
  <c r="CK73" i="9"/>
  <c r="CI73" i="9"/>
  <c r="CH73" i="9"/>
  <c r="CG73" i="9"/>
  <c r="CF73" i="9"/>
  <c r="CE73" i="9"/>
  <c r="CD73" i="9"/>
  <c r="CC73" i="9"/>
  <c r="CA73" i="9"/>
  <c r="BP73" i="9"/>
  <c r="CZ73" i="9" s="1"/>
  <c r="BO73" i="9"/>
  <c r="BN73" i="9"/>
  <c r="CX73" i="9" s="1"/>
  <c r="BL73" i="9"/>
  <c r="BJ73" i="9"/>
  <c r="BI73" i="9"/>
  <c r="BF73" i="9"/>
  <c r="AZ73" i="9"/>
  <c r="CJ73" i="9" s="1"/>
  <c r="AR73" i="9"/>
  <c r="CB73" i="9" s="1"/>
  <c r="AQ73" i="9"/>
  <c r="AP73" i="9"/>
  <c r="BZ73" i="9" s="1"/>
  <c r="AO73" i="9"/>
  <c r="BY73" i="9" s="1"/>
  <c r="AN73" i="9"/>
  <c r="BX73" i="9" s="1"/>
  <c r="AJ73" i="9"/>
  <c r="AG73" i="9"/>
  <c r="AE73" i="9" s="1"/>
  <c r="AB73" i="9"/>
  <c r="BH73" i="9" s="1"/>
  <c r="AA73" i="9"/>
  <c r="BG73" i="9" s="1"/>
  <c r="Z73" i="9"/>
  <c r="R73" i="9" s="1"/>
  <c r="X73" i="9"/>
  <c r="V73" i="9"/>
  <c r="U73" i="9"/>
  <c r="T73" i="9"/>
  <c r="S73" i="9"/>
  <c r="J73" i="9"/>
  <c r="H73" i="9"/>
  <c r="FZ72" i="9"/>
  <c r="FY72" i="9"/>
  <c r="BM72" i="9"/>
  <c r="BK72" i="9" s="1"/>
  <c r="BJ72" i="9"/>
  <c r="K72" i="9" s="1"/>
  <c r="BI72" i="9"/>
  <c r="BH72" i="9"/>
  <c r="I72" i="9" s="1"/>
  <c r="BG72" i="9"/>
  <c r="BF72" i="9"/>
  <c r="G72" i="9" s="1"/>
  <c r="BD72" i="9"/>
  <c r="GB72" i="9" s="1"/>
  <c r="AU72" i="9"/>
  <c r="AO72" i="9"/>
  <c r="AM72" i="9"/>
  <c r="AG72" i="9"/>
  <c r="AE72" i="9"/>
  <c r="O72" i="9" s="1"/>
  <c r="Y72" i="9"/>
  <c r="BV72" i="9" s="1"/>
  <c r="W72" i="9"/>
  <c r="V72" i="9"/>
  <c r="U72" i="9"/>
  <c r="T72" i="9"/>
  <c r="S72" i="9"/>
  <c r="R72" i="9"/>
  <c r="Q72" i="9"/>
  <c r="P72" i="9"/>
  <c r="N72" i="9"/>
  <c r="M72" i="9"/>
  <c r="J72" i="9"/>
  <c r="H72" i="9"/>
  <c r="E72" i="9"/>
  <c r="FY71" i="9"/>
  <c r="BM71" i="9"/>
  <c r="BK71" i="9"/>
  <c r="BJ71" i="9"/>
  <c r="BI71" i="9"/>
  <c r="J71" i="9" s="1"/>
  <c r="BH71" i="9"/>
  <c r="BG71" i="9"/>
  <c r="H71" i="9" s="1"/>
  <c r="BF71" i="9"/>
  <c r="BD71" i="9"/>
  <c r="GB71" i="9" s="1"/>
  <c r="AU71" i="9"/>
  <c r="AO71" i="9"/>
  <c r="AM71" i="9" s="1"/>
  <c r="AG71" i="9"/>
  <c r="AE71" i="9" s="1"/>
  <c r="Y71" i="9"/>
  <c r="V71" i="9"/>
  <c r="U71" i="9"/>
  <c r="T71" i="9"/>
  <c r="S71" i="9"/>
  <c r="R71" i="9"/>
  <c r="P71" i="9"/>
  <c r="M71" i="9"/>
  <c r="K71" i="9"/>
  <c r="I71" i="9"/>
  <c r="G71" i="9"/>
  <c r="E71" i="9"/>
  <c r="FZ70" i="9"/>
  <c r="FY70" i="9"/>
  <c r="BM70" i="9"/>
  <c r="BK70" i="9" s="1"/>
  <c r="BJ70" i="9"/>
  <c r="BI70" i="9"/>
  <c r="BH70" i="9"/>
  <c r="BG70" i="9"/>
  <c r="BF70" i="9"/>
  <c r="BD70" i="9"/>
  <c r="GB70" i="9" s="1"/>
  <c r="AU70" i="9"/>
  <c r="AO70" i="9"/>
  <c r="AM70" i="9"/>
  <c r="AG70" i="9"/>
  <c r="AE70" i="9"/>
  <c r="Y70" i="9"/>
  <c r="BV70" i="9" s="1"/>
  <c r="W70" i="9"/>
  <c r="V70" i="9"/>
  <c r="U70" i="9"/>
  <c r="T70" i="9"/>
  <c r="S70" i="9"/>
  <c r="R70" i="9"/>
  <c r="Q70" i="9"/>
  <c r="P70" i="9"/>
  <c r="O70" i="9"/>
  <c r="N70" i="9"/>
  <c r="M70" i="9"/>
  <c r="K70" i="9"/>
  <c r="J70" i="9"/>
  <c r="I70" i="9"/>
  <c r="H70" i="9"/>
  <c r="G70" i="9"/>
  <c r="FY69" i="9"/>
  <c r="BM69" i="9"/>
  <c r="BK69" i="9"/>
  <c r="BJ69" i="9"/>
  <c r="BI69" i="9"/>
  <c r="BH69" i="9"/>
  <c r="BG69" i="9"/>
  <c r="BF69" i="9"/>
  <c r="BD69" i="9"/>
  <c r="GB69" i="9" s="1"/>
  <c r="AU69" i="9"/>
  <c r="AO69" i="9"/>
  <c r="AM69" i="9" s="1"/>
  <c r="AG69" i="9"/>
  <c r="AE69" i="9" s="1"/>
  <c r="Y69" i="9"/>
  <c r="BV69" i="9" s="1"/>
  <c r="V69" i="9"/>
  <c r="U69" i="9"/>
  <c r="T69" i="9"/>
  <c r="S69" i="9"/>
  <c r="R69" i="9"/>
  <c r="P69" i="9"/>
  <c r="N69" i="9"/>
  <c r="M69" i="9"/>
  <c r="K69" i="9"/>
  <c r="J69" i="9"/>
  <c r="I69" i="9"/>
  <c r="H69" i="9"/>
  <c r="G69" i="9"/>
  <c r="E69" i="9"/>
  <c r="GB68" i="9"/>
  <c r="FZ68" i="9"/>
  <c r="FY68" i="9"/>
  <c r="BM68" i="9"/>
  <c r="BK68" i="9" s="1"/>
  <c r="BJ68" i="9"/>
  <c r="K68" i="9" s="1"/>
  <c r="BI68" i="9"/>
  <c r="BH68" i="9"/>
  <c r="I68" i="9" s="1"/>
  <c r="BG68" i="9"/>
  <c r="BF68" i="9"/>
  <c r="G68" i="9" s="1"/>
  <c r="BD68" i="9"/>
  <c r="AU68" i="9"/>
  <c r="AO68" i="9"/>
  <c r="AM68" i="9"/>
  <c r="AG68" i="9"/>
  <c r="AE68" i="9"/>
  <c r="Y68" i="9"/>
  <c r="BV68" i="9" s="1"/>
  <c r="W68" i="9"/>
  <c r="V68" i="9"/>
  <c r="U68" i="9"/>
  <c r="T68" i="9"/>
  <c r="S68" i="9"/>
  <c r="R68" i="9"/>
  <c r="Q68" i="9"/>
  <c r="P68" i="9"/>
  <c r="O68" i="9"/>
  <c r="N68" i="9"/>
  <c r="M68" i="9"/>
  <c r="J68" i="9"/>
  <c r="H68" i="9"/>
  <c r="E68" i="9"/>
  <c r="FY67" i="9"/>
  <c r="BV67" i="9"/>
  <c r="BM67" i="9"/>
  <c r="BK67" i="9"/>
  <c r="BJ67" i="9"/>
  <c r="BI67" i="9"/>
  <c r="J67" i="9" s="1"/>
  <c r="BH67" i="9"/>
  <c r="BG67" i="9"/>
  <c r="H67" i="9" s="1"/>
  <c r="BF67" i="9"/>
  <c r="BD67" i="9"/>
  <c r="GB67" i="9" s="1"/>
  <c r="AU67" i="9"/>
  <c r="AO67" i="9"/>
  <c r="AG67" i="9"/>
  <c r="AE67" i="9" s="1"/>
  <c r="Y67" i="9"/>
  <c r="Y65" i="9" s="1"/>
  <c r="V67" i="9"/>
  <c r="U67" i="9"/>
  <c r="T67" i="9"/>
  <c r="S67" i="9"/>
  <c r="R67" i="9"/>
  <c r="P67" i="9"/>
  <c r="M67" i="9"/>
  <c r="K67" i="9"/>
  <c r="I67" i="9"/>
  <c r="G67" i="9"/>
  <c r="E67" i="9"/>
  <c r="GB66" i="9"/>
  <c r="FZ66" i="9"/>
  <c r="FY66" i="9"/>
  <c r="BM66" i="9"/>
  <c r="BJ66" i="9"/>
  <c r="BI66" i="9"/>
  <c r="BH66" i="9"/>
  <c r="BG66" i="9"/>
  <c r="BF66" i="9"/>
  <c r="BD66" i="9"/>
  <c r="E66" i="9" s="1"/>
  <c r="AU66" i="9"/>
  <c r="AO66" i="9"/>
  <c r="AM66" i="9"/>
  <c r="AG66" i="9"/>
  <c r="AE66" i="9"/>
  <c r="O66" i="9" s="1"/>
  <c r="Y66" i="9"/>
  <c r="BV66" i="9" s="1"/>
  <c r="W66" i="9"/>
  <c r="FX66" i="9" s="1"/>
  <c r="V66" i="9"/>
  <c r="U66" i="9"/>
  <c r="T66" i="9"/>
  <c r="S66" i="9"/>
  <c r="R66" i="9"/>
  <c r="Q66" i="9"/>
  <c r="P66" i="9"/>
  <c r="N66" i="9"/>
  <c r="M66" i="9"/>
  <c r="K66" i="9"/>
  <c r="J66" i="9"/>
  <c r="I66" i="9"/>
  <c r="H66" i="9"/>
  <c r="G66" i="9"/>
  <c r="FY65" i="9"/>
  <c r="DD65" i="9"/>
  <c r="DC65" i="9"/>
  <c r="DB65" i="9"/>
  <c r="DA65" i="9"/>
  <c r="CZ65" i="9"/>
  <c r="CX65" i="9"/>
  <c r="CV65" i="9"/>
  <c r="CT65" i="9"/>
  <c r="CL65" i="9"/>
  <c r="CK65" i="9"/>
  <c r="CJ65" i="9"/>
  <c r="CI65" i="9"/>
  <c r="CH65" i="9"/>
  <c r="CG65" i="9"/>
  <c r="CF65" i="9"/>
  <c r="CE65" i="9"/>
  <c r="CD65" i="9"/>
  <c r="CC65" i="9"/>
  <c r="BX65" i="9"/>
  <c r="BU65" i="9"/>
  <c r="BP65" i="9"/>
  <c r="BO65" i="9"/>
  <c r="CY65" i="9" s="1"/>
  <c r="BN65" i="9"/>
  <c r="BL65" i="9"/>
  <c r="BJ65" i="9"/>
  <c r="BI65" i="9"/>
  <c r="BG65" i="9"/>
  <c r="AZ65" i="9"/>
  <c r="AR65" i="9"/>
  <c r="CB65" i="9" s="1"/>
  <c r="AQ65" i="9"/>
  <c r="CA65" i="9" s="1"/>
  <c r="AP65" i="9"/>
  <c r="BZ65" i="9" s="1"/>
  <c r="AN65" i="9"/>
  <c r="AJ65" i="9"/>
  <c r="AB65" i="9"/>
  <c r="BH65" i="9" s="1"/>
  <c r="AA65" i="9"/>
  <c r="Z65" i="9"/>
  <c r="X65" i="9"/>
  <c r="BD65" i="9" s="1"/>
  <c r="V65" i="9"/>
  <c r="U65" i="9"/>
  <c r="S65" i="9"/>
  <c r="R65" i="9"/>
  <c r="P65" i="9"/>
  <c r="M65" i="9"/>
  <c r="K65" i="9"/>
  <c r="FY64" i="9"/>
  <c r="BM64" i="9"/>
  <c r="BJ64" i="9"/>
  <c r="K64" i="9" s="1"/>
  <c r="BI64" i="9"/>
  <c r="BH64" i="9"/>
  <c r="I64" i="9" s="1"/>
  <c r="BG64" i="9"/>
  <c r="BF64" i="9"/>
  <c r="G64" i="9" s="1"/>
  <c r="BD64" i="9"/>
  <c r="AG64" i="9"/>
  <c r="AE64" i="9" s="1"/>
  <c r="Y64" i="9"/>
  <c r="V64" i="9"/>
  <c r="U64" i="9"/>
  <c r="T64" i="9"/>
  <c r="S64" i="9"/>
  <c r="R64" i="9"/>
  <c r="P64" i="9"/>
  <c r="M64" i="9"/>
  <c r="J64" i="9"/>
  <c r="H64" i="9"/>
  <c r="GB63" i="9"/>
  <c r="FZ63" i="9"/>
  <c r="FY63" i="9"/>
  <c r="BM63" i="9"/>
  <c r="BJ63" i="9"/>
  <c r="BI63" i="9"/>
  <c r="J63" i="9" s="1"/>
  <c r="BH63" i="9"/>
  <c r="BG63" i="9"/>
  <c r="H63" i="9" s="1"/>
  <c r="BF63" i="9"/>
  <c r="BE63" i="9"/>
  <c r="GC63" i="9" s="1"/>
  <c r="BD63" i="9"/>
  <c r="AG63" i="9"/>
  <c r="AE63" i="9"/>
  <c r="Y63" i="9"/>
  <c r="BV63" i="9" s="1"/>
  <c r="W63" i="9"/>
  <c r="V63" i="9"/>
  <c r="U63" i="9"/>
  <c r="T63" i="9"/>
  <c r="S63" i="9"/>
  <c r="R63" i="9"/>
  <c r="Q63" i="9"/>
  <c r="P63" i="9"/>
  <c r="O63" i="9"/>
  <c r="N63" i="9"/>
  <c r="M63" i="9"/>
  <c r="K63" i="9"/>
  <c r="I63" i="9"/>
  <c r="G63" i="9"/>
  <c r="E63" i="9"/>
  <c r="FY62" i="9"/>
  <c r="BM62" i="9"/>
  <c r="BK62" i="9"/>
  <c r="BJ62" i="9"/>
  <c r="BI62" i="9"/>
  <c r="BH62" i="9"/>
  <c r="BG62" i="9"/>
  <c r="H62" i="9" s="1"/>
  <c r="BD62" i="9"/>
  <c r="GB62" i="9" s="1"/>
  <c r="AU62" i="9"/>
  <c r="AO62" i="9"/>
  <c r="AM62" i="9" s="1"/>
  <c r="AG62" i="9"/>
  <c r="AE62" i="9" s="1"/>
  <c r="AA62" i="9"/>
  <c r="S62" i="9" s="1"/>
  <c r="Z62" i="9"/>
  <c r="BF62" i="9" s="1"/>
  <c r="G62" i="9" s="1"/>
  <c r="Y62" i="9"/>
  <c r="V62" i="9"/>
  <c r="U62" i="9"/>
  <c r="T62" i="9"/>
  <c r="R62" i="9"/>
  <c r="P62" i="9"/>
  <c r="M62" i="9"/>
  <c r="K62" i="9"/>
  <c r="J62" i="9"/>
  <c r="I62" i="9"/>
  <c r="E62" i="9"/>
  <c r="FY61" i="9"/>
  <c r="BM61" i="9"/>
  <c r="BK61" i="9" s="1"/>
  <c r="BJ61" i="9"/>
  <c r="BI61" i="9"/>
  <c r="BH61" i="9"/>
  <c r="BD61" i="9"/>
  <c r="GB61" i="9" s="1"/>
  <c r="AU61" i="9"/>
  <c r="AO61" i="9"/>
  <c r="AM61" i="9"/>
  <c r="AG61" i="9"/>
  <c r="AE61" i="9"/>
  <c r="AA61" i="9"/>
  <c r="BG61" i="9" s="1"/>
  <c r="H61" i="9" s="1"/>
  <c r="Z61" i="9"/>
  <c r="V61" i="9"/>
  <c r="U61" i="9"/>
  <c r="T61" i="9"/>
  <c r="S61" i="9"/>
  <c r="P61" i="9"/>
  <c r="M61" i="9"/>
  <c r="K61" i="9"/>
  <c r="J61" i="9"/>
  <c r="I61" i="9"/>
  <c r="FY60" i="9"/>
  <c r="BM60" i="9"/>
  <c r="BK60" i="9"/>
  <c r="BJ60" i="9"/>
  <c r="BI60" i="9"/>
  <c r="BH60" i="9"/>
  <c r="BD60" i="9"/>
  <c r="GB60" i="9" s="1"/>
  <c r="AU60" i="9"/>
  <c r="AO60" i="9"/>
  <c r="AM60" i="9" s="1"/>
  <c r="AG60" i="9"/>
  <c r="AE60" i="9" s="1"/>
  <c r="AA60" i="9"/>
  <c r="Z60" i="9"/>
  <c r="BF60" i="9" s="1"/>
  <c r="G60" i="9" s="1"/>
  <c r="V60" i="9"/>
  <c r="U60" i="9"/>
  <c r="T60" i="9"/>
  <c r="R60" i="9"/>
  <c r="P60" i="9"/>
  <c r="M60" i="9"/>
  <c r="K60" i="9"/>
  <c r="J60" i="9"/>
  <c r="I60" i="9"/>
  <c r="E60" i="9"/>
  <c r="GB59" i="9"/>
  <c r="FY59" i="9"/>
  <c r="BM59" i="9"/>
  <c r="BK59" i="9" s="1"/>
  <c r="BJ59" i="9"/>
  <c r="K59" i="9" s="1"/>
  <c r="BI59" i="9"/>
  <c r="BH59" i="9"/>
  <c r="BF59" i="9"/>
  <c r="BD59" i="9"/>
  <c r="AU59" i="9"/>
  <c r="AO59" i="9"/>
  <c r="AM59" i="9"/>
  <c r="AG59" i="9"/>
  <c r="AE59" i="9"/>
  <c r="AA59" i="9"/>
  <c r="BG59" i="9" s="1"/>
  <c r="H59" i="9" s="1"/>
  <c r="Z59" i="9"/>
  <c r="R59" i="9" s="1"/>
  <c r="V59" i="9"/>
  <c r="U59" i="9"/>
  <c r="T59" i="9"/>
  <c r="S59" i="9"/>
  <c r="P59" i="9"/>
  <c r="M59" i="9"/>
  <c r="J59" i="9"/>
  <c r="I59" i="9"/>
  <c r="G59" i="9"/>
  <c r="E59" i="9"/>
  <c r="FY58" i="9"/>
  <c r="BM58" i="9"/>
  <c r="BK58" i="9"/>
  <c r="BJ58" i="9"/>
  <c r="BI58" i="9"/>
  <c r="BH58" i="9"/>
  <c r="BD58" i="9"/>
  <c r="GB58" i="9" s="1"/>
  <c r="AU58" i="9"/>
  <c r="AO58" i="9"/>
  <c r="AM58" i="9" s="1"/>
  <c r="AG58" i="9"/>
  <c r="AE58" i="9" s="1"/>
  <c r="AA58" i="9"/>
  <c r="S58" i="9" s="1"/>
  <c r="Z58" i="9"/>
  <c r="BF58" i="9" s="1"/>
  <c r="G58" i="9" s="1"/>
  <c r="Y58" i="9"/>
  <c r="V58" i="9"/>
  <c r="U58" i="9"/>
  <c r="T58" i="9"/>
  <c r="R58" i="9"/>
  <c r="P58" i="9"/>
  <c r="M58" i="9"/>
  <c r="K58" i="9"/>
  <c r="J58" i="9"/>
  <c r="I58" i="9"/>
  <c r="E58" i="9"/>
  <c r="GB57" i="9"/>
  <c r="FY57" i="9"/>
  <c r="BM57" i="9"/>
  <c r="BK57" i="9" s="1"/>
  <c r="BJ57" i="9"/>
  <c r="BI57" i="9"/>
  <c r="BH57" i="9"/>
  <c r="BD57" i="9"/>
  <c r="AU57" i="9"/>
  <c r="AO57" i="9"/>
  <c r="AM57" i="9"/>
  <c r="AG57" i="9"/>
  <c r="AE57" i="9"/>
  <c r="AA57" i="9"/>
  <c r="BG57" i="9" s="1"/>
  <c r="H57" i="9" s="1"/>
  <c r="Z57" i="9"/>
  <c r="V57" i="9"/>
  <c r="U57" i="9"/>
  <c r="T57" i="9"/>
  <c r="S57" i="9"/>
  <c r="P57" i="9"/>
  <c r="M57" i="9"/>
  <c r="K57" i="9"/>
  <c r="J57" i="9"/>
  <c r="I57" i="9"/>
  <c r="E57" i="9"/>
  <c r="FY56" i="9"/>
  <c r="BM56" i="9"/>
  <c r="BK56" i="9"/>
  <c r="BJ56" i="9"/>
  <c r="BI56" i="9"/>
  <c r="BH56" i="9"/>
  <c r="BD56" i="9"/>
  <c r="GB56" i="9" s="1"/>
  <c r="AU56" i="9"/>
  <c r="AO56" i="9"/>
  <c r="AM56" i="9" s="1"/>
  <c r="AG56" i="9"/>
  <c r="AE56" i="9" s="1"/>
  <c r="AA56" i="9"/>
  <c r="S56" i="9" s="1"/>
  <c r="Z56" i="9"/>
  <c r="BF56" i="9" s="1"/>
  <c r="G56" i="9" s="1"/>
  <c r="V56" i="9"/>
  <c r="U56" i="9"/>
  <c r="T56" i="9"/>
  <c r="R56" i="9"/>
  <c r="P56" i="9"/>
  <c r="M56" i="9"/>
  <c r="K56" i="9"/>
  <c r="J56" i="9"/>
  <c r="I56" i="9"/>
  <c r="E56" i="9"/>
  <c r="FY55" i="9"/>
  <c r="BM55" i="9"/>
  <c r="BJ55" i="9"/>
  <c r="K55" i="9" s="1"/>
  <c r="BI55" i="9"/>
  <c r="BH55" i="9"/>
  <c r="I55" i="9" s="1"/>
  <c r="BD55" i="9"/>
  <c r="GB55" i="9" s="1"/>
  <c r="AU55" i="9"/>
  <c r="AO55" i="9"/>
  <c r="AM55" i="9"/>
  <c r="AG55" i="9"/>
  <c r="AE55" i="9"/>
  <c r="AA55" i="9"/>
  <c r="BG55" i="9" s="1"/>
  <c r="H55" i="9" s="1"/>
  <c r="Z55" i="9"/>
  <c r="V55" i="9"/>
  <c r="U55" i="9"/>
  <c r="T55" i="9"/>
  <c r="S55" i="9"/>
  <c r="P55" i="9"/>
  <c r="M55" i="9"/>
  <c r="J55" i="9"/>
  <c r="FY54" i="9"/>
  <c r="BM54" i="9"/>
  <c r="BK54" i="9"/>
  <c r="BJ54" i="9"/>
  <c r="BI54" i="9"/>
  <c r="BH54" i="9"/>
  <c r="BD54" i="9"/>
  <c r="GB54" i="9" s="1"/>
  <c r="AU54" i="9"/>
  <c r="AO54" i="9"/>
  <c r="AM54" i="9" s="1"/>
  <c r="AG54" i="9"/>
  <c r="AE54" i="9" s="1"/>
  <c r="AA54" i="9"/>
  <c r="Z54" i="9"/>
  <c r="BF54" i="9" s="1"/>
  <c r="G54" i="9" s="1"/>
  <c r="Y54" i="9"/>
  <c r="BV54" i="9" s="1"/>
  <c r="V54" i="9"/>
  <c r="U54" i="9"/>
  <c r="T54" i="9"/>
  <c r="R54" i="9"/>
  <c r="P54" i="9"/>
  <c r="M54" i="9"/>
  <c r="K54" i="9"/>
  <c r="J54" i="9"/>
  <c r="I54" i="9"/>
  <c r="E54" i="9"/>
  <c r="DD53" i="9"/>
  <c r="DC53" i="9"/>
  <c r="DA53" i="9"/>
  <c r="CY53" i="9"/>
  <c r="CK53" i="9"/>
  <c r="CI53" i="9"/>
  <c r="CH53" i="9"/>
  <c r="CG53" i="9"/>
  <c r="CF53" i="9"/>
  <c r="CE53" i="9"/>
  <c r="CA53" i="9"/>
  <c r="BR53" i="9"/>
  <c r="DB53" i="9" s="1"/>
  <c r="BQ53" i="9"/>
  <c r="BP53" i="9"/>
  <c r="CZ53" i="9" s="1"/>
  <c r="BO53" i="9"/>
  <c r="BN53" i="9"/>
  <c r="CX53" i="9" s="1"/>
  <c r="BL53" i="9"/>
  <c r="BB53" i="9"/>
  <c r="CL53" i="9" s="1"/>
  <c r="BA53" i="9"/>
  <c r="AZ53" i="9"/>
  <c r="CJ53" i="9" s="1"/>
  <c r="AT53" i="9"/>
  <c r="CD53" i="9" s="1"/>
  <c r="AS53" i="9"/>
  <c r="CC53" i="9" s="1"/>
  <c r="AR53" i="9"/>
  <c r="CB53" i="9" s="1"/>
  <c r="AQ53" i="9"/>
  <c r="AP53" i="9"/>
  <c r="BZ53" i="9" s="1"/>
  <c r="AO53" i="9"/>
  <c r="AM53" i="9" s="1"/>
  <c r="AN53" i="9"/>
  <c r="BX53" i="9" s="1"/>
  <c r="AL53" i="9"/>
  <c r="AK53" i="9"/>
  <c r="U53" i="9" s="1"/>
  <c r="AJ53" i="9"/>
  <c r="AD53" i="9"/>
  <c r="BJ53" i="9" s="1"/>
  <c r="AC53" i="9"/>
  <c r="BI53" i="9" s="1"/>
  <c r="J53" i="9" s="1"/>
  <c r="AB53" i="9"/>
  <c r="BH53" i="9" s="1"/>
  <c r="Z53" i="9"/>
  <c r="BF53" i="9" s="1"/>
  <c r="X53" i="9"/>
  <c r="V53" i="9"/>
  <c r="T53" i="9"/>
  <c r="R53" i="9"/>
  <c r="P53" i="9"/>
  <c r="FY52" i="9"/>
  <c r="BM52" i="9"/>
  <c r="BK52" i="9" s="1"/>
  <c r="BJ52" i="9"/>
  <c r="BI52" i="9"/>
  <c r="BH52" i="9"/>
  <c r="I52" i="9" s="1"/>
  <c r="BD52" i="9"/>
  <c r="GB52" i="9" s="1"/>
  <c r="AU52" i="9"/>
  <c r="AO52" i="9"/>
  <c r="AM52" i="9"/>
  <c r="AG52" i="9"/>
  <c r="AE52" i="9"/>
  <c r="AA52" i="9"/>
  <c r="BG52" i="9" s="1"/>
  <c r="H52" i="9" s="1"/>
  <c r="Z52" i="9"/>
  <c r="V52" i="9"/>
  <c r="U52" i="9"/>
  <c r="T52" i="9"/>
  <c r="S52" i="9"/>
  <c r="P52" i="9"/>
  <c r="M52" i="9"/>
  <c r="K52" i="9"/>
  <c r="J52" i="9"/>
  <c r="FY51" i="9"/>
  <c r="BM51" i="9"/>
  <c r="BK51" i="9"/>
  <c r="BJ51" i="9"/>
  <c r="BI51" i="9"/>
  <c r="J51" i="9" s="1"/>
  <c r="BH51" i="9"/>
  <c r="BD51" i="9"/>
  <c r="GB51" i="9" s="1"/>
  <c r="AU51" i="9"/>
  <c r="AO51" i="9"/>
  <c r="AM51" i="9" s="1"/>
  <c r="AG51" i="9"/>
  <c r="AE51" i="9" s="1"/>
  <c r="AA51" i="9"/>
  <c r="S51" i="9" s="1"/>
  <c r="Z51" i="9"/>
  <c r="BF51" i="9" s="1"/>
  <c r="G51" i="9" s="1"/>
  <c r="Y51" i="9"/>
  <c r="BV51" i="9" s="1"/>
  <c r="V51" i="9"/>
  <c r="U51" i="9"/>
  <c r="T51" i="9"/>
  <c r="R51" i="9"/>
  <c r="P51" i="9"/>
  <c r="M51" i="9"/>
  <c r="K51" i="9"/>
  <c r="I51" i="9"/>
  <c r="E51" i="9"/>
  <c r="GB50" i="9"/>
  <c r="FZ50" i="9"/>
  <c r="FY50" i="9"/>
  <c r="BM50" i="9"/>
  <c r="BJ50" i="9"/>
  <c r="BI50" i="9"/>
  <c r="J50" i="9" s="1"/>
  <c r="BH50" i="9"/>
  <c r="BG50" i="9"/>
  <c r="H50" i="9" s="1"/>
  <c r="BF50" i="9"/>
  <c r="BE50" i="9"/>
  <c r="BD50" i="9"/>
  <c r="AG50" i="9"/>
  <c r="AE50" i="9"/>
  <c r="Y50" i="9"/>
  <c r="BV50" i="9" s="1"/>
  <c r="W50" i="9"/>
  <c r="L50" i="9" s="1"/>
  <c r="V50" i="9"/>
  <c r="U50" i="9"/>
  <c r="T50" i="9"/>
  <c r="S50" i="9"/>
  <c r="R50" i="9"/>
  <c r="Q50" i="9"/>
  <c r="P50" i="9"/>
  <c r="O50" i="9"/>
  <c r="N50" i="9"/>
  <c r="M50" i="9"/>
  <c r="K50" i="9"/>
  <c r="I50" i="9"/>
  <c r="G50" i="9"/>
  <c r="E50" i="9"/>
  <c r="FY49" i="9"/>
  <c r="BM49" i="9"/>
  <c r="BK49" i="9"/>
  <c r="BJ49" i="9"/>
  <c r="BI49" i="9"/>
  <c r="J49" i="9" s="1"/>
  <c r="BH49" i="9"/>
  <c r="BG49" i="9"/>
  <c r="H49" i="9" s="1"/>
  <c r="BD49" i="9"/>
  <c r="GB49" i="9" s="1"/>
  <c r="AU49" i="9"/>
  <c r="AO49" i="9"/>
  <c r="AM49" i="9" s="1"/>
  <c r="AG49" i="9"/>
  <c r="AE49" i="9" s="1"/>
  <c r="AA49" i="9"/>
  <c r="S49" i="9" s="1"/>
  <c r="Z49" i="9"/>
  <c r="BF49" i="9" s="1"/>
  <c r="G49" i="9" s="1"/>
  <c r="Y49" i="9"/>
  <c r="BV49" i="9" s="1"/>
  <c r="V49" i="9"/>
  <c r="U49" i="9"/>
  <c r="T49" i="9"/>
  <c r="R49" i="9"/>
  <c r="P49" i="9"/>
  <c r="M49" i="9"/>
  <c r="K49" i="9"/>
  <c r="I49" i="9"/>
  <c r="E49" i="9"/>
  <c r="GB48" i="9"/>
  <c r="FY48" i="9"/>
  <c r="BM48" i="9"/>
  <c r="BK48" i="9" s="1"/>
  <c r="BJ48" i="9"/>
  <c r="BI48" i="9"/>
  <c r="BH48" i="9"/>
  <c r="I48" i="9" s="1"/>
  <c r="BG48" i="9"/>
  <c r="BD48" i="9"/>
  <c r="AU48" i="9"/>
  <c r="AO48" i="9"/>
  <c r="AM48" i="9"/>
  <c r="AG48" i="9"/>
  <c r="AE48" i="9"/>
  <c r="AA48" i="9"/>
  <c r="Z48" i="9"/>
  <c r="V48" i="9"/>
  <c r="U48" i="9"/>
  <c r="T48" i="9"/>
  <c r="S48" i="9"/>
  <c r="P48" i="9"/>
  <c r="M48" i="9"/>
  <c r="K48" i="9"/>
  <c r="J48" i="9"/>
  <c r="H48" i="9"/>
  <c r="E48" i="9"/>
  <c r="FY47" i="9"/>
  <c r="BM47" i="9"/>
  <c r="BK47" i="9"/>
  <c r="BJ47" i="9"/>
  <c r="BI47" i="9"/>
  <c r="J47" i="9" s="1"/>
  <c r="BH47" i="9"/>
  <c r="BD47" i="9"/>
  <c r="GB47" i="9" s="1"/>
  <c r="AU47" i="9"/>
  <c r="AO47" i="9"/>
  <c r="AM47" i="9" s="1"/>
  <c r="AG47" i="9"/>
  <c r="AE47" i="9" s="1"/>
  <c r="AA47" i="9"/>
  <c r="S47" i="9" s="1"/>
  <c r="Z47" i="9"/>
  <c r="BF47" i="9" s="1"/>
  <c r="G47" i="9" s="1"/>
  <c r="Y47" i="9"/>
  <c r="BV47" i="9" s="1"/>
  <c r="V47" i="9"/>
  <c r="U47" i="9"/>
  <c r="T47" i="9"/>
  <c r="R47" i="9"/>
  <c r="P47" i="9"/>
  <c r="M47" i="9"/>
  <c r="K47" i="9"/>
  <c r="I47" i="9"/>
  <c r="E47" i="9"/>
  <c r="GB46" i="9"/>
  <c r="FZ46" i="9"/>
  <c r="FY46" i="9"/>
  <c r="BM46" i="9"/>
  <c r="BJ46" i="9"/>
  <c r="BI46" i="9"/>
  <c r="J46" i="9" s="1"/>
  <c r="BH46" i="9"/>
  <c r="BG46" i="9"/>
  <c r="H46" i="9" s="1"/>
  <c r="BF46" i="9"/>
  <c r="BE46" i="9"/>
  <c r="BD46" i="9"/>
  <c r="AG46" i="9"/>
  <c r="AE46" i="9"/>
  <c r="Y46" i="9"/>
  <c r="N46" i="9" s="1"/>
  <c r="W46" i="9"/>
  <c r="L46" i="9" s="1"/>
  <c r="V46" i="9"/>
  <c r="U46" i="9"/>
  <c r="T46" i="9"/>
  <c r="S46" i="9"/>
  <c r="R46" i="9"/>
  <c r="Q46" i="9"/>
  <c r="P46" i="9"/>
  <c r="O46" i="9"/>
  <c r="M46" i="9"/>
  <c r="K46" i="9"/>
  <c r="I46" i="9"/>
  <c r="G46" i="9"/>
  <c r="E46" i="9"/>
  <c r="FY45" i="9"/>
  <c r="BM45" i="9"/>
  <c r="BK45" i="9"/>
  <c r="BJ45" i="9"/>
  <c r="BI45" i="9"/>
  <c r="J45" i="9" s="1"/>
  <c r="BH45" i="9"/>
  <c r="BD45" i="9"/>
  <c r="GB45" i="9" s="1"/>
  <c r="AU45" i="9"/>
  <c r="AO45" i="9"/>
  <c r="AM45" i="9" s="1"/>
  <c r="AG45" i="9"/>
  <c r="AE45" i="9" s="1"/>
  <c r="AA45" i="9"/>
  <c r="Z45" i="9"/>
  <c r="BF45" i="9" s="1"/>
  <c r="G45" i="9" s="1"/>
  <c r="Y45" i="9"/>
  <c r="BV45" i="9" s="1"/>
  <c r="V45" i="9"/>
  <c r="U45" i="9"/>
  <c r="T45" i="9"/>
  <c r="R45" i="9"/>
  <c r="P45" i="9"/>
  <c r="M45" i="9"/>
  <c r="K45" i="9"/>
  <c r="I45" i="9"/>
  <c r="E45" i="9"/>
  <c r="GB44" i="9"/>
  <c r="FY44" i="9"/>
  <c r="BM44" i="9"/>
  <c r="BJ44" i="9"/>
  <c r="K44" i="9" s="1"/>
  <c r="BI44" i="9"/>
  <c r="BH44" i="9"/>
  <c r="BD44" i="9"/>
  <c r="E44" i="9" s="1"/>
  <c r="AU44" i="9"/>
  <c r="AO44" i="9"/>
  <c r="AM44" i="9"/>
  <c r="AG44" i="9"/>
  <c r="AE44" i="9"/>
  <c r="AA44" i="9"/>
  <c r="BG44" i="9" s="1"/>
  <c r="H44" i="9" s="1"/>
  <c r="Z44" i="9"/>
  <c r="V44" i="9"/>
  <c r="U44" i="9"/>
  <c r="T44" i="9"/>
  <c r="S44" i="9"/>
  <c r="P44" i="9"/>
  <c r="M44" i="9"/>
  <c r="J44" i="9"/>
  <c r="I44" i="9"/>
  <c r="DD43" i="9"/>
  <c r="DC43" i="9"/>
  <c r="DB43" i="9"/>
  <c r="CL43" i="9"/>
  <c r="CK43" i="9"/>
  <c r="CI43" i="9"/>
  <c r="CH43" i="9"/>
  <c r="CG43" i="9"/>
  <c r="CF43" i="9"/>
  <c r="CE43" i="9"/>
  <c r="CD43" i="9"/>
  <c r="CC43" i="9"/>
  <c r="CB43" i="9"/>
  <c r="BZ43" i="9"/>
  <c r="BX43" i="9"/>
  <c r="BR43" i="9"/>
  <c r="BQ43" i="9"/>
  <c r="DA43" i="9" s="1"/>
  <c r="BP43" i="9"/>
  <c r="CZ43" i="9" s="1"/>
  <c r="BO43" i="9"/>
  <c r="CY43" i="9" s="1"/>
  <c r="BN43" i="9"/>
  <c r="CX43" i="9" s="1"/>
  <c r="BL43" i="9"/>
  <c r="BJ43" i="9"/>
  <c r="K43" i="9" s="1"/>
  <c r="BI43" i="9"/>
  <c r="CS43" i="9" s="1"/>
  <c r="AZ43" i="9"/>
  <c r="CJ43" i="9" s="1"/>
  <c r="AR43" i="9"/>
  <c r="AQ43" i="9"/>
  <c r="CA43" i="9" s="1"/>
  <c r="AP43" i="9"/>
  <c r="AO43" i="9"/>
  <c r="BY43" i="9" s="1"/>
  <c r="AN43" i="9"/>
  <c r="AJ43" i="9"/>
  <c r="AG43" i="9"/>
  <c r="AE43" i="9" s="1"/>
  <c r="AB43" i="9"/>
  <c r="T43" i="9" s="1"/>
  <c r="X43" i="9"/>
  <c r="FY43" i="9" s="1"/>
  <c r="V43" i="9"/>
  <c r="U43" i="9"/>
  <c r="J43" i="9"/>
  <c r="GB42" i="9"/>
  <c r="FY42" i="9"/>
  <c r="BM42" i="9"/>
  <c r="BK42" i="9" s="1"/>
  <c r="BJ42" i="9"/>
  <c r="K42" i="9" s="1"/>
  <c r="BI42" i="9"/>
  <c r="BH42" i="9"/>
  <c r="BG42" i="9"/>
  <c r="BF42" i="9"/>
  <c r="G42" i="9" s="1"/>
  <c r="BD42" i="9"/>
  <c r="AU42" i="9"/>
  <c r="AO42" i="9"/>
  <c r="AM42" i="9" s="1"/>
  <c r="AG42" i="9"/>
  <c r="AE42" i="9"/>
  <c r="Y42" i="9"/>
  <c r="BV42" i="9" s="1"/>
  <c r="V42" i="9"/>
  <c r="U42" i="9"/>
  <c r="T42" i="9"/>
  <c r="S42" i="9"/>
  <c r="R42" i="9"/>
  <c r="Q42" i="9"/>
  <c r="P42" i="9"/>
  <c r="M42" i="9"/>
  <c r="J42" i="9"/>
  <c r="I42" i="9"/>
  <c r="H42" i="9"/>
  <c r="E42" i="9"/>
  <c r="FY41" i="9"/>
  <c r="BM41" i="9"/>
  <c r="BK41" i="9" s="1"/>
  <c r="BJ41" i="9"/>
  <c r="BI41" i="9"/>
  <c r="J41" i="9" s="1"/>
  <c r="BH41" i="9"/>
  <c r="I41" i="9" s="1"/>
  <c r="BG41" i="9"/>
  <c r="BF41" i="9"/>
  <c r="BD41" i="9"/>
  <c r="GB41" i="9" s="1"/>
  <c r="AU41" i="9"/>
  <c r="AO41" i="9"/>
  <c r="AM41" i="9" s="1"/>
  <c r="AG41" i="9"/>
  <c r="AE41" i="9" s="1"/>
  <c r="Y41" i="9"/>
  <c r="Q41" i="9" s="1"/>
  <c r="V41" i="9"/>
  <c r="U41" i="9"/>
  <c r="T41" i="9"/>
  <c r="S41" i="9"/>
  <c r="R41" i="9"/>
  <c r="P41" i="9"/>
  <c r="M41" i="9"/>
  <c r="K41" i="9"/>
  <c r="H41" i="9"/>
  <c r="G41" i="9"/>
  <c r="FZ40" i="9"/>
  <c r="FY40" i="9"/>
  <c r="BM40" i="9"/>
  <c r="BK40" i="9" s="1"/>
  <c r="BJ40" i="9"/>
  <c r="BI40" i="9"/>
  <c r="BH40" i="9"/>
  <c r="I40" i="9" s="1"/>
  <c r="BG40" i="9"/>
  <c r="H40" i="9" s="1"/>
  <c r="BF40" i="9"/>
  <c r="BD40" i="9"/>
  <c r="GB40" i="9" s="1"/>
  <c r="AU40" i="9"/>
  <c r="AO40" i="9"/>
  <c r="AM40" i="9"/>
  <c r="AG40" i="9"/>
  <c r="AE40" i="9" s="1"/>
  <c r="O40" i="9" s="1"/>
  <c r="Y40" i="9"/>
  <c r="BV40" i="9" s="1"/>
  <c r="W40" i="9"/>
  <c r="V40" i="9"/>
  <c r="U40" i="9"/>
  <c r="T40" i="9"/>
  <c r="S40" i="9"/>
  <c r="R40" i="9"/>
  <c r="P40" i="9"/>
  <c r="N40" i="9"/>
  <c r="M40" i="9"/>
  <c r="K40" i="9"/>
  <c r="J40" i="9"/>
  <c r="G40" i="9"/>
  <c r="GB39" i="9"/>
  <c r="FY39" i="9"/>
  <c r="BM39" i="9"/>
  <c r="BK39" i="9"/>
  <c r="BJ39" i="9"/>
  <c r="K39" i="9" s="1"/>
  <c r="BI39" i="9"/>
  <c r="BH39" i="9"/>
  <c r="BG39" i="9"/>
  <c r="H39" i="9" s="1"/>
  <c r="BF39" i="9"/>
  <c r="G39" i="9" s="1"/>
  <c r="BD39" i="9"/>
  <c r="AU39" i="9"/>
  <c r="AO39" i="9"/>
  <c r="AM39" i="9" s="1"/>
  <c r="AG39" i="9"/>
  <c r="AE39" i="9" s="1"/>
  <c r="Y39" i="9"/>
  <c r="FZ39" i="9" s="1"/>
  <c r="V39" i="9"/>
  <c r="U39" i="9"/>
  <c r="T39" i="9"/>
  <c r="S39" i="9"/>
  <c r="R39" i="9"/>
  <c r="P39" i="9"/>
  <c r="N39" i="9"/>
  <c r="M39" i="9"/>
  <c r="J39" i="9"/>
  <c r="I39" i="9"/>
  <c r="E39" i="9"/>
  <c r="GB38" i="9"/>
  <c r="FY38" i="9"/>
  <c r="BM38" i="9"/>
  <c r="BK38" i="9" s="1"/>
  <c r="BJ38" i="9"/>
  <c r="K38" i="9" s="1"/>
  <c r="BI38" i="9"/>
  <c r="J38" i="9" s="1"/>
  <c r="BH38" i="9"/>
  <c r="BG38" i="9"/>
  <c r="BF38" i="9"/>
  <c r="G38" i="9" s="1"/>
  <c r="BD38" i="9"/>
  <c r="AU38" i="9"/>
  <c r="AO38" i="9"/>
  <c r="AM38" i="9" s="1"/>
  <c r="AG38" i="9"/>
  <c r="AE38" i="9"/>
  <c r="Y38" i="9"/>
  <c r="N38" i="9" s="1"/>
  <c r="V38" i="9"/>
  <c r="U38" i="9"/>
  <c r="T38" i="9"/>
  <c r="S38" i="9"/>
  <c r="R38" i="9"/>
  <c r="Q38" i="9"/>
  <c r="P38" i="9"/>
  <c r="M38" i="9"/>
  <c r="I38" i="9"/>
  <c r="H38" i="9"/>
  <c r="E38" i="9"/>
  <c r="FY37" i="9"/>
  <c r="BM37" i="9"/>
  <c r="BK37" i="9"/>
  <c r="BJ37" i="9"/>
  <c r="BI37" i="9"/>
  <c r="BH37" i="9"/>
  <c r="I37" i="9" s="1"/>
  <c r="BG37" i="9"/>
  <c r="H37" i="9" s="1"/>
  <c r="BF37" i="9"/>
  <c r="BD37" i="9"/>
  <c r="GB37" i="9" s="1"/>
  <c r="AU37" i="9"/>
  <c r="AO37" i="9"/>
  <c r="AM37" i="9" s="1"/>
  <c r="AG37" i="9"/>
  <c r="AE37" i="9" s="1"/>
  <c r="Y37" i="9"/>
  <c r="V37" i="9"/>
  <c r="U37" i="9"/>
  <c r="T37" i="9"/>
  <c r="S37" i="9"/>
  <c r="R37" i="9"/>
  <c r="P37" i="9"/>
  <c r="N37" i="9"/>
  <c r="M37" i="9"/>
  <c r="K37" i="9"/>
  <c r="J37" i="9"/>
  <c r="G37" i="9"/>
  <c r="GB36" i="9"/>
  <c r="FZ36" i="9"/>
  <c r="FY36" i="9"/>
  <c r="BM36" i="9"/>
  <c r="BK36" i="9" s="1"/>
  <c r="BJ36" i="9"/>
  <c r="K36" i="9" s="1"/>
  <c r="BI36" i="9"/>
  <c r="BH36" i="9"/>
  <c r="BG36" i="9"/>
  <c r="H36" i="9" s="1"/>
  <c r="BF36" i="9"/>
  <c r="G36" i="9" s="1"/>
  <c r="BD36" i="9"/>
  <c r="AU36" i="9"/>
  <c r="AO36" i="9"/>
  <c r="AM36" i="9"/>
  <c r="AG36" i="9"/>
  <c r="AE36" i="9"/>
  <c r="O36" i="9" s="1"/>
  <c r="Y36" i="9"/>
  <c r="BV36" i="9" s="1"/>
  <c r="W36" i="9"/>
  <c r="L36" i="9" s="1"/>
  <c r="V36" i="9"/>
  <c r="U36" i="9"/>
  <c r="T36" i="9"/>
  <c r="S36" i="9"/>
  <c r="R36" i="9"/>
  <c r="Q36" i="9"/>
  <c r="P36" i="9"/>
  <c r="N36" i="9"/>
  <c r="M36" i="9"/>
  <c r="J36" i="9"/>
  <c r="I36" i="9"/>
  <c r="E36" i="9"/>
  <c r="GB35" i="9"/>
  <c r="FY35" i="9"/>
  <c r="BM35" i="9"/>
  <c r="BK35" i="9"/>
  <c r="BJ35" i="9"/>
  <c r="K35" i="9" s="1"/>
  <c r="BI35" i="9"/>
  <c r="J35" i="9" s="1"/>
  <c r="BH35" i="9"/>
  <c r="BG35" i="9"/>
  <c r="BF35" i="9"/>
  <c r="G35" i="9" s="1"/>
  <c r="BD35" i="9"/>
  <c r="AU35" i="9"/>
  <c r="AO35" i="9"/>
  <c r="AM35" i="9" s="1"/>
  <c r="AG35" i="9"/>
  <c r="AE35" i="9" s="1"/>
  <c r="Y35" i="9"/>
  <c r="V35" i="9"/>
  <c r="U35" i="9"/>
  <c r="T35" i="9"/>
  <c r="S35" i="9"/>
  <c r="R35" i="9"/>
  <c r="P35" i="9"/>
  <c r="M35" i="9"/>
  <c r="I35" i="9"/>
  <c r="H35" i="9"/>
  <c r="E35" i="9"/>
  <c r="FZ34" i="9"/>
  <c r="FY34" i="9"/>
  <c r="BM34" i="9"/>
  <c r="BK34" i="9" s="1"/>
  <c r="BJ34" i="9"/>
  <c r="BI34" i="9"/>
  <c r="J34" i="9" s="1"/>
  <c r="BH34" i="9"/>
  <c r="I34" i="9" s="1"/>
  <c r="BG34" i="9"/>
  <c r="BF34" i="9"/>
  <c r="BD34" i="9"/>
  <c r="AU34" i="9"/>
  <c r="AO34" i="9"/>
  <c r="AM34" i="9"/>
  <c r="AG34" i="9"/>
  <c r="AE34" i="9"/>
  <c r="Y34" i="9"/>
  <c r="N34" i="9" s="1"/>
  <c r="W34" i="9"/>
  <c r="V34" i="9"/>
  <c r="U34" i="9"/>
  <c r="T34" i="9"/>
  <c r="S34" i="9"/>
  <c r="R34" i="9"/>
  <c r="Q34" i="9"/>
  <c r="P34" i="9"/>
  <c r="O34" i="9"/>
  <c r="M34" i="9"/>
  <c r="K34" i="9"/>
  <c r="H34" i="9"/>
  <c r="G34" i="9"/>
  <c r="FY33" i="9"/>
  <c r="BM33" i="9"/>
  <c r="BK33" i="9"/>
  <c r="BJ33" i="9"/>
  <c r="BI33" i="9"/>
  <c r="BH33" i="9"/>
  <c r="I33" i="9" s="1"/>
  <c r="BG33" i="9"/>
  <c r="H33" i="9" s="1"/>
  <c r="BF33" i="9"/>
  <c r="BD33" i="9"/>
  <c r="GB33" i="9" s="1"/>
  <c r="AU33" i="9"/>
  <c r="AO33" i="9"/>
  <c r="AM33" i="9" s="1"/>
  <c r="AG33" i="9"/>
  <c r="AE33" i="9" s="1"/>
  <c r="Y33" i="9"/>
  <c r="Q33" i="9" s="1"/>
  <c r="V33" i="9"/>
  <c r="U33" i="9"/>
  <c r="T33" i="9"/>
  <c r="S33" i="9"/>
  <c r="R33" i="9"/>
  <c r="P33" i="9"/>
  <c r="N33" i="9"/>
  <c r="M33" i="9"/>
  <c r="K33" i="9"/>
  <c r="J33" i="9"/>
  <c r="G33" i="9"/>
  <c r="GB32" i="9"/>
  <c r="FY32" i="9"/>
  <c r="BM32" i="9"/>
  <c r="BK32" i="9"/>
  <c r="BJ32" i="9"/>
  <c r="BI32" i="9"/>
  <c r="BH32" i="9"/>
  <c r="I32" i="9" s="1"/>
  <c r="BG32" i="9"/>
  <c r="H32" i="9" s="1"/>
  <c r="BF32" i="9"/>
  <c r="BD32" i="9"/>
  <c r="E32" i="9" s="1"/>
  <c r="AU32" i="9"/>
  <c r="AO32" i="9"/>
  <c r="AG32" i="9"/>
  <c r="AE32" i="9" s="1"/>
  <c r="Y32" i="9"/>
  <c r="BV32" i="9" s="1"/>
  <c r="V32" i="9"/>
  <c r="U32" i="9"/>
  <c r="T32" i="9"/>
  <c r="S32" i="9"/>
  <c r="R32" i="9"/>
  <c r="P32" i="9"/>
  <c r="N32" i="9"/>
  <c r="M32" i="9"/>
  <c r="K32" i="9"/>
  <c r="J32" i="9"/>
  <c r="G32" i="9"/>
  <c r="DC31" i="9"/>
  <c r="CZ31" i="9"/>
  <c r="CY31" i="9"/>
  <c r="CV31" i="9"/>
  <c r="CL31" i="9"/>
  <c r="CK31" i="9"/>
  <c r="CI31" i="9"/>
  <c r="CH31" i="9"/>
  <c r="CG31" i="9"/>
  <c r="CF31" i="9"/>
  <c r="CE31" i="9"/>
  <c r="CC31" i="9"/>
  <c r="CA31" i="9"/>
  <c r="BR31" i="9"/>
  <c r="DB31" i="9" s="1"/>
  <c r="BQ31" i="9"/>
  <c r="BP31" i="9"/>
  <c r="BO31" i="9"/>
  <c r="BN31" i="9"/>
  <c r="CX31" i="9" s="1"/>
  <c r="BM31" i="9"/>
  <c r="BL31" i="9"/>
  <c r="BI31" i="9"/>
  <c r="AZ31" i="9"/>
  <c r="CJ31" i="9" s="1"/>
  <c r="AT31" i="9"/>
  <c r="AS31" i="9"/>
  <c r="AR31" i="9"/>
  <c r="CB31" i="9" s="1"/>
  <c r="AQ31" i="9"/>
  <c r="AP31" i="9"/>
  <c r="AN31" i="9"/>
  <c r="BX31" i="9" s="1"/>
  <c r="AL31" i="9"/>
  <c r="AK31" i="9"/>
  <c r="AJ31" i="9"/>
  <c r="AD31" i="9"/>
  <c r="AC31" i="9"/>
  <c r="AB31" i="9"/>
  <c r="BH31" i="9" s="1"/>
  <c r="AA31" i="9"/>
  <c r="Z31" i="9"/>
  <c r="X31" i="9"/>
  <c r="BU31" i="9" s="1"/>
  <c r="U31" i="9"/>
  <c r="T31" i="9"/>
  <c r="S31" i="9"/>
  <c r="R31" i="9"/>
  <c r="P31" i="9"/>
  <c r="M31" i="9"/>
  <c r="FY30" i="9"/>
  <c r="FV30" i="9"/>
  <c r="FU30" i="9"/>
  <c r="FR30" i="9"/>
  <c r="FH30" i="9"/>
  <c r="FG30" i="9"/>
  <c r="FF30" i="9"/>
  <c r="FE30" i="9"/>
  <c r="FD30" i="9"/>
  <c r="FC30" i="9"/>
  <c r="FB30" i="9"/>
  <c r="FA30" i="9"/>
  <c r="EY30" i="9"/>
  <c r="EX30" i="9"/>
  <c r="EW30" i="9"/>
  <c r="ET30" i="9"/>
  <c r="EQ30" i="9"/>
  <c r="EP30" i="9"/>
  <c r="EO30" i="9"/>
  <c r="EN30" i="9"/>
  <c r="EL30" i="9"/>
  <c r="EJ30" i="9"/>
  <c r="EI30" i="9"/>
  <c r="EH30" i="9"/>
  <c r="ED30" i="9"/>
  <c r="EA30" i="9"/>
  <c r="BR30" i="9"/>
  <c r="BP30" i="9"/>
  <c r="BO30" i="9"/>
  <c r="FU29" i="9" s="1"/>
  <c r="BN30" i="9"/>
  <c r="BL30" i="9"/>
  <c r="BB30" i="9"/>
  <c r="BA30" i="9"/>
  <c r="AZ30" i="9"/>
  <c r="AY30" i="9"/>
  <c r="FE29" i="9" s="1"/>
  <c r="AX30" i="9"/>
  <c r="AV30" i="9"/>
  <c r="AT30" i="9"/>
  <c r="EZ29" i="9" s="1"/>
  <c r="AS30" i="9"/>
  <c r="AR30" i="9"/>
  <c r="AR29" i="9" s="1"/>
  <c r="AQ30" i="9"/>
  <c r="AP30" i="9"/>
  <c r="AN30" i="9"/>
  <c r="AN29" i="9" s="1"/>
  <c r="AL30" i="9"/>
  <c r="AK30" i="9"/>
  <c r="AJ30" i="9"/>
  <c r="AI30" i="9"/>
  <c r="AH30" i="9"/>
  <c r="AF30" i="9"/>
  <c r="AD30" i="9"/>
  <c r="EJ29" i="9" s="1"/>
  <c r="AC30" i="9"/>
  <c r="AB30" i="9"/>
  <c r="X30" i="9"/>
  <c r="M30" i="9" s="1"/>
  <c r="U30" i="9"/>
  <c r="T30" i="9"/>
  <c r="P30" i="9"/>
  <c r="C30" i="9"/>
  <c r="GD29" i="9"/>
  <c r="FR29" i="9"/>
  <c r="FG29" i="9"/>
  <c r="FF29" i="9"/>
  <c r="FB29" i="9"/>
  <c r="EY29" i="9"/>
  <c r="EX29" i="9"/>
  <c r="ET29" i="9"/>
  <c r="EP29" i="9"/>
  <c r="EL29" i="9"/>
  <c r="EI29" i="9"/>
  <c r="ED29" i="9"/>
  <c r="DV29" i="9"/>
  <c r="BO29" i="9"/>
  <c r="BL29" i="9"/>
  <c r="AZ29" i="9"/>
  <c r="AY29" i="9"/>
  <c r="FE25" i="9" s="1"/>
  <c r="AV29" i="9"/>
  <c r="AJ29" i="9"/>
  <c r="AF29" i="9"/>
  <c r="V29" i="9"/>
  <c r="U29" i="9"/>
  <c r="BM28" i="9"/>
  <c r="BJ28" i="9"/>
  <c r="K28" i="9" s="1"/>
  <c r="BI28" i="9"/>
  <c r="BH28" i="9"/>
  <c r="I28" i="9" s="1"/>
  <c r="I26" i="9" s="1"/>
  <c r="BG28" i="9"/>
  <c r="BF28" i="9"/>
  <c r="G28" i="9" s="1"/>
  <c r="BD28" i="9"/>
  <c r="AW28" i="9"/>
  <c r="AU28" i="9" s="1"/>
  <c r="AO28" i="9"/>
  <c r="AG28" i="9"/>
  <c r="AE28" i="9" s="1"/>
  <c r="Y28" i="9"/>
  <c r="V28" i="9"/>
  <c r="U28" i="9"/>
  <c r="T28" i="9"/>
  <c r="S28" i="9"/>
  <c r="R28" i="9"/>
  <c r="P28" i="9"/>
  <c r="M28" i="9"/>
  <c r="J28" i="9"/>
  <c r="H28" i="9"/>
  <c r="FY27" i="9"/>
  <c r="BM27" i="9"/>
  <c r="BK27" i="9"/>
  <c r="BJ27" i="9"/>
  <c r="FP26" i="9" s="1"/>
  <c r="BH27" i="9"/>
  <c r="BG27" i="9"/>
  <c r="BF27" i="9"/>
  <c r="FL26" i="9" s="1"/>
  <c r="BD27" i="9"/>
  <c r="GB27" i="9" s="1"/>
  <c r="AW27" i="9"/>
  <c r="AO27" i="9"/>
  <c r="AM27" i="9"/>
  <c r="AG27" i="9"/>
  <c r="AE27" i="9" s="1"/>
  <c r="EK26" i="9" s="1"/>
  <c r="AC27" i="9"/>
  <c r="BI27" i="9" s="1"/>
  <c r="Y27" i="9"/>
  <c r="W27" i="9"/>
  <c r="V27" i="9"/>
  <c r="U27" i="9"/>
  <c r="T27" i="9"/>
  <c r="S27" i="9"/>
  <c r="DY26" i="9" s="1"/>
  <c r="R27" i="9"/>
  <c r="P27" i="9"/>
  <c r="M27" i="9"/>
  <c r="L27" i="9"/>
  <c r="K27" i="9"/>
  <c r="I27" i="9"/>
  <c r="G27" i="9"/>
  <c r="DM26" i="9" s="1"/>
  <c r="E27" i="9"/>
  <c r="FY26" i="9"/>
  <c r="FW26" i="9"/>
  <c r="FV26" i="9"/>
  <c r="FU26" i="9"/>
  <c r="FT26" i="9"/>
  <c r="FR26" i="9"/>
  <c r="FO26" i="9"/>
  <c r="FJ26" i="9"/>
  <c r="FH26" i="9"/>
  <c r="FG26" i="9"/>
  <c r="FF26" i="9"/>
  <c r="FE26" i="9"/>
  <c r="FD26" i="9"/>
  <c r="FB26" i="9"/>
  <c r="EZ26" i="9"/>
  <c r="EY26" i="9"/>
  <c r="EX26" i="9"/>
  <c r="EW26" i="9"/>
  <c r="EV26" i="9"/>
  <c r="ET26" i="9"/>
  <c r="ER26" i="9"/>
  <c r="EQ26" i="9"/>
  <c r="EP26" i="9"/>
  <c r="EO26" i="9"/>
  <c r="EN26" i="9"/>
  <c r="EM26" i="9"/>
  <c r="EL26" i="9"/>
  <c r="EJ26" i="9"/>
  <c r="EI26" i="9"/>
  <c r="EH26" i="9"/>
  <c r="EG26" i="9"/>
  <c r="EF26" i="9"/>
  <c r="EE26" i="9"/>
  <c r="ED26" i="9"/>
  <c r="EB26" i="9"/>
  <c r="EA26" i="9"/>
  <c r="DZ26" i="9"/>
  <c r="DX26" i="9"/>
  <c r="DV26" i="9"/>
  <c r="DS26" i="9"/>
  <c r="DO26" i="9"/>
  <c r="BQ26" i="9"/>
  <c r="BP26" i="9"/>
  <c r="BO26" i="9"/>
  <c r="BO25" i="9" s="1"/>
  <c r="BN26" i="9"/>
  <c r="BL26" i="9"/>
  <c r="BJ26" i="9"/>
  <c r="BF26" i="9"/>
  <c r="BD26" i="9"/>
  <c r="GB26" i="9" s="1"/>
  <c r="BA26" i="9"/>
  <c r="AZ26" i="9"/>
  <c r="AY26" i="9"/>
  <c r="AX26" i="9"/>
  <c r="AV26" i="9"/>
  <c r="AS26" i="9"/>
  <c r="EY25" i="9" s="1"/>
  <c r="AR26" i="9"/>
  <c r="AQ26" i="9"/>
  <c r="AP26" i="9"/>
  <c r="AN26" i="9"/>
  <c r="AK26" i="9"/>
  <c r="U26" i="9" s="1"/>
  <c r="EA25" i="9" s="1"/>
  <c r="AJ26" i="9"/>
  <c r="AJ25" i="9" s="1"/>
  <c r="AI26" i="9"/>
  <c r="AH26" i="9"/>
  <c r="AF26" i="9"/>
  <c r="AF25" i="9" s="1"/>
  <c r="AE26" i="9"/>
  <c r="AC26" i="9"/>
  <c r="AB26" i="9"/>
  <c r="AA26" i="9"/>
  <c r="Z26" i="9"/>
  <c r="X26" i="9"/>
  <c r="M26" i="9" s="1"/>
  <c r="V26" i="9"/>
  <c r="EB25" i="9" s="1"/>
  <c r="R26" i="9"/>
  <c r="G26" i="9"/>
  <c r="FY25" i="9"/>
  <c r="FW25" i="9"/>
  <c r="FU25" i="9"/>
  <c r="FR25" i="9"/>
  <c r="FH25" i="9"/>
  <c r="FF25" i="9"/>
  <c r="FB25" i="9"/>
  <c r="EZ25" i="9"/>
  <c r="ER25" i="9"/>
  <c r="EJ25" i="9"/>
  <c r="EI25" i="9"/>
  <c r="BQ25" i="9"/>
  <c r="BL25" i="9"/>
  <c r="AZ25" i="9"/>
  <c r="AV25" i="9"/>
  <c r="AK25" i="9"/>
  <c r="AC25" i="9"/>
  <c r="V25" i="9"/>
  <c r="BM24" i="9"/>
  <c r="BK24" i="9"/>
  <c r="BJ24" i="9"/>
  <c r="K24" i="9" s="1"/>
  <c r="BI24" i="9"/>
  <c r="BH24" i="9"/>
  <c r="I24" i="9" s="1"/>
  <c r="BG24" i="9"/>
  <c r="H24" i="9" s="1"/>
  <c r="BF24" i="9"/>
  <c r="G24" i="9" s="1"/>
  <c r="BD24" i="9"/>
  <c r="GB24" i="9" s="1"/>
  <c r="AW24" i="9"/>
  <c r="AU24" i="9" s="1"/>
  <c r="AO24" i="9"/>
  <c r="AM24" i="9"/>
  <c r="AG24" i="9"/>
  <c r="Y24" i="9"/>
  <c r="W24" i="9"/>
  <c r="V24" i="9"/>
  <c r="U24" i="9"/>
  <c r="T24" i="9"/>
  <c r="S24" i="9"/>
  <c r="R24" i="9"/>
  <c r="P24" i="9"/>
  <c r="M24" i="9"/>
  <c r="J24" i="9"/>
  <c r="GB23" i="9"/>
  <c r="FY23" i="9"/>
  <c r="CB23" i="9"/>
  <c r="BM23" i="9"/>
  <c r="BK23" i="9"/>
  <c r="BJ23" i="9"/>
  <c r="K23" i="9" s="1"/>
  <c r="BI23" i="9"/>
  <c r="BH23" i="9"/>
  <c r="I23" i="9" s="1"/>
  <c r="BG23" i="9"/>
  <c r="H23" i="9" s="1"/>
  <c r="BF23" i="9"/>
  <c r="G23" i="9" s="1"/>
  <c r="BD23" i="9"/>
  <c r="E23" i="9" s="1"/>
  <c r="AW23" i="9"/>
  <c r="AU23" i="9" s="1"/>
  <c r="AO23" i="9"/>
  <c r="AM23" i="9"/>
  <c r="AG23" i="9"/>
  <c r="Y23" i="9"/>
  <c r="W23" i="9"/>
  <c r="V23" i="9"/>
  <c r="U23" i="9"/>
  <c r="T23" i="9"/>
  <c r="S23" i="9"/>
  <c r="R23" i="9"/>
  <c r="P23" i="9"/>
  <c r="M23" i="9"/>
  <c r="J23" i="9"/>
  <c r="GB22" i="9"/>
  <c r="FY22" i="9"/>
  <c r="CB22" i="9"/>
  <c r="BM22" i="9"/>
  <c r="BK22" i="9"/>
  <c r="BJ22" i="9"/>
  <c r="K22" i="9" s="1"/>
  <c r="BI22" i="9"/>
  <c r="BH22" i="9"/>
  <c r="I22" i="9" s="1"/>
  <c r="BG22" i="9"/>
  <c r="H22" i="9" s="1"/>
  <c r="BF22" i="9"/>
  <c r="G22" i="9" s="1"/>
  <c r="BD22" i="9"/>
  <c r="E22" i="9" s="1"/>
  <c r="AW22" i="9"/>
  <c r="AU22" i="9" s="1"/>
  <c r="AO22" i="9"/>
  <c r="AM22" i="9"/>
  <c r="AG22" i="9"/>
  <c r="Y22" i="9"/>
  <c r="W22" i="9"/>
  <c r="V22" i="9"/>
  <c r="U22" i="9"/>
  <c r="T22" i="9"/>
  <c r="S22" i="9"/>
  <c r="R22" i="9"/>
  <c r="P22" i="9"/>
  <c r="M22" i="9"/>
  <c r="J22" i="9"/>
  <c r="GB21" i="9"/>
  <c r="FY21" i="9"/>
  <c r="CB21" i="9"/>
  <c r="BM21" i="9"/>
  <c r="BK21" i="9"/>
  <c r="BJ21" i="9"/>
  <c r="K21" i="9" s="1"/>
  <c r="BI21" i="9"/>
  <c r="BH21" i="9"/>
  <c r="I21" i="9" s="1"/>
  <c r="BG21" i="9"/>
  <c r="H21" i="9" s="1"/>
  <c r="BF21" i="9"/>
  <c r="G21" i="9" s="1"/>
  <c r="BD21" i="9"/>
  <c r="E21" i="9" s="1"/>
  <c r="AW21" i="9"/>
  <c r="AU21" i="9" s="1"/>
  <c r="AO21" i="9"/>
  <c r="AM21" i="9"/>
  <c r="AG21" i="9"/>
  <c r="Y21" i="9"/>
  <c r="W21" i="9"/>
  <c r="V21" i="9"/>
  <c r="U21" i="9"/>
  <c r="T21" i="9"/>
  <c r="S21" i="9"/>
  <c r="R21" i="9"/>
  <c r="P21" i="9"/>
  <c r="M21" i="9"/>
  <c r="J21" i="9"/>
  <c r="GB20" i="9"/>
  <c r="FY20" i="9"/>
  <c r="CB20" i="9"/>
  <c r="BM20" i="9"/>
  <c r="FS19" i="9" s="1"/>
  <c r="BK20" i="9"/>
  <c r="BK19" i="9" s="1"/>
  <c r="BJ20" i="9"/>
  <c r="BI20" i="9"/>
  <c r="BH20" i="9"/>
  <c r="I20" i="9" s="1"/>
  <c r="BG20" i="9"/>
  <c r="BG19" i="9" s="1"/>
  <c r="BF20" i="9"/>
  <c r="BD20" i="9"/>
  <c r="E20" i="9" s="1"/>
  <c r="AW20" i="9"/>
  <c r="AO20" i="9"/>
  <c r="EU19" i="9" s="1"/>
  <c r="AM20" i="9"/>
  <c r="AM19" i="9" s="1"/>
  <c r="AG20" i="9"/>
  <c r="Y20" i="9"/>
  <c r="W20" i="9"/>
  <c r="W19" i="9" s="1"/>
  <c r="V20" i="9"/>
  <c r="EB19" i="9" s="1"/>
  <c r="U20" i="9"/>
  <c r="T20" i="9"/>
  <c r="S20" i="9"/>
  <c r="R20" i="9"/>
  <c r="DX19" i="9" s="1"/>
  <c r="P20" i="9"/>
  <c r="M20" i="9"/>
  <c r="J20" i="9"/>
  <c r="J19" i="9" s="1"/>
  <c r="FY19" i="9"/>
  <c r="FW19" i="9"/>
  <c r="FV19" i="9"/>
  <c r="FU19" i="9"/>
  <c r="FT19" i="9"/>
  <c r="FR19" i="9"/>
  <c r="FQ19" i="9"/>
  <c r="FO19" i="9"/>
  <c r="FN19" i="9"/>
  <c r="FM19" i="9"/>
  <c r="FJ19" i="9"/>
  <c r="FH19" i="9"/>
  <c r="FG19" i="9"/>
  <c r="FF19" i="9"/>
  <c r="FE19" i="9"/>
  <c r="FD19" i="9"/>
  <c r="FB19" i="9"/>
  <c r="EZ19" i="9"/>
  <c r="EY19" i="9"/>
  <c r="EX19" i="9"/>
  <c r="EW19" i="9"/>
  <c r="EV19" i="9"/>
  <c r="ET19" i="9"/>
  <c r="ES19" i="9"/>
  <c r="ER19" i="9"/>
  <c r="EQ19" i="9"/>
  <c r="EP19" i="9"/>
  <c r="EO19" i="9"/>
  <c r="EN19" i="9"/>
  <c r="EL19" i="9"/>
  <c r="EJ19" i="9"/>
  <c r="EI19" i="9"/>
  <c r="EH19" i="9"/>
  <c r="EG19" i="9"/>
  <c r="EF19" i="9"/>
  <c r="ED19" i="9"/>
  <c r="EC19" i="9"/>
  <c r="EA19" i="9"/>
  <c r="DZ19" i="9"/>
  <c r="DY19" i="9"/>
  <c r="DV19" i="9"/>
  <c r="DS19" i="9"/>
  <c r="CB19" i="9"/>
  <c r="BR19" i="9"/>
  <c r="BQ19" i="9"/>
  <c r="BP19" i="9"/>
  <c r="BP15" i="9" s="1"/>
  <c r="BO19" i="9"/>
  <c r="BN19" i="9"/>
  <c r="BM19" i="9"/>
  <c r="BL19" i="9"/>
  <c r="BI19" i="9"/>
  <c r="FO15" i="9" s="1"/>
  <c r="BH19" i="9"/>
  <c r="BD19" i="9"/>
  <c r="BB19" i="9"/>
  <c r="BA19" i="9"/>
  <c r="FG15" i="9" s="1"/>
  <c r="AZ19" i="9"/>
  <c r="AY19" i="9"/>
  <c r="AX19" i="9"/>
  <c r="AV19" i="9"/>
  <c r="AT19" i="9"/>
  <c r="AS19" i="9"/>
  <c r="EY15" i="9" s="1"/>
  <c r="AR19" i="9"/>
  <c r="AQ19" i="9"/>
  <c r="AP19" i="9"/>
  <c r="AO19" i="9"/>
  <c r="AN19" i="9"/>
  <c r="AL19" i="9"/>
  <c r="AK19" i="9"/>
  <c r="EQ15" i="9" s="1"/>
  <c r="AJ19" i="9"/>
  <c r="AI19" i="9"/>
  <c r="AH19" i="9"/>
  <c r="AF19" i="9"/>
  <c r="AD19" i="9"/>
  <c r="AC19" i="9"/>
  <c r="EI15" i="9" s="1"/>
  <c r="AB19" i="9"/>
  <c r="AA19" i="9"/>
  <c r="Z19" i="9"/>
  <c r="Y19" i="9"/>
  <c r="X19" i="9"/>
  <c r="V19" i="9"/>
  <c r="U19" i="9"/>
  <c r="EA15" i="9" s="1"/>
  <c r="T19" i="9"/>
  <c r="DZ15" i="9" s="1"/>
  <c r="S19" i="9"/>
  <c r="R19" i="9"/>
  <c r="P19" i="9"/>
  <c r="FZ18" i="9"/>
  <c r="CB18" i="9"/>
  <c r="BO18" i="9"/>
  <c r="BM18" i="9"/>
  <c r="BK18" i="9"/>
  <c r="BJ18" i="9"/>
  <c r="BI18" i="9"/>
  <c r="BH18" i="9"/>
  <c r="I18" i="9" s="1"/>
  <c r="BG18" i="9"/>
  <c r="H18" i="9" s="1"/>
  <c r="BU18" i="9" s="1"/>
  <c r="BF18" i="9"/>
  <c r="BD18" i="9"/>
  <c r="E18" i="9" s="1"/>
  <c r="AW18" i="9"/>
  <c r="AO18" i="9"/>
  <c r="AM18" i="9"/>
  <c r="AG18" i="9"/>
  <c r="Y18" i="9"/>
  <c r="BE18" i="9" s="1"/>
  <c r="GC18" i="9" s="1"/>
  <c r="W18" i="9"/>
  <c r="V18" i="9"/>
  <c r="EB16" i="9" s="1"/>
  <c r="U18" i="9"/>
  <c r="T18" i="9"/>
  <c r="S18" i="9"/>
  <c r="R18" i="9"/>
  <c r="DX16" i="9" s="1"/>
  <c r="P18" i="9"/>
  <c r="N18" i="9"/>
  <c r="M18" i="9"/>
  <c r="J18" i="9"/>
  <c r="GB17" i="9"/>
  <c r="FY17" i="9"/>
  <c r="CB17" i="9"/>
  <c r="BP17" i="9"/>
  <c r="BM17" i="9"/>
  <c r="FS16" i="9" s="1"/>
  <c r="BK17" i="9"/>
  <c r="FQ16" i="9" s="1"/>
  <c r="BJ17" i="9"/>
  <c r="BI17" i="9"/>
  <c r="J17" i="9" s="1"/>
  <c r="BH17" i="9"/>
  <c r="I17" i="9" s="1"/>
  <c r="BG17" i="9"/>
  <c r="H17" i="9" s="1"/>
  <c r="BF17" i="9"/>
  <c r="BD17" i="9"/>
  <c r="E17" i="9" s="1"/>
  <c r="AW17" i="9"/>
  <c r="AU17" i="9"/>
  <c r="AO17" i="9"/>
  <c r="EU16" i="9" s="1"/>
  <c r="AM17" i="9"/>
  <c r="AG17" i="9"/>
  <c r="AE17" i="9"/>
  <c r="Y17" i="9"/>
  <c r="N17" i="9" s="1"/>
  <c r="DT16" i="9" s="1"/>
  <c r="W17" i="9"/>
  <c r="W16" i="9" s="1"/>
  <c r="V17" i="9"/>
  <c r="U17" i="9"/>
  <c r="T17" i="9"/>
  <c r="S17" i="9"/>
  <c r="DY16" i="9" s="1"/>
  <c r="R17" i="9"/>
  <c r="P17" i="9"/>
  <c r="M17" i="9"/>
  <c r="K17" i="9"/>
  <c r="G17" i="9"/>
  <c r="FY16" i="9"/>
  <c r="FW16" i="9"/>
  <c r="FV16" i="9"/>
  <c r="FU16" i="9"/>
  <c r="FT16" i="9"/>
  <c r="FR16" i="9"/>
  <c r="FO16" i="9"/>
  <c r="FN16" i="9"/>
  <c r="FM16" i="9"/>
  <c r="FJ16" i="9"/>
  <c r="FH16" i="9"/>
  <c r="FG16" i="9"/>
  <c r="FF16" i="9"/>
  <c r="FE16" i="9"/>
  <c r="FD16" i="9"/>
  <c r="FB16" i="9"/>
  <c r="EZ16" i="9"/>
  <c r="EY16" i="9"/>
  <c r="EX16" i="9"/>
  <c r="EW16" i="9"/>
  <c r="EV16" i="9"/>
  <c r="ET16" i="9"/>
  <c r="ER16" i="9"/>
  <c r="EQ16" i="9"/>
  <c r="EP16" i="9"/>
  <c r="EO16" i="9"/>
  <c r="EN16" i="9"/>
  <c r="EL16" i="9"/>
  <c r="EJ16" i="9"/>
  <c r="EI16" i="9"/>
  <c r="EH16" i="9"/>
  <c r="EG16" i="9"/>
  <c r="EF16" i="9"/>
  <c r="ED16" i="9"/>
  <c r="EA16" i="9"/>
  <c r="DZ16" i="9"/>
  <c r="DV16" i="9"/>
  <c r="DS16" i="9"/>
  <c r="CB16" i="9"/>
  <c r="BR16" i="9"/>
  <c r="BQ16" i="9"/>
  <c r="BP16" i="9"/>
  <c r="BO16" i="9"/>
  <c r="BN16" i="9"/>
  <c r="BL16" i="9"/>
  <c r="BK16" i="9"/>
  <c r="BK15" i="9" s="1"/>
  <c r="BI16" i="9"/>
  <c r="BH16" i="9"/>
  <c r="BD16" i="9"/>
  <c r="GB16" i="9" s="1"/>
  <c r="BB16" i="9"/>
  <c r="BA16" i="9"/>
  <c r="AZ16" i="9"/>
  <c r="AY16" i="9"/>
  <c r="AX16" i="9"/>
  <c r="AV16" i="9"/>
  <c r="AT16" i="9"/>
  <c r="AS16" i="9"/>
  <c r="AR16" i="9"/>
  <c r="AQ16" i="9"/>
  <c r="AQ15" i="9" s="1"/>
  <c r="AP16" i="9"/>
  <c r="AN16" i="9"/>
  <c r="AL16" i="9"/>
  <c r="AK16" i="9"/>
  <c r="AJ16" i="9"/>
  <c r="AI16" i="9"/>
  <c r="AH16" i="9"/>
  <c r="AF16" i="9"/>
  <c r="AD16" i="9"/>
  <c r="AC16" i="9"/>
  <c r="AB16" i="9"/>
  <c r="AA16" i="9"/>
  <c r="Z16" i="9"/>
  <c r="X16" i="9"/>
  <c r="M16" i="9" s="1"/>
  <c r="V16" i="9"/>
  <c r="U16" i="9"/>
  <c r="T16" i="9"/>
  <c r="S16" i="9"/>
  <c r="R16" i="9"/>
  <c r="P16" i="9"/>
  <c r="FY15" i="9"/>
  <c r="FQ15" i="9"/>
  <c r="FH15" i="9"/>
  <c r="FE15" i="9"/>
  <c r="FD15" i="9"/>
  <c r="EZ15" i="9"/>
  <c r="EW15" i="9"/>
  <c r="EV15" i="9"/>
  <c r="ER15" i="9"/>
  <c r="EO15" i="9"/>
  <c r="EN15" i="9"/>
  <c r="EJ15" i="9"/>
  <c r="EG15" i="9"/>
  <c r="EF15" i="9"/>
  <c r="EB15" i="9"/>
  <c r="DY15" i="9"/>
  <c r="DX15" i="9"/>
  <c r="CB15" i="9"/>
  <c r="BR15" i="9"/>
  <c r="BQ15" i="9"/>
  <c r="BO15" i="9"/>
  <c r="BN15" i="9"/>
  <c r="BI15" i="9"/>
  <c r="BB15" i="9"/>
  <c r="BA15" i="9"/>
  <c r="AY15" i="9"/>
  <c r="AX15" i="9"/>
  <c r="AT15" i="9"/>
  <c r="AS15" i="9"/>
  <c r="AP15" i="9"/>
  <c r="AL15" i="9"/>
  <c r="AK15" i="9"/>
  <c r="AI15" i="9"/>
  <c r="AH15" i="9"/>
  <c r="AD15" i="9"/>
  <c r="AC15" i="9"/>
  <c r="AA15" i="9"/>
  <c r="Z15" i="9"/>
  <c r="V15" i="9"/>
  <c r="U15" i="9"/>
  <c r="S15" i="9"/>
  <c r="R15" i="9"/>
  <c r="GX14" i="9"/>
  <c r="GW14" i="9"/>
  <c r="GV14" i="9"/>
  <c r="GU14" i="9"/>
  <c r="GT14" i="9"/>
  <c r="GS14" i="9"/>
  <c r="GR14" i="9"/>
  <c r="GQ14" i="9"/>
  <c r="GP14" i="9"/>
  <c r="GO14" i="9"/>
  <c r="GN14" i="9"/>
  <c r="GM14" i="9"/>
  <c r="GL14" i="9"/>
  <c r="GK14" i="9"/>
  <c r="GJ14" i="9"/>
  <c r="GI14" i="9"/>
  <c r="GH14" i="9"/>
  <c r="GG14" i="9"/>
  <c r="GE14" i="9"/>
  <c r="FW14" i="9"/>
  <c r="EI14" i="9"/>
  <c r="BQ14" i="9"/>
  <c r="AC14" i="9"/>
  <c r="GC13" i="9"/>
  <c r="GB13" i="9"/>
  <c r="GA13" i="9"/>
  <c r="FZ13" i="9"/>
  <c r="CB13" i="9"/>
  <c r="N13" i="9"/>
  <c r="M13" i="9"/>
  <c r="L13" i="9"/>
  <c r="E13" i="9"/>
  <c r="D13" i="9"/>
  <c r="FY12" i="9"/>
  <c r="FX12" i="9"/>
  <c r="BS12" i="9"/>
  <c r="BQ12" i="9"/>
  <c r="AC12" i="9"/>
  <c r="BS11" i="9"/>
  <c r="BQ11" i="9"/>
  <c r="AC11" i="9"/>
  <c r="AX1" i="9"/>
  <c r="AB1" i="9"/>
  <c r="T1" i="9"/>
  <c r="W230" i="8"/>
  <c r="O230" i="8"/>
  <c r="BM217" i="8"/>
  <c r="BK217" i="8"/>
  <c r="BJ217" i="8"/>
  <c r="BI217" i="8"/>
  <c r="BH217" i="8"/>
  <c r="BG217" i="8"/>
  <c r="H217" i="8" s="1"/>
  <c r="BF217" i="8"/>
  <c r="BD217" i="8"/>
  <c r="AW217" i="8"/>
  <c r="AU217" i="8" s="1"/>
  <c r="AO217" i="8"/>
  <c r="AM217" i="8" s="1"/>
  <c r="AG217" i="8"/>
  <c r="AE217" i="8" s="1"/>
  <c r="Y217" i="8"/>
  <c r="W217" i="8"/>
  <c r="Q217" i="8"/>
  <c r="O217" i="8" s="1"/>
  <c r="M217" i="8"/>
  <c r="K217" i="8"/>
  <c r="J217" i="8"/>
  <c r="I217" i="8"/>
  <c r="G217" i="8"/>
  <c r="E217" i="8"/>
  <c r="BM216" i="8"/>
  <c r="BK216" i="8"/>
  <c r="BJ216" i="8"/>
  <c r="K216" i="8" s="1"/>
  <c r="BI216" i="8"/>
  <c r="BH216" i="8"/>
  <c r="BG216" i="8"/>
  <c r="H216" i="8" s="1"/>
  <c r="BF216" i="8"/>
  <c r="G216" i="8" s="1"/>
  <c r="BD216" i="8"/>
  <c r="AW216" i="8"/>
  <c r="AU216" i="8" s="1"/>
  <c r="AO216" i="8"/>
  <c r="AM216" i="8"/>
  <c r="AG216" i="8"/>
  <c r="Y216" i="8"/>
  <c r="BE216" i="8" s="1"/>
  <c r="F216" i="8" s="1"/>
  <c r="W216" i="8"/>
  <c r="Q216" i="8"/>
  <c r="O216" i="8" s="1"/>
  <c r="M216" i="8"/>
  <c r="J216" i="8"/>
  <c r="I216" i="8"/>
  <c r="E216" i="8"/>
  <c r="BM215" i="8"/>
  <c r="BK215" i="8"/>
  <c r="BJ215" i="8"/>
  <c r="K215" i="8" s="1"/>
  <c r="BI215" i="8"/>
  <c r="J215" i="8" s="1"/>
  <c r="BH215" i="8"/>
  <c r="BG215" i="8"/>
  <c r="BF215" i="8"/>
  <c r="G215" i="8" s="1"/>
  <c r="BE215" i="8"/>
  <c r="F215" i="8" s="1"/>
  <c r="BD215" i="8"/>
  <c r="AW215" i="8"/>
  <c r="AU215" i="8"/>
  <c r="AO215" i="8"/>
  <c r="AM215" i="8"/>
  <c r="AG215" i="8"/>
  <c r="N215" i="8" s="1"/>
  <c r="AE215" i="8"/>
  <c r="L215" i="8" s="1"/>
  <c r="Y215" i="8"/>
  <c r="W215" i="8"/>
  <c r="Q215" i="8"/>
  <c r="O215" i="8"/>
  <c r="M215" i="8"/>
  <c r="I215" i="8"/>
  <c r="H215" i="8"/>
  <c r="E215" i="8"/>
  <c r="BM214" i="8"/>
  <c r="BK214" i="8" s="1"/>
  <c r="BJ214" i="8"/>
  <c r="BI214" i="8"/>
  <c r="BH214" i="8"/>
  <c r="I214" i="8" s="1"/>
  <c r="BG214" i="8"/>
  <c r="BF214" i="8"/>
  <c r="BD214" i="8"/>
  <c r="E214" i="8" s="1"/>
  <c r="AW214" i="8"/>
  <c r="AU214" i="8"/>
  <c r="AO214" i="8"/>
  <c r="AM214" i="8" s="1"/>
  <c r="AG214" i="8"/>
  <c r="AE214" i="8"/>
  <c r="Y214" i="8"/>
  <c r="W214" i="8" s="1"/>
  <c r="Q214" i="8"/>
  <c r="O214" i="8"/>
  <c r="N214" i="8"/>
  <c r="M214" i="8"/>
  <c r="K214" i="8"/>
  <c r="J214" i="8"/>
  <c r="H214" i="8"/>
  <c r="G214" i="8"/>
  <c r="BM213" i="8"/>
  <c r="BK213" i="8"/>
  <c r="BJ213" i="8"/>
  <c r="BI213" i="8"/>
  <c r="BH213" i="8"/>
  <c r="I213" i="8" s="1"/>
  <c r="BG213" i="8"/>
  <c r="H213" i="8" s="1"/>
  <c r="BF213" i="8"/>
  <c r="BD213" i="8"/>
  <c r="AW213" i="8"/>
  <c r="AU213" i="8"/>
  <c r="AO213" i="8"/>
  <c r="AM213" i="8"/>
  <c r="AG213" i="8"/>
  <c r="AE213" i="8"/>
  <c r="Y213" i="8"/>
  <c r="BE213" i="8" s="1"/>
  <c r="W213" i="8"/>
  <c r="L213" i="8" s="1"/>
  <c r="Q213" i="8"/>
  <c r="O213" i="8"/>
  <c r="N213" i="8"/>
  <c r="M213" i="8"/>
  <c r="K213" i="8"/>
  <c r="J213" i="8"/>
  <c r="G213" i="8"/>
  <c r="F213" i="8"/>
  <c r="E213" i="8"/>
  <c r="BM212" i="8"/>
  <c r="BK212" i="8"/>
  <c r="BJ212" i="8"/>
  <c r="K212" i="8" s="1"/>
  <c r="BI212" i="8"/>
  <c r="BH212" i="8"/>
  <c r="BG212" i="8"/>
  <c r="H212" i="8" s="1"/>
  <c r="BF212" i="8"/>
  <c r="G212" i="8" s="1"/>
  <c r="BD212" i="8"/>
  <c r="AW212" i="8"/>
  <c r="AU212" i="8" s="1"/>
  <c r="AO212" i="8"/>
  <c r="AM212" i="8"/>
  <c r="AG212" i="8"/>
  <c r="Y212" i="8"/>
  <c r="BE212" i="8" s="1"/>
  <c r="F212" i="8" s="1"/>
  <c r="W212" i="8"/>
  <c r="Q212" i="8"/>
  <c r="O212" i="8" s="1"/>
  <c r="M212" i="8"/>
  <c r="J212" i="8"/>
  <c r="I212" i="8"/>
  <c r="E212" i="8"/>
  <c r="BM211" i="8"/>
  <c r="BK211" i="8"/>
  <c r="BJ211" i="8"/>
  <c r="K211" i="8" s="1"/>
  <c r="BI211" i="8"/>
  <c r="J211" i="8" s="1"/>
  <c r="BH211" i="8"/>
  <c r="BG211" i="8"/>
  <c r="BF211" i="8"/>
  <c r="G211" i="8" s="1"/>
  <c r="BE211" i="8"/>
  <c r="F211" i="8" s="1"/>
  <c r="BD211" i="8"/>
  <c r="AW211" i="8"/>
  <c r="AU211" i="8"/>
  <c r="AO211" i="8"/>
  <c r="AM211" i="8"/>
  <c r="AG211" i="8"/>
  <c r="N211" i="8" s="1"/>
  <c r="AE211" i="8"/>
  <c r="L211" i="8" s="1"/>
  <c r="Y211" i="8"/>
  <c r="W211" i="8"/>
  <c r="Q211" i="8"/>
  <c r="O211" i="8"/>
  <c r="M211" i="8"/>
  <c r="I211" i="8"/>
  <c r="H211" i="8"/>
  <c r="E211" i="8"/>
  <c r="BM210" i="8"/>
  <c r="BK210" i="8" s="1"/>
  <c r="BJ210" i="8"/>
  <c r="BI210" i="8"/>
  <c r="BH210" i="8"/>
  <c r="I210" i="8" s="1"/>
  <c r="BG210" i="8"/>
  <c r="BF210" i="8"/>
  <c r="BD210" i="8"/>
  <c r="E210" i="8" s="1"/>
  <c r="AW210" i="8"/>
  <c r="AU210" i="8"/>
  <c r="AO210" i="8"/>
  <c r="AM210" i="8" s="1"/>
  <c r="AG210" i="8"/>
  <c r="AE210" i="8"/>
  <c r="Y210" i="8"/>
  <c r="W210" i="8" s="1"/>
  <c r="Q210" i="8"/>
  <c r="O210" i="8"/>
  <c r="N210" i="8"/>
  <c r="M210" i="8"/>
  <c r="K210" i="8"/>
  <c r="J210" i="8"/>
  <c r="J207" i="8" s="1"/>
  <c r="H210" i="8"/>
  <c r="G210" i="8"/>
  <c r="BM209" i="8"/>
  <c r="BK209" i="8"/>
  <c r="BJ209" i="8"/>
  <c r="BI209" i="8"/>
  <c r="BH209" i="8"/>
  <c r="BH207" i="8" s="1"/>
  <c r="BH204" i="8" s="1"/>
  <c r="BG209" i="8"/>
  <c r="H209" i="8" s="1"/>
  <c r="BF209" i="8"/>
  <c r="BD209" i="8"/>
  <c r="AW209" i="8"/>
  <c r="AU209" i="8"/>
  <c r="AO209" i="8"/>
  <c r="AM209" i="8"/>
  <c r="AG209" i="8"/>
  <c r="AE209" i="8"/>
  <c r="Y209" i="8"/>
  <c r="BE209" i="8" s="1"/>
  <c r="W209" i="8"/>
  <c r="L209" i="8" s="1"/>
  <c r="Q209" i="8"/>
  <c r="O209" i="8"/>
  <c r="N209" i="8"/>
  <c r="M209" i="8"/>
  <c r="K209" i="8"/>
  <c r="J209" i="8"/>
  <c r="G209" i="8"/>
  <c r="F209" i="8"/>
  <c r="E209" i="8"/>
  <c r="BM208" i="8"/>
  <c r="BK208" i="8"/>
  <c r="BJ208" i="8"/>
  <c r="K208" i="8" s="1"/>
  <c r="BI208" i="8"/>
  <c r="BH208" i="8"/>
  <c r="BG208" i="8"/>
  <c r="BF208" i="8"/>
  <c r="BD208" i="8"/>
  <c r="AW208" i="8"/>
  <c r="AU208" i="8" s="1"/>
  <c r="AO208" i="8"/>
  <c r="AM208" i="8"/>
  <c r="AG208" i="8"/>
  <c r="Y208" i="8"/>
  <c r="BE208" i="8" s="1"/>
  <c r="F208" i="8" s="1"/>
  <c r="W208" i="8"/>
  <c r="Q208" i="8"/>
  <c r="O208" i="8" s="1"/>
  <c r="M208" i="8"/>
  <c r="J208" i="8"/>
  <c r="I208" i="8"/>
  <c r="E208" i="8"/>
  <c r="E207" i="8" s="1"/>
  <c r="BR207" i="8"/>
  <c r="BM207" i="8"/>
  <c r="BK207" i="8"/>
  <c r="BJ207" i="8"/>
  <c r="BJ204" i="8" s="1"/>
  <c r="BB207" i="8"/>
  <c r="BB204" i="8" s="1"/>
  <c r="BA207" i="8"/>
  <c r="AZ207" i="8"/>
  <c r="AY207" i="8"/>
  <c r="AY204" i="8" s="1"/>
  <c r="AX207" i="8"/>
  <c r="AV207" i="8"/>
  <c r="AT207" i="8"/>
  <c r="AS207" i="8"/>
  <c r="AR207" i="8"/>
  <c r="AQ207" i="8"/>
  <c r="AP207" i="8"/>
  <c r="AO207" i="8" s="1"/>
  <c r="AM207" i="8" s="1"/>
  <c r="AN207" i="8"/>
  <c r="AL207" i="8"/>
  <c r="AK207" i="8"/>
  <c r="AJ207" i="8"/>
  <c r="AI207" i="8"/>
  <c r="AH207" i="8"/>
  <c r="AF207" i="8"/>
  <c r="AD207" i="8"/>
  <c r="AC207" i="8"/>
  <c r="AB207" i="8"/>
  <c r="AA207" i="8"/>
  <c r="Z207" i="8"/>
  <c r="X207" i="8"/>
  <c r="M207" i="8" s="1"/>
  <c r="V207" i="8"/>
  <c r="U207" i="8"/>
  <c r="T207" i="8"/>
  <c r="S207" i="8"/>
  <c r="R207" i="8"/>
  <c r="Q207" i="8" s="1"/>
  <c r="O207" i="8" s="1"/>
  <c r="P207" i="8"/>
  <c r="K207" i="8"/>
  <c r="BM206" i="8"/>
  <c r="BK206" i="8" s="1"/>
  <c r="BI206" i="8"/>
  <c r="J206" i="8" s="1"/>
  <c r="BH206" i="8"/>
  <c r="I206" i="8" s="1"/>
  <c r="I205" i="8" s="1"/>
  <c r="BG206" i="8"/>
  <c r="H206" i="8" s="1"/>
  <c r="H205" i="8" s="1"/>
  <c r="BF206" i="8"/>
  <c r="BD206" i="8"/>
  <c r="E206" i="8" s="1"/>
  <c r="AW206" i="8"/>
  <c r="AU206" i="8"/>
  <c r="AO206" i="8"/>
  <c r="AM206" i="8"/>
  <c r="AG206" i="8"/>
  <c r="AE206" i="8"/>
  <c r="AD206" i="8"/>
  <c r="BJ206" i="8" s="1"/>
  <c r="Y206" i="8"/>
  <c r="V206" i="8"/>
  <c r="V205" i="8" s="1"/>
  <c r="Q206" i="8"/>
  <c r="O206" i="8" s="1"/>
  <c r="M206" i="8"/>
  <c r="K206" i="8"/>
  <c r="G206" i="8"/>
  <c r="G205" i="8" s="1"/>
  <c r="F205" i="8" s="1"/>
  <c r="D205" i="8" s="1"/>
  <c r="BR205" i="8"/>
  <c r="BM205" i="8" s="1"/>
  <c r="BK205" i="8" s="1"/>
  <c r="BJ205" i="8"/>
  <c r="BI205" i="8"/>
  <c r="BF205" i="8"/>
  <c r="BD205" i="8"/>
  <c r="BB205" i="8"/>
  <c r="AW205" i="8"/>
  <c r="AU205" i="8" s="1"/>
  <c r="AT205" i="8"/>
  <c r="AT204" i="8" s="1"/>
  <c r="AS205" i="8"/>
  <c r="AR205" i="8"/>
  <c r="AQ205" i="8"/>
  <c r="AP205" i="8"/>
  <c r="AO205" i="8" s="1"/>
  <c r="AO204" i="8" s="1"/>
  <c r="AM205" i="8"/>
  <c r="AL205" i="8"/>
  <c r="AG205" i="8" s="1"/>
  <c r="AE205" i="8" s="1"/>
  <c r="AD205" i="8"/>
  <c r="Y205" i="8"/>
  <c r="W205" i="8" s="1"/>
  <c r="L205" i="8" s="1"/>
  <c r="M205" i="8"/>
  <c r="K205" i="8"/>
  <c r="K204" i="8" s="1"/>
  <c r="F204" i="8" s="1"/>
  <c r="D204" i="8" s="1"/>
  <c r="J205" i="8"/>
  <c r="BQ204" i="8"/>
  <c r="BP204" i="8"/>
  <c r="BO204" i="8"/>
  <c r="BN204" i="8"/>
  <c r="BL204" i="8"/>
  <c r="BA204" i="8"/>
  <c r="AZ204" i="8"/>
  <c r="AV204" i="8"/>
  <c r="AS204" i="8"/>
  <c r="AR204" i="8"/>
  <c r="AQ204" i="8"/>
  <c r="AN204" i="8"/>
  <c r="AM204" i="8"/>
  <c r="AL204" i="8"/>
  <c r="AG204" i="8" s="1"/>
  <c r="AE204" i="8" s="1"/>
  <c r="AD204" i="8"/>
  <c r="Y204" i="8"/>
  <c r="M204" i="8"/>
  <c r="BM203" i="8"/>
  <c r="BK203" i="8" s="1"/>
  <c r="BJ203" i="8"/>
  <c r="BI203" i="8"/>
  <c r="BH203" i="8"/>
  <c r="BG203" i="8"/>
  <c r="H203" i="8" s="1"/>
  <c r="BF203" i="8"/>
  <c r="BD203" i="8"/>
  <c r="E203" i="8" s="1"/>
  <c r="AW203" i="8"/>
  <c r="AU203" i="8"/>
  <c r="AO203" i="8"/>
  <c r="AM203" i="8" s="1"/>
  <c r="AG203" i="8"/>
  <c r="AE203" i="8"/>
  <c r="Y203" i="8"/>
  <c r="Q203" i="8"/>
  <c r="O203" i="8"/>
  <c r="N203" i="8"/>
  <c r="M203" i="8"/>
  <c r="K203" i="8"/>
  <c r="J203" i="8"/>
  <c r="I203" i="8"/>
  <c r="G203" i="8"/>
  <c r="BM202" i="8"/>
  <c r="BK202" i="8" s="1"/>
  <c r="BJ202" i="8"/>
  <c r="BI202" i="8"/>
  <c r="BH202" i="8"/>
  <c r="I202" i="8" s="1"/>
  <c r="BG202" i="8"/>
  <c r="H202" i="8" s="1"/>
  <c r="BF202" i="8"/>
  <c r="BD202" i="8"/>
  <c r="E202" i="8" s="1"/>
  <c r="AW202" i="8"/>
  <c r="AU202" i="8"/>
  <c r="AO202" i="8"/>
  <c r="AM202" i="8" s="1"/>
  <c r="AG202" i="8"/>
  <c r="AE202" i="8"/>
  <c r="Y202" i="8"/>
  <c r="Q202" i="8"/>
  <c r="O202" i="8"/>
  <c r="N202" i="8"/>
  <c r="M202" i="8"/>
  <c r="K202" i="8"/>
  <c r="J202" i="8"/>
  <c r="G202" i="8"/>
  <c r="BM201" i="8"/>
  <c r="BK201" i="8"/>
  <c r="BJ201" i="8"/>
  <c r="K201" i="8" s="1"/>
  <c r="BI201" i="8"/>
  <c r="BH201" i="8"/>
  <c r="BG201" i="8"/>
  <c r="H201" i="8" s="1"/>
  <c r="BF201" i="8"/>
  <c r="G201" i="8" s="1"/>
  <c r="BD201" i="8"/>
  <c r="AW201" i="8"/>
  <c r="AU201" i="8" s="1"/>
  <c r="AO201" i="8"/>
  <c r="AM201" i="8"/>
  <c r="AG201" i="8"/>
  <c r="AE201" i="8" s="1"/>
  <c r="BC201" i="8" s="1"/>
  <c r="D201" i="8" s="1"/>
  <c r="Y201" i="8"/>
  <c r="BE201" i="8" s="1"/>
  <c r="F201" i="8" s="1"/>
  <c r="W201" i="8"/>
  <c r="Q201" i="8"/>
  <c r="O201" i="8" s="1"/>
  <c r="N201" i="8"/>
  <c r="M201" i="8"/>
  <c r="J201" i="8"/>
  <c r="I201" i="8"/>
  <c r="E201" i="8"/>
  <c r="BM200" i="8"/>
  <c r="BK200" i="8"/>
  <c r="BJ200" i="8"/>
  <c r="K200" i="8" s="1"/>
  <c r="BI200" i="8"/>
  <c r="J200" i="8" s="1"/>
  <c r="BH200" i="8"/>
  <c r="BG200" i="8"/>
  <c r="BF200" i="8"/>
  <c r="G200" i="8" s="1"/>
  <c r="BD200" i="8"/>
  <c r="AW200" i="8"/>
  <c r="AU200" i="8" s="1"/>
  <c r="AO200" i="8"/>
  <c r="AM200" i="8"/>
  <c r="AG200" i="8"/>
  <c r="Y200" i="8"/>
  <c r="W200" i="8"/>
  <c r="Q200" i="8"/>
  <c r="O200" i="8" s="1"/>
  <c r="M200" i="8"/>
  <c r="I200" i="8"/>
  <c r="H200" i="8"/>
  <c r="E200" i="8"/>
  <c r="BM199" i="8"/>
  <c r="BK199" i="8" s="1"/>
  <c r="BJ199" i="8"/>
  <c r="BI199" i="8"/>
  <c r="BH199" i="8"/>
  <c r="I199" i="8" s="1"/>
  <c r="BG199" i="8"/>
  <c r="BF199" i="8"/>
  <c r="BE199" i="8"/>
  <c r="F199" i="8" s="1"/>
  <c r="BD199" i="8"/>
  <c r="E199" i="8" s="1"/>
  <c r="AW199" i="8"/>
  <c r="AU199" i="8"/>
  <c r="AO199" i="8"/>
  <c r="AM199" i="8" s="1"/>
  <c r="AG199" i="8"/>
  <c r="N199" i="8" s="1"/>
  <c r="AE199" i="8"/>
  <c r="Y199" i="8"/>
  <c r="W199" i="8" s="1"/>
  <c r="Q199" i="8"/>
  <c r="O199" i="8"/>
  <c r="M199" i="8"/>
  <c r="K199" i="8"/>
  <c r="H199" i="8"/>
  <c r="G199" i="8"/>
  <c r="BM198" i="8"/>
  <c r="BK198" i="8" s="1"/>
  <c r="BJ198" i="8"/>
  <c r="BI198" i="8"/>
  <c r="BH198" i="8"/>
  <c r="I198" i="8" s="1"/>
  <c r="BG198" i="8"/>
  <c r="H198" i="8" s="1"/>
  <c r="BF198" i="8"/>
  <c r="BD198" i="8"/>
  <c r="E198" i="8" s="1"/>
  <c r="AW198" i="8"/>
  <c r="AU198" i="8"/>
  <c r="AO198" i="8"/>
  <c r="AM198" i="8" s="1"/>
  <c r="AG198" i="8"/>
  <c r="AE198" i="8"/>
  <c r="Y198" i="8"/>
  <c r="Q198" i="8"/>
  <c r="O198" i="8"/>
  <c r="N198" i="8"/>
  <c r="M198" i="8"/>
  <c r="K198" i="8"/>
  <c r="J198" i="8"/>
  <c r="G198" i="8"/>
  <c r="BM197" i="8"/>
  <c r="BK197" i="8"/>
  <c r="BJ197" i="8"/>
  <c r="K197" i="8" s="1"/>
  <c r="BI197" i="8"/>
  <c r="BH197" i="8"/>
  <c r="BG197" i="8"/>
  <c r="H197" i="8" s="1"/>
  <c r="BF197" i="8"/>
  <c r="G197" i="8" s="1"/>
  <c r="BD197" i="8"/>
  <c r="AW197" i="8"/>
  <c r="AU197" i="8" s="1"/>
  <c r="AO197" i="8"/>
  <c r="AM197" i="8"/>
  <c r="AG197" i="8"/>
  <c r="AE197" i="8" s="1"/>
  <c r="Y197" i="8"/>
  <c r="BE197" i="8" s="1"/>
  <c r="F197" i="8" s="1"/>
  <c r="W197" i="8"/>
  <c r="L197" i="8" s="1"/>
  <c r="Q197" i="8"/>
  <c r="O197" i="8" s="1"/>
  <c r="N197" i="8"/>
  <c r="M197" i="8"/>
  <c r="J197" i="8"/>
  <c r="I197" i="8"/>
  <c r="E197" i="8"/>
  <c r="BM196" i="8"/>
  <c r="BK196" i="8"/>
  <c r="BJ196" i="8"/>
  <c r="BI196" i="8"/>
  <c r="J196" i="8" s="1"/>
  <c r="BH196" i="8"/>
  <c r="BG196" i="8"/>
  <c r="BF196" i="8"/>
  <c r="BD196" i="8"/>
  <c r="AW196" i="8"/>
  <c r="AU196" i="8" s="1"/>
  <c r="AO196" i="8"/>
  <c r="AM196" i="8"/>
  <c r="AG196" i="8"/>
  <c r="Y196" i="8"/>
  <c r="W196" i="8"/>
  <c r="Q196" i="8"/>
  <c r="O196" i="8" s="1"/>
  <c r="M196" i="8"/>
  <c r="I196" i="8"/>
  <c r="H196" i="8"/>
  <c r="E196" i="8"/>
  <c r="BM195" i="8"/>
  <c r="BK195" i="8" s="1"/>
  <c r="BJ195" i="8"/>
  <c r="BI195" i="8"/>
  <c r="J195" i="8" s="1"/>
  <c r="BH195" i="8"/>
  <c r="I195" i="8" s="1"/>
  <c r="BG195" i="8"/>
  <c r="BF195" i="8"/>
  <c r="BE195" i="8"/>
  <c r="F195" i="8" s="1"/>
  <c r="BD195" i="8"/>
  <c r="E195" i="8" s="1"/>
  <c r="AW195" i="8"/>
  <c r="AU195" i="8"/>
  <c r="AO195" i="8"/>
  <c r="AM195" i="8" s="1"/>
  <c r="AG195" i="8"/>
  <c r="N195" i="8" s="1"/>
  <c r="AE195" i="8"/>
  <c r="Y195" i="8"/>
  <c r="W195" i="8" s="1"/>
  <c r="Q195" i="8"/>
  <c r="O195" i="8"/>
  <c r="M195" i="8"/>
  <c r="K195" i="8"/>
  <c r="H195" i="8"/>
  <c r="G195" i="8"/>
  <c r="BM194" i="8"/>
  <c r="BK194" i="8" s="1"/>
  <c r="BJ194" i="8"/>
  <c r="BI194" i="8"/>
  <c r="BH194" i="8"/>
  <c r="BG194" i="8"/>
  <c r="H194" i="8" s="1"/>
  <c r="BF194" i="8"/>
  <c r="BD194" i="8"/>
  <c r="AW194" i="8"/>
  <c r="AU194" i="8"/>
  <c r="AO194" i="8"/>
  <c r="AM194" i="8" s="1"/>
  <c r="AG194" i="8"/>
  <c r="AE194" i="8"/>
  <c r="Y194" i="8"/>
  <c r="Q194" i="8"/>
  <c r="O194" i="8"/>
  <c r="N194" i="8"/>
  <c r="M194" i="8"/>
  <c r="K194" i="8"/>
  <c r="J194" i="8"/>
  <c r="G194" i="8"/>
  <c r="BR193" i="8"/>
  <c r="BQ193" i="8"/>
  <c r="BQ189" i="8" s="1"/>
  <c r="BP193" i="8"/>
  <c r="BO193" i="8"/>
  <c r="BN193" i="8"/>
  <c r="BM193" i="8"/>
  <c r="BL193" i="8"/>
  <c r="BK193" i="8" s="1"/>
  <c r="BB193" i="8"/>
  <c r="BA193" i="8"/>
  <c r="BA189" i="8" s="1"/>
  <c r="BA140" i="8" s="1"/>
  <c r="AZ193" i="8"/>
  <c r="AY193" i="8"/>
  <c r="AX193" i="8"/>
  <c r="AW193" i="8"/>
  <c r="AV193" i="8"/>
  <c r="AT193" i="8"/>
  <c r="AS193" i="8"/>
  <c r="AR193" i="8"/>
  <c r="AQ193" i="8"/>
  <c r="AP193" i="8"/>
  <c r="AO193" i="8"/>
  <c r="AN193" i="8"/>
  <c r="AM193" i="8" s="1"/>
  <c r="AL193" i="8"/>
  <c r="AK193" i="8"/>
  <c r="AJ193" i="8"/>
  <c r="AI193" i="8"/>
  <c r="AH193" i="8"/>
  <c r="AG193" i="8"/>
  <c r="AF193" i="8"/>
  <c r="AE193" i="8" s="1"/>
  <c r="AD193" i="8"/>
  <c r="AC193" i="8"/>
  <c r="AB193" i="8"/>
  <c r="AA193" i="8"/>
  <c r="Z193" i="8"/>
  <c r="Y193" i="8"/>
  <c r="N193" i="8" s="1"/>
  <c r="X193" i="8"/>
  <c r="V193" i="8"/>
  <c r="U193" i="8"/>
  <c r="T193" i="8"/>
  <c r="S193" i="8"/>
  <c r="R193" i="8"/>
  <c r="Q193" i="8"/>
  <c r="P193" i="8"/>
  <c r="M193" i="8"/>
  <c r="BM192" i="8"/>
  <c r="BK192" i="8"/>
  <c r="BJ192" i="8"/>
  <c r="K192" i="8" s="1"/>
  <c r="BI192" i="8"/>
  <c r="J192" i="8" s="1"/>
  <c r="BH192" i="8"/>
  <c r="BG192" i="8"/>
  <c r="BF192" i="8"/>
  <c r="G192" i="8" s="1"/>
  <c r="BD192" i="8"/>
  <c r="AW192" i="8"/>
  <c r="AU192" i="8" s="1"/>
  <c r="AO192" i="8"/>
  <c r="AM192" i="8"/>
  <c r="AG192" i="8"/>
  <c r="Y192" i="8"/>
  <c r="W192" i="8"/>
  <c r="Q192" i="8"/>
  <c r="O192" i="8" s="1"/>
  <c r="M192" i="8"/>
  <c r="I192" i="8"/>
  <c r="H192" i="8"/>
  <c r="E192" i="8"/>
  <c r="BM191" i="8"/>
  <c r="BK191" i="8" s="1"/>
  <c r="BJ191" i="8"/>
  <c r="BI191" i="8"/>
  <c r="BH191" i="8"/>
  <c r="I191" i="8" s="1"/>
  <c r="BG191" i="8"/>
  <c r="BF191" i="8"/>
  <c r="BE191" i="8"/>
  <c r="F191" i="8" s="1"/>
  <c r="BD191" i="8"/>
  <c r="E191" i="8" s="1"/>
  <c r="E190" i="8" s="1"/>
  <c r="AW191" i="8"/>
  <c r="AU191" i="8"/>
  <c r="AO191" i="8"/>
  <c r="AM191" i="8" s="1"/>
  <c r="AG191" i="8"/>
  <c r="N191" i="8" s="1"/>
  <c r="AE191" i="8"/>
  <c r="Y191" i="8"/>
  <c r="W191" i="8" s="1"/>
  <c r="Q191" i="8"/>
  <c r="O191" i="8"/>
  <c r="M191" i="8"/>
  <c r="K191" i="8"/>
  <c r="K190" i="8" s="1"/>
  <c r="H191" i="8"/>
  <c r="H190" i="8" s="1"/>
  <c r="G191" i="8"/>
  <c r="G190" i="8" s="1"/>
  <c r="BR190" i="8"/>
  <c r="BQ190" i="8"/>
  <c r="BP190" i="8"/>
  <c r="BO190" i="8"/>
  <c r="BN190" i="8"/>
  <c r="BM190" i="8" s="1"/>
  <c r="BK190" i="8" s="1"/>
  <c r="BL190" i="8"/>
  <c r="BJ190" i="8"/>
  <c r="BG190" i="8"/>
  <c r="BF190" i="8"/>
  <c r="BB190" i="8"/>
  <c r="BA190" i="8"/>
  <c r="AZ190" i="8"/>
  <c r="AY190" i="8"/>
  <c r="AX190" i="8"/>
  <c r="AW190" i="8" s="1"/>
  <c r="AU190" i="8" s="1"/>
  <c r="AT190" i="8"/>
  <c r="AS190" i="8"/>
  <c r="AS189" i="8" s="1"/>
  <c r="AR190" i="8"/>
  <c r="AR189" i="8" s="1"/>
  <c r="AQ190" i="8"/>
  <c r="AP190" i="8"/>
  <c r="AO190" i="8"/>
  <c r="AN190" i="8"/>
  <c r="AL190" i="8"/>
  <c r="AK190" i="8"/>
  <c r="AK189" i="8" s="1"/>
  <c r="AK140" i="8" s="1"/>
  <c r="AJ190" i="8"/>
  <c r="AJ189" i="8" s="1"/>
  <c r="AI190" i="8"/>
  <c r="AH190" i="8"/>
  <c r="AG190" i="8"/>
  <c r="AF190" i="8"/>
  <c r="AD190" i="8"/>
  <c r="AC190" i="8"/>
  <c r="AB190" i="8"/>
  <c r="AB189" i="8" s="1"/>
  <c r="AA190" i="8"/>
  <c r="Z190" i="8"/>
  <c r="Y190" i="8"/>
  <c r="X190" i="8"/>
  <c r="W190" i="8" s="1"/>
  <c r="V190" i="8"/>
  <c r="U190" i="8"/>
  <c r="T190" i="8"/>
  <c r="T189" i="8" s="1"/>
  <c r="S190" i="8"/>
  <c r="R190" i="8"/>
  <c r="Q190" i="8"/>
  <c r="P190" i="8"/>
  <c r="O190" i="8" s="1"/>
  <c r="M190" i="8"/>
  <c r="I190" i="8"/>
  <c r="BR189" i="8"/>
  <c r="BP189" i="8"/>
  <c r="BO189" i="8"/>
  <c r="BN189" i="8"/>
  <c r="BL189" i="8"/>
  <c r="BB189" i="8"/>
  <c r="AZ189" i="8"/>
  <c r="AY189" i="8"/>
  <c r="AX189" i="8"/>
  <c r="AV189" i="8"/>
  <c r="AT189" i="8"/>
  <c r="AQ189" i="8"/>
  <c r="AP189" i="8"/>
  <c r="AO189" i="8" s="1"/>
  <c r="AL189" i="8"/>
  <c r="AI189" i="8"/>
  <c r="AH189" i="8"/>
  <c r="AG189" i="8" s="1"/>
  <c r="AD189" i="8"/>
  <c r="AA189" i="8"/>
  <c r="Z189" i="8"/>
  <c r="V189" i="8"/>
  <c r="S189" i="8"/>
  <c r="R189" i="8"/>
  <c r="BJ188" i="8"/>
  <c r="K188" i="8" s="1"/>
  <c r="BI188" i="8"/>
  <c r="J188" i="8" s="1"/>
  <c r="BH188" i="8"/>
  <c r="BG188" i="8"/>
  <c r="BF188" i="8"/>
  <c r="G188" i="8" s="1"/>
  <c r="BE188" i="8"/>
  <c r="F188" i="8" s="1"/>
  <c r="BD188" i="8"/>
  <c r="Y188" i="8"/>
  <c r="W188" i="8"/>
  <c r="Q188" i="8"/>
  <c r="O188" i="8" s="1"/>
  <c r="N188" i="8"/>
  <c r="M188" i="8"/>
  <c r="I188" i="8"/>
  <c r="H188" i="8"/>
  <c r="E188" i="8"/>
  <c r="BM187" i="8"/>
  <c r="BK187" i="8"/>
  <c r="BJ187" i="8"/>
  <c r="K187" i="8" s="1"/>
  <c r="BI187" i="8"/>
  <c r="J187" i="8" s="1"/>
  <c r="BH187" i="8"/>
  <c r="BG187" i="8"/>
  <c r="BF187" i="8"/>
  <c r="G187" i="8" s="1"/>
  <c r="BD187" i="8"/>
  <c r="AW187" i="8"/>
  <c r="AO187" i="8"/>
  <c r="AM187" i="8"/>
  <c r="W187" i="8"/>
  <c r="O187" i="8"/>
  <c r="N187" i="8"/>
  <c r="M187" i="8"/>
  <c r="L187" i="8"/>
  <c r="I187" i="8"/>
  <c r="H187" i="8"/>
  <c r="E187" i="8"/>
  <c r="BM186" i="8"/>
  <c r="BK186" i="8" s="1"/>
  <c r="BJ186" i="8"/>
  <c r="BI186" i="8"/>
  <c r="J186" i="8" s="1"/>
  <c r="BH186" i="8"/>
  <c r="I186" i="8" s="1"/>
  <c r="BG186" i="8"/>
  <c r="BF186" i="8"/>
  <c r="BE186" i="8"/>
  <c r="F186" i="8" s="1"/>
  <c r="BD186" i="8"/>
  <c r="E186" i="8" s="1"/>
  <c r="AW186" i="8"/>
  <c r="AU186" i="8"/>
  <c r="AO186" i="8"/>
  <c r="AM186" i="8" s="1"/>
  <c r="W186" i="8"/>
  <c r="BC186" i="8" s="1"/>
  <c r="D186" i="8" s="1"/>
  <c r="O186" i="8"/>
  <c r="N186" i="8"/>
  <c r="M186" i="8"/>
  <c r="L186" i="8"/>
  <c r="K186" i="8"/>
  <c r="H186" i="8"/>
  <c r="G186" i="8"/>
  <c r="BM185" i="8"/>
  <c r="BK185" i="8" s="1"/>
  <c r="BJ185" i="8"/>
  <c r="BI185" i="8"/>
  <c r="BH185" i="8"/>
  <c r="I185" i="8" s="1"/>
  <c r="BG185" i="8"/>
  <c r="H185" i="8" s="1"/>
  <c r="BF185" i="8"/>
  <c r="BD185" i="8"/>
  <c r="E185" i="8" s="1"/>
  <c r="AW185" i="8"/>
  <c r="AU185" i="8"/>
  <c r="AO185" i="8"/>
  <c r="W185" i="8"/>
  <c r="O185" i="8"/>
  <c r="N185" i="8"/>
  <c r="M185" i="8"/>
  <c r="L185" i="8"/>
  <c r="K185" i="8"/>
  <c r="J185" i="8"/>
  <c r="G185" i="8"/>
  <c r="BM184" i="8"/>
  <c r="BK184" i="8"/>
  <c r="BJ184" i="8"/>
  <c r="BI184" i="8"/>
  <c r="BH184" i="8"/>
  <c r="I184" i="8" s="1"/>
  <c r="BG184" i="8"/>
  <c r="H184" i="8" s="1"/>
  <c r="BF184" i="8"/>
  <c r="BD184" i="8"/>
  <c r="E184" i="8" s="1"/>
  <c r="AY184" i="8"/>
  <c r="AW184" i="8" s="1"/>
  <c r="AU184" i="8" s="1"/>
  <c r="AQ184" i="8"/>
  <c r="AO184" i="8" s="1"/>
  <c r="AM184" i="8" s="1"/>
  <c r="AA184" i="8"/>
  <c r="Y184" i="8"/>
  <c r="S184" i="8"/>
  <c r="Q184" i="8"/>
  <c r="O184" i="8"/>
  <c r="M184" i="8"/>
  <c r="K184" i="8"/>
  <c r="K144" i="8" s="1"/>
  <c r="K141" i="8" s="1"/>
  <c r="J184" i="8"/>
  <c r="G184" i="8"/>
  <c r="BM183" i="8"/>
  <c r="BK183" i="8" s="1"/>
  <c r="BJ183" i="8"/>
  <c r="BI183" i="8"/>
  <c r="J183" i="8" s="1"/>
  <c r="BH183" i="8"/>
  <c r="I183" i="8" s="1"/>
  <c r="BG183" i="8"/>
  <c r="BF183" i="8"/>
  <c r="BD183" i="8"/>
  <c r="E183" i="8" s="1"/>
  <c r="AW183" i="8"/>
  <c r="AU183" i="8"/>
  <c r="AO183" i="8"/>
  <c r="AE183" i="8"/>
  <c r="W183" i="8"/>
  <c r="O183" i="8"/>
  <c r="N183" i="8"/>
  <c r="M183" i="8"/>
  <c r="L183" i="8"/>
  <c r="K183" i="8"/>
  <c r="H183" i="8"/>
  <c r="G183" i="8"/>
  <c r="BM182" i="8"/>
  <c r="BK182" i="8" s="1"/>
  <c r="BJ182" i="8"/>
  <c r="BI182" i="8"/>
  <c r="J182" i="8" s="1"/>
  <c r="BH182" i="8"/>
  <c r="I182" i="8" s="1"/>
  <c r="BG182" i="8"/>
  <c r="BF182" i="8"/>
  <c r="BD182" i="8"/>
  <c r="E182" i="8" s="1"/>
  <c r="AW182" i="8"/>
  <c r="AU182" i="8"/>
  <c r="AO182" i="8"/>
  <c r="AE182" i="8"/>
  <c r="W182" i="8"/>
  <c r="O182" i="8"/>
  <c r="N182" i="8"/>
  <c r="M182" i="8"/>
  <c r="L182" i="8"/>
  <c r="K182" i="8"/>
  <c r="H182" i="8"/>
  <c r="G182" i="8"/>
  <c r="BM181" i="8"/>
  <c r="BK181" i="8" s="1"/>
  <c r="BJ181" i="8"/>
  <c r="BI181" i="8"/>
  <c r="J181" i="8" s="1"/>
  <c r="BH181" i="8"/>
  <c r="I181" i="8" s="1"/>
  <c r="BG181" i="8"/>
  <c r="BF181" i="8"/>
  <c r="BD181" i="8"/>
  <c r="E181" i="8" s="1"/>
  <c r="AW181" i="8"/>
  <c r="AU181" i="8"/>
  <c r="AO181" i="8"/>
  <c r="AE181" i="8"/>
  <c r="W181" i="8"/>
  <c r="O181" i="8"/>
  <c r="N181" i="8"/>
  <c r="M181" i="8"/>
  <c r="L181" i="8"/>
  <c r="K181" i="8"/>
  <c r="H181" i="8"/>
  <c r="G181" i="8"/>
  <c r="BM180" i="8"/>
  <c r="BK180" i="8" s="1"/>
  <c r="BJ180" i="8"/>
  <c r="BI180" i="8"/>
  <c r="J180" i="8" s="1"/>
  <c r="BH180" i="8"/>
  <c r="I180" i="8" s="1"/>
  <c r="BG180" i="8"/>
  <c r="BF180" i="8"/>
  <c r="BD180" i="8"/>
  <c r="E180" i="8" s="1"/>
  <c r="AW180" i="8"/>
  <c r="AU180" i="8"/>
  <c r="AO180" i="8"/>
  <c r="AE180" i="8"/>
  <c r="W180" i="8"/>
  <c r="O180" i="8"/>
  <c r="N180" i="8"/>
  <c r="M180" i="8"/>
  <c r="L180" i="8"/>
  <c r="K180" i="8"/>
  <c r="H180" i="8"/>
  <c r="G180" i="8"/>
  <c r="BM179" i="8"/>
  <c r="BK179" i="8" s="1"/>
  <c r="BJ179" i="8"/>
  <c r="BI179" i="8"/>
  <c r="J179" i="8" s="1"/>
  <c r="BH179" i="8"/>
  <c r="I179" i="8" s="1"/>
  <c r="BG179" i="8"/>
  <c r="BF179" i="8"/>
  <c r="BD179" i="8"/>
  <c r="E179" i="8" s="1"/>
  <c r="AW179" i="8"/>
  <c r="AU179" i="8"/>
  <c r="AO179" i="8"/>
  <c r="AE179" i="8"/>
  <c r="W179" i="8"/>
  <c r="O179" i="8"/>
  <c r="N179" i="8"/>
  <c r="M179" i="8"/>
  <c r="L179" i="8"/>
  <c r="K179" i="8"/>
  <c r="H179" i="8"/>
  <c r="G179" i="8"/>
  <c r="BM178" i="8"/>
  <c r="BK178" i="8" s="1"/>
  <c r="BJ178" i="8"/>
  <c r="BI178" i="8"/>
  <c r="J178" i="8" s="1"/>
  <c r="BH178" i="8"/>
  <c r="I178" i="8" s="1"/>
  <c r="BG178" i="8"/>
  <c r="BF178" i="8"/>
  <c r="BD178" i="8"/>
  <c r="E178" i="8" s="1"/>
  <c r="AW178" i="8"/>
  <c r="AU178" i="8"/>
  <c r="AO178" i="8"/>
  <c r="AE178" i="8"/>
  <c r="W178" i="8"/>
  <c r="O178" i="8"/>
  <c r="N178" i="8"/>
  <c r="M178" i="8"/>
  <c r="L178" i="8"/>
  <c r="K178" i="8"/>
  <c r="H178" i="8"/>
  <c r="G178" i="8"/>
  <c r="BM177" i="8"/>
  <c r="BK177" i="8" s="1"/>
  <c r="BJ177" i="8"/>
  <c r="BI177" i="8"/>
  <c r="J177" i="8" s="1"/>
  <c r="BH177" i="8"/>
  <c r="I177" i="8" s="1"/>
  <c r="BG177" i="8"/>
  <c r="BF177" i="8"/>
  <c r="BD177" i="8"/>
  <c r="E177" i="8" s="1"/>
  <c r="AW177" i="8"/>
  <c r="AU177" i="8"/>
  <c r="AO177" i="8"/>
  <c r="AE177" i="8"/>
  <c r="W177" i="8"/>
  <c r="O177" i="8"/>
  <c r="N177" i="8"/>
  <c r="M177" i="8"/>
  <c r="L177" i="8"/>
  <c r="K177" i="8"/>
  <c r="H177" i="8"/>
  <c r="G177" i="8"/>
  <c r="BM176" i="8"/>
  <c r="BK176" i="8" s="1"/>
  <c r="BJ176" i="8"/>
  <c r="BI176" i="8"/>
  <c r="J176" i="8" s="1"/>
  <c r="BH176" i="8"/>
  <c r="I176" i="8" s="1"/>
  <c r="BG176" i="8"/>
  <c r="BF176" i="8"/>
  <c r="BD176" i="8"/>
  <c r="E176" i="8" s="1"/>
  <c r="AW176" i="8"/>
  <c r="AU176" i="8"/>
  <c r="AO176" i="8"/>
  <c r="AM176" i="8" s="1"/>
  <c r="AE176" i="8"/>
  <c r="W176" i="8"/>
  <c r="BC176" i="8" s="1"/>
  <c r="O176" i="8"/>
  <c r="N176" i="8"/>
  <c r="M176" i="8"/>
  <c r="L176" i="8"/>
  <c r="K176" i="8"/>
  <c r="H176" i="8"/>
  <c r="G176" i="8"/>
  <c r="D176" i="8"/>
  <c r="BM175" i="8"/>
  <c r="BK175" i="8" s="1"/>
  <c r="BJ175" i="8"/>
  <c r="BI175" i="8"/>
  <c r="J175" i="8" s="1"/>
  <c r="BH175" i="8"/>
  <c r="I175" i="8" s="1"/>
  <c r="BG175" i="8"/>
  <c r="BF175" i="8"/>
  <c r="BD175" i="8"/>
  <c r="E175" i="8" s="1"/>
  <c r="AW175" i="8"/>
  <c r="AU175" i="8"/>
  <c r="AO175" i="8"/>
  <c r="AM175" i="8" s="1"/>
  <c r="AE175" i="8"/>
  <c r="W175" i="8"/>
  <c r="O175" i="8"/>
  <c r="N175" i="8"/>
  <c r="M175" i="8"/>
  <c r="L175" i="8"/>
  <c r="K175" i="8"/>
  <c r="H175" i="8"/>
  <c r="G175" i="8"/>
  <c r="BM174" i="8"/>
  <c r="BK174" i="8" s="1"/>
  <c r="BJ174" i="8"/>
  <c r="BI174" i="8"/>
  <c r="J174" i="8" s="1"/>
  <c r="BH174" i="8"/>
  <c r="I174" i="8" s="1"/>
  <c r="BG174" i="8"/>
  <c r="BF174" i="8"/>
  <c r="BD174" i="8"/>
  <c r="E174" i="8" s="1"/>
  <c r="AW174" i="8"/>
  <c r="AU174" i="8"/>
  <c r="AO174" i="8"/>
  <c r="AM174" i="8" s="1"/>
  <c r="AE174" i="8"/>
  <c r="W174" i="8"/>
  <c r="O174" i="8"/>
  <c r="N174" i="8"/>
  <c r="M174" i="8"/>
  <c r="L174" i="8"/>
  <c r="K174" i="8"/>
  <c r="H174" i="8"/>
  <c r="G174" i="8"/>
  <c r="BM173" i="8"/>
  <c r="BK173" i="8" s="1"/>
  <c r="D173" i="8" s="1"/>
  <c r="BJ173" i="8"/>
  <c r="BI173" i="8"/>
  <c r="J173" i="8" s="1"/>
  <c r="BH173" i="8"/>
  <c r="I173" i="8" s="1"/>
  <c r="BG173" i="8"/>
  <c r="BF173" i="8"/>
  <c r="BD173" i="8"/>
  <c r="E173" i="8" s="1"/>
  <c r="AW173" i="8"/>
  <c r="AU173" i="8"/>
  <c r="AO173" i="8"/>
  <c r="AM173" i="8" s="1"/>
  <c r="AE173" i="8"/>
  <c r="W173" i="8"/>
  <c r="BC173" i="8" s="1"/>
  <c r="O173" i="8"/>
  <c r="N173" i="8"/>
  <c r="M173" i="8"/>
  <c r="L173" i="8"/>
  <c r="K173" i="8"/>
  <c r="H173" i="8"/>
  <c r="G173" i="8"/>
  <c r="BM172" i="8"/>
  <c r="BK172" i="8" s="1"/>
  <c r="BJ172" i="8"/>
  <c r="BI172" i="8"/>
  <c r="J172" i="8" s="1"/>
  <c r="BH172" i="8"/>
  <c r="I172" i="8" s="1"/>
  <c r="BF172" i="8"/>
  <c r="BD172" i="8"/>
  <c r="E172" i="8" s="1"/>
  <c r="AY172" i="8"/>
  <c r="AW172" i="8"/>
  <c r="AU172" i="8" s="1"/>
  <c r="AQ172" i="8"/>
  <c r="AO172" i="8"/>
  <c r="AM172" i="8"/>
  <c r="AI172" i="8"/>
  <c r="AG172" i="8" s="1"/>
  <c r="AE172" i="8" s="1"/>
  <c r="AA172" i="8"/>
  <c r="BG172" i="8" s="1"/>
  <c r="Y172" i="8"/>
  <c r="S172" i="8"/>
  <c r="Q172" i="8"/>
  <c r="O172" i="8"/>
  <c r="M172" i="8"/>
  <c r="K172" i="8"/>
  <c r="H172" i="8"/>
  <c r="G172" i="8"/>
  <c r="BM171" i="8"/>
  <c r="BK171" i="8" s="1"/>
  <c r="BJ171" i="8"/>
  <c r="BI171" i="8"/>
  <c r="J171" i="8" s="1"/>
  <c r="BH171" i="8"/>
  <c r="I171" i="8" s="1"/>
  <c r="BG171" i="8"/>
  <c r="BF171" i="8"/>
  <c r="BD171" i="8"/>
  <c r="E171" i="8" s="1"/>
  <c r="AW171" i="8"/>
  <c r="AU171" i="8"/>
  <c r="AO171" i="8"/>
  <c r="AM171" i="8" s="1"/>
  <c r="AE171" i="8"/>
  <c r="W171" i="8"/>
  <c r="O171" i="8"/>
  <c r="N171" i="8"/>
  <c r="M171" i="8"/>
  <c r="L171" i="8"/>
  <c r="K171" i="8"/>
  <c r="H171" i="8"/>
  <c r="G171" i="8"/>
  <c r="BM170" i="8"/>
  <c r="BK170" i="8" s="1"/>
  <c r="BJ170" i="8"/>
  <c r="BI170" i="8"/>
  <c r="J170" i="8" s="1"/>
  <c r="BH170" i="8"/>
  <c r="I170" i="8" s="1"/>
  <c r="BG170" i="8"/>
  <c r="BF170" i="8"/>
  <c r="BD170" i="8"/>
  <c r="E170" i="8" s="1"/>
  <c r="AW170" i="8"/>
  <c r="AU170" i="8"/>
  <c r="AO170" i="8"/>
  <c r="AM170" i="8" s="1"/>
  <c r="AE170" i="8"/>
  <c r="W170" i="8"/>
  <c r="O170" i="8"/>
  <c r="N170" i="8"/>
  <c r="M170" i="8"/>
  <c r="L170" i="8"/>
  <c r="K170" i="8"/>
  <c r="H170" i="8"/>
  <c r="G170" i="8"/>
  <c r="BM169" i="8"/>
  <c r="BK169" i="8" s="1"/>
  <c r="D169" i="8" s="1"/>
  <c r="BJ169" i="8"/>
  <c r="BI169" i="8"/>
  <c r="J169" i="8" s="1"/>
  <c r="BH169" i="8"/>
  <c r="I169" i="8" s="1"/>
  <c r="BG169" i="8"/>
  <c r="BF169" i="8"/>
  <c r="BD169" i="8"/>
  <c r="E169" i="8" s="1"/>
  <c r="AW169" i="8"/>
  <c r="AU169" i="8"/>
  <c r="AO169" i="8"/>
  <c r="AM169" i="8" s="1"/>
  <c r="AE169" i="8"/>
  <c r="W169" i="8"/>
  <c r="BC169" i="8" s="1"/>
  <c r="O169" i="8"/>
  <c r="N169" i="8"/>
  <c r="M169" i="8"/>
  <c r="L169" i="8"/>
  <c r="K169" i="8"/>
  <c r="H169" i="8"/>
  <c r="G169" i="8"/>
  <c r="BM168" i="8"/>
  <c r="BK168" i="8" s="1"/>
  <c r="BJ168" i="8"/>
  <c r="BI168" i="8"/>
  <c r="J168" i="8" s="1"/>
  <c r="BH168" i="8"/>
  <c r="I168" i="8" s="1"/>
  <c r="BG168" i="8"/>
  <c r="BF168" i="8"/>
  <c r="BD168" i="8"/>
  <c r="E168" i="8" s="1"/>
  <c r="AW168" i="8"/>
  <c r="AU168" i="8"/>
  <c r="AO168" i="8"/>
  <c r="AM168" i="8" s="1"/>
  <c r="AE168" i="8"/>
  <c r="W168" i="8"/>
  <c r="BC168" i="8" s="1"/>
  <c r="O168" i="8"/>
  <c r="N168" i="8"/>
  <c r="M168" i="8"/>
  <c r="L168" i="8"/>
  <c r="K168" i="8"/>
  <c r="H168" i="8"/>
  <c r="G168" i="8"/>
  <c r="D168" i="8"/>
  <c r="BM167" i="8"/>
  <c r="BK167" i="8" s="1"/>
  <c r="BJ167" i="8"/>
  <c r="BI167" i="8"/>
  <c r="J167" i="8" s="1"/>
  <c r="BH167" i="8"/>
  <c r="I167" i="8" s="1"/>
  <c r="BF167" i="8"/>
  <c r="BD167" i="8"/>
  <c r="E167" i="8" s="1"/>
  <c r="AY167" i="8"/>
  <c r="AW167" i="8"/>
  <c r="AU167" i="8"/>
  <c r="AQ167" i="8"/>
  <c r="AO167" i="8"/>
  <c r="AM167" i="8"/>
  <c r="AI167" i="8"/>
  <c r="AG167" i="8" s="1"/>
  <c r="AE167" i="8" s="1"/>
  <c r="AA167" i="8"/>
  <c r="S167" i="8"/>
  <c r="Q167" i="8"/>
  <c r="O167" i="8"/>
  <c r="M167" i="8"/>
  <c r="K167" i="8"/>
  <c r="G167" i="8"/>
  <c r="BM166" i="8"/>
  <c r="BK166" i="8" s="1"/>
  <c r="BJ166" i="8"/>
  <c r="BI166" i="8"/>
  <c r="J166" i="8" s="1"/>
  <c r="BH166" i="8"/>
  <c r="I166" i="8" s="1"/>
  <c r="BG166" i="8"/>
  <c r="BF166" i="8"/>
  <c r="BD166" i="8"/>
  <c r="E166" i="8" s="1"/>
  <c r="AW166" i="8"/>
  <c r="AU166" i="8"/>
  <c r="AO166" i="8"/>
  <c r="AM166" i="8" s="1"/>
  <c r="AE166" i="8"/>
  <c r="W166" i="8"/>
  <c r="O166" i="8"/>
  <c r="N166" i="8"/>
  <c r="M166" i="8"/>
  <c r="L166" i="8"/>
  <c r="K166" i="8"/>
  <c r="H166" i="8"/>
  <c r="G166" i="8"/>
  <c r="BM165" i="8"/>
  <c r="BK165" i="8" s="1"/>
  <c r="D165" i="8" s="1"/>
  <c r="BJ165" i="8"/>
  <c r="BI165" i="8"/>
  <c r="J165" i="8" s="1"/>
  <c r="BH165" i="8"/>
  <c r="I165" i="8" s="1"/>
  <c r="BG165" i="8"/>
  <c r="BF165" i="8"/>
  <c r="BD165" i="8"/>
  <c r="E165" i="8" s="1"/>
  <c r="AW165" i="8"/>
  <c r="AU165" i="8"/>
  <c r="AO165" i="8"/>
  <c r="AM165" i="8" s="1"/>
  <c r="AE165" i="8"/>
  <c r="W165" i="8"/>
  <c r="BC165" i="8" s="1"/>
  <c r="O165" i="8"/>
  <c r="N165" i="8"/>
  <c r="M165" i="8"/>
  <c r="L165" i="8"/>
  <c r="K165" i="8"/>
  <c r="H165" i="8"/>
  <c r="G165" i="8"/>
  <c r="BM164" i="8"/>
  <c r="BK164" i="8" s="1"/>
  <c r="BJ164" i="8"/>
  <c r="BI164" i="8"/>
  <c r="J164" i="8" s="1"/>
  <c r="BH164" i="8"/>
  <c r="I164" i="8" s="1"/>
  <c r="BG164" i="8"/>
  <c r="BF164" i="8"/>
  <c r="BD164" i="8"/>
  <c r="E164" i="8" s="1"/>
  <c r="AW164" i="8"/>
  <c r="AU164" i="8"/>
  <c r="AO164" i="8"/>
  <c r="AM164" i="8" s="1"/>
  <c r="AE164" i="8"/>
  <c r="W164" i="8"/>
  <c r="BC164" i="8" s="1"/>
  <c r="O164" i="8"/>
  <c r="N164" i="8"/>
  <c r="M164" i="8"/>
  <c r="L164" i="8"/>
  <c r="K164" i="8"/>
  <c r="H164" i="8"/>
  <c r="G164" i="8"/>
  <c r="D164" i="8"/>
  <c r="BM163" i="8"/>
  <c r="BK163" i="8" s="1"/>
  <c r="BJ163" i="8"/>
  <c r="BI163" i="8"/>
  <c r="J163" i="8" s="1"/>
  <c r="BH163" i="8"/>
  <c r="I163" i="8" s="1"/>
  <c r="BG163" i="8"/>
  <c r="BF163" i="8"/>
  <c r="BD163" i="8"/>
  <c r="E163" i="8" s="1"/>
  <c r="AW163" i="8"/>
  <c r="AU163" i="8"/>
  <c r="AO163" i="8"/>
  <c r="AM163" i="8" s="1"/>
  <c r="AE163" i="8"/>
  <c r="W163" i="8"/>
  <c r="O163" i="8"/>
  <c r="N163" i="8"/>
  <c r="M163" i="8"/>
  <c r="L163" i="8"/>
  <c r="K163" i="8"/>
  <c r="H163" i="8"/>
  <c r="G163" i="8"/>
  <c r="BM162" i="8"/>
  <c r="BK162" i="8" s="1"/>
  <c r="BJ162" i="8"/>
  <c r="BI162" i="8"/>
  <c r="J162" i="8" s="1"/>
  <c r="BH162" i="8"/>
  <c r="I162" i="8" s="1"/>
  <c r="BG162" i="8"/>
  <c r="BF162" i="8"/>
  <c r="BD162" i="8"/>
  <c r="E162" i="8" s="1"/>
  <c r="AW162" i="8"/>
  <c r="AU162" i="8"/>
  <c r="AO162" i="8"/>
  <c r="AM162" i="8" s="1"/>
  <c r="AE162" i="8"/>
  <c r="W162" i="8"/>
  <c r="O162" i="8"/>
  <c r="N162" i="8"/>
  <c r="M162" i="8"/>
  <c r="L162" i="8"/>
  <c r="K162" i="8"/>
  <c r="H162" i="8"/>
  <c r="G162" i="8"/>
  <c r="BM161" i="8"/>
  <c r="BK161" i="8" s="1"/>
  <c r="BJ161" i="8"/>
  <c r="BI161" i="8"/>
  <c r="J161" i="8" s="1"/>
  <c r="BH161" i="8"/>
  <c r="I161" i="8" s="1"/>
  <c r="BG161" i="8"/>
  <c r="BF161" i="8"/>
  <c r="BD161" i="8"/>
  <c r="E161" i="8" s="1"/>
  <c r="AW161" i="8"/>
  <c r="AU161" i="8"/>
  <c r="AO161" i="8"/>
  <c r="AM161" i="8" s="1"/>
  <c r="AE161" i="8"/>
  <c r="W161" i="8"/>
  <c r="BC161" i="8" s="1"/>
  <c r="O161" i="8"/>
  <c r="N161" i="8"/>
  <c r="M161" i="8"/>
  <c r="L161" i="8"/>
  <c r="K161" i="8"/>
  <c r="H161" i="8"/>
  <c r="G161" i="8"/>
  <c r="D161" i="8"/>
  <c r="BM160" i="8"/>
  <c r="BK160" i="8" s="1"/>
  <c r="BJ160" i="8"/>
  <c r="BI160" i="8"/>
  <c r="J160" i="8" s="1"/>
  <c r="BH160" i="8"/>
  <c r="I160" i="8" s="1"/>
  <c r="BG160" i="8"/>
  <c r="BF160" i="8"/>
  <c r="BD160" i="8"/>
  <c r="E160" i="8" s="1"/>
  <c r="AW160" i="8"/>
  <c r="AU160" i="8"/>
  <c r="AO160" i="8"/>
  <c r="AM160" i="8" s="1"/>
  <c r="AE160" i="8"/>
  <c r="W160" i="8"/>
  <c r="BC160" i="8" s="1"/>
  <c r="O160" i="8"/>
  <c r="N160" i="8"/>
  <c r="M160" i="8"/>
  <c r="L160" i="8"/>
  <c r="K160" i="8"/>
  <c r="H160" i="8"/>
  <c r="G160" i="8"/>
  <c r="D160" i="8"/>
  <c r="BM159" i="8"/>
  <c r="BK159" i="8" s="1"/>
  <c r="BJ159" i="8"/>
  <c r="BI159" i="8"/>
  <c r="J159" i="8" s="1"/>
  <c r="BH159" i="8"/>
  <c r="I159" i="8" s="1"/>
  <c r="BF159" i="8"/>
  <c r="BD159" i="8"/>
  <c r="E159" i="8" s="1"/>
  <c r="AY159" i="8"/>
  <c r="AW159" i="8"/>
  <c r="AU159" i="8"/>
  <c r="AQ159" i="8"/>
  <c r="AO159" i="8"/>
  <c r="AM159" i="8"/>
  <c r="AI159" i="8"/>
  <c r="AG159" i="8" s="1"/>
  <c r="AE159" i="8" s="1"/>
  <c r="AA159" i="8"/>
  <c r="S159" i="8"/>
  <c r="Q159" i="8"/>
  <c r="O159" i="8"/>
  <c r="M159" i="8"/>
  <c r="K159" i="8"/>
  <c r="G159" i="8"/>
  <c r="BM158" i="8"/>
  <c r="BK158" i="8" s="1"/>
  <c r="BJ158" i="8"/>
  <c r="BI158" i="8"/>
  <c r="J158" i="8" s="1"/>
  <c r="BH158" i="8"/>
  <c r="I158" i="8" s="1"/>
  <c r="BG158" i="8"/>
  <c r="BF158" i="8"/>
  <c r="BD158" i="8"/>
  <c r="E158" i="8" s="1"/>
  <c r="AW158" i="8"/>
  <c r="AU158" i="8"/>
  <c r="AO158" i="8"/>
  <c r="AM158" i="8" s="1"/>
  <c r="AE158" i="8"/>
  <c r="W158" i="8"/>
  <c r="O158" i="8"/>
  <c r="N158" i="8"/>
  <c r="M158" i="8"/>
  <c r="L158" i="8"/>
  <c r="K158" i="8"/>
  <c r="H158" i="8"/>
  <c r="G158" i="8"/>
  <c r="BM157" i="8"/>
  <c r="BK157" i="8" s="1"/>
  <c r="BJ157" i="8"/>
  <c r="BI157" i="8"/>
  <c r="J157" i="8" s="1"/>
  <c r="BH157" i="8"/>
  <c r="I157" i="8" s="1"/>
  <c r="BG157" i="8"/>
  <c r="BF157" i="8"/>
  <c r="BD157" i="8"/>
  <c r="E157" i="8" s="1"/>
  <c r="AW157" i="8"/>
  <c r="AU157" i="8"/>
  <c r="AO157" i="8"/>
  <c r="AM157" i="8" s="1"/>
  <c r="AE157" i="8"/>
  <c r="W157" i="8"/>
  <c r="BC157" i="8" s="1"/>
  <c r="O157" i="8"/>
  <c r="N157" i="8"/>
  <c r="M157" i="8"/>
  <c r="L157" i="8"/>
  <c r="K157" i="8"/>
  <c r="H157" i="8"/>
  <c r="G157" i="8"/>
  <c r="D157" i="8"/>
  <c r="BM156" i="8"/>
  <c r="BK156" i="8" s="1"/>
  <c r="BJ156" i="8"/>
  <c r="BI156" i="8"/>
  <c r="J156" i="8" s="1"/>
  <c r="BH156" i="8"/>
  <c r="I156" i="8" s="1"/>
  <c r="BG156" i="8"/>
  <c r="BF156" i="8"/>
  <c r="BD156" i="8"/>
  <c r="E156" i="8" s="1"/>
  <c r="AW156" i="8"/>
  <c r="AU156" i="8"/>
  <c r="AO156" i="8"/>
  <c r="AM156" i="8" s="1"/>
  <c r="AE156" i="8"/>
  <c r="W156" i="8"/>
  <c r="BC156" i="8" s="1"/>
  <c r="O156" i="8"/>
  <c r="N156" i="8"/>
  <c r="M156" i="8"/>
  <c r="L156" i="8"/>
  <c r="K156" i="8"/>
  <c r="H156" i="8"/>
  <c r="G156" i="8"/>
  <c r="D156" i="8"/>
  <c r="BM155" i="8"/>
  <c r="BK155" i="8" s="1"/>
  <c r="BJ155" i="8"/>
  <c r="BI155" i="8"/>
  <c r="J155" i="8" s="1"/>
  <c r="BH155" i="8"/>
  <c r="I155" i="8" s="1"/>
  <c r="BG155" i="8"/>
  <c r="BF155" i="8"/>
  <c r="BD155" i="8"/>
  <c r="E155" i="8" s="1"/>
  <c r="AW155" i="8"/>
  <c r="AU155" i="8"/>
  <c r="AO155" i="8"/>
  <c r="AM155" i="8" s="1"/>
  <c r="AE155" i="8"/>
  <c r="W155" i="8"/>
  <c r="O155" i="8"/>
  <c r="N155" i="8"/>
  <c r="M155" i="8"/>
  <c r="L155" i="8"/>
  <c r="K155" i="8"/>
  <c r="H155" i="8"/>
  <c r="G155" i="8"/>
  <c r="BM154" i="8"/>
  <c r="BK154" i="8" s="1"/>
  <c r="BJ154" i="8"/>
  <c r="BI154" i="8"/>
  <c r="J154" i="8" s="1"/>
  <c r="BH154" i="8"/>
  <c r="I154" i="8" s="1"/>
  <c r="BG154" i="8"/>
  <c r="BF154" i="8"/>
  <c r="BD154" i="8"/>
  <c r="E154" i="8" s="1"/>
  <c r="AW154" i="8"/>
  <c r="AU154" i="8"/>
  <c r="AO154" i="8"/>
  <c r="AM154" i="8" s="1"/>
  <c r="AE154" i="8"/>
  <c r="W154" i="8"/>
  <c r="O154" i="8"/>
  <c r="N154" i="8"/>
  <c r="M154" i="8"/>
  <c r="L154" i="8"/>
  <c r="K154" i="8"/>
  <c r="H154" i="8"/>
  <c r="G154" i="8"/>
  <c r="BM153" i="8"/>
  <c r="BK153" i="8" s="1"/>
  <c r="BJ153" i="8"/>
  <c r="BI153" i="8"/>
  <c r="J153" i="8" s="1"/>
  <c r="BH153" i="8"/>
  <c r="I153" i="8" s="1"/>
  <c r="BF153" i="8"/>
  <c r="BD153" i="8"/>
  <c r="E153" i="8" s="1"/>
  <c r="AY153" i="8"/>
  <c r="AW153" i="8"/>
  <c r="AU153" i="8" s="1"/>
  <c r="AQ153" i="8"/>
  <c r="AO153" i="8"/>
  <c r="AM153" i="8"/>
  <c r="AI153" i="8"/>
  <c r="AG153" i="8" s="1"/>
  <c r="AE153" i="8" s="1"/>
  <c r="AA153" i="8"/>
  <c r="Y153" i="8"/>
  <c r="S153" i="8"/>
  <c r="Q153" i="8"/>
  <c r="O153" i="8" s="1"/>
  <c r="M153" i="8"/>
  <c r="K153" i="8"/>
  <c r="G153" i="8"/>
  <c r="BM152" i="8"/>
  <c r="BK152" i="8" s="1"/>
  <c r="BJ152" i="8"/>
  <c r="BI152" i="8"/>
  <c r="J152" i="8" s="1"/>
  <c r="BH152" i="8"/>
  <c r="I152" i="8" s="1"/>
  <c r="BG152" i="8"/>
  <c r="BF152" i="8"/>
  <c r="BD152" i="8"/>
  <c r="E152" i="8" s="1"/>
  <c r="AW152" i="8"/>
  <c r="AU152" i="8"/>
  <c r="AO152" i="8"/>
  <c r="AM152" i="8" s="1"/>
  <c r="AE152" i="8"/>
  <c r="W152" i="8"/>
  <c r="BC152" i="8" s="1"/>
  <c r="O152" i="8"/>
  <c r="N152" i="8"/>
  <c r="M152" i="8"/>
  <c r="L152" i="8"/>
  <c r="K152" i="8"/>
  <c r="H152" i="8"/>
  <c r="G152" i="8"/>
  <c r="D152" i="8"/>
  <c r="BM151" i="8"/>
  <c r="BK151" i="8" s="1"/>
  <c r="BJ151" i="8"/>
  <c r="BI151" i="8"/>
  <c r="J151" i="8" s="1"/>
  <c r="BH151" i="8"/>
  <c r="I151" i="8" s="1"/>
  <c r="BG151" i="8"/>
  <c r="BF151" i="8"/>
  <c r="BD151" i="8"/>
  <c r="E151" i="8" s="1"/>
  <c r="AW151" i="8"/>
  <c r="AU151" i="8"/>
  <c r="AO151" i="8"/>
  <c r="AM151" i="8" s="1"/>
  <c r="AE151" i="8"/>
  <c r="W151" i="8"/>
  <c r="O151" i="8"/>
  <c r="N151" i="8"/>
  <c r="M151" i="8"/>
  <c r="L151" i="8"/>
  <c r="K151" i="8"/>
  <c r="H151" i="8"/>
  <c r="G151" i="8"/>
  <c r="BM150" i="8"/>
  <c r="BK150" i="8" s="1"/>
  <c r="BJ150" i="8"/>
  <c r="BI150" i="8"/>
  <c r="J150" i="8" s="1"/>
  <c r="BH150" i="8"/>
  <c r="I150" i="8" s="1"/>
  <c r="BG150" i="8"/>
  <c r="BF150" i="8"/>
  <c r="BD150" i="8"/>
  <c r="E150" i="8" s="1"/>
  <c r="AW150" i="8"/>
  <c r="AU150" i="8"/>
  <c r="AO150" i="8"/>
  <c r="AM150" i="8" s="1"/>
  <c r="AE150" i="8"/>
  <c r="W150" i="8"/>
  <c r="O150" i="8"/>
  <c r="N150" i="8"/>
  <c r="M150" i="8"/>
  <c r="L150" i="8"/>
  <c r="K150" i="8"/>
  <c r="H150" i="8"/>
  <c r="G150" i="8"/>
  <c r="BM149" i="8"/>
  <c r="BK149" i="8" s="1"/>
  <c r="BJ149" i="8"/>
  <c r="BI149" i="8"/>
  <c r="J149" i="8" s="1"/>
  <c r="BH149" i="8"/>
  <c r="I149" i="8" s="1"/>
  <c r="BF149" i="8"/>
  <c r="BD149" i="8"/>
  <c r="E149" i="8" s="1"/>
  <c r="AY149" i="8"/>
  <c r="AW149" i="8"/>
  <c r="AU149" i="8" s="1"/>
  <c r="AQ149" i="8"/>
  <c r="AO149" i="8"/>
  <c r="AM149" i="8"/>
  <c r="AI149" i="8"/>
  <c r="AG149" i="8" s="1"/>
  <c r="AE149" i="8" s="1"/>
  <c r="AA149" i="8"/>
  <c r="Y149" i="8"/>
  <c r="S149" i="8"/>
  <c r="Q149" i="8"/>
  <c r="O149" i="8" s="1"/>
  <c r="M149" i="8"/>
  <c r="K149" i="8"/>
  <c r="G149" i="8"/>
  <c r="BM148" i="8"/>
  <c r="BK148" i="8" s="1"/>
  <c r="BJ148" i="8"/>
  <c r="BI148" i="8"/>
  <c r="J148" i="8" s="1"/>
  <c r="BH148" i="8"/>
  <c r="I148" i="8" s="1"/>
  <c r="BG148" i="8"/>
  <c r="BF148" i="8"/>
  <c r="BD148" i="8"/>
  <c r="E148" i="8" s="1"/>
  <c r="AW148" i="8"/>
  <c r="AU148" i="8"/>
  <c r="AO148" i="8"/>
  <c r="AM148" i="8" s="1"/>
  <c r="AE148" i="8"/>
  <c r="W148" i="8"/>
  <c r="BC148" i="8" s="1"/>
  <c r="O148" i="8"/>
  <c r="N148" i="8"/>
  <c r="M148" i="8"/>
  <c r="L148" i="8"/>
  <c r="K148" i="8"/>
  <c r="H148" i="8"/>
  <c r="G148" i="8"/>
  <c r="D148" i="8"/>
  <c r="BM147" i="8"/>
  <c r="BK147" i="8" s="1"/>
  <c r="BJ147" i="8"/>
  <c r="BI147" i="8"/>
  <c r="J147" i="8" s="1"/>
  <c r="BH147" i="8"/>
  <c r="I147" i="8" s="1"/>
  <c r="BG147" i="8"/>
  <c r="BF147" i="8"/>
  <c r="BD147" i="8"/>
  <c r="E147" i="8" s="1"/>
  <c r="AW147" i="8"/>
  <c r="AU147" i="8"/>
  <c r="AO147" i="8"/>
  <c r="AM147" i="8" s="1"/>
  <c r="AE147" i="8"/>
  <c r="W147" i="8"/>
  <c r="O147" i="8"/>
  <c r="N147" i="8"/>
  <c r="M147" i="8"/>
  <c r="L147" i="8"/>
  <c r="K147" i="8"/>
  <c r="H147" i="8"/>
  <c r="G147" i="8"/>
  <c r="BM146" i="8"/>
  <c r="BK146" i="8" s="1"/>
  <c r="BJ146" i="8"/>
  <c r="BI146" i="8"/>
  <c r="J146" i="8" s="1"/>
  <c r="BH146" i="8"/>
  <c r="I146" i="8" s="1"/>
  <c r="BG146" i="8"/>
  <c r="BF146" i="8"/>
  <c r="BD146" i="8"/>
  <c r="E146" i="8" s="1"/>
  <c r="AW146" i="8"/>
  <c r="AU146" i="8"/>
  <c r="AO146" i="8"/>
  <c r="AM146" i="8" s="1"/>
  <c r="AE146" i="8"/>
  <c r="W146" i="8"/>
  <c r="O146" i="8"/>
  <c r="N146" i="8"/>
  <c r="M146" i="8"/>
  <c r="L146" i="8"/>
  <c r="K146" i="8"/>
  <c r="H146" i="8"/>
  <c r="G146" i="8"/>
  <c r="BM145" i="8"/>
  <c r="BK145" i="8" s="1"/>
  <c r="BJ145" i="8"/>
  <c r="BI145" i="8"/>
  <c r="BH145" i="8"/>
  <c r="BF145" i="8"/>
  <c r="BD145" i="8"/>
  <c r="AY145" i="8"/>
  <c r="AW145" i="8"/>
  <c r="AU145" i="8" s="1"/>
  <c r="AQ145" i="8"/>
  <c r="AO145" i="8"/>
  <c r="AM145" i="8"/>
  <c r="AI145" i="8"/>
  <c r="AG145" i="8" s="1"/>
  <c r="AE145" i="8" s="1"/>
  <c r="AA145" i="8"/>
  <c r="Y145" i="8"/>
  <c r="S145" i="8"/>
  <c r="Q145" i="8"/>
  <c r="O145" i="8" s="1"/>
  <c r="M145" i="8"/>
  <c r="K145" i="8"/>
  <c r="G145" i="8"/>
  <c r="G144" i="8" s="1"/>
  <c r="BR144" i="8"/>
  <c r="BQ144" i="8"/>
  <c r="BP144" i="8"/>
  <c r="BP141" i="8" s="1"/>
  <c r="BO144" i="8"/>
  <c r="BN144" i="8"/>
  <c r="BN141" i="8" s="1"/>
  <c r="BL144" i="8"/>
  <c r="BJ144" i="8"/>
  <c r="BJ141" i="8" s="1"/>
  <c r="BF144" i="8"/>
  <c r="BB144" i="8"/>
  <c r="BB141" i="8" s="1"/>
  <c r="BB225" i="8" s="1"/>
  <c r="BA144" i="8"/>
  <c r="AZ144" i="8"/>
  <c r="AY144" i="8"/>
  <c r="AY141" i="8" s="1"/>
  <c r="AX144" i="8"/>
  <c r="AV144" i="8"/>
  <c r="AT144" i="8"/>
  <c r="AS144" i="8"/>
  <c r="AR144" i="8"/>
  <c r="AP144" i="8"/>
  <c r="AN144" i="8"/>
  <c r="AL144" i="8"/>
  <c r="AK144" i="8"/>
  <c r="AJ144" i="8"/>
  <c r="AJ141" i="8" s="1"/>
  <c r="AI144" i="8"/>
  <c r="AH144" i="8"/>
  <c r="AF144" i="8"/>
  <c r="AD144" i="8"/>
  <c r="AD141" i="8" s="1"/>
  <c r="AD225" i="8" s="1"/>
  <c r="AC144" i="8"/>
  <c r="AB144" i="8"/>
  <c r="AA144" i="8"/>
  <c r="Z144" i="8"/>
  <c r="X144" i="8"/>
  <c r="M144" i="8" s="1"/>
  <c r="V144" i="8"/>
  <c r="V141" i="8" s="1"/>
  <c r="U144" i="8"/>
  <c r="T144" i="8"/>
  <c r="S144" i="8"/>
  <c r="R144" i="8"/>
  <c r="P144" i="8"/>
  <c r="C144" i="8"/>
  <c r="BM143" i="8"/>
  <c r="BK143" i="8" s="1"/>
  <c r="BJ143" i="8"/>
  <c r="BI143" i="8"/>
  <c r="BH143" i="8"/>
  <c r="I143" i="8" s="1"/>
  <c r="I142" i="8" s="1"/>
  <c r="BG143" i="8"/>
  <c r="BF143" i="8"/>
  <c r="BD143" i="8"/>
  <c r="E143" i="8" s="1"/>
  <c r="AW143" i="8"/>
  <c r="AU143" i="8"/>
  <c r="AO143" i="8"/>
  <c r="AG143" i="8"/>
  <c r="AE143" i="8"/>
  <c r="Y143" i="8"/>
  <c r="W143" i="8" s="1"/>
  <c r="Q143" i="8"/>
  <c r="O143" i="8"/>
  <c r="N143" i="8"/>
  <c r="M143" i="8"/>
  <c r="K143" i="8"/>
  <c r="J143" i="8"/>
  <c r="H143" i="8"/>
  <c r="G143" i="8"/>
  <c r="BO142" i="8"/>
  <c r="BO141" i="8" s="1"/>
  <c r="BM142" i="8"/>
  <c r="BK142" i="8" s="1"/>
  <c r="BG142" i="8"/>
  <c r="AY142" i="8"/>
  <c r="AW142" i="8"/>
  <c r="AU142" i="8"/>
  <c r="AQ142" i="8"/>
  <c r="AI142" i="8"/>
  <c r="AI141" i="8" s="1"/>
  <c r="AG142" i="8"/>
  <c r="AE142" i="8" s="1"/>
  <c r="AA142" i="8"/>
  <c r="Y142" i="8"/>
  <c r="S142" i="8"/>
  <c r="Q142" i="8"/>
  <c r="O142" i="8"/>
  <c r="M142" i="8"/>
  <c r="K142" i="8"/>
  <c r="J142" i="8"/>
  <c r="H142" i="8"/>
  <c r="BR141" i="8"/>
  <c r="BQ141" i="8"/>
  <c r="BA141" i="8"/>
  <c r="AZ141" i="8"/>
  <c r="AT141" i="8"/>
  <c r="AS141" i="8"/>
  <c r="AS225" i="8" s="1"/>
  <c r="AR141" i="8"/>
  <c r="AP141" i="8"/>
  <c r="AL141" i="8"/>
  <c r="AL225" i="8" s="1"/>
  <c r="AK141" i="8"/>
  <c r="AH141" i="8"/>
  <c r="AC141" i="8"/>
  <c r="AB141" i="8"/>
  <c r="U141" i="8"/>
  <c r="T141" i="8"/>
  <c r="T225" i="8" s="1"/>
  <c r="S141" i="8"/>
  <c r="S225" i="8" s="1"/>
  <c r="M141" i="8"/>
  <c r="CA140" i="8"/>
  <c r="BB140" i="8"/>
  <c r="AS140" i="8"/>
  <c r="AL140" i="8"/>
  <c r="AD140" i="8"/>
  <c r="V140" i="8" s="1"/>
  <c r="DB139" i="8"/>
  <c r="BM139" i="8"/>
  <c r="BK139" i="8" s="1"/>
  <c r="BJ139" i="8"/>
  <c r="BI139" i="8"/>
  <c r="J139" i="8" s="1"/>
  <c r="BH139" i="8"/>
  <c r="I139" i="8" s="1"/>
  <c r="BG139" i="8"/>
  <c r="BF139" i="8"/>
  <c r="BE139" i="8"/>
  <c r="BD139" i="8"/>
  <c r="AU139" i="8"/>
  <c r="AO139" i="8"/>
  <c r="AM139" i="8"/>
  <c r="AG139" i="8"/>
  <c r="AE139" i="8"/>
  <c r="O139" i="8" s="1"/>
  <c r="Y139" i="8"/>
  <c r="N139" i="8" s="1"/>
  <c r="W139" i="8"/>
  <c r="V139" i="8"/>
  <c r="U139" i="8"/>
  <c r="T139" i="8"/>
  <c r="S139" i="8"/>
  <c r="R139" i="8"/>
  <c r="Q139" i="8"/>
  <c r="P139" i="8"/>
  <c r="M139" i="8"/>
  <c r="L139" i="8"/>
  <c r="K139" i="8"/>
  <c r="H139" i="8"/>
  <c r="G139" i="8"/>
  <c r="DC138" i="8"/>
  <c r="BM138" i="8"/>
  <c r="BK138" i="8" s="1"/>
  <c r="BJ138" i="8"/>
  <c r="BI138" i="8"/>
  <c r="BH138" i="8"/>
  <c r="BG138" i="8"/>
  <c r="H138" i="8" s="1"/>
  <c r="BF138" i="8"/>
  <c r="G138" i="8" s="1"/>
  <c r="BD138" i="8"/>
  <c r="E138" i="8" s="1"/>
  <c r="AU138" i="8"/>
  <c r="AO138" i="8"/>
  <c r="AM138" i="8"/>
  <c r="AG138" i="8"/>
  <c r="AE138" i="8" s="1"/>
  <c r="Y138" i="8"/>
  <c r="W138" i="8"/>
  <c r="V138" i="8"/>
  <c r="U138" i="8"/>
  <c r="T138" i="8"/>
  <c r="S138" i="8"/>
  <c r="R138" i="8"/>
  <c r="P138" i="8"/>
  <c r="DB138" i="8" s="1"/>
  <c r="O138" i="8"/>
  <c r="N138" i="8"/>
  <c r="M138" i="8"/>
  <c r="K138" i="8"/>
  <c r="J138" i="8"/>
  <c r="I138" i="8"/>
  <c r="DC137" i="8"/>
  <c r="BM137" i="8"/>
  <c r="BK137" i="8" s="1"/>
  <c r="BJ137" i="8"/>
  <c r="BI137" i="8"/>
  <c r="J137" i="8" s="1"/>
  <c r="BH137" i="8"/>
  <c r="BG137" i="8"/>
  <c r="BF137" i="8"/>
  <c r="G137" i="8" s="1"/>
  <c r="BD137" i="8"/>
  <c r="AU137" i="8"/>
  <c r="AO137" i="8"/>
  <c r="AM137" i="8" s="1"/>
  <c r="AG137" i="8"/>
  <c r="AE137" i="8"/>
  <c r="Y137" i="8"/>
  <c r="V137" i="8"/>
  <c r="U137" i="8"/>
  <c r="T137" i="8"/>
  <c r="S137" i="8"/>
  <c r="R137" i="8"/>
  <c r="P137" i="8"/>
  <c r="DB137" i="8" s="1"/>
  <c r="M137" i="8"/>
  <c r="K137" i="8"/>
  <c r="I137" i="8"/>
  <c r="H137" i="8"/>
  <c r="E137" i="8"/>
  <c r="DC136" i="8"/>
  <c r="BM136" i="8"/>
  <c r="BJ136" i="8"/>
  <c r="K136" i="8" s="1"/>
  <c r="BI136" i="8"/>
  <c r="J136" i="8" s="1"/>
  <c r="BH136" i="8"/>
  <c r="BG136" i="8"/>
  <c r="H136" i="8" s="1"/>
  <c r="BF136" i="8"/>
  <c r="G136" i="8" s="1"/>
  <c r="BD136" i="8"/>
  <c r="AG136" i="8"/>
  <c r="N136" i="8" s="1"/>
  <c r="Y136" i="8"/>
  <c r="W136" i="8"/>
  <c r="V136" i="8"/>
  <c r="U136" i="8"/>
  <c r="T136" i="8"/>
  <c r="S136" i="8"/>
  <c r="R136" i="8"/>
  <c r="P136" i="8"/>
  <c r="DB136" i="8" s="1"/>
  <c r="M136" i="8"/>
  <c r="I136" i="8"/>
  <c r="E136" i="8"/>
  <c r="DC135" i="8"/>
  <c r="DB135" i="8"/>
  <c r="BM135" i="8"/>
  <c r="BK135" i="8" s="1"/>
  <c r="BJ135" i="8"/>
  <c r="BI135" i="8"/>
  <c r="J135" i="8" s="1"/>
  <c r="BH135" i="8"/>
  <c r="BG135" i="8"/>
  <c r="BF135" i="8"/>
  <c r="G135" i="8" s="1"/>
  <c r="BE135" i="8"/>
  <c r="F135" i="8" s="1"/>
  <c r="BD135" i="8"/>
  <c r="AU135" i="8"/>
  <c r="AO135" i="8"/>
  <c r="AM135" i="8"/>
  <c r="AG135" i="8"/>
  <c r="AE135" i="8"/>
  <c r="Y135" i="8"/>
  <c r="N135" i="8" s="1"/>
  <c r="W135" i="8"/>
  <c r="V135" i="8"/>
  <c r="U135" i="8"/>
  <c r="T135" i="8"/>
  <c r="S135" i="8"/>
  <c r="R135" i="8"/>
  <c r="P135" i="8"/>
  <c r="M135" i="8"/>
  <c r="K135" i="8"/>
  <c r="I135" i="8"/>
  <c r="H135" i="8"/>
  <c r="E135" i="8"/>
  <c r="BM134" i="8"/>
  <c r="BJ134" i="8"/>
  <c r="BI134" i="8"/>
  <c r="BH134" i="8"/>
  <c r="I134" i="8" s="1"/>
  <c r="BG134" i="8"/>
  <c r="H134" i="8" s="1"/>
  <c r="BF134" i="8"/>
  <c r="BD134" i="8"/>
  <c r="AU134" i="8"/>
  <c r="AO134" i="8"/>
  <c r="AM134" i="8"/>
  <c r="AG134" i="8"/>
  <c r="AE134" i="8" s="1"/>
  <c r="Y134" i="8"/>
  <c r="Q134" i="8" s="1"/>
  <c r="W134" i="8"/>
  <c r="V134" i="8"/>
  <c r="U134" i="8"/>
  <c r="T134" i="8"/>
  <c r="S134" i="8"/>
  <c r="R134" i="8"/>
  <c r="P134" i="8"/>
  <c r="DB134" i="8" s="1"/>
  <c r="O134" i="8"/>
  <c r="N134" i="8"/>
  <c r="M134" i="8"/>
  <c r="K134" i="8"/>
  <c r="J134" i="8"/>
  <c r="G134" i="8"/>
  <c r="DC133" i="8"/>
  <c r="BM133" i="8"/>
  <c r="BK133" i="8"/>
  <c r="BJ133" i="8"/>
  <c r="K133" i="8" s="1"/>
  <c r="BI133" i="8"/>
  <c r="J133" i="8" s="1"/>
  <c r="BH133" i="8"/>
  <c r="BG133" i="8"/>
  <c r="BF133" i="8"/>
  <c r="G133" i="8" s="1"/>
  <c r="BD133" i="8"/>
  <c r="AU133" i="8"/>
  <c r="AO133" i="8"/>
  <c r="AM133" i="8" s="1"/>
  <c r="AG133" i="8"/>
  <c r="AE133" i="8"/>
  <c r="Y133" i="8"/>
  <c r="BE133" i="8" s="1"/>
  <c r="F133" i="8" s="1"/>
  <c r="V133" i="8"/>
  <c r="U133" i="8"/>
  <c r="T133" i="8"/>
  <c r="S133" i="8"/>
  <c r="R133" i="8"/>
  <c r="Q133" i="8"/>
  <c r="P133" i="8"/>
  <c r="DB133" i="8" s="1"/>
  <c r="M133" i="8"/>
  <c r="I133" i="8"/>
  <c r="H133" i="8"/>
  <c r="E133" i="8"/>
  <c r="BM132" i="8"/>
  <c r="BJ132" i="8"/>
  <c r="BI132" i="8"/>
  <c r="BH132" i="8"/>
  <c r="I132" i="8" s="1"/>
  <c r="BG132" i="8"/>
  <c r="H132" i="8" s="1"/>
  <c r="BF132" i="8"/>
  <c r="BD132" i="8"/>
  <c r="DC132" i="8" s="1"/>
  <c r="AG132" i="8"/>
  <c r="AE132" i="8" s="1"/>
  <c r="O132" i="8" s="1"/>
  <c r="Y132" i="8"/>
  <c r="BE132" i="8" s="1"/>
  <c r="F132" i="8" s="1"/>
  <c r="W132" i="8"/>
  <c r="V132" i="8"/>
  <c r="U132" i="8"/>
  <c r="T132" i="8"/>
  <c r="S132" i="8"/>
  <c r="R132" i="8"/>
  <c r="P132" i="8"/>
  <c r="DB132" i="8" s="1"/>
  <c r="N132" i="8"/>
  <c r="M132" i="8"/>
  <c r="K132" i="8"/>
  <c r="J132" i="8"/>
  <c r="G132" i="8"/>
  <c r="DE131" i="8"/>
  <c r="DC131" i="8"/>
  <c r="BP131" i="8"/>
  <c r="BO131" i="8"/>
  <c r="BN131" i="8"/>
  <c r="BL131" i="8"/>
  <c r="BG131" i="8"/>
  <c r="H131" i="8" s="1"/>
  <c r="BD131" i="8"/>
  <c r="AZ131" i="8"/>
  <c r="BH131" i="8" s="1"/>
  <c r="I131" i="8" s="1"/>
  <c r="AR131" i="8"/>
  <c r="AQ131" i="8"/>
  <c r="AP131" i="8"/>
  <c r="AN131" i="8"/>
  <c r="AL131" i="8"/>
  <c r="AL103" i="8" s="1"/>
  <c r="AK131" i="8"/>
  <c r="AG131" i="8" s="1"/>
  <c r="AJ131" i="8"/>
  <c r="AD131" i="8"/>
  <c r="AC131" i="8"/>
  <c r="BI131" i="8" s="1"/>
  <c r="J131" i="8" s="1"/>
  <c r="AB131" i="8"/>
  <c r="AA131" i="8"/>
  <c r="Z131" i="8"/>
  <c r="X131" i="8"/>
  <c r="U131" i="8"/>
  <c r="T131" i="8"/>
  <c r="S131" i="8"/>
  <c r="P131" i="8"/>
  <c r="DB131" i="8" s="1"/>
  <c r="M131" i="8"/>
  <c r="E131" i="8"/>
  <c r="DE130" i="8"/>
  <c r="DC130" i="8"/>
  <c r="BM130" i="8"/>
  <c r="BK130" i="8"/>
  <c r="BJ130" i="8"/>
  <c r="K130" i="8" s="1"/>
  <c r="BI130" i="8"/>
  <c r="J130" i="8" s="1"/>
  <c r="BH130" i="8"/>
  <c r="BG130" i="8"/>
  <c r="BF130" i="8"/>
  <c r="G130" i="8" s="1"/>
  <c r="BD130" i="8"/>
  <c r="AU130" i="8"/>
  <c r="AO130" i="8"/>
  <c r="AM130" i="8" s="1"/>
  <c r="AG130" i="8"/>
  <c r="AE130" i="8"/>
  <c r="AE129" i="8" s="1"/>
  <c r="Y130" i="8"/>
  <c r="BE130" i="8" s="1"/>
  <c r="F130" i="8" s="1"/>
  <c r="V130" i="8"/>
  <c r="U130" i="8"/>
  <c r="T130" i="8"/>
  <c r="S130" i="8"/>
  <c r="R130" i="8"/>
  <c r="Q130" i="8"/>
  <c r="P130" i="8"/>
  <c r="DB130" i="8" s="1"/>
  <c r="M130" i="8"/>
  <c r="I130" i="8"/>
  <c r="H130" i="8"/>
  <c r="E130" i="8"/>
  <c r="BR129" i="8"/>
  <c r="BR103" i="8" s="1"/>
  <c r="BQ129" i="8"/>
  <c r="BP129" i="8"/>
  <c r="BO129" i="8"/>
  <c r="CY94" i="8" s="1"/>
  <c r="BN129" i="8"/>
  <c r="BM129" i="8" s="1"/>
  <c r="BL129" i="8"/>
  <c r="BK129" i="8"/>
  <c r="BB129" i="8"/>
  <c r="FB103" i="8" s="1"/>
  <c r="BA129" i="8"/>
  <c r="AZ129" i="8"/>
  <c r="AY129" i="8"/>
  <c r="AX129" i="8"/>
  <c r="EX103" i="8" s="1"/>
  <c r="AW129" i="8"/>
  <c r="AV129" i="8"/>
  <c r="AU129" i="8"/>
  <c r="AT129" i="8"/>
  <c r="ET103" i="8" s="1"/>
  <c r="AS129" i="8"/>
  <c r="AR129" i="8"/>
  <c r="AQ129" i="8"/>
  <c r="BG129" i="8" s="1"/>
  <c r="H129" i="8" s="1"/>
  <c r="AP129" i="8"/>
  <c r="BF129" i="8" s="1"/>
  <c r="G129" i="8" s="1"/>
  <c r="AN129" i="8"/>
  <c r="AM129" i="8"/>
  <c r="AL129" i="8"/>
  <c r="BJ129" i="8" s="1"/>
  <c r="K129" i="8" s="1"/>
  <c r="AK129" i="8"/>
  <c r="AJ129" i="8"/>
  <c r="AG129" i="8"/>
  <c r="AD129" i="8"/>
  <c r="AC129" i="8"/>
  <c r="BI129" i="8" s="1"/>
  <c r="J129" i="8" s="1"/>
  <c r="AB129" i="8"/>
  <c r="BH129" i="8" s="1"/>
  <c r="I129" i="8" s="1"/>
  <c r="AA129" i="8"/>
  <c r="Z129" i="8"/>
  <c r="X129" i="8"/>
  <c r="P129" i="8" s="1"/>
  <c r="DB129" i="8" s="1"/>
  <c r="U129" i="8"/>
  <c r="T129" i="8"/>
  <c r="S129" i="8"/>
  <c r="R129" i="8"/>
  <c r="BM128" i="8"/>
  <c r="BK128" i="8" s="1"/>
  <c r="BJ128" i="8"/>
  <c r="BI128" i="8"/>
  <c r="BH128" i="8"/>
  <c r="I128" i="8" s="1"/>
  <c r="BG128" i="8"/>
  <c r="H128" i="8" s="1"/>
  <c r="BF128" i="8"/>
  <c r="BD128" i="8"/>
  <c r="AU128" i="8"/>
  <c r="AO128" i="8"/>
  <c r="AM128" i="8"/>
  <c r="AG128" i="8"/>
  <c r="AE128" i="8" s="1"/>
  <c r="O128" i="8" s="1"/>
  <c r="Y128" i="8"/>
  <c r="Q128" i="8" s="1"/>
  <c r="W128" i="8"/>
  <c r="V128" i="8"/>
  <c r="U128" i="8"/>
  <c r="T128" i="8"/>
  <c r="S128" i="8"/>
  <c r="R128" i="8"/>
  <c r="P128" i="8"/>
  <c r="DB128" i="8" s="1"/>
  <c r="N128" i="8"/>
  <c r="M128" i="8"/>
  <c r="K128" i="8"/>
  <c r="J128" i="8"/>
  <c r="G128" i="8"/>
  <c r="DE127" i="8"/>
  <c r="DC127" i="8"/>
  <c r="BM127" i="8"/>
  <c r="BK127" i="8"/>
  <c r="BJ127" i="8"/>
  <c r="K127" i="8" s="1"/>
  <c r="BI127" i="8"/>
  <c r="BH127" i="8"/>
  <c r="BG127" i="8"/>
  <c r="H127" i="8" s="1"/>
  <c r="BF127" i="8"/>
  <c r="G127" i="8" s="1"/>
  <c r="BD127" i="8"/>
  <c r="AU127" i="8"/>
  <c r="AO127" i="8"/>
  <c r="AM127" i="8"/>
  <c r="AG127" i="8"/>
  <c r="N127" i="8" s="1"/>
  <c r="Y127" i="8"/>
  <c r="W127" i="8"/>
  <c r="V127" i="8"/>
  <c r="U127" i="8"/>
  <c r="T127" i="8"/>
  <c r="S127" i="8"/>
  <c r="R127" i="8"/>
  <c r="P127" i="8"/>
  <c r="DB127" i="8" s="1"/>
  <c r="M127" i="8"/>
  <c r="J127" i="8"/>
  <c r="I127" i="8"/>
  <c r="E127" i="8"/>
  <c r="DE126" i="8"/>
  <c r="DC126" i="8"/>
  <c r="BM126" i="8"/>
  <c r="BK126" i="8"/>
  <c r="BJ126" i="8"/>
  <c r="K126" i="8" s="1"/>
  <c r="BI126" i="8"/>
  <c r="J126" i="8" s="1"/>
  <c r="BH126" i="8"/>
  <c r="BG126" i="8"/>
  <c r="BF126" i="8"/>
  <c r="G126" i="8" s="1"/>
  <c r="BD126" i="8"/>
  <c r="AU126" i="8"/>
  <c r="AO126" i="8"/>
  <c r="AM126" i="8" s="1"/>
  <c r="AG126" i="8"/>
  <c r="AE126" i="8"/>
  <c r="Y126" i="8"/>
  <c r="BE126" i="8" s="1"/>
  <c r="F126" i="8" s="1"/>
  <c r="V126" i="8"/>
  <c r="U126" i="8"/>
  <c r="T126" i="8"/>
  <c r="S126" i="8"/>
  <c r="R126" i="8"/>
  <c r="Q126" i="8"/>
  <c r="P126" i="8"/>
  <c r="DB126" i="8" s="1"/>
  <c r="M126" i="8"/>
  <c r="I126" i="8"/>
  <c r="H126" i="8"/>
  <c r="E126" i="8"/>
  <c r="BM125" i="8"/>
  <c r="BK125" i="8" s="1"/>
  <c r="BK123" i="8" s="1"/>
  <c r="BJ125" i="8"/>
  <c r="BI125" i="8"/>
  <c r="J125" i="8" s="1"/>
  <c r="BH125" i="8"/>
  <c r="I125" i="8" s="1"/>
  <c r="BG125" i="8"/>
  <c r="BF125" i="8"/>
  <c r="BD125" i="8"/>
  <c r="DE125" i="8" s="1"/>
  <c r="AU125" i="8"/>
  <c r="AO125" i="8"/>
  <c r="AG125" i="8"/>
  <c r="AE125" i="8"/>
  <c r="Y125" i="8"/>
  <c r="V125" i="8"/>
  <c r="U125" i="8"/>
  <c r="T125" i="8"/>
  <c r="S125" i="8"/>
  <c r="R125" i="8"/>
  <c r="P125" i="8"/>
  <c r="DB125" i="8" s="1"/>
  <c r="M125" i="8"/>
  <c r="K125" i="8"/>
  <c r="H125" i="8"/>
  <c r="G125" i="8"/>
  <c r="DE124" i="8"/>
  <c r="BM124" i="8"/>
  <c r="BJ124" i="8"/>
  <c r="BI124" i="8"/>
  <c r="BH124" i="8"/>
  <c r="I124" i="8" s="1"/>
  <c r="BG124" i="8"/>
  <c r="H124" i="8" s="1"/>
  <c r="BF124" i="8"/>
  <c r="BD124" i="8"/>
  <c r="DC124" i="8" s="1"/>
  <c r="AG124" i="8"/>
  <c r="AE124" i="8" s="1"/>
  <c r="Y124" i="8"/>
  <c r="BE124" i="8" s="1"/>
  <c r="W124" i="8"/>
  <c r="BC124" i="8" s="1"/>
  <c r="D124" i="8" s="1"/>
  <c r="V124" i="8"/>
  <c r="U124" i="8"/>
  <c r="T124" i="8"/>
  <c r="S124" i="8"/>
  <c r="R124" i="8"/>
  <c r="P124" i="8"/>
  <c r="DB124" i="8" s="1"/>
  <c r="N124" i="8"/>
  <c r="M124" i="8"/>
  <c r="K124" i="8"/>
  <c r="J124" i="8"/>
  <c r="G124" i="8"/>
  <c r="BR123" i="8"/>
  <c r="BQ123" i="8"/>
  <c r="BP123" i="8"/>
  <c r="BO123" i="8"/>
  <c r="BN123" i="8"/>
  <c r="BM123" i="8"/>
  <c r="BL123" i="8"/>
  <c r="BB123" i="8"/>
  <c r="BA123" i="8"/>
  <c r="AZ123" i="8"/>
  <c r="AT123" i="8"/>
  <c r="AS123" i="8"/>
  <c r="AR123" i="8"/>
  <c r="AQ123" i="8"/>
  <c r="AP123" i="8"/>
  <c r="AN123" i="8"/>
  <c r="AL123" i="8"/>
  <c r="AK123" i="8"/>
  <c r="AJ123" i="8"/>
  <c r="AD123" i="8"/>
  <c r="BJ123" i="8" s="1"/>
  <c r="K123" i="8" s="1"/>
  <c r="AC123" i="8"/>
  <c r="AB123" i="8"/>
  <c r="BH123" i="8" s="1"/>
  <c r="AA123" i="8"/>
  <c r="BG123" i="8" s="1"/>
  <c r="H123" i="8" s="1"/>
  <c r="Z123" i="8"/>
  <c r="BF123" i="8" s="1"/>
  <c r="G123" i="8" s="1"/>
  <c r="Y123" i="8"/>
  <c r="X123" i="8"/>
  <c r="BD123" i="8" s="1"/>
  <c r="V123" i="8"/>
  <c r="S123" i="8"/>
  <c r="R123" i="8"/>
  <c r="P123" i="8"/>
  <c r="DB123" i="8" s="1"/>
  <c r="M123" i="8"/>
  <c r="BM122" i="8"/>
  <c r="BK122" i="8" s="1"/>
  <c r="BJ122" i="8"/>
  <c r="BI122" i="8"/>
  <c r="J122" i="8" s="1"/>
  <c r="BH122" i="8"/>
  <c r="I122" i="8" s="1"/>
  <c r="BG122" i="8"/>
  <c r="BF122" i="8"/>
  <c r="BD122" i="8"/>
  <c r="DE122" i="8" s="1"/>
  <c r="AU122" i="8"/>
  <c r="AO122" i="8"/>
  <c r="AM122" i="8" s="1"/>
  <c r="AG122" i="8"/>
  <c r="AE122" i="8"/>
  <c r="Y122" i="8"/>
  <c r="V122" i="8"/>
  <c r="U122" i="8"/>
  <c r="T122" i="8"/>
  <c r="S122" i="8"/>
  <c r="R122" i="8"/>
  <c r="P122" i="8"/>
  <c r="DB122" i="8" s="1"/>
  <c r="M122" i="8"/>
  <c r="K122" i="8"/>
  <c r="H122" i="8"/>
  <c r="G122" i="8"/>
  <c r="BM121" i="8"/>
  <c r="BJ121" i="8"/>
  <c r="BI121" i="8"/>
  <c r="BH121" i="8"/>
  <c r="I121" i="8" s="1"/>
  <c r="BG121" i="8"/>
  <c r="H121" i="8" s="1"/>
  <c r="BF121" i="8"/>
  <c r="BD121" i="8"/>
  <c r="AU121" i="8"/>
  <c r="AO121" i="8"/>
  <c r="AM121" i="8"/>
  <c r="AG121" i="8"/>
  <c r="AE121" i="8" s="1"/>
  <c r="Y121" i="8"/>
  <c r="Q121" i="8" s="1"/>
  <c r="W121" i="8"/>
  <c r="V121" i="8"/>
  <c r="U121" i="8"/>
  <c r="T121" i="8"/>
  <c r="S121" i="8"/>
  <c r="R121" i="8"/>
  <c r="P121" i="8"/>
  <c r="DB121" i="8" s="1"/>
  <c r="N121" i="8"/>
  <c r="M121" i="8"/>
  <c r="K121" i="8"/>
  <c r="J121" i="8"/>
  <c r="G121" i="8"/>
  <c r="DE120" i="8"/>
  <c r="DC120" i="8"/>
  <c r="BM120" i="8"/>
  <c r="BK120" i="8"/>
  <c r="BJ120" i="8"/>
  <c r="K120" i="8" s="1"/>
  <c r="BI120" i="8"/>
  <c r="BH120" i="8"/>
  <c r="BG120" i="8"/>
  <c r="H120" i="8" s="1"/>
  <c r="BF120" i="8"/>
  <c r="G120" i="8" s="1"/>
  <c r="BD120" i="8"/>
  <c r="AU120" i="8"/>
  <c r="AO120" i="8"/>
  <c r="AM120" i="8"/>
  <c r="AG120" i="8"/>
  <c r="Y120" i="8"/>
  <c r="BE120" i="8" s="1"/>
  <c r="W120" i="8"/>
  <c r="V120" i="8"/>
  <c r="U120" i="8"/>
  <c r="T120" i="8"/>
  <c r="S120" i="8"/>
  <c r="R120" i="8"/>
  <c r="P120" i="8"/>
  <c r="DB120" i="8" s="1"/>
  <c r="N120" i="8"/>
  <c r="M120" i="8"/>
  <c r="J120" i="8"/>
  <c r="I120" i="8"/>
  <c r="F120" i="8"/>
  <c r="E120" i="8"/>
  <c r="BP119" i="8"/>
  <c r="BO119" i="8"/>
  <c r="BN119" i="8"/>
  <c r="CX83" i="8" s="1"/>
  <c r="BL119" i="8"/>
  <c r="BJ119" i="8"/>
  <c r="BI119" i="8"/>
  <c r="AZ119" i="8"/>
  <c r="CJ83" i="8" s="1"/>
  <c r="AR119" i="8"/>
  <c r="AQ119" i="8"/>
  <c r="AP119" i="8"/>
  <c r="AO119" i="8"/>
  <c r="AN119" i="8"/>
  <c r="DB119" i="8" s="1"/>
  <c r="AJ119" i="8"/>
  <c r="T119" i="8" s="1"/>
  <c r="AG119" i="8"/>
  <c r="AE119" i="8" s="1"/>
  <c r="AB119" i="8"/>
  <c r="BH119" i="8" s="1"/>
  <c r="I119" i="8" s="1"/>
  <c r="AA119" i="8"/>
  <c r="BG119" i="8" s="1"/>
  <c r="H119" i="8" s="1"/>
  <c r="Z119" i="8"/>
  <c r="X119" i="8"/>
  <c r="BD119" i="8" s="1"/>
  <c r="DC119" i="8" s="1"/>
  <c r="V119" i="8"/>
  <c r="U119" i="8"/>
  <c r="S119" i="8"/>
  <c r="P119" i="8"/>
  <c r="M119" i="8"/>
  <c r="J119" i="8"/>
  <c r="DE118" i="8"/>
  <c r="DC118" i="8"/>
  <c r="DB118" i="8"/>
  <c r="BM118" i="8"/>
  <c r="BK118" i="8"/>
  <c r="BJ118" i="8"/>
  <c r="BI118" i="8"/>
  <c r="BH118" i="8"/>
  <c r="BG118" i="8"/>
  <c r="BF118" i="8"/>
  <c r="BD118" i="8"/>
  <c r="AU118" i="8"/>
  <c r="AO118" i="8"/>
  <c r="BE118" i="8" s="1"/>
  <c r="F118" i="8" s="1"/>
  <c r="AE118" i="8"/>
  <c r="W118" i="8"/>
  <c r="V118" i="8"/>
  <c r="U118" i="8"/>
  <c r="T118" i="8"/>
  <c r="S118" i="8"/>
  <c r="R118" i="8"/>
  <c r="Q118" i="8"/>
  <c r="P118" i="8"/>
  <c r="O118" i="8"/>
  <c r="N118" i="8"/>
  <c r="M118" i="8"/>
  <c r="K118" i="8"/>
  <c r="J118" i="8"/>
  <c r="I118" i="8"/>
  <c r="H118" i="8"/>
  <c r="G118" i="8"/>
  <c r="E118" i="8"/>
  <c r="DE117" i="8"/>
  <c r="DC117" i="8"/>
  <c r="BM117" i="8"/>
  <c r="BJ117" i="8"/>
  <c r="K117" i="8" s="1"/>
  <c r="BI117" i="8"/>
  <c r="BH117" i="8"/>
  <c r="BG117" i="8"/>
  <c r="H117" i="8" s="1"/>
  <c r="BF117" i="8"/>
  <c r="G117" i="8" s="1"/>
  <c r="BD117" i="8"/>
  <c r="AG117" i="8"/>
  <c r="Y117" i="8"/>
  <c r="W117" i="8"/>
  <c r="V117" i="8"/>
  <c r="U117" i="8"/>
  <c r="T117" i="8"/>
  <c r="S117" i="8"/>
  <c r="R117" i="8"/>
  <c r="P117" i="8"/>
  <c r="DB117" i="8" s="1"/>
  <c r="N117" i="8"/>
  <c r="M117" i="8"/>
  <c r="J117" i="8"/>
  <c r="I117" i="8"/>
  <c r="E117" i="8"/>
  <c r="DE116" i="8"/>
  <c r="DC116" i="8"/>
  <c r="BM116" i="8"/>
  <c r="BK116" i="8"/>
  <c r="BJ116" i="8"/>
  <c r="K116" i="8" s="1"/>
  <c r="BI116" i="8"/>
  <c r="J116" i="8" s="1"/>
  <c r="BH116" i="8"/>
  <c r="BG116" i="8"/>
  <c r="BF116" i="8"/>
  <c r="G116" i="8" s="1"/>
  <c r="BD116" i="8"/>
  <c r="AU116" i="8"/>
  <c r="AO116" i="8"/>
  <c r="AM116" i="8" s="1"/>
  <c r="AG116" i="8"/>
  <c r="AE116" i="8"/>
  <c r="Y116" i="8"/>
  <c r="BE116" i="8" s="1"/>
  <c r="F116" i="8" s="1"/>
  <c r="V116" i="8"/>
  <c r="U116" i="8"/>
  <c r="T116" i="8"/>
  <c r="S116" i="8"/>
  <c r="R116" i="8"/>
  <c r="Q116" i="8"/>
  <c r="P116" i="8"/>
  <c r="DB116" i="8" s="1"/>
  <c r="M116" i="8"/>
  <c r="I116" i="8"/>
  <c r="H116" i="8"/>
  <c r="E116" i="8"/>
  <c r="DB115" i="8"/>
  <c r="BM115" i="8"/>
  <c r="BK115" i="8" s="1"/>
  <c r="BJ115" i="8"/>
  <c r="BI115" i="8"/>
  <c r="J115" i="8" s="1"/>
  <c r="BH115" i="8"/>
  <c r="I115" i="8" s="1"/>
  <c r="BG115" i="8"/>
  <c r="BF115" i="8"/>
  <c r="BE115" i="8"/>
  <c r="F115" i="8" s="1"/>
  <c r="BD115" i="8"/>
  <c r="DE115" i="8" s="1"/>
  <c r="AU115" i="8"/>
  <c r="AO115" i="8"/>
  <c r="AM115" i="8" s="1"/>
  <c r="AG115" i="8"/>
  <c r="AE115" i="8"/>
  <c r="Y115" i="8"/>
  <c r="V115" i="8"/>
  <c r="U115" i="8"/>
  <c r="T115" i="8"/>
  <c r="S115" i="8"/>
  <c r="R115" i="8"/>
  <c r="P115" i="8"/>
  <c r="M115" i="8"/>
  <c r="K115" i="8"/>
  <c r="H115" i="8"/>
  <c r="G115" i="8"/>
  <c r="BP114" i="8"/>
  <c r="BO114" i="8"/>
  <c r="BM114" i="8" s="1"/>
  <c r="BN114" i="8"/>
  <c r="BL114" i="8"/>
  <c r="BJ114" i="8"/>
  <c r="BI114" i="8"/>
  <c r="J114" i="8" s="1"/>
  <c r="BH114" i="8"/>
  <c r="I114" i="8" s="1"/>
  <c r="AZ114" i="8"/>
  <c r="AR114" i="8"/>
  <c r="AQ114" i="8"/>
  <c r="AP114" i="8"/>
  <c r="AN114" i="8"/>
  <c r="AJ114" i="8"/>
  <c r="AG114" i="8" s="1"/>
  <c r="AE114" i="8" s="1"/>
  <c r="AB114" i="8"/>
  <c r="AA114" i="8"/>
  <c r="Z114" i="8"/>
  <c r="BF114" i="8" s="1"/>
  <c r="G114" i="8" s="1"/>
  <c r="X114" i="8"/>
  <c r="V114" i="8"/>
  <c r="U114" i="8"/>
  <c r="T114" i="8"/>
  <c r="S114" i="8"/>
  <c r="R114" i="8"/>
  <c r="K114" i="8"/>
  <c r="BM113" i="8"/>
  <c r="BJ113" i="8"/>
  <c r="BI113" i="8"/>
  <c r="BH113" i="8"/>
  <c r="I113" i="8" s="1"/>
  <c r="BG113" i="8"/>
  <c r="H113" i="8" s="1"/>
  <c r="BF113" i="8"/>
  <c r="BD113" i="8"/>
  <c r="AU113" i="8"/>
  <c r="AO113" i="8"/>
  <c r="AM113" i="8"/>
  <c r="AG113" i="8"/>
  <c r="AE113" i="8" s="1"/>
  <c r="Y113" i="8"/>
  <c r="Q113" i="8" s="1"/>
  <c r="W113" i="8"/>
  <c r="V113" i="8"/>
  <c r="U113" i="8"/>
  <c r="T113" i="8"/>
  <c r="S113" i="8"/>
  <c r="R113" i="8"/>
  <c r="P113" i="8"/>
  <c r="DB113" i="8" s="1"/>
  <c r="N113" i="8"/>
  <c r="M113" i="8"/>
  <c r="K113" i="8"/>
  <c r="J113" i="8"/>
  <c r="G113" i="8"/>
  <c r="DE112" i="8"/>
  <c r="DC112" i="8"/>
  <c r="BM112" i="8"/>
  <c r="BK112" i="8"/>
  <c r="BJ112" i="8"/>
  <c r="K112" i="8" s="1"/>
  <c r="BI112" i="8"/>
  <c r="BH112" i="8"/>
  <c r="BG112" i="8"/>
  <c r="H112" i="8" s="1"/>
  <c r="BF112" i="8"/>
  <c r="G112" i="8" s="1"/>
  <c r="BD112" i="8"/>
  <c r="AU112" i="8"/>
  <c r="AO112" i="8"/>
  <c r="AM112" i="8"/>
  <c r="AG112" i="8"/>
  <c r="Y112" i="8"/>
  <c r="BE112" i="8" s="1"/>
  <c r="W112" i="8"/>
  <c r="V112" i="8"/>
  <c r="U112" i="8"/>
  <c r="T112" i="8"/>
  <c r="S112" i="8"/>
  <c r="R112" i="8"/>
  <c r="P112" i="8"/>
  <c r="DB112" i="8" s="1"/>
  <c r="N112" i="8"/>
  <c r="M112" i="8"/>
  <c r="J112" i="8"/>
  <c r="I112" i="8"/>
  <c r="F112" i="8"/>
  <c r="E112" i="8"/>
  <c r="BP111" i="8"/>
  <c r="BO111" i="8"/>
  <c r="BN111" i="8"/>
  <c r="BL111" i="8"/>
  <c r="BJ111" i="8"/>
  <c r="K111" i="8" s="1"/>
  <c r="BI111" i="8"/>
  <c r="BF111" i="8"/>
  <c r="G111" i="8" s="1"/>
  <c r="AZ111" i="8"/>
  <c r="AR111" i="8"/>
  <c r="AQ111" i="8"/>
  <c r="AP111" i="8"/>
  <c r="AO111" i="8"/>
  <c r="AN111" i="8"/>
  <c r="DB111" i="8" s="1"/>
  <c r="AJ111" i="8"/>
  <c r="T111" i="8" s="1"/>
  <c r="AG111" i="8"/>
  <c r="AE111" i="8" s="1"/>
  <c r="AB111" i="8"/>
  <c r="BH111" i="8" s="1"/>
  <c r="I111" i="8" s="1"/>
  <c r="AA111" i="8"/>
  <c r="BG111" i="8" s="1"/>
  <c r="H111" i="8" s="1"/>
  <c r="Z111" i="8"/>
  <c r="Y111" i="8" s="1"/>
  <c r="X111" i="8"/>
  <c r="BD111" i="8" s="1"/>
  <c r="V111" i="8"/>
  <c r="U111" i="8"/>
  <c r="S111" i="8"/>
  <c r="R111" i="8"/>
  <c r="P111" i="8"/>
  <c r="M111" i="8"/>
  <c r="J111" i="8"/>
  <c r="DE110" i="8"/>
  <c r="DC110" i="8"/>
  <c r="BM110" i="8"/>
  <c r="BK110" i="8"/>
  <c r="BJ110" i="8"/>
  <c r="K110" i="8" s="1"/>
  <c r="BI110" i="8"/>
  <c r="J110" i="8" s="1"/>
  <c r="BH110" i="8"/>
  <c r="BG110" i="8"/>
  <c r="BF110" i="8"/>
  <c r="G110" i="8" s="1"/>
  <c r="BD110" i="8"/>
  <c r="AU110" i="8"/>
  <c r="AO110" i="8"/>
  <c r="AM110" i="8" s="1"/>
  <c r="AG110" i="8"/>
  <c r="AE110" i="8"/>
  <c r="Y110" i="8"/>
  <c r="BE110" i="8" s="1"/>
  <c r="F110" i="8" s="1"/>
  <c r="V110" i="8"/>
  <c r="U110" i="8"/>
  <c r="T110" i="8"/>
  <c r="S110" i="8"/>
  <c r="R110" i="8"/>
  <c r="Q110" i="8"/>
  <c r="P110" i="8"/>
  <c r="DB110" i="8" s="1"/>
  <c r="M110" i="8"/>
  <c r="I110" i="8"/>
  <c r="H110" i="8"/>
  <c r="E110" i="8"/>
  <c r="DB109" i="8"/>
  <c r="BM109" i="8"/>
  <c r="BK109" i="8" s="1"/>
  <c r="BJ109" i="8"/>
  <c r="BI109" i="8"/>
  <c r="J109" i="8" s="1"/>
  <c r="BH109" i="8"/>
  <c r="I109" i="8" s="1"/>
  <c r="BG109" i="8"/>
  <c r="BF109" i="8"/>
  <c r="BE109" i="8"/>
  <c r="F109" i="8" s="1"/>
  <c r="BD109" i="8"/>
  <c r="DE109" i="8" s="1"/>
  <c r="AU109" i="8"/>
  <c r="AO109" i="8"/>
  <c r="AM109" i="8" s="1"/>
  <c r="AG109" i="8"/>
  <c r="AE109" i="8"/>
  <c r="Y109" i="8"/>
  <c r="V109" i="8"/>
  <c r="U109" i="8"/>
  <c r="T109" i="8"/>
  <c r="S109" i="8"/>
  <c r="R109" i="8"/>
  <c r="P109" i="8"/>
  <c r="M109" i="8"/>
  <c r="K109" i="8"/>
  <c r="H109" i="8"/>
  <c r="G109" i="8"/>
  <c r="BM108" i="8"/>
  <c r="BJ108" i="8"/>
  <c r="BI108" i="8"/>
  <c r="BH108" i="8"/>
  <c r="I108" i="8" s="1"/>
  <c r="BG108" i="8"/>
  <c r="H108" i="8" s="1"/>
  <c r="BF108" i="8"/>
  <c r="BD108" i="8"/>
  <c r="AU108" i="8"/>
  <c r="AO108" i="8"/>
  <c r="AM108" i="8"/>
  <c r="AG108" i="8"/>
  <c r="AE108" i="8" s="1"/>
  <c r="O108" i="8" s="1"/>
  <c r="Y108" i="8"/>
  <c r="Q108" i="8" s="1"/>
  <c r="W108" i="8"/>
  <c r="V108" i="8"/>
  <c r="U108" i="8"/>
  <c r="T108" i="8"/>
  <c r="S108" i="8"/>
  <c r="R108" i="8"/>
  <c r="P108" i="8"/>
  <c r="DB108" i="8" s="1"/>
  <c r="N108" i="8"/>
  <c r="M108" i="8"/>
  <c r="K108" i="8"/>
  <c r="J108" i="8"/>
  <c r="G108" i="8"/>
  <c r="BP107" i="8"/>
  <c r="BO107" i="8"/>
  <c r="BN107" i="8"/>
  <c r="BL107" i="8"/>
  <c r="BJ107" i="8"/>
  <c r="BI107" i="8"/>
  <c r="BG107" i="8"/>
  <c r="H107" i="8" s="1"/>
  <c r="AZ107" i="8"/>
  <c r="AR107" i="8"/>
  <c r="AQ107" i="8"/>
  <c r="AP107" i="8"/>
  <c r="AN107" i="8"/>
  <c r="AJ107" i="8"/>
  <c r="AB107" i="8"/>
  <c r="BH107" i="8" s="1"/>
  <c r="AA107" i="8"/>
  <c r="S107" i="8" s="1"/>
  <c r="Z107" i="8"/>
  <c r="X107" i="8"/>
  <c r="M107" i="8" s="1"/>
  <c r="V107" i="8"/>
  <c r="U107" i="8"/>
  <c r="R107" i="8"/>
  <c r="P107" i="8"/>
  <c r="DB107" i="8" s="1"/>
  <c r="K107" i="8"/>
  <c r="J107" i="8"/>
  <c r="DE106" i="8"/>
  <c r="DC106" i="8"/>
  <c r="BM106" i="8"/>
  <c r="BK106" i="8"/>
  <c r="BJ106" i="8"/>
  <c r="K106" i="8" s="1"/>
  <c r="BI106" i="8"/>
  <c r="BH106" i="8"/>
  <c r="BG106" i="8"/>
  <c r="H106" i="8" s="1"/>
  <c r="BF106" i="8"/>
  <c r="G106" i="8" s="1"/>
  <c r="BD106" i="8"/>
  <c r="AU106" i="8"/>
  <c r="AO106" i="8"/>
  <c r="AM106" i="8"/>
  <c r="AG106" i="8"/>
  <c r="Y106" i="8"/>
  <c r="BE106" i="8" s="1"/>
  <c r="W106" i="8"/>
  <c r="V106" i="8"/>
  <c r="U106" i="8"/>
  <c r="T106" i="8"/>
  <c r="S106" i="8"/>
  <c r="R106" i="8"/>
  <c r="P106" i="8"/>
  <c r="DB106" i="8" s="1"/>
  <c r="N106" i="8"/>
  <c r="M106" i="8"/>
  <c r="J106" i="8"/>
  <c r="I106" i="8"/>
  <c r="F106" i="8"/>
  <c r="E106" i="8"/>
  <c r="DE105" i="8"/>
  <c r="DC105" i="8"/>
  <c r="BM105" i="8"/>
  <c r="BK105" i="8"/>
  <c r="BJ105" i="8"/>
  <c r="K105" i="8" s="1"/>
  <c r="BI105" i="8"/>
  <c r="J105" i="8" s="1"/>
  <c r="BH105" i="8"/>
  <c r="BG105" i="8"/>
  <c r="BF105" i="8"/>
  <c r="G105" i="8" s="1"/>
  <c r="BD105" i="8"/>
  <c r="AU105" i="8"/>
  <c r="AO105" i="8"/>
  <c r="AM105" i="8" s="1"/>
  <c r="AG105" i="8"/>
  <c r="AE105" i="8"/>
  <c r="Y105" i="8"/>
  <c r="BE105" i="8" s="1"/>
  <c r="F105" i="8" s="1"/>
  <c r="V105" i="8"/>
  <c r="U105" i="8"/>
  <c r="T105" i="8"/>
  <c r="S105" i="8"/>
  <c r="R105" i="8"/>
  <c r="Q105" i="8"/>
  <c r="P105" i="8"/>
  <c r="DB105" i="8" s="1"/>
  <c r="M105" i="8"/>
  <c r="I105" i="8"/>
  <c r="H105" i="8"/>
  <c r="E105" i="8"/>
  <c r="DB104" i="8"/>
  <c r="BP104" i="8"/>
  <c r="BO104" i="8"/>
  <c r="BN104" i="8"/>
  <c r="FN103" i="8" s="1"/>
  <c r="BM104" i="8"/>
  <c r="BL104" i="8"/>
  <c r="BJ104" i="8"/>
  <c r="BI104" i="8"/>
  <c r="AZ104" i="8"/>
  <c r="AR104" i="8"/>
  <c r="BH104" i="8" s="1"/>
  <c r="I104" i="8" s="1"/>
  <c r="AQ104" i="8"/>
  <c r="AO104" i="8" s="1"/>
  <c r="AP104" i="8"/>
  <c r="AN104" i="8"/>
  <c r="AJ104" i="8"/>
  <c r="AI104" i="8"/>
  <c r="AH104" i="8"/>
  <c r="AB104" i="8"/>
  <c r="AA104" i="8"/>
  <c r="Z104" i="8"/>
  <c r="Y104" i="8" s="1"/>
  <c r="X104" i="8"/>
  <c r="M104" i="8" s="1"/>
  <c r="V104" i="8"/>
  <c r="U104" i="8"/>
  <c r="T104" i="8"/>
  <c r="P104" i="8"/>
  <c r="K104" i="8"/>
  <c r="FP103" i="8"/>
  <c r="FL103" i="8"/>
  <c r="FH103" i="8"/>
  <c r="EZ103" i="8"/>
  <c r="EW103" i="8"/>
  <c r="EV103" i="8"/>
  <c r="ES103" i="8"/>
  <c r="EN103" i="8"/>
  <c r="EK103" i="8"/>
  <c r="EJ103" i="8"/>
  <c r="EI103" i="8"/>
  <c r="EF103" i="8"/>
  <c r="EB103" i="8"/>
  <c r="BP103" i="8"/>
  <c r="BL103" i="8"/>
  <c r="BB103" i="8"/>
  <c r="AZ103" i="8"/>
  <c r="AZ101" i="8" s="1"/>
  <c r="CJ101" i="8" s="1"/>
  <c r="AX103" i="8"/>
  <c r="AV103" i="8"/>
  <c r="AT103" i="8"/>
  <c r="AS103" i="8"/>
  <c r="AN103" i="8"/>
  <c r="AK103" i="8"/>
  <c r="AJ103" i="8"/>
  <c r="AI103" i="8"/>
  <c r="AF103" i="8"/>
  <c r="AB103" i="8"/>
  <c r="C103" i="8"/>
  <c r="BM102" i="8"/>
  <c r="BK102" i="8" s="1"/>
  <c r="BK101" i="8" s="1"/>
  <c r="BJ102" i="8"/>
  <c r="BI102" i="8"/>
  <c r="BH102" i="8"/>
  <c r="BG102" i="8"/>
  <c r="BF102" i="8"/>
  <c r="BD102" i="8"/>
  <c r="DC102" i="8" s="1"/>
  <c r="AU102" i="8"/>
  <c r="AO102" i="8"/>
  <c r="AM102" i="8"/>
  <c r="Y102" i="8"/>
  <c r="W102" i="8" s="1"/>
  <c r="V102" i="8"/>
  <c r="U102" i="8"/>
  <c r="T102" i="8"/>
  <c r="S102" i="8"/>
  <c r="R102" i="8"/>
  <c r="Q102" i="8"/>
  <c r="P102" i="8"/>
  <c r="DB102" i="8" s="1"/>
  <c r="M102" i="8"/>
  <c r="K102" i="8"/>
  <c r="J102" i="8"/>
  <c r="I102" i="8"/>
  <c r="H102" i="8"/>
  <c r="G102" i="8"/>
  <c r="E102" i="8"/>
  <c r="DD101" i="8"/>
  <c r="CY101" i="8"/>
  <c r="CX101" i="8"/>
  <c r="CL101" i="8"/>
  <c r="CK101" i="8"/>
  <c r="CI101" i="8"/>
  <c r="CF101" i="8"/>
  <c r="CE101" i="8"/>
  <c r="CD101" i="8"/>
  <c r="CC101" i="8"/>
  <c r="CA101" i="8"/>
  <c r="BR101" i="8"/>
  <c r="BQ101" i="8"/>
  <c r="DA101" i="8" s="1"/>
  <c r="BP101" i="8"/>
  <c r="CZ101" i="8" s="1"/>
  <c r="BO101" i="8"/>
  <c r="BM101" i="8" s="1"/>
  <c r="BN101" i="8"/>
  <c r="BL101" i="8"/>
  <c r="CV101" i="8" s="1"/>
  <c r="BD101" i="8"/>
  <c r="AY101" i="8"/>
  <c r="AX101" i="8"/>
  <c r="CH101" i="8" s="1"/>
  <c r="AW101" i="8"/>
  <c r="CG101" i="8" s="1"/>
  <c r="AV101" i="8"/>
  <c r="AU101" i="8"/>
  <c r="AQ101" i="8"/>
  <c r="BG101" i="8" s="1"/>
  <c r="H101" i="8" s="1"/>
  <c r="AP101" i="8"/>
  <c r="AO101" i="8"/>
  <c r="AN101" i="8"/>
  <c r="AL101" i="8"/>
  <c r="AK101" i="8"/>
  <c r="AJ101" i="8"/>
  <c r="AD101" i="8"/>
  <c r="BJ101" i="8" s="1"/>
  <c r="AC101" i="8"/>
  <c r="BI101" i="8" s="1"/>
  <c r="AB101" i="8"/>
  <c r="AA101" i="8"/>
  <c r="Z101" i="8"/>
  <c r="BF101" i="8" s="1"/>
  <c r="Y101" i="8"/>
  <c r="X101" i="8"/>
  <c r="BU101" i="8" s="1"/>
  <c r="V101" i="8"/>
  <c r="S101" i="8"/>
  <c r="R101" i="8"/>
  <c r="P101" i="8"/>
  <c r="DB101" i="8" s="1"/>
  <c r="M101" i="8"/>
  <c r="DC100" i="8"/>
  <c r="DB100" i="8"/>
  <c r="BM100" i="8"/>
  <c r="BK100" i="8"/>
  <c r="BJ100" i="8"/>
  <c r="K100" i="8" s="1"/>
  <c r="BI100" i="8"/>
  <c r="J100" i="8" s="1"/>
  <c r="BH100" i="8"/>
  <c r="BG100" i="8"/>
  <c r="BF100" i="8"/>
  <c r="G100" i="8" s="1"/>
  <c r="BD100" i="8"/>
  <c r="DE100" i="8" s="1"/>
  <c r="AU100" i="8"/>
  <c r="AO100" i="8"/>
  <c r="AM100" i="8" s="1"/>
  <c r="AG100" i="8"/>
  <c r="AE100" i="8"/>
  <c r="Y100" i="8"/>
  <c r="BV100" i="8" s="1"/>
  <c r="V100" i="8"/>
  <c r="U100" i="8"/>
  <c r="T100" i="8"/>
  <c r="S100" i="8"/>
  <c r="R100" i="8"/>
  <c r="Q100" i="8"/>
  <c r="P100" i="8"/>
  <c r="M100" i="8"/>
  <c r="I100" i="8"/>
  <c r="H100" i="8"/>
  <c r="E100" i="8"/>
  <c r="DC99" i="8"/>
  <c r="DB99" i="8"/>
  <c r="BM99" i="8"/>
  <c r="BK99" i="8"/>
  <c r="BJ99" i="8"/>
  <c r="K99" i="8" s="1"/>
  <c r="BI99" i="8"/>
  <c r="J99" i="8" s="1"/>
  <c r="BH99" i="8"/>
  <c r="BG99" i="8"/>
  <c r="BF99" i="8"/>
  <c r="G99" i="8" s="1"/>
  <c r="BD99" i="8"/>
  <c r="DE99" i="8" s="1"/>
  <c r="AU99" i="8"/>
  <c r="AO99" i="8"/>
  <c r="AM99" i="8" s="1"/>
  <c r="AG99" i="8"/>
  <c r="AE99" i="8"/>
  <c r="Y99" i="8"/>
  <c r="BV99" i="8" s="1"/>
  <c r="V99" i="8"/>
  <c r="U99" i="8"/>
  <c r="T99" i="8"/>
  <c r="S99" i="8"/>
  <c r="R99" i="8"/>
  <c r="Q99" i="8"/>
  <c r="P99" i="8"/>
  <c r="M99" i="8"/>
  <c r="I99" i="8"/>
  <c r="H99" i="8"/>
  <c r="E99" i="8"/>
  <c r="DC98" i="8"/>
  <c r="DB98" i="8"/>
  <c r="BM98" i="8"/>
  <c r="BK98" i="8"/>
  <c r="BJ98" i="8"/>
  <c r="K98" i="8" s="1"/>
  <c r="BI98" i="8"/>
  <c r="J98" i="8" s="1"/>
  <c r="BH98" i="8"/>
  <c r="BG98" i="8"/>
  <c r="BF98" i="8"/>
  <c r="G98" i="8" s="1"/>
  <c r="BD98" i="8"/>
  <c r="DE98" i="8" s="1"/>
  <c r="AU98" i="8"/>
  <c r="AO98" i="8"/>
  <c r="AM98" i="8" s="1"/>
  <c r="AG98" i="8"/>
  <c r="AE98" i="8"/>
  <c r="Y98" i="8"/>
  <c r="BV98" i="8" s="1"/>
  <c r="V98" i="8"/>
  <c r="U98" i="8"/>
  <c r="T98" i="8"/>
  <c r="S98" i="8"/>
  <c r="R98" i="8"/>
  <c r="Q98" i="8"/>
  <c r="P98" i="8"/>
  <c r="M98" i="8"/>
  <c r="I98" i="8"/>
  <c r="H98" i="8"/>
  <c r="E98" i="8"/>
  <c r="DB97" i="8"/>
  <c r="BM97" i="8"/>
  <c r="BJ97" i="8"/>
  <c r="K97" i="8" s="1"/>
  <c r="BI97" i="8"/>
  <c r="J97" i="8" s="1"/>
  <c r="BH97" i="8"/>
  <c r="BG97" i="8"/>
  <c r="BF97" i="8"/>
  <c r="G97" i="8" s="1"/>
  <c r="BE97" i="8"/>
  <c r="F97" i="8" s="1"/>
  <c r="BD97" i="8"/>
  <c r="DE97" i="8" s="1"/>
  <c r="AG97" i="8"/>
  <c r="AE97" i="8"/>
  <c r="Y97" i="8"/>
  <c r="BV97" i="8" s="1"/>
  <c r="V97" i="8"/>
  <c r="U97" i="8"/>
  <c r="T97" i="8"/>
  <c r="S97" i="8"/>
  <c r="R97" i="8"/>
  <c r="Q97" i="8"/>
  <c r="P97" i="8"/>
  <c r="M97" i="8"/>
  <c r="I97" i="8"/>
  <c r="H97" i="8"/>
  <c r="E97" i="8"/>
  <c r="DC96" i="8"/>
  <c r="DB96" i="8"/>
  <c r="BM96" i="8"/>
  <c r="BK96" i="8"/>
  <c r="BJ96" i="8"/>
  <c r="K96" i="8" s="1"/>
  <c r="BI96" i="8"/>
  <c r="J96" i="8" s="1"/>
  <c r="BH96" i="8"/>
  <c r="BG96" i="8"/>
  <c r="BF96" i="8"/>
  <c r="G96" i="8" s="1"/>
  <c r="BD96" i="8"/>
  <c r="DE96" i="8" s="1"/>
  <c r="AU96" i="8"/>
  <c r="AO96" i="8"/>
  <c r="AM96" i="8" s="1"/>
  <c r="AG96" i="8"/>
  <c r="AE96" i="8"/>
  <c r="Y96" i="8"/>
  <c r="BV96" i="8" s="1"/>
  <c r="V96" i="8"/>
  <c r="U96" i="8"/>
  <c r="T96" i="8"/>
  <c r="S96" i="8"/>
  <c r="R96" i="8"/>
  <c r="Q96" i="8"/>
  <c r="P96" i="8"/>
  <c r="M96" i="8"/>
  <c r="I96" i="8"/>
  <c r="H96" i="8"/>
  <c r="E96" i="8"/>
  <c r="DC95" i="8"/>
  <c r="DB95" i="8"/>
  <c r="BM95" i="8"/>
  <c r="BK95" i="8"/>
  <c r="BJ95" i="8"/>
  <c r="K95" i="8" s="1"/>
  <c r="BI95" i="8"/>
  <c r="J95" i="8" s="1"/>
  <c r="BH95" i="8"/>
  <c r="BG95" i="8"/>
  <c r="BF95" i="8"/>
  <c r="G95" i="8" s="1"/>
  <c r="BD95" i="8"/>
  <c r="DE95" i="8" s="1"/>
  <c r="AU95" i="8"/>
  <c r="AO95" i="8"/>
  <c r="AM95" i="8" s="1"/>
  <c r="AG95" i="8"/>
  <c r="AE95" i="8"/>
  <c r="Y95" i="8"/>
  <c r="BV95" i="8" s="1"/>
  <c r="V95" i="8"/>
  <c r="U95" i="8"/>
  <c r="T95" i="8"/>
  <c r="S95" i="8"/>
  <c r="R95" i="8"/>
  <c r="Q95" i="8"/>
  <c r="P95" i="8"/>
  <c r="M95" i="8"/>
  <c r="I95" i="8"/>
  <c r="H95" i="8"/>
  <c r="E95" i="8"/>
  <c r="DD94" i="8"/>
  <c r="DA94" i="8"/>
  <c r="CZ94" i="8"/>
  <c r="CV94" i="8"/>
  <c r="CL94" i="8"/>
  <c r="CK94" i="8"/>
  <c r="CH94" i="8"/>
  <c r="CG94" i="8"/>
  <c r="CF94" i="8"/>
  <c r="CD94" i="8"/>
  <c r="CC94" i="8"/>
  <c r="CA94" i="8"/>
  <c r="BZ94" i="8"/>
  <c r="BP94" i="8"/>
  <c r="BO94" i="8"/>
  <c r="BN94" i="8"/>
  <c r="CX94" i="8" s="1"/>
  <c r="BM94" i="8"/>
  <c r="BL94" i="8"/>
  <c r="BJ94" i="8"/>
  <c r="BI94" i="8"/>
  <c r="CS94" i="8" s="1"/>
  <c r="AZ94" i="8"/>
  <c r="CJ94" i="8" s="1"/>
  <c r="AR94" i="8"/>
  <c r="CB94" i="8" s="1"/>
  <c r="AQ94" i="8"/>
  <c r="AP94" i="8"/>
  <c r="AO94" i="8"/>
  <c r="AN94" i="8"/>
  <c r="DB94" i="8" s="1"/>
  <c r="AJ94" i="8"/>
  <c r="T94" i="8" s="1"/>
  <c r="AG94" i="8"/>
  <c r="AB94" i="8"/>
  <c r="BH94" i="8" s="1"/>
  <c r="AA94" i="8"/>
  <c r="BG94" i="8" s="1"/>
  <c r="Z94" i="8"/>
  <c r="BF94" i="8" s="1"/>
  <c r="Y94" i="8"/>
  <c r="X94" i="8"/>
  <c r="BD94" i="8" s="1"/>
  <c r="V94" i="8"/>
  <c r="U94" i="8"/>
  <c r="S94" i="8"/>
  <c r="R94" i="8"/>
  <c r="P94" i="8"/>
  <c r="N94" i="8"/>
  <c r="M94" i="8"/>
  <c r="J94" i="8"/>
  <c r="DC93" i="8"/>
  <c r="DB93" i="8"/>
  <c r="BM93" i="8"/>
  <c r="BK93" i="8"/>
  <c r="BJ93" i="8"/>
  <c r="K93" i="8" s="1"/>
  <c r="BI93" i="8"/>
  <c r="BH93" i="8"/>
  <c r="BG93" i="8"/>
  <c r="H93" i="8" s="1"/>
  <c r="BF93" i="8"/>
  <c r="G93" i="8" s="1"/>
  <c r="BD93" i="8"/>
  <c r="DE93" i="8" s="1"/>
  <c r="AU93" i="8"/>
  <c r="AO93" i="8"/>
  <c r="AM93" i="8"/>
  <c r="AG93" i="8"/>
  <c r="Y93" i="8"/>
  <c r="BV93" i="8" s="1"/>
  <c r="W93" i="8"/>
  <c r="V93" i="8"/>
  <c r="U93" i="8"/>
  <c r="T93" i="8"/>
  <c r="S93" i="8"/>
  <c r="R93" i="8"/>
  <c r="P93" i="8"/>
  <c r="N93" i="8"/>
  <c r="M93" i="8"/>
  <c r="J93" i="8"/>
  <c r="I93" i="8"/>
  <c r="E93" i="8"/>
  <c r="DC92" i="8"/>
  <c r="DB92" i="8"/>
  <c r="BM92" i="8"/>
  <c r="BK92" i="8"/>
  <c r="BJ92" i="8"/>
  <c r="K92" i="8" s="1"/>
  <c r="BI92" i="8"/>
  <c r="BH92" i="8"/>
  <c r="BG92" i="8"/>
  <c r="H92" i="8" s="1"/>
  <c r="BF92" i="8"/>
  <c r="G92" i="8" s="1"/>
  <c r="BD92" i="8"/>
  <c r="DE92" i="8" s="1"/>
  <c r="AU92" i="8"/>
  <c r="AO92" i="8"/>
  <c r="AM92" i="8"/>
  <c r="AG92" i="8"/>
  <c r="Y92" i="8"/>
  <c r="W92" i="8"/>
  <c r="V92" i="8"/>
  <c r="U92" i="8"/>
  <c r="T92" i="8"/>
  <c r="S92" i="8"/>
  <c r="R92" i="8"/>
  <c r="P92" i="8"/>
  <c r="M92" i="8"/>
  <c r="J92" i="8"/>
  <c r="I92" i="8"/>
  <c r="E92" i="8"/>
  <c r="DC91" i="8"/>
  <c r="DB91" i="8"/>
  <c r="BM91" i="8"/>
  <c r="BK91" i="8"/>
  <c r="BJ91" i="8"/>
  <c r="K91" i="8" s="1"/>
  <c r="BI91" i="8"/>
  <c r="BH91" i="8"/>
  <c r="BG91" i="8"/>
  <c r="H91" i="8" s="1"/>
  <c r="BF91" i="8"/>
  <c r="G91" i="8" s="1"/>
  <c r="BD91" i="8"/>
  <c r="DE91" i="8" s="1"/>
  <c r="AU91" i="8"/>
  <c r="AO91" i="8"/>
  <c r="AM91" i="8"/>
  <c r="AG91" i="8"/>
  <c r="Y91" i="8"/>
  <c r="BV91" i="8" s="1"/>
  <c r="W91" i="8"/>
  <c r="V91" i="8"/>
  <c r="U91" i="8"/>
  <c r="T91" i="8"/>
  <c r="S91" i="8"/>
  <c r="R91" i="8"/>
  <c r="P91" i="8"/>
  <c r="N91" i="8"/>
  <c r="M91" i="8"/>
  <c r="J91" i="8"/>
  <c r="I91" i="8"/>
  <c r="E91" i="8"/>
  <c r="DC90" i="8"/>
  <c r="DB90" i="8"/>
  <c r="BM90" i="8"/>
  <c r="BM89" i="8" s="1"/>
  <c r="CW89" i="8" s="1"/>
  <c r="BK90" i="8"/>
  <c r="BJ90" i="8"/>
  <c r="K90" i="8" s="1"/>
  <c r="BI90" i="8"/>
  <c r="BH90" i="8"/>
  <c r="BG90" i="8"/>
  <c r="H90" i="8" s="1"/>
  <c r="BF90" i="8"/>
  <c r="G90" i="8" s="1"/>
  <c r="BD90" i="8"/>
  <c r="DE90" i="8" s="1"/>
  <c r="AU90" i="8"/>
  <c r="AO90" i="8"/>
  <c r="AM90" i="8"/>
  <c r="AG90" i="8"/>
  <c r="Y90" i="8"/>
  <c r="BV90" i="8" s="1"/>
  <c r="W90" i="8"/>
  <c r="V90" i="8"/>
  <c r="U90" i="8"/>
  <c r="T90" i="8"/>
  <c r="S90" i="8"/>
  <c r="R90" i="8"/>
  <c r="P90" i="8"/>
  <c r="N90" i="8"/>
  <c r="M90" i="8"/>
  <c r="J90" i="8"/>
  <c r="I90" i="8"/>
  <c r="E90" i="8"/>
  <c r="DD89" i="8"/>
  <c r="CZ89" i="8"/>
  <c r="CV89" i="8"/>
  <c r="CL89" i="8"/>
  <c r="CJ89" i="8"/>
  <c r="CI89" i="8"/>
  <c r="CH89" i="8"/>
  <c r="CG89" i="8"/>
  <c r="CF89" i="8"/>
  <c r="CE89" i="8"/>
  <c r="CD89" i="8"/>
  <c r="CC89" i="8"/>
  <c r="CB89" i="8"/>
  <c r="CA89" i="8"/>
  <c r="BX89" i="8"/>
  <c r="BP89" i="8"/>
  <c r="BO89" i="8"/>
  <c r="CY89" i="8" s="1"/>
  <c r="BN89" i="8"/>
  <c r="CX89" i="8" s="1"/>
  <c r="BL89" i="8"/>
  <c r="BK89" i="8"/>
  <c r="BJ89" i="8"/>
  <c r="CT89" i="8" s="1"/>
  <c r="BI89" i="8"/>
  <c r="AZ89" i="8"/>
  <c r="AR89" i="8"/>
  <c r="AQ89" i="8"/>
  <c r="AP89" i="8"/>
  <c r="BZ89" i="8" s="1"/>
  <c r="AO89" i="8"/>
  <c r="AN89" i="8"/>
  <c r="AJ89" i="8"/>
  <c r="AB89" i="8"/>
  <c r="BH89" i="8" s="1"/>
  <c r="I89" i="8" s="1"/>
  <c r="AA89" i="8"/>
  <c r="Z89" i="8"/>
  <c r="BF89" i="8" s="1"/>
  <c r="CP89" i="8" s="1"/>
  <c r="Y89" i="8"/>
  <c r="X89" i="8"/>
  <c r="BU89" i="8" s="1"/>
  <c r="W89" i="8"/>
  <c r="V89" i="8"/>
  <c r="U89" i="8"/>
  <c r="R89" i="8"/>
  <c r="P89" i="8"/>
  <c r="DB89" i="8" s="1"/>
  <c r="K89" i="8"/>
  <c r="J89" i="8"/>
  <c r="BM88" i="8"/>
  <c r="BK88" i="8" s="1"/>
  <c r="BJ88" i="8"/>
  <c r="BI88" i="8"/>
  <c r="BH88" i="8"/>
  <c r="BG88" i="8"/>
  <c r="BD88" i="8"/>
  <c r="AU88" i="8"/>
  <c r="AO88" i="8"/>
  <c r="AM88" i="8"/>
  <c r="AG88" i="8"/>
  <c r="AE88" i="8" s="1"/>
  <c r="AA88" i="8"/>
  <c r="S88" i="8" s="1"/>
  <c r="Z88" i="8"/>
  <c r="V88" i="8"/>
  <c r="U88" i="8"/>
  <c r="T88" i="8"/>
  <c r="P88" i="8"/>
  <c r="DB88" i="8" s="1"/>
  <c r="M88" i="8"/>
  <c r="K88" i="8"/>
  <c r="J88" i="8"/>
  <c r="I88" i="8"/>
  <c r="H88" i="8"/>
  <c r="E88" i="8"/>
  <c r="DC87" i="8"/>
  <c r="DB87" i="8"/>
  <c r="BM87" i="8"/>
  <c r="BK87" i="8"/>
  <c r="BJ87" i="8"/>
  <c r="BI87" i="8"/>
  <c r="BH87" i="8"/>
  <c r="BF87" i="8"/>
  <c r="BD87" i="8"/>
  <c r="DE87" i="8" s="1"/>
  <c r="AU87" i="8"/>
  <c r="AO87" i="8"/>
  <c r="AM87" i="8" s="1"/>
  <c r="AG87" i="8"/>
  <c r="AE87" i="8"/>
  <c r="AA87" i="8"/>
  <c r="BG87" i="8" s="1"/>
  <c r="H87" i="8" s="1"/>
  <c r="Z87" i="8"/>
  <c r="V87" i="8"/>
  <c r="U87" i="8"/>
  <c r="T87" i="8"/>
  <c r="S87" i="8"/>
  <c r="R87" i="8"/>
  <c r="P87" i="8"/>
  <c r="M87" i="8"/>
  <c r="K87" i="8"/>
  <c r="J87" i="8"/>
  <c r="I87" i="8"/>
  <c r="G87" i="8"/>
  <c r="E87" i="8"/>
  <c r="DE86" i="8"/>
  <c r="DC86" i="8"/>
  <c r="BM86" i="8"/>
  <c r="BJ86" i="8"/>
  <c r="BI86" i="8"/>
  <c r="BH86" i="8"/>
  <c r="I86" i="8" s="1"/>
  <c r="BG86" i="8"/>
  <c r="H86" i="8" s="1"/>
  <c r="BF86" i="8"/>
  <c r="BD86" i="8"/>
  <c r="E86" i="8" s="1"/>
  <c r="AG86" i="8"/>
  <c r="AE86" i="8" s="1"/>
  <c r="BC86" i="8" s="1"/>
  <c r="D86" i="8" s="1"/>
  <c r="Y86" i="8"/>
  <c r="BE86" i="8" s="1"/>
  <c r="W86" i="8"/>
  <c r="V86" i="8"/>
  <c r="U86" i="8"/>
  <c r="T86" i="8"/>
  <c r="S86" i="8"/>
  <c r="R86" i="8"/>
  <c r="P86" i="8"/>
  <c r="DB86" i="8" s="1"/>
  <c r="N86" i="8"/>
  <c r="M86" i="8"/>
  <c r="K86" i="8"/>
  <c r="J86" i="8"/>
  <c r="G86" i="8"/>
  <c r="DE85" i="8"/>
  <c r="BM85" i="8"/>
  <c r="BJ85" i="8"/>
  <c r="BI85" i="8"/>
  <c r="BH85" i="8"/>
  <c r="BG85" i="8"/>
  <c r="BD85" i="8"/>
  <c r="DC85" i="8" s="1"/>
  <c r="AU85" i="8"/>
  <c r="AO85" i="8"/>
  <c r="AM85" i="8"/>
  <c r="AG85" i="8"/>
  <c r="AE85" i="8" s="1"/>
  <c r="AA85" i="8"/>
  <c r="S85" i="8" s="1"/>
  <c r="Z85" i="8"/>
  <c r="V85" i="8"/>
  <c r="U85" i="8"/>
  <c r="T85" i="8"/>
  <c r="P85" i="8"/>
  <c r="DB85" i="8" s="1"/>
  <c r="M85" i="8"/>
  <c r="K85" i="8"/>
  <c r="J85" i="8"/>
  <c r="I85" i="8"/>
  <c r="H85" i="8"/>
  <c r="E85" i="8"/>
  <c r="DC84" i="8"/>
  <c r="DB84" i="8"/>
  <c r="BM84" i="8"/>
  <c r="BK84" i="8"/>
  <c r="BJ84" i="8"/>
  <c r="BI84" i="8"/>
  <c r="BH84" i="8"/>
  <c r="BF84" i="8"/>
  <c r="BD84" i="8"/>
  <c r="DE84" i="8" s="1"/>
  <c r="AU84" i="8"/>
  <c r="AO84" i="8"/>
  <c r="AM84" i="8" s="1"/>
  <c r="AG84" i="8"/>
  <c r="AE84" i="8"/>
  <c r="AA84" i="8"/>
  <c r="BG84" i="8" s="1"/>
  <c r="H84" i="8" s="1"/>
  <c r="Z84" i="8"/>
  <c r="V84" i="8"/>
  <c r="U84" i="8"/>
  <c r="T84" i="8"/>
  <c r="S84" i="8"/>
  <c r="R84" i="8"/>
  <c r="P84" i="8"/>
  <c r="M84" i="8"/>
  <c r="K84" i="8"/>
  <c r="J84" i="8"/>
  <c r="I84" i="8"/>
  <c r="G84" i="8"/>
  <c r="E84" i="8"/>
  <c r="DD83" i="8"/>
  <c r="DA83" i="8"/>
  <c r="CS83" i="8"/>
  <c r="CL83" i="8"/>
  <c r="CK83" i="8"/>
  <c r="CI83" i="8"/>
  <c r="CH83" i="8"/>
  <c r="CG83" i="8"/>
  <c r="CF83" i="8"/>
  <c r="CE83" i="8"/>
  <c r="CD83" i="8"/>
  <c r="CC83" i="8"/>
  <c r="CB83" i="8"/>
  <c r="BX83" i="8"/>
  <c r="BP83" i="8"/>
  <c r="CZ83" i="8" s="1"/>
  <c r="BO83" i="8"/>
  <c r="CY83" i="8" s="1"/>
  <c r="BN83" i="8"/>
  <c r="BL83" i="8"/>
  <c r="BJ83" i="8"/>
  <c r="BI83" i="8"/>
  <c r="J83" i="8" s="1"/>
  <c r="BH83" i="8"/>
  <c r="AZ83" i="8"/>
  <c r="AR83" i="8"/>
  <c r="AQ83" i="8"/>
  <c r="CA83" i="8" s="1"/>
  <c r="AP83" i="8"/>
  <c r="BZ83" i="8" s="1"/>
  <c r="AN83" i="8"/>
  <c r="AJ83" i="8"/>
  <c r="AG83" i="8" s="1"/>
  <c r="AE83" i="8" s="1"/>
  <c r="AB83" i="8"/>
  <c r="AA83" i="8"/>
  <c r="X83" i="8"/>
  <c r="V83" i="8"/>
  <c r="U83" i="8"/>
  <c r="T83" i="8"/>
  <c r="S83" i="8"/>
  <c r="P83" i="8"/>
  <c r="DB83" i="8" s="1"/>
  <c r="K83" i="8"/>
  <c r="BM82" i="8"/>
  <c r="BK82" i="8" s="1"/>
  <c r="BJ82" i="8"/>
  <c r="BI82" i="8"/>
  <c r="J82" i="8" s="1"/>
  <c r="BH82" i="8"/>
  <c r="I82" i="8" s="1"/>
  <c r="BG82" i="8"/>
  <c r="BF82" i="8"/>
  <c r="BE82" i="8"/>
  <c r="F82" i="8" s="1"/>
  <c r="BD82" i="8"/>
  <c r="DE82" i="8" s="1"/>
  <c r="AU82" i="8"/>
  <c r="AO82" i="8"/>
  <c r="AM82" i="8" s="1"/>
  <c r="AG82" i="8"/>
  <c r="AE82" i="8"/>
  <c r="Y82" i="8"/>
  <c r="V82" i="8"/>
  <c r="U82" i="8"/>
  <c r="T82" i="8"/>
  <c r="S82" i="8"/>
  <c r="R82" i="8"/>
  <c r="P82" i="8"/>
  <c r="DB82" i="8" s="1"/>
  <c r="M82" i="8"/>
  <c r="K82" i="8"/>
  <c r="H82" i="8"/>
  <c r="G82" i="8"/>
  <c r="BM81" i="8"/>
  <c r="BK81" i="8" s="1"/>
  <c r="BJ81" i="8"/>
  <c r="BI81" i="8"/>
  <c r="J81" i="8" s="1"/>
  <c r="BH81" i="8"/>
  <c r="I81" i="8" s="1"/>
  <c r="BG81" i="8"/>
  <c r="BF81" i="8"/>
  <c r="BD81" i="8"/>
  <c r="DE81" i="8" s="1"/>
  <c r="AU81" i="8"/>
  <c r="AO81" i="8"/>
  <c r="AM81" i="8" s="1"/>
  <c r="AG81" i="8"/>
  <c r="AE81" i="8"/>
  <c r="Y81" i="8"/>
  <c r="V81" i="8"/>
  <c r="U81" i="8"/>
  <c r="T81" i="8"/>
  <c r="S81" i="8"/>
  <c r="R81" i="8"/>
  <c r="P81" i="8"/>
  <c r="DB81" i="8" s="1"/>
  <c r="M81" i="8"/>
  <c r="K81" i="8"/>
  <c r="H81" i="8"/>
  <c r="G81" i="8"/>
  <c r="BM80" i="8"/>
  <c r="BK80" i="8" s="1"/>
  <c r="BJ80" i="8"/>
  <c r="BI80" i="8"/>
  <c r="J80" i="8" s="1"/>
  <c r="BH80" i="8"/>
  <c r="I80" i="8" s="1"/>
  <c r="BG80" i="8"/>
  <c r="BF80" i="8"/>
  <c r="BE80" i="8"/>
  <c r="F80" i="8" s="1"/>
  <c r="BD80" i="8"/>
  <c r="DE80" i="8" s="1"/>
  <c r="AU80" i="8"/>
  <c r="AO80" i="8"/>
  <c r="AG80" i="8"/>
  <c r="AE80" i="8"/>
  <c r="Y80" i="8"/>
  <c r="V80" i="8"/>
  <c r="U80" i="8"/>
  <c r="T80" i="8"/>
  <c r="S80" i="8"/>
  <c r="R80" i="8"/>
  <c r="P80" i="8"/>
  <c r="DB80" i="8" s="1"/>
  <c r="M80" i="8"/>
  <c r="K80" i="8"/>
  <c r="H80" i="8"/>
  <c r="G80" i="8"/>
  <c r="DD79" i="8"/>
  <c r="DB79" i="8"/>
  <c r="DA79" i="8"/>
  <c r="CY79" i="8"/>
  <c r="CX79" i="8"/>
  <c r="CT79" i="8"/>
  <c r="CL79" i="8"/>
  <c r="CK79" i="8"/>
  <c r="CI79" i="8"/>
  <c r="CH79" i="8"/>
  <c r="CG79" i="8"/>
  <c r="CF79" i="8"/>
  <c r="CE79" i="8"/>
  <c r="CD79" i="8"/>
  <c r="CC79" i="8"/>
  <c r="BZ79" i="8"/>
  <c r="BU79" i="8"/>
  <c r="BP79" i="8"/>
  <c r="CZ79" i="8" s="1"/>
  <c r="BO79" i="8"/>
  <c r="BN79" i="8"/>
  <c r="BM79" i="8"/>
  <c r="CW79" i="8" s="1"/>
  <c r="BL79" i="8"/>
  <c r="CV79" i="8" s="1"/>
  <c r="BJ79" i="8"/>
  <c r="K79" i="8" s="1"/>
  <c r="BI79" i="8"/>
  <c r="AZ79" i="8"/>
  <c r="CJ79" i="8" s="1"/>
  <c r="AR79" i="8"/>
  <c r="CB79" i="8" s="1"/>
  <c r="AQ79" i="8"/>
  <c r="CA79" i="8" s="1"/>
  <c r="AP79" i="8"/>
  <c r="AN79" i="8"/>
  <c r="AJ79" i="8"/>
  <c r="AG79" i="8"/>
  <c r="AE79" i="8"/>
  <c r="AB79" i="8"/>
  <c r="BH79" i="8" s="1"/>
  <c r="CR79" i="8" s="1"/>
  <c r="AA79" i="8"/>
  <c r="BG79" i="8" s="1"/>
  <c r="Z79" i="8"/>
  <c r="BF79" i="8" s="1"/>
  <c r="Y79" i="8"/>
  <c r="X79" i="8"/>
  <c r="BD79" i="8" s="1"/>
  <c r="V79" i="8"/>
  <c r="U79" i="8"/>
  <c r="T79" i="8"/>
  <c r="S79" i="8"/>
  <c r="R79" i="8"/>
  <c r="Q79" i="8"/>
  <c r="P79" i="8"/>
  <c r="M79" i="8"/>
  <c r="I79" i="8"/>
  <c r="E79" i="8"/>
  <c r="DC78" i="8"/>
  <c r="BV78" i="8"/>
  <c r="BM78" i="8"/>
  <c r="BK78" i="8"/>
  <c r="BJ78" i="8"/>
  <c r="K78" i="8" s="1"/>
  <c r="BI78" i="8"/>
  <c r="J78" i="8" s="1"/>
  <c r="BH78" i="8"/>
  <c r="BG78" i="8"/>
  <c r="BF78" i="8"/>
  <c r="G78" i="8" s="1"/>
  <c r="BD78" i="8"/>
  <c r="DE78" i="8" s="1"/>
  <c r="AU78" i="8"/>
  <c r="AO78" i="8"/>
  <c r="BE78" i="8" s="1"/>
  <c r="F78" i="8" s="1"/>
  <c r="AG78" i="8"/>
  <c r="N78" i="8" s="1"/>
  <c r="AE78" i="8"/>
  <c r="O78" i="8" s="1"/>
  <c r="W78" i="8"/>
  <c r="V78" i="8"/>
  <c r="U78" i="8"/>
  <c r="T78" i="8"/>
  <c r="S78" i="8"/>
  <c r="R78" i="8"/>
  <c r="Q78" i="8"/>
  <c r="P78" i="8"/>
  <c r="DB78" i="8" s="1"/>
  <c r="M78" i="8"/>
  <c r="L78" i="8"/>
  <c r="I78" i="8"/>
  <c r="H78" i="8"/>
  <c r="E78" i="8"/>
  <c r="BM77" i="8"/>
  <c r="BK77" i="8" s="1"/>
  <c r="BJ77" i="8"/>
  <c r="BI77" i="8"/>
  <c r="J77" i="8" s="1"/>
  <c r="BH77" i="8"/>
  <c r="I77" i="8" s="1"/>
  <c r="BG77" i="8"/>
  <c r="BF77" i="8"/>
  <c r="BE77" i="8"/>
  <c r="F77" i="8" s="1"/>
  <c r="BD77" i="8"/>
  <c r="DE77" i="8" s="1"/>
  <c r="AU77" i="8"/>
  <c r="AO77" i="8"/>
  <c r="AM77" i="8" s="1"/>
  <c r="AG77" i="8"/>
  <c r="AE77" i="8"/>
  <c r="Y77" i="8"/>
  <c r="V77" i="8"/>
  <c r="U77" i="8"/>
  <c r="T77" i="8"/>
  <c r="S77" i="8"/>
  <c r="R77" i="8"/>
  <c r="P77" i="8"/>
  <c r="DB77" i="8" s="1"/>
  <c r="M77" i="8"/>
  <c r="K77" i="8"/>
  <c r="H77" i="8"/>
  <c r="G77" i="8"/>
  <c r="BV76" i="8"/>
  <c r="BM76" i="8"/>
  <c r="BJ76" i="8"/>
  <c r="BI76" i="8"/>
  <c r="J76" i="8" s="1"/>
  <c r="BH76" i="8"/>
  <c r="I76" i="8" s="1"/>
  <c r="BG76" i="8"/>
  <c r="BF76" i="8"/>
  <c r="BD76" i="8"/>
  <c r="AG76" i="8"/>
  <c r="AE76" i="8"/>
  <c r="Y76" i="8"/>
  <c r="V76" i="8"/>
  <c r="U76" i="8"/>
  <c r="T76" i="8"/>
  <c r="S76" i="8"/>
  <c r="R76" i="8"/>
  <c r="P76" i="8"/>
  <c r="DB76" i="8" s="1"/>
  <c r="M76" i="8"/>
  <c r="K76" i="8"/>
  <c r="H76" i="8"/>
  <c r="G76" i="8"/>
  <c r="BM75" i="8"/>
  <c r="BK75" i="8" s="1"/>
  <c r="BJ75" i="8"/>
  <c r="BI75" i="8"/>
  <c r="J75" i="8" s="1"/>
  <c r="BH75" i="8"/>
  <c r="I75" i="8" s="1"/>
  <c r="BG75" i="8"/>
  <c r="BF75" i="8"/>
  <c r="BD75" i="8"/>
  <c r="DE75" i="8" s="1"/>
  <c r="AU75" i="8"/>
  <c r="AO75" i="8"/>
  <c r="AM75" i="8" s="1"/>
  <c r="AG75" i="8"/>
  <c r="AE75" i="8"/>
  <c r="Y75" i="8"/>
  <c r="V75" i="8"/>
  <c r="U75" i="8"/>
  <c r="T75" i="8"/>
  <c r="S75" i="8"/>
  <c r="R75" i="8"/>
  <c r="P75" i="8"/>
  <c r="DB75" i="8" s="1"/>
  <c r="M75" i="8"/>
  <c r="K75" i="8"/>
  <c r="H75" i="8"/>
  <c r="G75" i="8"/>
  <c r="BV74" i="8"/>
  <c r="BM74" i="8"/>
  <c r="BK74" i="8" s="1"/>
  <c r="BJ74" i="8"/>
  <c r="BI74" i="8"/>
  <c r="J74" i="8" s="1"/>
  <c r="BH74" i="8"/>
  <c r="I74" i="8" s="1"/>
  <c r="BG74" i="8"/>
  <c r="BF74" i="8"/>
  <c r="BE74" i="8"/>
  <c r="F74" i="8" s="1"/>
  <c r="BD74" i="8"/>
  <c r="DE74" i="8" s="1"/>
  <c r="AU74" i="8"/>
  <c r="AO74" i="8"/>
  <c r="AG74" i="8"/>
  <c r="AE74" i="8"/>
  <c r="Y74" i="8"/>
  <c r="V74" i="8"/>
  <c r="U74" i="8"/>
  <c r="T74" i="8"/>
  <c r="S74" i="8"/>
  <c r="R74" i="8"/>
  <c r="P74" i="8"/>
  <c r="DB74" i="8" s="1"/>
  <c r="M74" i="8"/>
  <c r="K74" i="8"/>
  <c r="H74" i="8"/>
  <c r="G74" i="8"/>
  <c r="DD73" i="8"/>
  <c r="DA73" i="8"/>
  <c r="CY73" i="8"/>
  <c r="CX73" i="8"/>
  <c r="CT73" i="8"/>
  <c r="CP73" i="8"/>
  <c r="CL73" i="8"/>
  <c r="CK73" i="8"/>
  <c r="CI73" i="8"/>
  <c r="CH73" i="8"/>
  <c r="CG73" i="8"/>
  <c r="CF73" i="8"/>
  <c r="CE73" i="8"/>
  <c r="CD73" i="8"/>
  <c r="CC73" i="8"/>
  <c r="BZ73" i="8"/>
  <c r="BP73" i="8"/>
  <c r="CZ73" i="8" s="1"/>
  <c r="BO73" i="8"/>
  <c r="BN73" i="8"/>
  <c r="BM73" i="8"/>
  <c r="BL73" i="8"/>
  <c r="CV73" i="8" s="1"/>
  <c r="BJ73" i="8"/>
  <c r="K73" i="8" s="1"/>
  <c r="BI73" i="8"/>
  <c r="AZ73" i="8"/>
  <c r="CJ73" i="8" s="1"/>
  <c r="AR73" i="8"/>
  <c r="CB73" i="8" s="1"/>
  <c r="AQ73" i="8"/>
  <c r="AP73" i="8"/>
  <c r="AN73" i="8"/>
  <c r="AJ73" i="8"/>
  <c r="AG73" i="8"/>
  <c r="AE73" i="8"/>
  <c r="AB73" i="8"/>
  <c r="BH73" i="8" s="1"/>
  <c r="AA73" i="8"/>
  <c r="BG73" i="8" s="1"/>
  <c r="Z73" i="8"/>
  <c r="BF73" i="8" s="1"/>
  <c r="G73" i="8" s="1"/>
  <c r="X73" i="8"/>
  <c r="BD73" i="8" s="1"/>
  <c r="V73" i="8"/>
  <c r="U73" i="8"/>
  <c r="T73" i="8"/>
  <c r="S73" i="8"/>
  <c r="R73" i="8"/>
  <c r="P73" i="8"/>
  <c r="M73" i="8"/>
  <c r="DC72" i="8"/>
  <c r="DB72" i="8"/>
  <c r="BM72" i="8"/>
  <c r="BK72" i="8"/>
  <c r="BJ72" i="8"/>
  <c r="K72" i="8" s="1"/>
  <c r="BI72" i="8"/>
  <c r="J72" i="8" s="1"/>
  <c r="BH72" i="8"/>
  <c r="BG72" i="8"/>
  <c r="BF72" i="8"/>
  <c r="G72" i="8" s="1"/>
  <c r="BD72" i="8"/>
  <c r="DE72" i="8" s="1"/>
  <c r="AU72" i="8"/>
  <c r="AO72" i="8"/>
  <c r="AM72" i="8" s="1"/>
  <c r="AG72" i="8"/>
  <c r="AE72" i="8"/>
  <c r="Y72" i="8"/>
  <c r="BV72" i="8" s="1"/>
  <c r="V72" i="8"/>
  <c r="U72" i="8"/>
  <c r="T72" i="8"/>
  <c r="S72" i="8"/>
  <c r="R72" i="8"/>
  <c r="Q72" i="8"/>
  <c r="P72" i="8"/>
  <c r="M72" i="8"/>
  <c r="I72" i="8"/>
  <c r="H72" i="8"/>
  <c r="E72" i="8"/>
  <c r="DC71" i="8"/>
  <c r="DB71" i="8"/>
  <c r="BM71" i="8"/>
  <c r="BK71" i="8"/>
  <c r="BJ71" i="8"/>
  <c r="K71" i="8" s="1"/>
  <c r="BI71" i="8"/>
  <c r="J71" i="8" s="1"/>
  <c r="BH71" i="8"/>
  <c r="BG71" i="8"/>
  <c r="BF71" i="8"/>
  <c r="G71" i="8" s="1"/>
  <c r="BD71" i="8"/>
  <c r="DE71" i="8" s="1"/>
  <c r="AU71" i="8"/>
  <c r="AO71" i="8"/>
  <c r="AM71" i="8" s="1"/>
  <c r="AG71" i="8"/>
  <c r="AE71" i="8"/>
  <c r="Y71" i="8"/>
  <c r="BV71" i="8" s="1"/>
  <c r="V71" i="8"/>
  <c r="U71" i="8"/>
  <c r="T71" i="8"/>
  <c r="S71" i="8"/>
  <c r="R71" i="8"/>
  <c r="Q71" i="8"/>
  <c r="P71" i="8"/>
  <c r="M71" i="8"/>
  <c r="I71" i="8"/>
  <c r="H71" i="8"/>
  <c r="E71" i="8"/>
  <c r="DC70" i="8"/>
  <c r="DB70" i="8"/>
  <c r="BM70" i="8"/>
  <c r="BK70" i="8"/>
  <c r="BJ70" i="8"/>
  <c r="K70" i="8" s="1"/>
  <c r="BI70" i="8"/>
  <c r="J70" i="8" s="1"/>
  <c r="BH70" i="8"/>
  <c r="BG70" i="8"/>
  <c r="BF70" i="8"/>
  <c r="G70" i="8" s="1"/>
  <c r="BD70" i="8"/>
  <c r="DE70" i="8" s="1"/>
  <c r="AU70" i="8"/>
  <c r="AO70" i="8"/>
  <c r="AM70" i="8" s="1"/>
  <c r="AG70" i="8"/>
  <c r="AE70" i="8"/>
  <c r="Y70" i="8"/>
  <c r="BV70" i="8" s="1"/>
  <c r="V70" i="8"/>
  <c r="U70" i="8"/>
  <c r="T70" i="8"/>
  <c r="S70" i="8"/>
  <c r="R70" i="8"/>
  <c r="Q70" i="8"/>
  <c r="P70" i="8"/>
  <c r="M70" i="8"/>
  <c r="I70" i="8"/>
  <c r="H70" i="8"/>
  <c r="E70" i="8"/>
  <c r="DC69" i="8"/>
  <c r="DB69" i="8"/>
  <c r="BM69" i="8"/>
  <c r="BK69" i="8"/>
  <c r="BJ69" i="8"/>
  <c r="K69" i="8" s="1"/>
  <c r="BI69" i="8"/>
  <c r="J69" i="8" s="1"/>
  <c r="BH69" i="8"/>
  <c r="BG69" i="8"/>
  <c r="BF69" i="8"/>
  <c r="G69" i="8" s="1"/>
  <c r="BD69" i="8"/>
  <c r="DE69" i="8" s="1"/>
  <c r="AU69" i="8"/>
  <c r="AO69" i="8"/>
  <c r="AM69" i="8" s="1"/>
  <c r="AG69" i="8"/>
  <c r="AE69" i="8"/>
  <c r="Y69" i="8"/>
  <c r="BV69" i="8" s="1"/>
  <c r="V69" i="8"/>
  <c r="U69" i="8"/>
  <c r="T69" i="8"/>
  <c r="S69" i="8"/>
  <c r="R69" i="8"/>
  <c r="Q69" i="8"/>
  <c r="P69" i="8"/>
  <c r="M69" i="8"/>
  <c r="I69" i="8"/>
  <c r="H69" i="8"/>
  <c r="E69" i="8"/>
  <c r="DC68" i="8"/>
  <c r="DB68" i="8"/>
  <c r="BM68" i="8"/>
  <c r="BK68" i="8"/>
  <c r="BJ68" i="8"/>
  <c r="K68" i="8" s="1"/>
  <c r="BI68" i="8"/>
  <c r="J68" i="8" s="1"/>
  <c r="BH68" i="8"/>
  <c r="BG68" i="8"/>
  <c r="BF68" i="8"/>
  <c r="G68" i="8" s="1"/>
  <c r="BD68" i="8"/>
  <c r="DE68" i="8" s="1"/>
  <c r="AU68" i="8"/>
  <c r="AO68" i="8"/>
  <c r="AM68" i="8" s="1"/>
  <c r="AG68" i="8"/>
  <c r="AE68" i="8"/>
  <c r="Y68" i="8"/>
  <c r="BV68" i="8" s="1"/>
  <c r="V68" i="8"/>
  <c r="U68" i="8"/>
  <c r="T68" i="8"/>
  <c r="S68" i="8"/>
  <c r="R68" i="8"/>
  <c r="Q68" i="8"/>
  <c r="P68" i="8"/>
  <c r="M68" i="8"/>
  <c r="I68" i="8"/>
  <c r="H68" i="8"/>
  <c r="E68" i="8"/>
  <c r="DC67" i="8"/>
  <c r="DB67" i="8"/>
  <c r="BM67" i="8"/>
  <c r="BK67" i="8"/>
  <c r="BJ67" i="8"/>
  <c r="K67" i="8" s="1"/>
  <c r="BI67" i="8"/>
  <c r="J67" i="8" s="1"/>
  <c r="BH67" i="8"/>
  <c r="BG67" i="8"/>
  <c r="BF67" i="8"/>
  <c r="G67" i="8" s="1"/>
  <c r="BD67" i="8"/>
  <c r="DE67" i="8" s="1"/>
  <c r="AU67" i="8"/>
  <c r="AO67" i="8"/>
  <c r="AM67" i="8" s="1"/>
  <c r="AG67" i="8"/>
  <c r="AE67" i="8"/>
  <c r="Y67" i="8"/>
  <c r="BV67" i="8" s="1"/>
  <c r="V67" i="8"/>
  <c r="U67" i="8"/>
  <c r="T67" i="8"/>
  <c r="S67" i="8"/>
  <c r="R67" i="8"/>
  <c r="Q67" i="8"/>
  <c r="P67" i="8"/>
  <c r="M67" i="8"/>
  <c r="I67" i="8"/>
  <c r="H67" i="8"/>
  <c r="E67" i="8"/>
  <c r="DC66" i="8"/>
  <c r="DB66" i="8"/>
  <c r="BM66" i="8"/>
  <c r="BK66" i="8"/>
  <c r="BJ66" i="8"/>
  <c r="K66" i="8" s="1"/>
  <c r="BI66" i="8"/>
  <c r="J66" i="8" s="1"/>
  <c r="BH66" i="8"/>
  <c r="BG66" i="8"/>
  <c r="BF66" i="8"/>
  <c r="G66" i="8" s="1"/>
  <c r="BD66" i="8"/>
  <c r="DE66" i="8" s="1"/>
  <c r="AU66" i="8"/>
  <c r="AO66" i="8"/>
  <c r="AM66" i="8" s="1"/>
  <c r="AG66" i="8"/>
  <c r="AE66" i="8"/>
  <c r="Y66" i="8"/>
  <c r="BV66" i="8" s="1"/>
  <c r="V66" i="8"/>
  <c r="U66" i="8"/>
  <c r="T66" i="8"/>
  <c r="S66" i="8"/>
  <c r="R66" i="8"/>
  <c r="Q66" i="8"/>
  <c r="P66" i="8"/>
  <c r="M66" i="8"/>
  <c r="I66" i="8"/>
  <c r="H66" i="8"/>
  <c r="E66" i="8"/>
  <c r="DD65" i="8"/>
  <c r="DA65" i="8"/>
  <c r="CZ65" i="8"/>
  <c r="CY65" i="8"/>
  <c r="CV65" i="8"/>
  <c r="CL65" i="8"/>
  <c r="CK65" i="8"/>
  <c r="CI65" i="8"/>
  <c r="CH65" i="8"/>
  <c r="CG65" i="8"/>
  <c r="CF65" i="8"/>
  <c r="CE65" i="8"/>
  <c r="CD65" i="8"/>
  <c r="CC65" i="8"/>
  <c r="CA65" i="8"/>
  <c r="BZ65" i="8"/>
  <c r="BU65" i="8"/>
  <c r="BP65" i="8"/>
  <c r="BO65" i="8"/>
  <c r="BN65" i="8"/>
  <c r="BM65" i="8"/>
  <c r="BL65" i="8"/>
  <c r="BJ65" i="8"/>
  <c r="BI65" i="8"/>
  <c r="CS65" i="8" s="1"/>
  <c r="AZ65" i="8"/>
  <c r="CJ65" i="8" s="1"/>
  <c r="AR65" i="8"/>
  <c r="CB65" i="8" s="1"/>
  <c r="AQ65" i="8"/>
  <c r="AP65" i="8"/>
  <c r="AO65" i="8"/>
  <c r="BY65" i="8" s="1"/>
  <c r="AN65" i="8"/>
  <c r="DB65" i="8" s="1"/>
  <c r="AJ65" i="8"/>
  <c r="T65" i="8" s="1"/>
  <c r="AG65" i="8"/>
  <c r="AB65" i="8"/>
  <c r="BH65" i="8" s="1"/>
  <c r="CR65" i="8" s="1"/>
  <c r="AA65" i="8"/>
  <c r="BG65" i="8" s="1"/>
  <c r="Z65" i="8"/>
  <c r="BF65" i="8" s="1"/>
  <c r="Y65" i="8"/>
  <c r="X65" i="8"/>
  <c r="BD65" i="8" s="1"/>
  <c r="V65" i="8"/>
  <c r="U65" i="8"/>
  <c r="S65" i="8"/>
  <c r="R65" i="8"/>
  <c r="P65" i="8"/>
  <c r="N65" i="8"/>
  <c r="M65" i="8"/>
  <c r="J65" i="8"/>
  <c r="I65" i="8"/>
  <c r="DE64" i="8"/>
  <c r="DC64" i="8"/>
  <c r="DB64" i="8"/>
  <c r="BM64" i="8"/>
  <c r="BJ64" i="8"/>
  <c r="K64" i="8" s="1"/>
  <c r="BI64" i="8"/>
  <c r="BH64" i="8"/>
  <c r="BG64" i="8"/>
  <c r="H64" i="8" s="1"/>
  <c r="BF64" i="8"/>
  <c r="G64" i="8" s="1"/>
  <c r="BE64" i="8"/>
  <c r="F64" i="8" s="1"/>
  <c r="BD64" i="8"/>
  <c r="AG64" i="8"/>
  <c r="AE64" i="8"/>
  <c r="O64" i="8" s="1"/>
  <c r="Y64" i="8"/>
  <c r="BV64" i="8" s="1"/>
  <c r="W64" i="8"/>
  <c r="V64" i="8"/>
  <c r="U64" i="8"/>
  <c r="T64" i="8"/>
  <c r="S64" i="8"/>
  <c r="R64" i="8"/>
  <c r="Q64" i="8"/>
  <c r="P64" i="8"/>
  <c r="N64" i="8"/>
  <c r="M64" i="8"/>
  <c r="J64" i="8"/>
  <c r="I64" i="8"/>
  <c r="E64" i="8"/>
  <c r="DE63" i="8"/>
  <c r="DC63" i="8"/>
  <c r="DB63" i="8"/>
  <c r="BM63" i="8"/>
  <c r="BJ63" i="8"/>
  <c r="K63" i="8" s="1"/>
  <c r="BI63" i="8"/>
  <c r="BH63" i="8"/>
  <c r="BG63" i="8"/>
  <c r="H63" i="8" s="1"/>
  <c r="BF63" i="8"/>
  <c r="G63" i="8" s="1"/>
  <c r="BE63" i="8"/>
  <c r="F63" i="8" s="1"/>
  <c r="BD63" i="8"/>
  <c r="AG63" i="8"/>
  <c r="AE63" i="8"/>
  <c r="O63" i="8" s="1"/>
  <c r="Y63" i="8"/>
  <c r="BV63" i="8" s="1"/>
  <c r="W63" i="8"/>
  <c r="V63" i="8"/>
  <c r="U63" i="8"/>
  <c r="T63" i="8"/>
  <c r="S63" i="8"/>
  <c r="R63" i="8"/>
  <c r="Q63" i="8"/>
  <c r="P63" i="8"/>
  <c r="N63" i="8"/>
  <c r="M63" i="8"/>
  <c r="J63" i="8"/>
  <c r="I63" i="8"/>
  <c r="E63" i="8"/>
  <c r="DC62" i="8"/>
  <c r="DB62" i="8"/>
  <c r="BM62" i="8"/>
  <c r="BK62" i="8"/>
  <c r="BJ62" i="8"/>
  <c r="K62" i="8" s="1"/>
  <c r="BI62" i="8"/>
  <c r="BH62" i="8"/>
  <c r="BG62" i="8"/>
  <c r="BF62" i="8"/>
  <c r="G62" i="8" s="1"/>
  <c r="BD62" i="8"/>
  <c r="DE62" i="8" s="1"/>
  <c r="AU62" i="8"/>
  <c r="AO62" i="8"/>
  <c r="AM62" i="8"/>
  <c r="AG62" i="8"/>
  <c r="AE62" i="8"/>
  <c r="AA62" i="8"/>
  <c r="Z62" i="8"/>
  <c r="R62" i="8" s="1"/>
  <c r="Y62" i="8"/>
  <c r="W62" i="8"/>
  <c r="BC62" i="8" s="1"/>
  <c r="D62" i="8" s="1"/>
  <c r="V62" i="8"/>
  <c r="U62" i="8"/>
  <c r="T62" i="8"/>
  <c r="S62" i="8"/>
  <c r="P62" i="8"/>
  <c r="O62" i="8"/>
  <c r="M62" i="8"/>
  <c r="L62" i="8"/>
  <c r="J62" i="8"/>
  <c r="I62" i="8"/>
  <c r="H62" i="8"/>
  <c r="E62" i="8"/>
  <c r="DB61" i="8"/>
  <c r="BM61" i="8"/>
  <c r="BK61" i="8" s="1"/>
  <c r="BJ61" i="8"/>
  <c r="BI61" i="8"/>
  <c r="J61" i="8" s="1"/>
  <c r="BH61" i="8"/>
  <c r="I61" i="8" s="1"/>
  <c r="BD61" i="8"/>
  <c r="DC61" i="8" s="1"/>
  <c r="AU61" i="8"/>
  <c r="AO61" i="8"/>
  <c r="AG61" i="8"/>
  <c r="AE61" i="8"/>
  <c r="AA61" i="8"/>
  <c r="Z61" i="8"/>
  <c r="V61" i="8"/>
  <c r="U61" i="8"/>
  <c r="T61" i="8"/>
  <c r="R61" i="8"/>
  <c r="P61" i="8"/>
  <c r="M61" i="8"/>
  <c r="K61" i="8"/>
  <c r="E61" i="8"/>
  <c r="DC60" i="8"/>
  <c r="BM60" i="8"/>
  <c r="BK60" i="8"/>
  <c r="BJ60" i="8"/>
  <c r="K60" i="8" s="1"/>
  <c r="BI60" i="8"/>
  <c r="BH60" i="8"/>
  <c r="BG60" i="8"/>
  <c r="BF60" i="8"/>
  <c r="G60" i="8" s="1"/>
  <c r="BD60" i="8"/>
  <c r="DE60" i="8" s="1"/>
  <c r="AU60" i="8"/>
  <c r="AO60" i="8"/>
  <c r="AM60" i="8"/>
  <c r="AG60" i="8"/>
  <c r="AE60" i="8"/>
  <c r="AA60" i="8"/>
  <c r="Z60" i="8"/>
  <c r="R60" i="8" s="1"/>
  <c r="Y60" i="8"/>
  <c r="W60" i="8"/>
  <c r="BC60" i="8" s="1"/>
  <c r="D60" i="8" s="1"/>
  <c r="V60" i="8"/>
  <c r="U60" i="8"/>
  <c r="T60" i="8"/>
  <c r="S60" i="8"/>
  <c r="P60" i="8"/>
  <c r="DB60" i="8" s="1"/>
  <c r="O60" i="8"/>
  <c r="M60" i="8"/>
  <c r="L60" i="8"/>
  <c r="J60" i="8"/>
  <c r="I60" i="8"/>
  <c r="H60" i="8"/>
  <c r="E60" i="8"/>
  <c r="DB59" i="8"/>
  <c r="BM59" i="8"/>
  <c r="BK59" i="8" s="1"/>
  <c r="BJ59" i="8"/>
  <c r="BI59" i="8"/>
  <c r="J59" i="8" s="1"/>
  <c r="BH59" i="8"/>
  <c r="BD59" i="8"/>
  <c r="DC59" i="8" s="1"/>
  <c r="AU59" i="8"/>
  <c r="AO59" i="8"/>
  <c r="AM59" i="8" s="1"/>
  <c r="AG59" i="8"/>
  <c r="AE59" i="8"/>
  <c r="AA59" i="8"/>
  <c r="Z59" i="8"/>
  <c r="V59" i="8"/>
  <c r="U59" i="8"/>
  <c r="T59" i="8"/>
  <c r="R59" i="8"/>
  <c r="P59" i="8"/>
  <c r="M59" i="8"/>
  <c r="K59" i="8"/>
  <c r="I59" i="8"/>
  <c r="E59" i="8"/>
  <c r="DC58" i="8"/>
  <c r="BM58" i="8"/>
  <c r="BK58" i="8"/>
  <c r="BJ58" i="8"/>
  <c r="BI58" i="8"/>
  <c r="BH58" i="8"/>
  <c r="BG58" i="8"/>
  <c r="BF58" i="8"/>
  <c r="BD58" i="8"/>
  <c r="DE58" i="8" s="1"/>
  <c r="AU58" i="8"/>
  <c r="AO58" i="8"/>
  <c r="AM58" i="8"/>
  <c r="AG58" i="8"/>
  <c r="AE58" i="8"/>
  <c r="AA58" i="8"/>
  <c r="Z58" i="8"/>
  <c r="R58" i="8" s="1"/>
  <c r="Y58" i="8"/>
  <c r="W58" i="8"/>
  <c r="BC58" i="8" s="1"/>
  <c r="D58" i="8" s="1"/>
  <c r="V58" i="8"/>
  <c r="U58" i="8"/>
  <c r="T58" i="8"/>
  <c r="S58" i="8"/>
  <c r="P58" i="8"/>
  <c r="DB58" i="8" s="1"/>
  <c r="O58" i="8"/>
  <c r="M58" i="8"/>
  <c r="L58" i="8"/>
  <c r="K58" i="8"/>
  <c r="J58" i="8"/>
  <c r="I58" i="8"/>
  <c r="H58" i="8"/>
  <c r="G58" i="8"/>
  <c r="E58" i="8"/>
  <c r="DB57" i="8"/>
  <c r="BM57" i="8"/>
  <c r="BK57" i="8" s="1"/>
  <c r="BJ57" i="8"/>
  <c r="BI57" i="8"/>
  <c r="BH57" i="8"/>
  <c r="BD57" i="8"/>
  <c r="DC57" i="8" s="1"/>
  <c r="AU57" i="8"/>
  <c r="AO57" i="8"/>
  <c r="AM57" i="8" s="1"/>
  <c r="AG57" i="8"/>
  <c r="AE57" i="8"/>
  <c r="AA57" i="8"/>
  <c r="Z57" i="8"/>
  <c r="V57" i="8"/>
  <c r="U57" i="8"/>
  <c r="T57" i="8"/>
  <c r="R57" i="8"/>
  <c r="P57" i="8"/>
  <c r="M57" i="8"/>
  <c r="K57" i="8"/>
  <c r="J57" i="8"/>
  <c r="I57" i="8"/>
  <c r="E57" i="8"/>
  <c r="DC56" i="8"/>
  <c r="DB56" i="8"/>
  <c r="BM56" i="8"/>
  <c r="BK56" i="8"/>
  <c r="BJ56" i="8"/>
  <c r="K56" i="8" s="1"/>
  <c r="BI56" i="8"/>
  <c r="BH56" i="8"/>
  <c r="BG56" i="8"/>
  <c r="BF56" i="8"/>
  <c r="G56" i="8" s="1"/>
  <c r="BD56" i="8"/>
  <c r="DE56" i="8" s="1"/>
  <c r="AU56" i="8"/>
  <c r="AO56" i="8"/>
  <c r="AM56" i="8"/>
  <c r="AG56" i="8"/>
  <c r="AE56" i="8"/>
  <c r="AA56" i="8"/>
  <c r="Z56" i="8"/>
  <c r="R56" i="8" s="1"/>
  <c r="Y56" i="8"/>
  <c r="W56" i="8"/>
  <c r="BC56" i="8" s="1"/>
  <c r="D56" i="8" s="1"/>
  <c r="V56" i="8"/>
  <c r="U56" i="8"/>
  <c r="T56" i="8"/>
  <c r="S56" i="8"/>
  <c r="P56" i="8"/>
  <c r="O56" i="8"/>
  <c r="M56" i="8"/>
  <c r="L56" i="8"/>
  <c r="J56" i="8"/>
  <c r="I56" i="8"/>
  <c r="H56" i="8"/>
  <c r="E56" i="8"/>
  <c r="DB55" i="8"/>
  <c r="BM55" i="8"/>
  <c r="BK55" i="8" s="1"/>
  <c r="BJ55" i="8"/>
  <c r="BI55" i="8"/>
  <c r="BH55" i="8"/>
  <c r="I55" i="8" s="1"/>
  <c r="BD55" i="8"/>
  <c r="DC55" i="8" s="1"/>
  <c r="AU55" i="8"/>
  <c r="AO55" i="8"/>
  <c r="AM55" i="8" s="1"/>
  <c r="AG55" i="8"/>
  <c r="AE55" i="8"/>
  <c r="AA55" i="8"/>
  <c r="Z55" i="8"/>
  <c r="V55" i="8"/>
  <c r="U55" i="8"/>
  <c r="T55" i="8"/>
  <c r="R55" i="8"/>
  <c r="P55" i="8"/>
  <c r="M55" i="8"/>
  <c r="K55" i="8"/>
  <c r="J55" i="8"/>
  <c r="E55" i="8"/>
  <c r="DC54" i="8"/>
  <c r="DB54" i="8"/>
  <c r="BM54" i="8"/>
  <c r="BM53" i="8" s="1"/>
  <c r="BK54" i="8"/>
  <c r="BJ54" i="8"/>
  <c r="K54" i="8" s="1"/>
  <c r="BI54" i="8"/>
  <c r="BH54" i="8"/>
  <c r="BG54" i="8"/>
  <c r="BF54" i="8"/>
  <c r="G54" i="8" s="1"/>
  <c r="BD54" i="8"/>
  <c r="DE54" i="8" s="1"/>
  <c r="AU54" i="8"/>
  <c r="AO54" i="8"/>
  <c r="AM54" i="8"/>
  <c r="AG54" i="8"/>
  <c r="AE54" i="8"/>
  <c r="AA54" i="8"/>
  <c r="Z54" i="8"/>
  <c r="R54" i="8" s="1"/>
  <c r="Y54" i="8"/>
  <c r="W54" i="8"/>
  <c r="BC54" i="8" s="1"/>
  <c r="D54" i="8" s="1"/>
  <c r="V54" i="8"/>
  <c r="U54" i="8"/>
  <c r="T54" i="8"/>
  <c r="S54" i="8"/>
  <c r="P54" i="8"/>
  <c r="O54" i="8"/>
  <c r="M54" i="8"/>
  <c r="L54" i="8"/>
  <c r="J54" i="8"/>
  <c r="I54" i="8"/>
  <c r="H54" i="8"/>
  <c r="E54" i="8"/>
  <c r="DD53" i="8"/>
  <c r="DA53" i="8"/>
  <c r="CY53" i="8"/>
  <c r="CX53" i="8"/>
  <c r="CK53" i="8"/>
  <c r="CI53" i="8"/>
  <c r="CH53" i="8"/>
  <c r="CG53" i="8"/>
  <c r="CF53" i="8"/>
  <c r="CE53" i="8"/>
  <c r="CD53" i="8"/>
  <c r="BZ53" i="8"/>
  <c r="BR53" i="8"/>
  <c r="BQ53" i="8"/>
  <c r="BP53" i="8"/>
  <c r="CZ53" i="8" s="1"/>
  <c r="BO53" i="8"/>
  <c r="BN53" i="8"/>
  <c r="BL53" i="8"/>
  <c r="BH53" i="8"/>
  <c r="BB53" i="8"/>
  <c r="BA53" i="8"/>
  <c r="AZ53" i="8"/>
  <c r="CJ53" i="8" s="1"/>
  <c r="AT53" i="8"/>
  <c r="AS53" i="8"/>
  <c r="CC53" i="8" s="1"/>
  <c r="AR53" i="8"/>
  <c r="CB53" i="8" s="1"/>
  <c r="AQ53" i="8"/>
  <c r="CA53" i="8" s="1"/>
  <c r="AP53" i="8"/>
  <c r="AN53" i="8"/>
  <c r="BX53" i="8" s="1"/>
  <c r="AL53" i="8"/>
  <c r="AK53" i="8"/>
  <c r="AJ53" i="8"/>
  <c r="AD53" i="8"/>
  <c r="AC53" i="8"/>
  <c r="AB53" i="8"/>
  <c r="Z53" i="8"/>
  <c r="X53" i="8"/>
  <c r="M53" i="8" s="1"/>
  <c r="V53" i="8"/>
  <c r="T53" i="8"/>
  <c r="P53" i="8"/>
  <c r="BM52" i="8"/>
  <c r="BK52" i="8" s="1"/>
  <c r="BJ52" i="8"/>
  <c r="BI52" i="8"/>
  <c r="J52" i="8" s="1"/>
  <c r="BH52" i="8"/>
  <c r="I52" i="8" s="1"/>
  <c r="BD52" i="8"/>
  <c r="AU52" i="8"/>
  <c r="AO52" i="8"/>
  <c r="AM52" i="8"/>
  <c r="AG52" i="8"/>
  <c r="AE52" i="8" s="1"/>
  <c r="AA52" i="8"/>
  <c r="S52" i="8" s="1"/>
  <c r="Z52" i="8"/>
  <c r="BF52" i="8" s="1"/>
  <c r="G52" i="8" s="1"/>
  <c r="Y52" i="8"/>
  <c r="V52" i="8"/>
  <c r="U52" i="8"/>
  <c r="T52" i="8"/>
  <c r="R52" i="8"/>
  <c r="P52" i="8"/>
  <c r="DB52" i="8" s="1"/>
  <c r="M52" i="8"/>
  <c r="K52" i="8"/>
  <c r="DC51" i="8"/>
  <c r="BM51" i="8"/>
  <c r="BK51" i="8"/>
  <c r="BJ51" i="8"/>
  <c r="BI51" i="8"/>
  <c r="BH51" i="8"/>
  <c r="BG51" i="8"/>
  <c r="H51" i="8" s="1"/>
  <c r="BF51" i="8"/>
  <c r="BD51" i="8"/>
  <c r="DE51" i="8" s="1"/>
  <c r="AU51" i="8"/>
  <c r="AO51" i="8"/>
  <c r="AM51" i="8" s="1"/>
  <c r="AG51" i="8"/>
  <c r="AE51" i="8" s="1"/>
  <c r="AA51" i="8"/>
  <c r="Z51" i="8"/>
  <c r="Y51" i="8"/>
  <c r="W51" i="8" s="1"/>
  <c r="V51" i="8"/>
  <c r="U51" i="8"/>
  <c r="T51" i="8"/>
  <c r="S51" i="8"/>
  <c r="R51" i="8"/>
  <c r="P51" i="8"/>
  <c r="DB51" i="8" s="1"/>
  <c r="N51" i="8"/>
  <c r="M51" i="8"/>
  <c r="K51" i="8"/>
  <c r="J51" i="8"/>
  <c r="I51" i="8"/>
  <c r="G51" i="8"/>
  <c r="E51" i="8"/>
  <c r="DC50" i="8"/>
  <c r="BM50" i="8"/>
  <c r="BJ50" i="8"/>
  <c r="BI50" i="8"/>
  <c r="BH50" i="8"/>
  <c r="BG50" i="8"/>
  <c r="BF50" i="8"/>
  <c r="BD50" i="8"/>
  <c r="E50" i="8" s="1"/>
  <c r="AG50" i="8"/>
  <c r="AE50" i="8" s="1"/>
  <c r="Y50" i="8"/>
  <c r="V50" i="8"/>
  <c r="U50" i="8"/>
  <c r="T50" i="8"/>
  <c r="S50" i="8"/>
  <c r="R50" i="8"/>
  <c r="P50" i="8"/>
  <c r="DB50" i="8" s="1"/>
  <c r="M50" i="8"/>
  <c r="K50" i="8"/>
  <c r="J50" i="8"/>
  <c r="I50" i="8"/>
  <c r="H50" i="8"/>
  <c r="G50" i="8"/>
  <c r="BM49" i="8"/>
  <c r="BK49" i="8"/>
  <c r="BJ49" i="8"/>
  <c r="BI49" i="8"/>
  <c r="BH49" i="8"/>
  <c r="BG49" i="8"/>
  <c r="H49" i="8" s="1"/>
  <c r="BD49" i="8"/>
  <c r="DE49" i="8" s="1"/>
  <c r="AU49" i="8"/>
  <c r="AO49" i="8"/>
  <c r="AM49" i="8"/>
  <c r="AG49" i="8"/>
  <c r="AE49" i="8" s="1"/>
  <c r="AA49" i="8"/>
  <c r="Z49" i="8"/>
  <c r="V49" i="8"/>
  <c r="U49" i="8"/>
  <c r="T49" i="8"/>
  <c r="S49" i="8"/>
  <c r="P49" i="8"/>
  <c r="DB49" i="8" s="1"/>
  <c r="M49" i="8"/>
  <c r="K49" i="8"/>
  <c r="J49" i="8"/>
  <c r="I49" i="8"/>
  <c r="E49" i="8"/>
  <c r="DB48" i="8"/>
  <c r="BM48" i="8"/>
  <c r="BK48" i="8" s="1"/>
  <c r="BJ48" i="8"/>
  <c r="K48" i="8" s="1"/>
  <c r="BI48" i="8"/>
  <c r="J48" i="8" s="1"/>
  <c r="BH48" i="8"/>
  <c r="BF48" i="8"/>
  <c r="BE48" i="8"/>
  <c r="F48" i="8" s="1"/>
  <c r="BD48" i="8"/>
  <c r="DE48" i="8" s="1"/>
  <c r="AU48" i="8"/>
  <c r="AO48" i="8"/>
  <c r="AM48" i="8" s="1"/>
  <c r="AG48" i="8"/>
  <c r="AE48" i="8"/>
  <c r="AA48" i="8"/>
  <c r="BG48" i="8" s="1"/>
  <c r="H48" i="8" s="1"/>
  <c r="Z48" i="8"/>
  <c r="Y48" i="8" s="1"/>
  <c r="Q48" i="8" s="1"/>
  <c r="W48" i="8"/>
  <c r="V48" i="8"/>
  <c r="U48" i="8"/>
  <c r="T48" i="8"/>
  <c r="S48" i="8"/>
  <c r="R48" i="8"/>
  <c r="P48" i="8"/>
  <c r="N48" i="8"/>
  <c r="M48" i="8"/>
  <c r="I48" i="8"/>
  <c r="G48" i="8"/>
  <c r="E48" i="8"/>
  <c r="DE47" i="8"/>
  <c r="DC47" i="8"/>
  <c r="BM47" i="8"/>
  <c r="BK47" i="8" s="1"/>
  <c r="BJ47" i="8"/>
  <c r="BI47" i="8"/>
  <c r="BH47" i="8"/>
  <c r="BG47" i="8"/>
  <c r="BD47" i="8"/>
  <c r="AU47" i="8"/>
  <c r="AO47" i="8"/>
  <c r="AM47" i="8"/>
  <c r="AG47" i="8"/>
  <c r="AE47" i="8" s="1"/>
  <c r="AA47" i="8"/>
  <c r="Z47" i="8"/>
  <c r="Y47" i="8"/>
  <c r="V47" i="8"/>
  <c r="U47" i="8"/>
  <c r="T47" i="8"/>
  <c r="S47" i="8"/>
  <c r="Q47" i="8"/>
  <c r="P47" i="8"/>
  <c r="DB47" i="8" s="1"/>
  <c r="M47" i="8"/>
  <c r="K47" i="8"/>
  <c r="J47" i="8"/>
  <c r="I47" i="8"/>
  <c r="H47" i="8"/>
  <c r="E47" i="8"/>
  <c r="BV46" i="8"/>
  <c r="BM46" i="8"/>
  <c r="BJ46" i="8"/>
  <c r="BI46" i="8"/>
  <c r="J46" i="8" s="1"/>
  <c r="BH46" i="8"/>
  <c r="I46" i="8" s="1"/>
  <c r="BG46" i="8"/>
  <c r="BF46" i="8"/>
  <c r="BD46" i="8"/>
  <c r="AG46" i="8"/>
  <c r="AE46" i="8"/>
  <c r="Y46" i="8"/>
  <c r="V46" i="8"/>
  <c r="U46" i="8"/>
  <c r="T46" i="8"/>
  <c r="S46" i="8"/>
  <c r="R46" i="8"/>
  <c r="Q46" i="8"/>
  <c r="P46" i="8"/>
  <c r="DB46" i="8" s="1"/>
  <c r="M46" i="8"/>
  <c r="K46" i="8"/>
  <c r="H46" i="8"/>
  <c r="G46" i="8"/>
  <c r="E46" i="8"/>
  <c r="DB45" i="8"/>
  <c r="BM45" i="8"/>
  <c r="BK45" i="8" s="1"/>
  <c r="BJ45" i="8"/>
  <c r="BI45" i="8"/>
  <c r="BH45" i="8"/>
  <c r="BF45" i="8"/>
  <c r="G45" i="8" s="1"/>
  <c r="BD45" i="8"/>
  <c r="DE45" i="8" s="1"/>
  <c r="AU45" i="8"/>
  <c r="AO45" i="8"/>
  <c r="AG45" i="8"/>
  <c r="AE45" i="8"/>
  <c r="AA45" i="8"/>
  <c r="Z45" i="8"/>
  <c r="V45" i="8"/>
  <c r="U45" i="8"/>
  <c r="T45" i="8"/>
  <c r="R45" i="8"/>
  <c r="P45" i="8"/>
  <c r="M45" i="8"/>
  <c r="K45" i="8"/>
  <c r="J45" i="8"/>
  <c r="I45" i="8"/>
  <c r="E45" i="8"/>
  <c r="BM44" i="8"/>
  <c r="BK44" i="8"/>
  <c r="BJ44" i="8"/>
  <c r="BI44" i="8"/>
  <c r="BH44" i="8"/>
  <c r="BG44" i="8"/>
  <c r="H44" i="8" s="1"/>
  <c r="BD44" i="8"/>
  <c r="DE44" i="8" s="1"/>
  <c r="AU44" i="8"/>
  <c r="AO44" i="8"/>
  <c r="AM44" i="8"/>
  <c r="AG44" i="8"/>
  <c r="AE44" i="8" s="1"/>
  <c r="AA44" i="8"/>
  <c r="Z44" i="8"/>
  <c r="V44" i="8"/>
  <c r="U44" i="8"/>
  <c r="T44" i="8"/>
  <c r="S44" i="8"/>
  <c r="P44" i="8"/>
  <c r="DB44" i="8" s="1"/>
  <c r="M44" i="8"/>
  <c r="K44" i="8"/>
  <c r="J44" i="8"/>
  <c r="I44" i="8"/>
  <c r="E44" i="8"/>
  <c r="DD43" i="8"/>
  <c r="CY43" i="8"/>
  <c r="CX43" i="8"/>
  <c r="CT43" i="8"/>
  <c r="CL43" i="8"/>
  <c r="CK43" i="8"/>
  <c r="CI43" i="8"/>
  <c r="CH43" i="8"/>
  <c r="CG43" i="8"/>
  <c r="CF43" i="8"/>
  <c r="CE43" i="8"/>
  <c r="CD43" i="8"/>
  <c r="CC43" i="8"/>
  <c r="CA43" i="8"/>
  <c r="BZ43" i="8"/>
  <c r="BR43" i="8"/>
  <c r="BQ43" i="8"/>
  <c r="BP43" i="8"/>
  <c r="CZ43" i="8" s="1"/>
  <c r="BO43" i="8"/>
  <c r="BN43" i="8"/>
  <c r="BM43" i="8"/>
  <c r="BL43" i="8"/>
  <c r="BJ43" i="8"/>
  <c r="BI43" i="8"/>
  <c r="AZ43" i="8"/>
  <c r="CJ43" i="8" s="1"/>
  <c r="AR43" i="8"/>
  <c r="CB43" i="8" s="1"/>
  <c r="AQ43" i="8"/>
  <c r="AP43" i="8"/>
  <c r="AN43" i="8"/>
  <c r="BX43" i="8" s="1"/>
  <c r="AJ43" i="8"/>
  <c r="AG43" i="8" s="1"/>
  <c r="AE43" i="8" s="1"/>
  <c r="AB43" i="8"/>
  <c r="AB30" i="8" s="1"/>
  <c r="X43" i="8"/>
  <c r="BD43" i="8" s="1"/>
  <c r="V43" i="8"/>
  <c r="U43" i="8"/>
  <c r="M43" i="8"/>
  <c r="K43" i="8"/>
  <c r="E43" i="8"/>
  <c r="BM42" i="8"/>
  <c r="BK42" i="8" s="1"/>
  <c r="BJ42" i="8"/>
  <c r="K42" i="8" s="1"/>
  <c r="BI42" i="8"/>
  <c r="J42" i="8" s="1"/>
  <c r="BH42" i="8"/>
  <c r="BG42" i="8"/>
  <c r="BF42" i="8"/>
  <c r="G42" i="8" s="1"/>
  <c r="BD42" i="8"/>
  <c r="DE42" i="8" s="1"/>
  <c r="AU42" i="8"/>
  <c r="AO42" i="8"/>
  <c r="AM42" i="8" s="1"/>
  <c r="AG42" i="8"/>
  <c r="AE42" i="8"/>
  <c r="Y42" i="8"/>
  <c r="V42" i="8"/>
  <c r="U42" i="8"/>
  <c r="T42" i="8"/>
  <c r="S42" i="8"/>
  <c r="R42" i="8"/>
  <c r="P42" i="8"/>
  <c r="DB42" i="8" s="1"/>
  <c r="M42" i="8"/>
  <c r="I42" i="8"/>
  <c r="H42" i="8"/>
  <c r="E42" i="8"/>
  <c r="BM41" i="8"/>
  <c r="BK41" i="8" s="1"/>
  <c r="BJ41" i="8"/>
  <c r="K41" i="8" s="1"/>
  <c r="BI41" i="8"/>
  <c r="J41" i="8" s="1"/>
  <c r="BH41" i="8"/>
  <c r="BG41" i="8"/>
  <c r="BF41" i="8"/>
  <c r="G41" i="8" s="1"/>
  <c r="BD41" i="8"/>
  <c r="DE41" i="8" s="1"/>
  <c r="AU41" i="8"/>
  <c r="AO41" i="8"/>
  <c r="AM41" i="8" s="1"/>
  <c r="AG41" i="8"/>
  <c r="AE41" i="8"/>
  <c r="Y41" i="8"/>
  <c r="V41" i="8"/>
  <c r="U41" i="8"/>
  <c r="T41" i="8"/>
  <c r="S41" i="8"/>
  <c r="R41" i="8"/>
  <c r="P41" i="8"/>
  <c r="DB41" i="8" s="1"/>
  <c r="M41" i="8"/>
  <c r="I41" i="8"/>
  <c r="H41" i="8"/>
  <c r="E41" i="8"/>
  <c r="BM40" i="8"/>
  <c r="BK40" i="8" s="1"/>
  <c r="BJ40" i="8"/>
  <c r="K40" i="8" s="1"/>
  <c r="BI40" i="8"/>
  <c r="J40" i="8" s="1"/>
  <c r="BH40" i="8"/>
  <c r="BG40" i="8"/>
  <c r="BF40" i="8"/>
  <c r="G40" i="8" s="1"/>
  <c r="BD40" i="8"/>
  <c r="DE40" i="8" s="1"/>
  <c r="AU40" i="8"/>
  <c r="AO40" i="8"/>
  <c r="AM40" i="8" s="1"/>
  <c r="AG40" i="8"/>
  <c r="AE40" i="8"/>
  <c r="Y40" i="8"/>
  <c r="V40" i="8"/>
  <c r="U40" i="8"/>
  <c r="T40" i="8"/>
  <c r="S40" i="8"/>
  <c r="R40" i="8"/>
  <c r="P40" i="8"/>
  <c r="DB40" i="8" s="1"/>
  <c r="M40" i="8"/>
  <c r="I40" i="8"/>
  <c r="H40" i="8"/>
  <c r="E40" i="8"/>
  <c r="BM39" i="8"/>
  <c r="BK39" i="8" s="1"/>
  <c r="BJ39" i="8"/>
  <c r="K39" i="8" s="1"/>
  <c r="BI39" i="8"/>
  <c r="J39" i="8" s="1"/>
  <c r="BH39" i="8"/>
  <c r="BG39" i="8"/>
  <c r="BF39" i="8"/>
  <c r="G39" i="8" s="1"/>
  <c r="BD39" i="8"/>
  <c r="DE39" i="8" s="1"/>
  <c r="AU39" i="8"/>
  <c r="AO39" i="8"/>
  <c r="AM39" i="8" s="1"/>
  <c r="AG39" i="8"/>
  <c r="AE39" i="8"/>
  <c r="Y39" i="8"/>
  <c r="V39" i="8"/>
  <c r="U39" i="8"/>
  <c r="T39" i="8"/>
  <c r="S39" i="8"/>
  <c r="R39" i="8"/>
  <c r="P39" i="8"/>
  <c r="DB39" i="8" s="1"/>
  <c r="M39" i="8"/>
  <c r="I39" i="8"/>
  <c r="H39" i="8"/>
  <c r="E39" i="8"/>
  <c r="BM38" i="8"/>
  <c r="BK38" i="8" s="1"/>
  <c r="BJ38" i="8"/>
  <c r="K38" i="8" s="1"/>
  <c r="BI38" i="8"/>
  <c r="J38" i="8" s="1"/>
  <c r="BH38" i="8"/>
  <c r="BG38" i="8"/>
  <c r="BF38" i="8"/>
  <c r="G38" i="8" s="1"/>
  <c r="BD38" i="8"/>
  <c r="DE38" i="8" s="1"/>
  <c r="AU38" i="8"/>
  <c r="AO38" i="8"/>
  <c r="AM38" i="8" s="1"/>
  <c r="AG38" i="8"/>
  <c r="AE38" i="8"/>
  <c r="Y38" i="8"/>
  <c r="V38" i="8"/>
  <c r="U38" i="8"/>
  <c r="T38" i="8"/>
  <c r="S38" i="8"/>
  <c r="R38" i="8"/>
  <c r="P38" i="8"/>
  <c r="DB38" i="8" s="1"/>
  <c r="M38" i="8"/>
  <c r="I38" i="8"/>
  <c r="H38" i="8"/>
  <c r="E38" i="8"/>
  <c r="BM37" i="8"/>
  <c r="BK37" i="8" s="1"/>
  <c r="BJ37" i="8"/>
  <c r="K37" i="8" s="1"/>
  <c r="BI37" i="8"/>
  <c r="J37" i="8" s="1"/>
  <c r="BH37" i="8"/>
  <c r="BG37" i="8"/>
  <c r="BF37" i="8"/>
  <c r="G37" i="8" s="1"/>
  <c r="BD37" i="8"/>
  <c r="DE37" i="8" s="1"/>
  <c r="AU37" i="8"/>
  <c r="AO37" i="8"/>
  <c r="AM37" i="8" s="1"/>
  <c r="AG37" i="8"/>
  <c r="AE37" i="8"/>
  <c r="Y37" i="8"/>
  <c r="V37" i="8"/>
  <c r="U37" i="8"/>
  <c r="T37" i="8"/>
  <c r="S37" i="8"/>
  <c r="R37" i="8"/>
  <c r="P37" i="8"/>
  <c r="DB37" i="8" s="1"/>
  <c r="M37" i="8"/>
  <c r="I37" i="8"/>
  <c r="H37" i="8"/>
  <c r="E37" i="8"/>
  <c r="BM36" i="8"/>
  <c r="BK36" i="8" s="1"/>
  <c r="BJ36" i="8"/>
  <c r="K36" i="8" s="1"/>
  <c r="BI36" i="8"/>
  <c r="J36" i="8" s="1"/>
  <c r="BH36" i="8"/>
  <c r="BG36" i="8"/>
  <c r="BF36" i="8"/>
  <c r="G36" i="8" s="1"/>
  <c r="BD36" i="8"/>
  <c r="DE36" i="8" s="1"/>
  <c r="AU36" i="8"/>
  <c r="AO36" i="8"/>
  <c r="AM36" i="8" s="1"/>
  <c r="AG36" i="8"/>
  <c r="AE36" i="8"/>
  <c r="Y36" i="8"/>
  <c r="V36" i="8"/>
  <c r="U36" i="8"/>
  <c r="T36" i="8"/>
  <c r="S36" i="8"/>
  <c r="R36" i="8"/>
  <c r="P36" i="8"/>
  <c r="DB36" i="8" s="1"/>
  <c r="M36" i="8"/>
  <c r="I36" i="8"/>
  <c r="H36" i="8"/>
  <c r="E36" i="8"/>
  <c r="BM35" i="8"/>
  <c r="BK35" i="8" s="1"/>
  <c r="BJ35" i="8"/>
  <c r="K35" i="8" s="1"/>
  <c r="BI35" i="8"/>
  <c r="J35" i="8" s="1"/>
  <c r="BH35" i="8"/>
  <c r="BG35" i="8"/>
  <c r="BF35" i="8"/>
  <c r="G35" i="8" s="1"/>
  <c r="BD35" i="8"/>
  <c r="DE35" i="8" s="1"/>
  <c r="AU35" i="8"/>
  <c r="AO35" i="8"/>
  <c r="AM35" i="8" s="1"/>
  <c r="AG35" i="8"/>
  <c r="AE35" i="8"/>
  <c r="Y35" i="8"/>
  <c r="V35" i="8"/>
  <c r="U35" i="8"/>
  <c r="T35" i="8"/>
  <c r="S35" i="8"/>
  <c r="R35" i="8"/>
  <c r="P35" i="8"/>
  <c r="DB35" i="8" s="1"/>
  <c r="M35" i="8"/>
  <c r="I35" i="8"/>
  <c r="H35" i="8"/>
  <c r="E35" i="8"/>
  <c r="BM34" i="8"/>
  <c r="BK34" i="8" s="1"/>
  <c r="BJ34" i="8"/>
  <c r="K34" i="8" s="1"/>
  <c r="BI34" i="8"/>
  <c r="J34" i="8" s="1"/>
  <c r="BH34" i="8"/>
  <c r="BG34" i="8"/>
  <c r="BF34" i="8"/>
  <c r="G34" i="8" s="1"/>
  <c r="BD34" i="8"/>
  <c r="DE34" i="8" s="1"/>
  <c r="AU34" i="8"/>
  <c r="AO34" i="8"/>
  <c r="AM34" i="8" s="1"/>
  <c r="AG34" i="8"/>
  <c r="AE34" i="8"/>
  <c r="Y34" i="8"/>
  <c r="V34" i="8"/>
  <c r="U34" i="8"/>
  <c r="T34" i="8"/>
  <c r="S34" i="8"/>
  <c r="R34" i="8"/>
  <c r="P34" i="8"/>
  <c r="DB34" i="8" s="1"/>
  <c r="M34" i="8"/>
  <c r="I34" i="8"/>
  <c r="H34" i="8"/>
  <c r="E34" i="8"/>
  <c r="BM33" i="8"/>
  <c r="BK33" i="8" s="1"/>
  <c r="BJ33" i="8"/>
  <c r="K33" i="8" s="1"/>
  <c r="BI33" i="8"/>
  <c r="J33" i="8" s="1"/>
  <c r="BH33" i="8"/>
  <c r="BG33" i="8"/>
  <c r="BF33" i="8"/>
  <c r="G33" i="8" s="1"/>
  <c r="BD33" i="8"/>
  <c r="DE33" i="8" s="1"/>
  <c r="AU33" i="8"/>
  <c r="AO33" i="8"/>
  <c r="AM33" i="8" s="1"/>
  <c r="AG33" i="8"/>
  <c r="AE33" i="8"/>
  <c r="Y33" i="8"/>
  <c r="V33" i="8"/>
  <c r="U33" i="8"/>
  <c r="T33" i="8"/>
  <c r="S33" i="8"/>
  <c r="R33" i="8"/>
  <c r="P33" i="8"/>
  <c r="DB33" i="8" s="1"/>
  <c r="M33" i="8"/>
  <c r="I33" i="8"/>
  <c r="H33" i="8"/>
  <c r="E33" i="8"/>
  <c r="BM32" i="8"/>
  <c r="BK32" i="8" s="1"/>
  <c r="BJ32" i="8"/>
  <c r="K32" i="8" s="1"/>
  <c r="BI32" i="8"/>
  <c r="J32" i="8" s="1"/>
  <c r="BH32" i="8"/>
  <c r="BG32" i="8"/>
  <c r="BF32" i="8"/>
  <c r="G32" i="8" s="1"/>
  <c r="BD32" i="8"/>
  <c r="DE32" i="8" s="1"/>
  <c r="AU32" i="8"/>
  <c r="AO32" i="8"/>
  <c r="AM32" i="8" s="1"/>
  <c r="AM31" i="8" s="1"/>
  <c r="AG32" i="8"/>
  <c r="AE32" i="8"/>
  <c r="Y32" i="8"/>
  <c r="V32" i="8"/>
  <c r="U32" i="8"/>
  <c r="T32" i="8"/>
  <c r="S32" i="8"/>
  <c r="R32" i="8"/>
  <c r="P32" i="8"/>
  <c r="DB32" i="8" s="1"/>
  <c r="M32" i="8"/>
  <c r="I32" i="8"/>
  <c r="H32" i="8"/>
  <c r="E32" i="8"/>
  <c r="DD31" i="8"/>
  <c r="CX31" i="8"/>
  <c r="CL31" i="8"/>
  <c r="CK31" i="8"/>
  <c r="CI31" i="8"/>
  <c r="CH31" i="8"/>
  <c r="CG31" i="8"/>
  <c r="CF31" i="8"/>
  <c r="CE31" i="8"/>
  <c r="CD31" i="8"/>
  <c r="CA31" i="8"/>
  <c r="BZ31" i="8"/>
  <c r="BU31" i="8"/>
  <c r="BR31" i="8"/>
  <c r="BQ31" i="8"/>
  <c r="DA31" i="8" s="1"/>
  <c r="BP31" i="8"/>
  <c r="CZ31" i="8" s="1"/>
  <c r="BO31" i="8"/>
  <c r="BN31" i="8"/>
  <c r="BM31" i="8"/>
  <c r="CW31" i="8" s="1"/>
  <c r="BL31" i="8"/>
  <c r="CV31" i="8" s="1"/>
  <c r="BG31" i="8"/>
  <c r="AZ31" i="8"/>
  <c r="CJ31" i="8" s="1"/>
  <c r="AT31" i="8"/>
  <c r="AS31" i="8"/>
  <c r="AR31" i="8"/>
  <c r="CB31" i="8" s="1"/>
  <c r="AQ31" i="8"/>
  <c r="AP31" i="8"/>
  <c r="AO31" i="8"/>
  <c r="AN31" i="8"/>
  <c r="DB31" i="8" s="1"/>
  <c r="AL31" i="8"/>
  <c r="AK31" i="8"/>
  <c r="AJ31" i="8"/>
  <c r="AD31" i="8"/>
  <c r="AC31" i="8"/>
  <c r="AB31" i="8"/>
  <c r="AA31" i="8"/>
  <c r="Z31" i="8"/>
  <c r="X31" i="8"/>
  <c r="U31" i="8"/>
  <c r="S31" i="8"/>
  <c r="P31" i="8"/>
  <c r="M31" i="8"/>
  <c r="FT30" i="8"/>
  <c r="FS30" i="8"/>
  <c r="FP30" i="8"/>
  <c r="FA30" i="8"/>
  <c r="EY30" i="8"/>
  <c r="EX30" i="8"/>
  <c r="EW30" i="8"/>
  <c r="EV30" i="8"/>
  <c r="EU30" i="8"/>
  <c r="EQ30" i="8"/>
  <c r="EJ30" i="8"/>
  <c r="EI30" i="8"/>
  <c r="EH30" i="8"/>
  <c r="EF30" i="8"/>
  <c r="EB30" i="8"/>
  <c r="DX30" i="8"/>
  <c r="BP30" i="8"/>
  <c r="BO30" i="8"/>
  <c r="BL30" i="8"/>
  <c r="BA30" i="8"/>
  <c r="AZ30" i="8"/>
  <c r="AZ29" i="8" s="1"/>
  <c r="AZ25" i="8" s="1"/>
  <c r="AY30" i="8"/>
  <c r="AX30" i="8"/>
  <c r="AV30" i="8"/>
  <c r="AQ30" i="8"/>
  <c r="AJ30" i="8"/>
  <c r="AJ29" i="8" s="1"/>
  <c r="AI30" i="8"/>
  <c r="AH30" i="8"/>
  <c r="AF30" i="8"/>
  <c r="AF29" i="8" s="1"/>
  <c r="X30" i="8"/>
  <c r="M30" i="8" s="1"/>
  <c r="C30" i="8"/>
  <c r="BP29" i="8"/>
  <c r="BL29" i="8"/>
  <c r="AX29" i="8"/>
  <c r="AI29" i="8"/>
  <c r="AI25" i="8" s="1"/>
  <c r="V29" i="8"/>
  <c r="U29" i="8"/>
  <c r="BM28" i="8"/>
  <c r="BJ28" i="8"/>
  <c r="BI28" i="8"/>
  <c r="BH28" i="8"/>
  <c r="BG28" i="8"/>
  <c r="BF28" i="8"/>
  <c r="BD28" i="8"/>
  <c r="AW28" i="8"/>
  <c r="AU28" i="8" s="1"/>
  <c r="AO28" i="8"/>
  <c r="AM28" i="8"/>
  <c r="AG28" i="8"/>
  <c r="AE28" i="8" s="1"/>
  <c r="L28" i="8" s="1"/>
  <c r="Y28" i="8"/>
  <c r="W28" i="8"/>
  <c r="V28" i="8"/>
  <c r="U28" i="8"/>
  <c r="T28" i="8"/>
  <c r="S28" i="8"/>
  <c r="R28" i="8"/>
  <c r="P28" i="8"/>
  <c r="DB28" i="8" s="1"/>
  <c r="M28" i="8"/>
  <c r="K28" i="8"/>
  <c r="J28" i="8"/>
  <c r="H28" i="8"/>
  <c r="G28" i="8"/>
  <c r="DC27" i="8"/>
  <c r="BM27" i="8"/>
  <c r="BK27" i="8"/>
  <c r="BJ27" i="8"/>
  <c r="BH27" i="8"/>
  <c r="BG27" i="8"/>
  <c r="BF27" i="8"/>
  <c r="BD27" i="8"/>
  <c r="AW27" i="8"/>
  <c r="AO27" i="8"/>
  <c r="AM27" i="8"/>
  <c r="AM26" i="8" s="1"/>
  <c r="AG27" i="8"/>
  <c r="AE27" i="8" s="1"/>
  <c r="AC27" i="8"/>
  <c r="BI27" i="8" s="1"/>
  <c r="Y27" i="8"/>
  <c r="W27" i="8" s="1"/>
  <c r="V27" i="8"/>
  <c r="U27" i="8"/>
  <c r="T27" i="8"/>
  <c r="S27" i="8"/>
  <c r="R27" i="8"/>
  <c r="P27" i="8"/>
  <c r="DB27" i="8" s="1"/>
  <c r="M27" i="8"/>
  <c r="I27" i="8"/>
  <c r="H27" i="8"/>
  <c r="H26" i="8" s="1"/>
  <c r="E27" i="8"/>
  <c r="BQ26" i="8"/>
  <c r="BP26" i="8"/>
  <c r="BO26" i="8"/>
  <c r="BN26" i="8"/>
  <c r="BL26" i="8"/>
  <c r="BG26" i="8"/>
  <c r="BA26" i="8"/>
  <c r="AZ26" i="8"/>
  <c r="AY26" i="8"/>
  <c r="AX26" i="8"/>
  <c r="AV26" i="8"/>
  <c r="AS26" i="8"/>
  <c r="AR26" i="8"/>
  <c r="AQ26" i="8"/>
  <c r="AP26" i="8"/>
  <c r="AO26" i="8"/>
  <c r="AN26" i="8"/>
  <c r="AK26" i="8"/>
  <c r="U26" i="8" s="1"/>
  <c r="AJ26" i="8"/>
  <c r="AI26" i="8"/>
  <c r="AH26" i="8"/>
  <c r="AG26" i="8"/>
  <c r="AF26" i="8"/>
  <c r="AC26" i="8"/>
  <c r="AB26" i="8"/>
  <c r="AA26" i="8"/>
  <c r="Z26" i="8"/>
  <c r="X26" i="8"/>
  <c r="V26" i="8"/>
  <c r="R26" i="8"/>
  <c r="BQ25" i="8"/>
  <c r="BP25" i="8"/>
  <c r="BA25" i="8"/>
  <c r="AX25" i="8"/>
  <c r="AS25" i="8"/>
  <c r="AK25" i="8"/>
  <c r="U25" i="8" s="1"/>
  <c r="AC25" i="8"/>
  <c r="V25" i="8"/>
  <c r="DC24" i="8"/>
  <c r="DB24" i="8"/>
  <c r="BM24" i="8"/>
  <c r="BK24" i="8" s="1"/>
  <c r="BJ24" i="8"/>
  <c r="K24" i="8" s="1"/>
  <c r="BI24" i="8"/>
  <c r="BH24" i="8"/>
  <c r="BG24" i="8"/>
  <c r="BF24" i="8"/>
  <c r="G24" i="8" s="1"/>
  <c r="BD24" i="8"/>
  <c r="AW24" i="8"/>
  <c r="AU24" i="8" s="1"/>
  <c r="AO24" i="8"/>
  <c r="AM24" i="8" s="1"/>
  <c r="AG24" i="8"/>
  <c r="BE24" i="8" s="1"/>
  <c r="F24" i="8" s="1"/>
  <c r="AE24" i="8"/>
  <c r="Y24" i="8"/>
  <c r="W24" i="8" s="1"/>
  <c r="V24" i="8"/>
  <c r="U24" i="8"/>
  <c r="T24" i="8"/>
  <c r="S24" i="8"/>
  <c r="R24" i="8"/>
  <c r="Q24" i="8"/>
  <c r="P24" i="8"/>
  <c r="N24" i="8"/>
  <c r="M24" i="8"/>
  <c r="J24" i="8"/>
  <c r="I24" i="8"/>
  <c r="H24" i="8"/>
  <c r="E24" i="8"/>
  <c r="DB23" i="8"/>
  <c r="CB23" i="8"/>
  <c r="BM23" i="8"/>
  <c r="BK23" i="8" s="1"/>
  <c r="BJ23" i="8"/>
  <c r="K23" i="8" s="1"/>
  <c r="BI23" i="8"/>
  <c r="J23" i="8" s="1"/>
  <c r="BH23" i="8"/>
  <c r="BG23" i="8"/>
  <c r="BF23" i="8"/>
  <c r="G23" i="8" s="1"/>
  <c r="BE23" i="8"/>
  <c r="F23" i="8" s="1"/>
  <c r="BD23" i="8"/>
  <c r="DC23" i="8" s="1"/>
  <c r="AW23" i="8"/>
  <c r="AU23" i="8"/>
  <c r="AO23" i="8"/>
  <c r="AM23" i="8" s="1"/>
  <c r="AG23" i="8"/>
  <c r="Y23" i="8"/>
  <c r="W23" i="8" s="1"/>
  <c r="V23" i="8"/>
  <c r="U23" i="8"/>
  <c r="T23" i="8"/>
  <c r="S23" i="8"/>
  <c r="R23" i="8"/>
  <c r="Q23" i="8"/>
  <c r="P23" i="8"/>
  <c r="M23" i="8"/>
  <c r="I23" i="8"/>
  <c r="H23" i="8"/>
  <c r="E23" i="8"/>
  <c r="DB22" i="8"/>
  <c r="CB22" i="8"/>
  <c r="BM22" i="8"/>
  <c r="BK22" i="8" s="1"/>
  <c r="BJ22" i="8"/>
  <c r="K22" i="8" s="1"/>
  <c r="BI22" i="8"/>
  <c r="BH22" i="8"/>
  <c r="BG22" i="8"/>
  <c r="BF22" i="8"/>
  <c r="G22" i="8" s="1"/>
  <c r="BD22" i="8"/>
  <c r="DC22" i="8" s="1"/>
  <c r="AW22" i="8"/>
  <c r="AU22" i="8" s="1"/>
  <c r="AO22" i="8"/>
  <c r="AM22" i="8" s="1"/>
  <c r="AG22" i="8"/>
  <c r="BE22" i="8" s="1"/>
  <c r="F22" i="8" s="1"/>
  <c r="AE22" i="8"/>
  <c r="Y22" i="8"/>
  <c r="W22" i="8" s="1"/>
  <c r="V22" i="8"/>
  <c r="U22" i="8"/>
  <c r="T22" i="8"/>
  <c r="S22" i="8"/>
  <c r="R22" i="8"/>
  <c r="Q22" i="8"/>
  <c r="P22" i="8"/>
  <c r="N22" i="8"/>
  <c r="M22" i="8"/>
  <c r="J22" i="8"/>
  <c r="I22" i="8"/>
  <c r="H22" i="8"/>
  <c r="E22" i="8"/>
  <c r="DB21" i="8"/>
  <c r="CB21" i="8"/>
  <c r="BM21" i="8"/>
  <c r="BK21" i="8" s="1"/>
  <c r="BJ21" i="8"/>
  <c r="K21" i="8" s="1"/>
  <c r="BI21" i="8"/>
  <c r="J21" i="8" s="1"/>
  <c r="BH21" i="8"/>
  <c r="BG21" i="8"/>
  <c r="BF21" i="8"/>
  <c r="G21" i="8" s="1"/>
  <c r="BE21" i="8"/>
  <c r="F21" i="8" s="1"/>
  <c r="BD21" i="8"/>
  <c r="DC21" i="8" s="1"/>
  <c r="AW21" i="8"/>
  <c r="AU21" i="8"/>
  <c r="AO21" i="8"/>
  <c r="AM21" i="8" s="1"/>
  <c r="AG21" i="8"/>
  <c r="Y21" i="8"/>
  <c r="W21" i="8" s="1"/>
  <c r="V21" i="8"/>
  <c r="U21" i="8"/>
  <c r="T21" i="8"/>
  <c r="S21" i="8"/>
  <c r="R21" i="8"/>
  <c r="Q21" i="8"/>
  <c r="P21" i="8"/>
  <c r="M21" i="8"/>
  <c r="I21" i="8"/>
  <c r="H21" i="8"/>
  <c r="E21" i="8"/>
  <c r="DB20" i="8"/>
  <c r="CB20" i="8"/>
  <c r="BM20" i="8"/>
  <c r="BK20" i="8" s="1"/>
  <c r="BK19" i="8" s="1"/>
  <c r="BJ20" i="8"/>
  <c r="K20" i="8" s="1"/>
  <c r="K19" i="8" s="1"/>
  <c r="BI20" i="8"/>
  <c r="BH20" i="8"/>
  <c r="BH19" i="8" s="1"/>
  <c r="BG20" i="8"/>
  <c r="BF20" i="8"/>
  <c r="BD20" i="8"/>
  <c r="DC20" i="8" s="1"/>
  <c r="AW20" i="8"/>
  <c r="AW19" i="8" s="1"/>
  <c r="AO20" i="8"/>
  <c r="AM20" i="8" s="1"/>
  <c r="AG20" i="8"/>
  <c r="AE20" i="8"/>
  <c r="Y20" i="8"/>
  <c r="W20" i="8" s="1"/>
  <c r="V20" i="8"/>
  <c r="U20" i="8"/>
  <c r="T20" i="8"/>
  <c r="S20" i="8"/>
  <c r="R20" i="8"/>
  <c r="Q20" i="8"/>
  <c r="P20" i="8"/>
  <c r="DE19" i="8" s="1"/>
  <c r="N20" i="8"/>
  <c r="M20" i="8"/>
  <c r="J20" i="8"/>
  <c r="I20" i="8"/>
  <c r="I19" i="8" s="1"/>
  <c r="H20" i="8"/>
  <c r="H19" i="8" s="1"/>
  <c r="E20" i="8"/>
  <c r="DI19" i="8"/>
  <c r="DH19" i="8"/>
  <c r="DG19" i="8"/>
  <c r="DF19" i="8"/>
  <c r="DB19" i="8"/>
  <c r="CB19" i="8"/>
  <c r="BR19" i="8"/>
  <c r="BQ19" i="8"/>
  <c r="BP19" i="8"/>
  <c r="BO19" i="8"/>
  <c r="BN19" i="8"/>
  <c r="BN15" i="8" s="1"/>
  <c r="BM19" i="8"/>
  <c r="BL19" i="8"/>
  <c r="BJ19" i="8"/>
  <c r="BG19" i="8"/>
  <c r="BB19" i="8"/>
  <c r="BB15" i="8" s="1"/>
  <c r="BB14" i="8" s="1"/>
  <c r="BA19" i="8"/>
  <c r="AZ19" i="8"/>
  <c r="AY19" i="8"/>
  <c r="AX19" i="8"/>
  <c r="AX15" i="8" s="1"/>
  <c r="AV19" i="8"/>
  <c r="AT19" i="8"/>
  <c r="AS19" i="8"/>
  <c r="AR19" i="8"/>
  <c r="AQ19" i="8"/>
  <c r="AP19" i="8"/>
  <c r="AO19" i="8"/>
  <c r="AN19" i="8"/>
  <c r="AL19" i="8"/>
  <c r="AK19" i="8"/>
  <c r="AJ19" i="8"/>
  <c r="AI19" i="8"/>
  <c r="AH19" i="8"/>
  <c r="AF19" i="8"/>
  <c r="AD19" i="8"/>
  <c r="AC19" i="8"/>
  <c r="AB19" i="8"/>
  <c r="AA19" i="8"/>
  <c r="Z19" i="8"/>
  <c r="Y19" i="8"/>
  <c r="X19" i="8"/>
  <c r="W19" i="8"/>
  <c r="V19" i="8"/>
  <c r="U19" i="8"/>
  <c r="T19" i="8"/>
  <c r="S19" i="8"/>
  <c r="R19" i="8"/>
  <c r="P19" i="8"/>
  <c r="M19" i="8"/>
  <c r="DB18" i="8"/>
  <c r="CB18" i="8"/>
  <c r="BO18" i="8"/>
  <c r="BM18" i="8" s="1"/>
  <c r="BK18" i="8" s="1"/>
  <c r="BJ18" i="8"/>
  <c r="BI18" i="8"/>
  <c r="J18" i="8" s="1"/>
  <c r="BH18" i="8"/>
  <c r="BG18" i="8"/>
  <c r="BF18" i="8"/>
  <c r="BD18" i="8"/>
  <c r="DC18" i="8" s="1"/>
  <c r="AW18" i="8"/>
  <c r="AU18" i="8"/>
  <c r="AO18" i="8"/>
  <c r="AM18" i="8" s="1"/>
  <c r="AM16" i="8" s="1"/>
  <c r="AG18" i="8"/>
  <c r="AE18" i="8"/>
  <c r="Y18" i="8"/>
  <c r="V18" i="8"/>
  <c r="U18" i="8"/>
  <c r="T18" i="8"/>
  <c r="S18" i="8"/>
  <c r="R18" i="8"/>
  <c r="P18" i="8"/>
  <c r="M18" i="8"/>
  <c r="K18" i="8"/>
  <c r="I18" i="8"/>
  <c r="H18" i="8"/>
  <c r="G18" i="8"/>
  <c r="E18" i="8"/>
  <c r="CB17" i="8"/>
  <c r="BP17" i="8"/>
  <c r="BM17" i="8" s="1"/>
  <c r="BJ17" i="8"/>
  <c r="BI17" i="8"/>
  <c r="BH17" i="8"/>
  <c r="BG17" i="8"/>
  <c r="BF17" i="8"/>
  <c r="BD17" i="8"/>
  <c r="DC17" i="8" s="1"/>
  <c r="AW17" i="8"/>
  <c r="AO17" i="8"/>
  <c r="AM17" i="8" s="1"/>
  <c r="AG17" i="8"/>
  <c r="AE17" i="8"/>
  <c r="AE16" i="8" s="1"/>
  <c r="Y17" i="8"/>
  <c r="W17" i="8" s="1"/>
  <c r="V17" i="8"/>
  <c r="U17" i="8"/>
  <c r="T17" i="8"/>
  <c r="S17" i="8"/>
  <c r="R17" i="8"/>
  <c r="Q17" i="8"/>
  <c r="P17" i="8"/>
  <c r="DB17" i="8" s="1"/>
  <c r="M17" i="8"/>
  <c r="J17" i="8"/>
  <c r="J16" i="8" s="1"/>
  <c r="H17" i="8"/>
  <c r="E17" i="8"/>
  <c r="E16" i="8" s="1"/>
  <c r="CB16" i="8"/>
  <c r="BR16" i="8"/>
  <c r="BQ16" i="8"/>
  <c r="BP16" i="8"/>
  <c r="BP15" i="8" s="1"/>
  <c r="BO16" i="8"/>
  <c r="BO15" i="8" s="1"/>
  <c r="BN16" i="8"/>
  <c r="BL16" i="8"/>
  <c r="BL15" i="8" s="1"/>
  <c r="BH16" i="8"/>
  <c r="BH15" i="8" s="1"/>
  <c r="BG16" i="8"/>
  <c r="BD16" i="8"/>
  <c r="BB16" i="8"/>
  <c r="BA16" i="8"/>
  <c r="AZ16" i="8"/>
  <c r="AZ15" i="8" s="1"/>
  <c r="AY16" i="8"/>
  <c r="AY15" i="8" s="1"/>
  <c r="AX16" i="8"/>
  <c r="AV16" i="8"/>
  <c r="AV15" i="8" s="1"/>
  <c r="AT16" i="8"/>
  <c r="AS16" i="8"/>
  <c r="AR16" i="8"/>
  <c r="AR15" i="8" s="1"/>
  <c r="AQ16" i="8"/>
  <c r="AQ15" i="8" s="1"/>
  <c r="AP16" i="8"/>
  <c r="AN16" i="8"/>
  <c r="AN15" i="8" s="1"/>
  <c r="AL16" i="8"/>
  <c r="AK16" i="8"/>
  <c r="AJ16" i="8"/>
  <c r="AJ15" i="8" s="1"/>
  <c r="AI16" i="8"/>
  <c r="AI15" i="8" s="1"/>
  <c r="AH16" i="8"/>
  <c r="AF16" i="8"/>
  <c r="AF15" i="8" s="1"/>
  <c r="AD16" i="8"/>
  <c r="AC16" i="8"/>
  <c r="AB16" i="8"/>
  <c r="AB15" i="8" s="1"/>
  <c r="T15" i="8" s="1"/>
  <c r="AA16" i="8"/>
  <c r="Z16" i="8"/>
  <c r="X16" i="8"/>
  <c r="V16" i="8"/>
  <c r="U16" i="8"/>
  <c r="S16" i="8"/>
  <c r="R16" i="8"/>
  <c r="CB15" i="8"/>
  <c r="BR15" i="8"/>
  <c r="BQ15" i="8"/>
  <c r="BQ14" i="8" s="1"/>
  <c r="BA15" i="8"/>
  <c r="BA14" i="8" s="1"/>
  <c r="AT15" i="8"/>
  <c r="AS15" i="8"/>
  <c r="AS14" i="8" s="1"/>
  <c r="AS12" i="8" s="1"/>
  <c r="AP15" i="8"/>
  <c r="AL15" i="8"/>
  <c r="AL14" i="8" s="1"/>
  <c r="AK15" i="8"/>
  <c r="AK14" i="8" s="1"/>
  <c r="AH15" i="8"/>
  <c r="AD15" i="8"/>
  <c r="AD14" i="8" s="1"/>
  <c r="AC15" i="8"/>
  <c r="Z15" i="8"/>
  <c r="V15" i="8"/>
  <c r="R15" i="8"/>
  <c r="BP14" i="8"/>
  <c r="DC13" i="8"/>
  <c r="CB13" i="8"/>
  <c r="BL13" i="8"/>
  <c r="N13" i="8"/>
  <c r="M13" i="8"/>
  <c r="L13" i="8"/>
  <c r="E13" i="8"/>
  <c r="D13" i="8"/>
  <c r="BS12" i="8"/>
  <c r="BS11" i="8"/>
  <c r="AD11" i="8"/>
  <c r="AX1" i="8"/>
  <c r="AB1" i="8"/>
  <c r="Z1" i="8"/>
  <c r="T1" i="8"/>
  <c r="R1" i="8"/>
  <c r="W241" i="7"/>
  <c r="O241" i="7"/>
  <c r="AR236" i="7"/>
  <c r="EH218" i="7"/>
  <c r="CD218" i="7"/>
  <c r="BM217" i="7"/>
  <c r="BK217" i="7"/>
  <c r="BJ217" i="7"/>
  <c r="BI217" i="7"/>
  <c r="J217" i="7" s="1"/>
  <c r="BH217" i="7"/>
  <c r="BG217" i="7"/>
  <c r="H217" i="7" s="1"/>
  <c r="BF217" i="7"/>
  <c r="G217" i="7" s="1"/>
  <c r="BD217" i="7"/>
  <c r="AW217" i="7"/>
  <c r="AU217" i="7" s="1"/>
  <c r="AO217" i="7"/>
  <c r="AM217" i="7"/>
  <c r="AG217" i="7"/>
  <c r="Y217" i="7"/>
  <c r="W217" i="7"/>
  <c r="Q217" i="7"/>
  <c r="M217" i="7"/>
  <c r="K217" i="7"/>
  <c r="I217" i="7"/>
  <c r="E217" i="7"/>
  <c r="BM216" i="7"/>
  <c r="BK216" i="7" s="1"/>
  <c r="BJ216" i="7"/>
  <c r="K216" i="7" s="1"/>
  <c r="BI216" i="7"/>
  <c r="BH216" i="7"/>
  <c r="I216" i="7" s="1"/>
  <c r="BG216" i="7"/>
  <c r="H216" i="7" s="1"/>
  <c r="BF216" i="7"/>
  <c r="G216" i="7" s="1"/>
  <c r="BD216" i="7"/>
  <c r="AW216" i="7"/>
  <c r="AU216" i="7" s="1"/>
  <c r="AO216" i="7"/>
  <c r="AM216" i="7" s="1"/>
  <c r="AG216" i="7"/>
  <c r="AE216" i="7" s="1"/>
  <c r="Y216" i="7"/>
  <c r="Q216" i="7"/>
  <c r="M216" i="7"/>
  <c r="J216" i="7"/>
  <c r="E216" i="7"/>
  <c r="CD215" i="7"/>
  <c r="BM215" i="7"/>
  <c r="BK215" i="7" s="1"/>
  <c r="BJ215" i="7"/>
  <c r="BI215" i="7"/>
  <c r="J215" i="7" s="1"/>
  <c r="BH215" i="7"/>
  <c r="BG215" i="7"/>
  <c r="H215" i="7" s="1"/>
  <c r="BF215" i="7"/>
  <c r="BE215" i="7"/>
  <c r="EH215" i="7" s="1"/>
  <c r="BD215" i="7"/>
  <c r="AW215" i="7"/>
  <c r="AU215" i="7"/>
  <c r="AO215" i="7"/>
  <c r="AM215" i="7" s="1"/>
  <c r="AG215" i="7"/>
  <c r="AE215" i="7"/>
  <c r="Y215" i="7"/>
  <c r="W215" i="7" s="1"/>
  <c r="Q215" i="7"/>
  <c r="O215" i="7"/>
  <c r="N215" i="7"/>
  <c r="M215" i="7"/>
  <c r="K215" i="7"/>
  <c r="I215" i="7"/>
  <c r="G215" i="7"/>
  <c r="F215" i="7"/>
  <c r="E215" i="7"/>
  <c r="BM214" i="7"/>
  <c r="BK214" i="7" s="1"/>
  <c r="BJ214" i="7"/>
  <c r="K214" i="7" s="1"/>
  <c r="BI214" i="7"/>
  <c r="BH214" i="7"/>
  <c r="I214" i="7" s="1"/>
  <c r="BG214" i="7"/>
  <c r="BF214" i="7"/>
  <c r="G214" i="7" s="1"/>
  <c r="BD214" i="7"/>
  <c r="E214" i="7" s="1"/>
  <c r="AW214" i="7"/>
  <c r="AU214" i="7" s="1"/>
  <c r="AO214" i="7"/>
  <c r="AM214" i="7" s="1"/>
  <c r="AG214" i="7"/>
  <c r="AE214" i="7"/>
  <c r="Y214" i="7"/>
  <c r="Q214" i="7"/>
  <c r="CD214" i="7" s="1"/>
  <c r="N214" i="7"/>
  <c r="M214" i="7"/>
  <c r="J214" i="7"/>
  <c r="H214" i="7"/>
  <c r="BM213" i="7"/>
  <c r="BK213" i="7"/>
  <c r="BJ213" i="7"/>
  <c r="BI213" i="7"/>
  <c r="J213" i="7" s="1"/>
  <c r="BH213" i="7"/>
  <c r="BG213" i="7"/>
  <c r="H213" i="7" s="1"/>
  <c r="BF213" i="7"/>
  <c r="G213" i="7" s="1"/>
  <c r="BD213" i="7"/>
  <c r="AW213" i="7"/>
  <c r="AU213" i="7" s="1"/>
  <c r="AO213" i="7"/>
  <c r="AM213" i="7"/>
  <c r="AG213" i="7"/>
  <c r="Y213" i="7"/>
  <c r="W213" i="7"/>
  <c r="Q213" i="7"/>
  <c r="M213" i="7"/>
  <c r="K213" i="7"/>
  <c r="I213" i="7"/>
  <c r="E213" i="7"/>
  <c r="BM212" i="7"/>
  <c r="BK212" i="7" s="1"/>
  <c r="BJ212" i="7"/>
  <c r="K212" i="7" s="1"/>
  <c r="BI212" i="7"/>
  <c r="BH212" i="7"/>
  <c r="I212" i="7" s="1"/>
  <c r="BG212" i="7"/>
  <c r="BF212" i="7"/>
  <c r="G212" i="7" s="1"/>
  <c r="BD212" i="7"/>
  <c r="AW212" i="7"/>
  <c r="AU212" i="7" s="1"/>
  <c r="AO212" i="7"/>
  <c r="AM212" i="7" s="1"/>
  <c r="AG212" i="7"/>
  <c r="AE212" i="7" s="1"/>
  <c r="Y212" i="7"/>
  <c r="Q212" i="7"/>
  <c r="M212" i="7"/>
  <c r="J212" i="7"/>
  <c r="H212" i="7"/>
  <c r="E212" i="7"/>
  <c r="CD211" i="7"/>
  <c r="BM211" i="7"/>
  <c r="BK211" i="7" s="1"/>
  <c r="BJ211" i="7"/>
  <c r="BI211" i="7"/>
  <c r="J211" i="7" s="1"/>
  <c r="J207" i="7" s="1"/>
  <c r="BH211" i="7"/>
  <c r="BG211" i="7"/>
  <c r="H211" i="7" s="1"/>
  <c r="BF211" i="7"/>
  <c r="BE211" i="7"/>
  <c r="EH211" i="7" s="1"/>
  <c r="BD211" i="7"/>
  <c r="AW211" i="7"/>
  <c r="AU211" i="7"/>
  <c r="AO211" i="7"/>
  <c r="AM211" i="7" s="1"/>
  <c r="AG211" i="7"/>
  <c r="AE211" i="7"/>
  <c r="Y211" i="7"/>
  <c r="W211" i="7" s="1"/>
  <c r="Q211" i="7"/>
  <c r="O211" i="7"/>
  <c r="N211" i="7"/>
  <c r="M211" i="7"/>
  <c r="K211" i="7"/>
  <c r="I211" i="7"/>
  <c r="G211" i="7"/>
  <c r="F211" i="7"/>
  <c r="E211" i="7"/>
  <c r="BM210" i="7"/>
  <c r="BK210" i="7" s="1"/>
  <c r="BJ210" i="7"/>
  <c r="K210" i="7" s="1"/>
  <c r="BI210" i="7"/>
  <c r="BH210" i="7"/>
  <c r="I210" i="7" s="1"/>
  <c r="BG210" i="7"/>
  <c r="BF210" i="7"/>
  <c r="G210" i="7" s="1"/>
  <c r="BD210" i="7"/>
  <c r="E210" i="7" s="1"/>
  <c r="AW210" i="7"/>
  <c r="AU210" i="7" s="1"/>
  <c r="AO210" i="7"/>
  <c r="AM210" i="7" s="1"/>
  <c r="AG210" i="7"/>
  <c r="AE210" i="7"/>
  <c r="Y210" i="7"/>
  <c r="Q210" i="7"/>
  <c r="CD210" i="7" s="1"/>
  <c r="N210" i="7"/>
  <c r="M210" i="7"/>
  <c r="J210" i="7"/>
  <c r="H210" i="7"/>
  <c r="BM209" i="7"/>
  <c r="BK209" i="7"/>
  <c r="BJ209" i="7"/>
  <c r="BI209" i="7"/>
  <c r="J209" i="7" s="1"/>
  <c r="BH209" i="7"/>
  <c r="BG209" i="7"/>
  <c r="H209" i="7" s="1"/>
  <c r="BF209" i="7"/>
  <c r="G209" i="7" s="1"/>
  <c r="BD209" i="7"/>
  <c r="AW209" i="7"/>
  <c r="AU209" i="7" s="1"/>
  <c r="AO209" i="7"/>
  <c r="AM209" i="7"/>
  <c r="AG209" i="7"/>
  <c r="Y209" i="7"/>
  <c r="W209" i="7"/>
  <c r="Q209" i="7"/>
  <c r="M209" i="7"/>
  <c r="K209" i="7"/>
  <c r="I209" i="7"/>
  <c r="E209" i="7"/>
  <c r="E207" i="7" s="1"/>
  <c r="BM208" i="7"/>
  <c r="BK208" i="7" s="1"/>
  <c r="BJ208" i="7"/>
  <c r="K208" i="7" s="1"/>
  <c r="BI208" i="7"/>
  <c r="BH208" i="7"/>
  <c r="BH207" i="7" s="1"/>
  <c r="BH204" i="7" s="1"/>
  <c r="BG208" i="7"/>
  <c r="BF208" i="7"/>
  <c r="G208" i="7" s="1"/>
  <c r="BD208" i="7"/>
  <c r="AW208" i="7"/>
  <c r="AU208" i="7" s="1"/>
  <c r="AO208" i="7"/>
  <c r="AM208" i="7" s="1"/>
  <c r="AG208" i="7"/>
  <c r="AE208" i="7" s="1"/>
  <c r="Y208" i="7"/>
  <c r="Q208" i="7"/>
  <c r="M208" i="7"/>
  <c r="J208" i="7"/>
  <c r="H208" i="7"/>
  <c r="E208" i="7"/>
  <c r="BR207" i="7"/>
  <c r="BM207" i="7" s="1"/>
  <c r="BK207" i="7" s="1"/>
  <c r="BI207" i="7"/>
  <c r="BD207" i="7"/>
  <c r="BB207" i="7"/>
  <c r="BA207" i="7"/>
  <c r="BA204" i="7" s="1"/>
  <c r="AZ207" i="7"/>
  <c r="AY207" i="7"/>
  <c r="AX207" i="7"/>
  <c r="AW207" i="7" s="1"/>
  <c r="AV207" i="7"/>
  <c r="AT207" i="7"/>
  <c r="AS207" i="7"/>
  <c r="AR207" i="7"/>
  <c r="AQ207" i="7"/>
  <c r="AP207" i="7"/>
  <c r="AO207" i="7" s="1"/>
  <c r="AN207" i="7"/>
  <c r="AL207" i="7"/>
  <c r="AL204" i="7" s="1"/>
  <c r="AG204" i="7" s="1"/>
  <c r="AE204" i="7" s="1"/>
  <c r="AK207" i="7"/>
  <c r="AJ207" i="7"/>
  <c r="AI207" i="7"/>
  <c r="AH207" i="7"/>
  <c r="AG207" i="7" s="1"/>
  <c r="N207" i="7" s="1"/>
  <c r="AF207" i="7"/>
  <c r="AD207" i="7"/>
  <c r="AC207" i="7"/>
  <c r="AB207" i="7"/>
  <c r="AA207" i="7"/>
  <c r="Z207" i="7"/>
  <c r="Y207" i="7"/>
  <c r="X207" i="7"/>
  <c r="V207" i="7"/>
  <c r="U207" i="7"/>
  <c r="T207" i="7"/>
  <c r="S207" i="7"/>
  <c r="R207" i="7"/>
  <c r="P207" i="7"/>
  <c r="BM206" i="7"/>
  <c r="BK206" i="7"/>
  <c r="BI206" i="7"/>
  <c r="BH206" i="7"/>
  <c r="BG206" i="7"/>
  <c r="BF206" i="7"/>
  <c r="BD206" i="7"/>
  <c r="BD205" i="7" s="1"/>
  <c r="AW206" i="7"/>
  <c r="AU206" i="7"/>
  <c r="AO206" i="7"/>
  <c r="AM206" i="7" s="1"/>
  <c r="AG206" i="7"/>
  <c r="AE206" i="7"/>
  <c r="AD206" i="7"/>
  <c r="BJ206" i="7" s="1"/>
  <c r="BJ205" i="7" s="1"/>
  <c r="V206" i="7"/>
  <c r="Q206" i="7"/>
  <c r="M206" i="7"/>
  <c r="K206" i="7"/>
  <c r="K205" i="7" s="1"/>
  <c r="I206" i="7"/>
  <c r="I205" i="7" s="1"/>
  <c r="H206" i="7"/>
  <c r="G206" i="7"/>
  <c r="G205" i="7" s="1"/>
  <c r="E206" i="7"/>
  <c r="BR205" i="7"/>
  <c r="BF205" i="7"/>
  <c r="BB205" i="7"/>
  <c r="AW205" i="7"/>
  <c r="AU205" i="7" s="1"/>
  <c r="AT205" i="7"/>
  <c r="AS205" i="7"/>
  <c r="AS204" i="7" s="1"/>
  <c r="AR205" i="7"/>
  <c r="AQ205" i="7"/>
  <c r="AP205" i="7"/>
  <c r="AO205" i="7" s="1"/>
  <c r="AL205" i="7"/>
  <c r="AG205" i="7"/>
  <c r="AD205" i="7"/>
  <c r="Y205" i="7" s="1"/>
  <c r="W205" i="7"/>
  <c r="V205" i="7"/>
  <c r="M205" i="7"/>
  <c r="H205" i="7"/>
  <c r="BQ204" i="7"/>
  <c r="BP204" i="7"/>
  <c r="BO204" i="7"/>
  <c r="BN204" i="7"/>
  <c r="BL204" i="7"/>
  <c r="BD204" i="7"/>
  <c r="BB204" i="7"/>
  <c r="AZ204" i="7"/>
  <c r="AZ140" i="7" s="1"/>
  <c r="AY204" i="7"/>
  <c r="AX204" i="7"/>
  <c r="AT204" i="7"/>
  <c r="AR204" i="7"/>
  <c r="AQ204" i="7"/>
  <c r="AP204" i="7"/>
  <c r="AN204" i="7"/>
  <c r="AD204" i="7"/>
  <c r="Y204" i="7" s="1"/>
  <c r="M204" i="7"/>
  <c r="BM203" i="7"/>
  <c r="BK203" i="7" s="1"/>
  <c r="BJ203" i="7"/>
  <c r="K203" i="7" s="1"/>
  <c r="BI203" i="7"/>
  <c r="BH203" i="7"/>
  <c r="I203" i="7" s="1"/>
  <c r="BG203" i="7"/>
  <c r="H203" i="7" s="1"/>
  <c r="BF203" i="7"/>
  <c r="G203" i="7" s="1"/>
  <c r="BD203" i="7"/>
  <c r="AW203" i="7"/>
  <c r="AU203" i="7" s="1"/>
  <c r="AO203" i="7"/>
  <c r="AM203" i="7" s="1"/>
  <c r="AG203" i="7"/>
  <c r="AE203" i="7" s="1"/>
  <c r="Y203" i="7"/>
  <c r="Q203" i="7"/>
  <c r="M203" i="7"/>
  <c r="J203" i="7"/>
  <c r="E203" i="7"/>
  <c r="CD202" i="7"/>
  <c r="BM202" i="7"/>
  <c r="BK202" i="7" s="1"/>
  <c r="BJ202" i="7"/>
  <c r="BI202" i="7"/>
  <c r="J202" i="7" s="1"/>
  <c r="BH202" i="7"/>
  <c r="BG202" i="7"/>
  <c r="H202" i="7" s="1"/>
  <c r="BF202" i="7"/>
  <c r="BE202" i="7"/>
  <c r="EH202" i="7" s="1"/>
  <c r="BD202" i="7"/>
  <c r="AW202" i="7"/>
  <c r="AU202" i="7"/>
  <c r="AO202" i="7"/>
  <c r="AM202" i="7" s="1"/>
  <c r="AG202" i="7"/>
  <c r="AE202" i="7"/>
  <c r="Y202" i="7"/>
  <c r="W202" i="7" s="1"/>
  <c r="Q202" i="7"/>
  <c r="O202" i="7"/>
  <c r="N202" i="7"/>
  <c r="M202" i="7"/>
  <c r="K202" i="7"/>
  <c r="I202" i="7"/>
  <c r="G202" i="7"/>
  <c r="E202" i="7"/>
  <c r="BM201" i="7"/>
  <c r="BK201" i="7" s="1"/>
  <c r="BJ201" i="7"/>
  <c r="K201" i="7" s="1"/>
  <c r="BI201" i="7"/>
  <c r="BH201" i="7"/>
  <c r="I201" i="7" s="1"/>
  <c r="BG201" i="7"/>
  <c r="BF201" i="7"/>
  <c r="G201" i="7" s="1"/>
  <c r="BD201" i="7"/>
  <c r="E201" i="7" s="1"/>
  <c r="AW201" i="7"/>
  <c r="AU201" i="7" s="1"/>
  <c r="AO201" i="7"/>
  <c r="AM201" i="7" s="1"/>
  <c r="AG201" i="7"/>
  <c r="AE201" i="7"/>
  <c r="Y201" i="7"/>
  <c r="Q201" i="7"/>
  <c r="N201" i="7"/>
  <c r="M201" i="7"/>
  <c r="J201" i="7"/>
  <c r="H201" i="7"/>
  <c r="BM200" i="7"/>
  <c r="BK200" i="7"/>
  <c r="BJ200" i="7"/>
  <c r="K200" i="7" s="1"/>
  <c r="BI200" i="7"/>
  <c r="J200" i="7" s="1"/>
  <c r="BH200" i="7"/>
  <c r="BG200" i="7"/>
  <c r="H200" i="7" s="1"/>
  <c r="BF200" i="7"/>
  <c r="G200" i="7" s="1"/>
  <c r="BD200" i="7"/>
  <c r="AW200" i="7"/>
  <c r="AU200" i="7" s="1"/>
  <c r="AO200" i="7"/>
  <c r="AM200" i="7"/>
  <c r="AG200" i="7"/>
  <c r="Y200" i="7"/>
  <c r="W200" i="7"/>
  <c r="Q200" i="7"/>
  <c r="M200" i="7"/>
  <c r="I200" i="7"/>
  <c r="E200" i="7"/>
  <c r="BM199" i="7"/>
  <c r="BK199" i="7" s="1"/>
  <c r="BJ199" i="7"/>
  <c r="K199" i="7" s="1"/>
  <c r="BI199" i="7"/>
  <c r="BH199" i="7"/>
  <c r="I199" i="7" s="1"/>
  <c r="BG199" i="7"/>
  <c r="H199" i="7" s="1"/>
  <c r="BF199" i="7"/>
  <c r="G199" i="7" s="1"/>
  <c r="BD199" i="7"/>
  <c r="AW199" i="7"/>
  <c r="AU199" i="7" s="1"/>
  <c r="AO199" i="7"/>
  <c r="AM199" i="7" s="1"/>
  <c r="AG199" i="7"/>
  <c r="AE199" i="7" s="1"/>
  <c r="Y199" i="7"/>
  <c r="Q199" i="7"/>
  <c r="M199" i="7"/>
  <c r="J199" i="7"/>
  <c r="E199" i="7"/>
  <c r="CD198" i="7"/>
  <c r="BM198" i="7"/>
  <c r="BK198" i="7" s="1"/>
  <c r="BJ198" i="7"/>
  <c r="BI198" i="7"/>
  <c r="J198" i="7" s="1"/>
  <c r="BH198" i="7"/>
  <c r="BG198" i="7"/>
  <c r="H198" i="7" s="1"/>
  <c r="BF198" i="7"/>
  <c r="BE198" i="7"/>
  <c r="EH198" i="7" s="1"/>
  <c r="BD198" i="7"/>
  <c r="AW198" i="7"/>
  <c r="AU198" i="7"/>
  <c r="AO198" i="7"/>
  <c r="AM198" i="7" s="1"/>
  <c r="AG198" i="7"/>
  <c r="AE198" i="7"/>
  <c r="Y198" i="7"/>
  <c r="W198" i="7" s="1"/>
  <c r="Q198" i="7"/>
  <c r="O198" i="7"/>
  <c r="N198" i="7"/>
  <c r="M198" i="7"/>
  <c r="K198" i="7"/>
  <c r="I198" i="7"/>
  <c r="G198" i="7"/>
  <c r="E198" i="7"/>
  <c r="BM197" i="7"/>
  <c r="BK197" i="7" s="1"/>
  <c r="BJ197" i="7"/>
  <c r="K197" i="7" s="1"/>
  <c r="BI197" i="7"/>
  <c r="BH197" i="7"/>
  <c r="I197" i="7" s="1"/>
  <c r="BG197" i="7"/>
  <c r="BF197" i="7"/>
  <c r="G197" i="7" s="1"/>
  <c r="BD197" i="7"/>
  <c r="E197" i="7" s="1"/>
  <c r="AW197" i="7"/>
  <c r="AU197" i="7" s="1"/>
  <c r="AO197" i="7"/>
  <c r="AM197" i="7" s="1"/>
  <c r="AG197" i="7"/>
  <c r="AE197" i="7"/>
  <c r="Y197" i="7"/>
  <c r="Q197" i="7"/>
  <c r="N197" i="7"/>
  <c r="M197" i="7"/>
  <c r="J197" i="7"/>
  <c r="H197" i="7"/>
  <c r="BM196" i="7"/>
  <c r="BK196" i="7"/>
  <c r="BJ196" i="7"/>
  <c r="BJ193" i="7" s="1"/>
  <c r="BI196" i="7"/>
  <c r="J196" i="7" s="1"/>
  <c r="BH196" i="7"/>
  <c r="BG196" i="7"/>
  <c r="H196" i="7" s="1"/>
  <c r="BF196" i="7"/>
  <c r="BD196" i="7"/>
  <c r="AW196" i="7"/>
  <c r="AU196" i="7" s="1"/>
  <c r="AO196" i="7"/>
  <c r="AM196" i="7"/>
  <c r="AG196" i="7"/>
  <c r="Y196" i="7"/>
  <c r="W196" i="7"/>
  <c r="Q196" i="7"/>
  <c r="M196" i="7"/>
  <c r="K196" i="7"/>
  <c r="I196" i="7"/>
  <c r="E196" i="7"/>
  <c r="BM195" i="7"/>
  <c r="BK195" i="7" s="1"/>
  <c r="BJ195" i="7"/>
  <c r="K195" i="7" s="1"/>
  <c r="BI195" i="7"/>
  <c r="BH195" i="7"/>
  <c r="I195" i="7" s="1"/>
  <c r="BG195" i="7"/>
  <c r="H195" i="7" s="1"/>
  <c r="H193" i="7" s="1"/>
  <c r="BF195" i="7"/>
  <c r="G195" i="7" s="1"/>
  <c r="BD195" i="7"/>
  <c r="AW195" i="7"/>
  <c r="AU195" i="7" s="1"/>
  <c r="AO195" i="7"/>
  <c r="AM195" i="7" s="1"/>
  <c r="AG195" i="7"/>
  <c r="AE195" i="7" s="1"/>
  <c r="Y195" i="7"/>
  <c r="Q195" i="7"/>
  <c r="M195" i="7"/>
  <c r="J195" i="7"/>
  <c r="E195" i="7"/>
  <c r="CD194" i="7"/>
  <c r="BM194" i="7"/>
  <c r="BK194" i="7" s="1"/>
  <c r="BJ194" i="7"/>
  <c r="BI194" i="7"/>
  <c r="BH194" i="7"/>
  <c r="BG194" i="7"/>
  <c r="H194" i="7" s="1"/>
  <c r="BF194" i="7"/>
  <c r="BE194" i="7"/>
  <c r="EH194" i="7" s="1"/>
  <c r="BD194" i="7"/>
  <c r="AW194" i="7"/>
  <c r="AU194" i="7"/>
  <c r="AO194" i="7"/>
  <c r="AM194" i="7" s="1"/>
  <c r="AG194" i="7"/>
  <c r="AE194" i="7"/>
  <c r="Y194" i="7"/>
  <c r="W194" i="7" s="1"/>
  <c r="Q194" i="7"/>
  <c r="O194" i="7"/>
  <c r="N194" i="7"/>
  <c r="M194" i="7"/>
  <c r="K194" i="7"/>
  <c r="I194" i="7"/>
  <c r="G194" i="7"/>
  <c r="E194" i="7"/>
  <c r="E193" i="7" s="1"/>
  <c r="BR193" i="7"/>
  <c r="BQ193" i="7"/>
  <c r="BP193" i="7"/>
  <c r="BO193" i="7"/>
  <c r="BN193" i="7"/>
  <c r="BM193" i="7" s="1"/>
  <c r="BL193" i="7"/>
  <c r="BK193" i="7" s="1"/>
  <c r="BH193" i="7"/>
  <c r="BH189" i="7" s="1"/>
  <c r="BG193" i="7"/>
  <c r="BD193" i="7"/>
  <c r="BB193" i="7"/>
  <c r="BA193" i="7"/>
  <c r="AZ193" i="7"/>
  <c r="AY193" i="7"/>
  <c r="AY189" i="7" s="1"/>
  <c r="AX193" i="7"/>
  <c r="AW193" i="7" s="1"/>
  <c r="AV193" i="7"/>
  <c r="AT193" i="7"/>
  <c r="AS193" i="7"/>
  <c r="AR193" i="7"/>
  <c r="AQ193" i="7"/>
  <c r="AP193" i="7"/>
  <c r="AO193" i="7" s="1"/>
  <c r="AN193" i="7"/>
  <c r="AL193" i="7"/>
  <c r="AK193" i="7"/>
  <c r="AJ193" i="7"/>
  <c r="AJ189" i="7" s="1"/>
  <c r="AI193" i="7"/>
  <c r="AH193" i="7"/>
  <c r="AF193" i="7"/>
  <c r="AD193" i="7"/>
  <c r="AC193" i="7"/>
  <c r="AB193" i="7"/>
  <c r="AA193" i="7"/>
  <c r="Z193" i="7"/>
  <c r="X193" i="7"/>
  <c r="V193" i="7"/>
  <c r="U193" i="7"/>
  <c r="T193" i="7"/>
  <c r="S193" i="7"/>
  <c r="S189" i="7" s="1"/>
  <c r="R193" i="7"/>
  <c r="P193" i="7"/>
  <c r="EH192" i="7"/>
  <c r="CD192" i="7"/>
  <c r="BM192" i="7"/>
  <c r="BK192" i="7"/>
  <c r="BJ192" i="7"/>
  <c r="K192" i="7" s="1"/>
  <c r="BI192" i="7"/>
  <c r="BH192" i="7"/>
  <c r="BG192" i="7"/>
  <c r="BF192" i="7"/>
  <c r="BE192" i="7"/>
  <c r="F192" i="7" s="1"/>
  <c r="BD192" i="7"/>
  <c r="AW192" i="7"/>
  <c r="AU192" i="7"/>
  <c r="AO192" i="7"/>
  <c r="AM192" i="7"/>
  <c r="AG192" i="7"/>
  <c r="N192" i="7" s="1"/>
  <c r="AE192" i="7"/>
  <c r="L192" i="7" s="1"/>
  <c r="Y192" i="7"/>
  <c r="W192" i="7"/>
  <c r="Q192" i="7"/>
  <c r="O192" i="7"/>
  <c r="M192" i="7"/>
  <c r="I192" i="7"/>
  <c r="H192" i="7"/>
  <c r="E192" i="7"/>
  <c r="E190" i="7" s="1"/>
  <c r="BM191" i="7"/>
  <c r="BK191" i="7"/>
  <c r="BJ191" i="7"/>
  <c r="K191" i="7" s="1"/>
  <c r="BI191" i="7"/>
  <c r="BH191" i="7"/>
  <c r="BH190" i="7" s="1"/>
  <c r="BG191" i="7"/>
  <c r="BF191" i="7"/>
  <c r="G191" i="7" s="1"/>
  <c r="BD191" i="7"/>
  <c r="BD190" i="7" s="1"/>
  <c r="AW191" i="7"/>
  <c r="AU191" i="7" s="1"/>
  <c r="AO191" i="7"/>
  <c r="AM191" i="7" s="1"/>
  <c r="AG191" i="7"/>
  <c r="AE191" i="7" s="1"/>
  <c r="Y191" i="7"/>
  <c r="W191" i="7"/>
  <c r="Q191" i="7"/>
  <c r="M191" i="7"/>
  <c r="J191" i="7"/>
  <c r="I191" i="7"/>
  <c r="E191" i="7"/>
  <c r="BR190" i="7"/>
  <c r="BR189" i="7" s="1"/>
  <c r="BQ190" i="7"/>
  <c r="BP190" i="7"/>
  <c r="BO190" i="7"/>
  <c r="BO189" i="7" s="1"/>
  <c r="BN190" i="7"/>
  <c r="BL190" i="7"/>
  <c r="BJ190" i="7"/>
  <c r="BJ189" i="7" s="1"/>
  <c r="BB190" i="7"/>
  <c r="BA190" i="7"/>
  <c r="BA189" i="7" s="1"/>
  <c r="AZ190" i="7"/>
  <c r="AY190" i="7"/>
  <c r="AX190" i="7"/>
  <c r="AW190" i="7"/>
  <c r="AU190" i="7" s="1"/>
  <c r="AT190" i="7"/>
  <c r="AT189" i="7" s="1"/>
  <c r="AS190" i="7"/>
  <c r="AR190" i="7"/>
  <c r="AQ190" i="7"/>
  <c r="AP190" i="7"/>
  <c r="AN190" i="7"/>
  <c r="AL190" i="7"/>
  <c r="AL189" i="7" s="1"/>
  <c r="AK190" i="7"/>
  <c r="AK189" i="7" s="1"/>
  <c r="AG189" i="7" s="1"/>
  <c r="AJ190" i="7"/>
  <c r="AI190" i="7"/>
  <c r="AH190" i="7"/>
  <c r="AH189" i="7" s="1"/>
  <c r="AG190" i="7"/>
  <c r="AF190" i="7"/>
  <c r="AD190" i="7"/>
  <c r="AD189" i="7" s="1"/>
  <c r="AC190" i="7"/>
  <c r="AC189" i="7" s="1"/>
  <c r="AB190" i="7"/>
  <c r="AA190" i="7"/>
  <c r="Z190" i="7"/>
  <c r="Z189" i="7" s="1"/>
  <c r="X190" i="7"/>
  <c r="V190" i="7"/>
  <c r="U190" i="7"/>
  <c r="T190" i="7"/>
  <c r="S190" i="7"/>
  <c r="R190" i="7"/>
  <c r="P190" i="7"/>
  <c r="I190" i="7"/>
  <c r="BQ189" i="7"/>
  <c r="BP189" i="7"/>
  <c r="BL189" i="7"/>
  <c r="BD189" i="7"/>
  <c r="BD236" i="7" s="1"/>
  <c r="AZ189" i="7"/>
  <c r="AV189" i="7"/>
  <c r="AS189" i="7"/>
  <c r="AR189" i="7"/>
  <c r="AQ189" i="7"/>
  <c r="AI189" i="7"/>
  <c r="AF189" i="7"/>
  <c r="AA189" i="7"/>
  <c r="U189" i="7"/>
  <c r="P189" i="7"/>
  <c r="P236" i="7" s="1"/>
  <c r="BJ188" i="7"/>
  <c r="K188" i="7" s="1"/>
  <c r="BI188" i="7"/>
  <c r="BH188" i="7"/>
  <c r="BG188" i="7"/>
  <c r="BF188" i="7"/>
  <c r="BE188" i="7"/>
  <c r="EH188" i="7" s="1"/>
  <c r="BD188" i="7"/>
  <c r="Y188" i="7"/>
  <c r="W188" i="7"/>
  <c r="BC188" i="7" s="1"/>
  <c r="D188" i="7" s="1"/>
  <c r="Q188" i="7"/>
  <c r="N188" i="7"/>
  <c r="M188" i="7"/>
  <c r="L188" i="7"/>
  <c r="J188" i="7"/>
  <c r="I188" i="7"/>
  <c r="H188" i="7"/>
  <c r="G188" i="7"/>
  <c r="F188" i="7"/>
  <c r="E188" i="7"/>
  <c r="BM187" i="7"/>
  <c r="BK187" i="7" s="1"/>
  <c r="BJ187" i="7"/>
  <c r="BI187" i="7"/>
  <c r="J187" i="7" s="1"/>
  <c r="BH187" i="7"/>
  <c r="BG187" i="7"/>
  <c r="BF187" i="7"/>
  <c r="G187" i="7" s="1"/>
  <c r="BD187" i="7"/>
  <c r="AW187" i="7"/>
  <c r="AO187" i="7"/>
  <c r="AM187" i="7" s="1"/>
  <c r="W187" i="7"/>
  <c r="O187" i="7"/>
  <c r="N187" i="7"/>
  <c r="M187" i="7"/>
  <c r="L187" i="7"/>
  <c r="K187" i="7"/>
  <c r="I187" i="7"/>
  <c r="H187" i="7"/>
  <c r="E187" i="7"/>
  <c r="BM186" i="7"/>
  <c r="BK186" i="7"/>
  <c r="BJ186" i="7"/>
  <c r="K186" i="7" s="1"/>
  <c r="BI186" i="7"/>
  <c r="BH186" i="7"/>
  <c r="BG186" i="7"/>
  <c r="H186" i="7" s="1"/>
  <c r="BF186" i="7"/>
  <c r="G186" i="7" s="1"/>
  <c r="BD186" i="7"/>
  <c r="AW186" i="7"/>
  <c r="AU186" i="7" s="1"/>
  <c r="AO186" i="7"/>
  <c r="AM186" i="7"/>
  <c r="W186" i="7"/>
  <c r="O186" i="7"/>
  <c r="N186" i="7"/>
  <c r="M186" i="7"/>
  <c r="L186" i="7"/>
  <c r="J186" i="7"/>
  <c r="I186" i="7"/>
  <c r="E186" i="7"/>
  <c r="BM185" i="7"/>
  <c r="BK185" i="7" s="1"/>
  <c r="BJ185" i="7"/>
  <c r="BI185" i="7"/>
  <c r="BH185" i="7"/>
  <c r="BG185" i="7"/>
  <c r="H185" i="7" s="1"/>
  <c r="BF185" i="7"/>
  <c r="BD185" i="7"/>
  <c r="E185" i="7" s="1"/>
  <c r="AW185" i="7"/>
  <c r="AU185" i="7" s="1"/>
  <c r="AO185" i="7"/>
  <c r="AM185" i="7"/>
  <c r="BC185" i="7" s="1"/>
  <c r="D185" i="7" s="1"/>
  <c r="W185" i="7"/>
  <c r="O185" i="7"/>
  <c r="N185" i="7"/>
  <c r="M185" i="7"/>
  <c r="L185" i="7"/>
  <c r="K185" i="7"/>
  <c r="J185" i="7"/>
  <c r="I185" i="7"/>
  <c r="G185" i="7"/>
  <c r="BM184" i="7"/>
  <c r="BK184" i="7" s="1"/>
  <c r="BJ184" i="7"/>
  <c r="BI184" i="7"/>
  <c r="J184" i="7" s="1"/>
  <c r="BH184" i="7"/>
  <c r="BF184" i="7"/>
  <c r="BD184" i="7"/>
  <c r="AY184" i="7"/>
  <c r="AW184" i="7"/>
  <c r="AU184" i="7" s="1"/>
  <c r="AQ184" i="7"/>
  <c r="AO184" i="7"/>
  <c r="AM184" i="7"/>
  <c r="AA184" i="7"/>
  <c r="S184" i="7"/>
  <c r="Q184" i="7"/>
  <c r="O184" i="7" s="1"/>
  <c r="M184" i="7"/>
  <c r="K184" i="7"/>
  <c r="I184" i="7"/>
  <c r="G184" i="7"/>
  <c r="E184" i="7"/>
  <c r="BM183" i="7"/>
  <c r="BK183" i="7" s="1"/>
  <c r="BJ183" i="7"/>
  <c r="BI183" i="7"/>
  <c r="BH183" i="7"/>
  <c r="I183" i="7" s="1"/>
  <c r="BG183" i="7"/>
  <c r="H183" i="7" s="1"/>
  <c r="BF183" i="7"/>
  <c r="BD183" i="7"/>
  <c r="E183" i="7" s="1"/>
  <c r="AW183" i="7"/>
  <c r="AU183" i="7" s="1"/>
  <c r="AO183" i="7"/>
  <c r="AM183" i="7"/>
  <c r="BC183" i="7" s="1"/>
  <c r="D183" i="7" s="1"/>
  <c r="AE183" i="7"/>
  <c r="L183" i="7" s="1"/>
  <c r="W183" i="7"/>
  <c r="O183" i="7"/>
  <c r="N183" i="7"/>
  <c r="M183" i="7"/>
  <c r="K183" i="7"/>
  <c r="J183" i="7"/>
  <c r="G183" i="7"/>
  <c r="BM182" i="7"/>
  <c r="BK182" i="7" s="1"/>
  <c r="BJ182" i="7"/>
  <c r="K182" i="7" s="1"/>
  <c r="BI182" i="7"/>
  <c r="BH182" i="7"/>
  <c r="BF182" i="7"/>
  <c r="G182" i="7" s="1"/>
  <c r="BD182" i="7"/>
  <c r="AY182" i="7"/>
  <c r="BG182" i="7" s="1"/>
  <c r="H182" i="7" s="1"/>
  <c r="AW182" i="7"/>
  <c r="AO182" i="7"/>
  <c r="AM182" i="7"/>
  <c r="AE182" i="7"/>
  <c r="L182" i="7" s="1"/>
  <c r="W182" i="7"/>
  <c r="O182" i="7"/>
  <c r="N182" i="7"/>
  <c r="M182" i="7"/>
  <c r="J182" i="7"/>
  <c r="I182" i="7"/>
  <c r="E182" i="7"/>
  <c r="CD181" i="7"/>
  <c r="BM181" i="7"/>
  <c r="BK181" i="7" s="1"/>
  <c r="BJ181" i="7"/>
  <c r="BI181" i="7"/>
  <c r="J181" i="7" s="1"/>
  <c r="BH181" i="7"/>
  <c r="I181" i="7" s="1"/>
  <c r="BG181" i="7"/>
  <c r="BF181" i="7"/>
  <c r="BD181" i="7"/>
  <c r="E181" i="7" s="1"/>
  <c r="AW181" i="7"/>
  <c r="AU181" i="7"/>
  <c r="AO181" i="7"/>
  <c r="AM181" i="7" s="1"/>
  <c r="AE181" i="7"/>
  <c r="W181" i="7"/>
  <c r="BC181" i="7" s="1"/>
  <c r="O181" i="7"/>
  <c r="N181" i="7"/>
  <c r="M181" i="7"/>
  <c r="L181" i="7"/>
  <c r="K181" i="7"/>
  <c r="H181" i="7"/>
  <c r="G181" i="7"/>
  <c r="D181" i="7"/>
  <c r="BM180" i="7"/>
  <c r="BK180" i="7"/>
  <c r="BJ180" i="7"/>
  <c r="K180" i="7" s="1"/>
  <c r="BI180" i="7"/>
  <c r="BH180" i="7"/>
  <c r="BG180" i="7"/>
  <c r="H180" i="7" s="1"/>
  <c r="BF180" i="7"/>
  <c r="G180" i="7" s="1"/>
  <c r="BD180" i="7"/>
  <c r="AW180" i="7"/>
  <c r="AU180" i="7" s="1"/>
  <c r="AO180" i="7"/>
  <c r="AM180" i="7"/>
  <c r="AE180" i="7"/>
  <c r="L180" i="7" s="1"/>
  <c r="W180" i="7"/>
  <c r="O180" i="7"/>
  <c r="N180" i="7"/>
  <c r="M180" i="7"/>
  <c r="J180" i="7"/>
  <c r="I180" i="7"/>
  <c r="E180" i="7"/>
  <c r="CD179" i="7"/>
  <c r="BM179" i="7"/>
  <c r="BK179" i="7" s="1"/>
  <c r="BJ179" i="7"/>
  <c r="BI179" i="7"/>
  <c r="J179" i="7" s="1"/>
  <c r="BH179" i="7"/>
  <c r="I179" i="7" s="1"/>
  <c r="BG179" i="7"/>
  <c r="BF179" i="7"/>
  <c r="BD179" i="7"/>
  <c r="E179" i="7" s="1"/>
  <c r="AW179" i="7"/>
  <c r="AU179" i="7"/>
  <c r="AO179" i="7"/>
  <c r="AM179" i="7" s="1"/>
  <c r="AE179" i="7"/>
  <c r="W179" i="7"/>
  <c r="BC179" i="7" s="1"/>
  <c r="O179" i="7"/>
  <c r="N179" i="7"/>
  <c r="M179" i="7"/>
  <c r="L179" i="7"/>
  <c r="K179" i="7"/>
  <c r="H179" i="7"/>
  <c r="G179" i="7"/>
  <c r="D179" i="7"/>
  <c r="BM178" i="7"/>
  <c r="BK178" i="7"/>
  <c r="BJ178" i="7"/>
  <c r="K178" i="7" s="1"/>
  <c r="BI178" i="7"/>
  <c r="BH178" i="7"/>
  <c r="BG178" i="7"/>
  <c r="H178" i="7" s="1"/>
  <c r="BF178" i="7"/>
  <c r="G178" i="7" s="1"/>
  <c r="BD178" i="7"/>
  <c r="AW178" i="7"/>
  <c r="AU178" i="7" s="1"/>
  <c r="AO178" i="7"/>
  <c r="AM178" i="7"/>
  <c r="AE178" i="7"/>
  <c r="L178" i="7" s="1"/>
  <c r="W178" i="7"/>
  <c r="O178" i="7"/>
  <c r="N178" i="7"/>
  <c r="M178" i="7"/>
  <c r="J178" i="7"/>
  <c r="I178" i="7"/>
  <c r="E178" i="7"/>
  <c r="CD177" i="7"/>
  <c r="BM177" i="7"/>
  <c r="BK177" i="7" s="1"/>
  <c r="BJ177" i="7"/>
  <c r="BI177" i="7"/>
  <c r="J177" i="7" s="1"/>
  <c r="BH177" i="7"/>
  <c r="I177" i="7" s="1"/>
  <c r="BG177" i="7"/>
  <c r="BF177" i="7"/>
  <c r="BD177" i="7"/>
  <c r="E177" i="7" s="1"/>
  <c r="AW177" i="7"/>
  <c r="AU177" i="7"/>
  <c r="AO177" i="7"/>
  <c r="AM177" i="7" s="1"/>
  <c r="AE177" i="7"/>
  <c r="W177" i="7"/>
  <c r="BC177" i="7" s="1"/>
  <c r="O177" i="7"/>
  <c r="N177" i="7"/>
  <c r="M177" i="7"/>
  <c r="L177" i="7"/>
  <c r="K177" i="7"/>
  <c r="H177" i="7"/>
  <c r="G177" i="7"/>
  <c r="D177" i="7"/>
  <c r="BM176" i="7"/>
  <c r="BK176" i="7"/>
  <c r="BJ176" i="7"/>
  <c r="K176" i="7" s="1"/>
  <c r="BI176" i="7"/>
  <c r="BH176" i="7"/>
  <c r="BG176" i="7"/>
  <c r="H176" i="7" s="1"/>
  <c r="BF176" i="7"/>
  <c r="G176" i="7" s="1"/>
  <c r="BD176" i="7"/>
  <c r="AW176" i="7"/>
  <c r="AU176" i="7" s="1"/>
  <c r="AO176" i="7"/>
  <c r="AM176" i="7"/>
  <c r="AE176" i="7"/>
  <c r="L176" i="7" s="1"/>
  <c r="W176" i="7"/>
  <c r="O176" i="7"/>
  <c r="N176" i="7"/>
  <c r="M176" i="7"/>
  <c r="J176" i="7"/>
  <c r="I176" i="7"/>
  <c r="E176" i="7"/>
  <c r="CD175" i="7"/>
  <c r="BM175" i="7"/>
  <c r="BK175" i="7" s="1"/>
  <c r="BJ175" i="7"/>
  <c r="BI175" i="7"/>
  <c r="J175" i="7" s="1"/>
  <c r="BH175" i="7"/>
  <c r="I175" i="7" s="1"/>
  <c r="BG175" i="7"/>
  <c r="BF175" i="7"/>
  <c r="BD175" i="7"/>
  <c r="E175" i="7" s="1"/>
  <c r="AW175" i="7"/>
  <c r="AU175" i="7"/>
  <c r="AO175" i="7"/>
  <c r="AM175" i="7" s="1"/>
  <c r="AE175" i="7"/>
  <c r="W175" i="7"/>
  <c r="BC175" i="7" s="1"/>
  <c r="O175" i="7"/>
  <c r="N175" i="7"/>
  <c r="M175" i="7"/>
  <c r="L175" i="7"/>
  <c r="K175" i="7"/>
  <c r="H175" i="7"/>
  <c r="G175" i="7"/>
  <c r="D175" i="7"/>
  <c r="BM174" i="7"/>
  <c r="BK174" i="7"/>
  <c r="BJ174" i="7"/>
  <c r="K174" i="7" s="1"/>
  <c r="BI174" i="7"/>
  <c r="BH174" i="7"/>
  <c r="BG174" i="7"/>
  <c r="H174" i="7" s="1"/>
  <c r="BF174" i="7"/>
  <c r="G174" i="7" s="1"/>
  <c r="BD174" i="7"/>
  <c r="AW174" i="7"/>
  <c r="AU174" i="7" s="1"/>
  <c r="AO174" i="7"/>
  <c r="AM174" i="7"/>
  <c r="AE174" i="7"/>
  <c r="L174" i="7" s="1"/>
  <c r="W174" i="7"/>
  <c r="O174" i="7"/>
  <c r="N174" i="7"/>
  <c r="M174" i="7"/>
  <c r="J174" i="7"/>
  <c r="I174" i="7"/>
  <c r="E174" i="7"/>
  <c r="CD173" i="7"/>
  <c r="BM173" i="7"/>
  <c r="BK173" i="7" s="1"/>
  <c r="BJ173" i="7"/>
  <c r="BI173" i="7"/>
  <c r="J173" i="7" s="1"/>
  <c r="BH173" i="7"/>
  <c r="I173" i="7" s="1"/>
  <c r="BG173" i="7"/>
  <c r="BF173" i="7"/>
  <c r="BD173" i="7"/>
  <c r="E173" i="7" s="1"/>
  <c r="AW173" i="7"/>
  <c r="AU173" i="7"/>
  <c r="AO173" i="7"/>
  <c r="AM173" i="7" s="1"/>
  <c r="AE173" i="7"/>
  <c r="W173" i="7"/>
  <c r="BC173" i="7" s="1"/>
  <c r="O173" i="7"/>
  <c r="N173" i="7"/>
  <c r="M173" i="7"/>
  <c r="L173" i="7"/>
  <c r="K173" i="7"/>
  <c r="H173" i="7"/>
  <c r="G173" i="7"/>
  <c r="D173" i="7"/>
  <c r="BM172" i="7"/>
  <c r="BK172" i="7"/>
  <c r="BJ172" i="7"/>
  <c r="K172" i="7" s="1"/>
  <c r="BI172" i="7"/>
  <c r="BH172" i="7"/>
  <c r="BF172" i="7"/>
  <c r="G172" i="7" s="1"/>
  <c r="BD172" i="7"/>
  <c r="AY172" i="7"/>
  <c r="AW172" i="7" s="1"/>
  <c r="AU172" i="7" s="1"/>
  <c r="AQ172" i="7"/>
  <c r="AQ144" i="7" s="1"/>
  <c r="AI172" i="7"/>
  <c r="AG172" i="7"/>
  <c r="AA172" i="7"/>
  <c r="Y172" i="7"/>
  <c r="W172" i="7"/>
  <c r="S172" i="7"/>
  <c r="Q172" i="7" s="1"/>
  <c r="M172" i="7"/>
  <c r="J172" i="7"/>
  <c r="I172" i="7"/>
  <c r="E172" i="7"/>
  <c r="CD171" i="7"/>
  <c r="BM171" i="7"/>
  <c r="BK171" i="7" s="1"/>
  <c r="BJ171" i="7"/>
  <c r="BI171" i="7"/>
  <c r="J171" i="7" s="1"/>
  <c r="BH171" i="7"/>
  <c r="I171" i="7" s="1"/>
  <c r="BG171" i="7"/>
  <c r="BF171" i="7"/>
  <c r="BD171" i="7"/>
  <c r="E171" i="7" s="1"/>
  <c r="AW171" i="7"/>
  <c r="AU171" i="7"/>
  <c r="AO171" i="7"/>
  <c r="AM171" i="7" s="1"/>
  <c r="AE171" i="7"/>
  <c r="W171" i="7"/>
  <c r="BC171" i="7" s="1"/>
  <c r="O171" i="7"/>
  <c r="N171" i="7"/>
  <c r="M171" i="7"/>
  <c r="L171" i="7"/>
  <c r="K171" i="7"/>
  <c r="H171" i="7"/>
  <c r="G171" i="7"/>
  <c r="D171" i="7"/>
  <c r="BM170" i="7"/>
  <c r="BK170" i="7"/>
  <c r="BJ170" i="7"/>
  <c r="K170" i="7" s="1"/>
  <c r="BI170" i="7"/>
  <c r="BH170" i="7"/>
  <c r="BG170" i="7"/>
  <c r="H170" i="7" s="1"/>
  <c r="BF170" i="7"/>
  <c r="G170" i="7" s="1"/>
  <c r="BD170" i="7"/>
  <c r="AW170" i="7"/>
  <c r="AU170" i="7" s="1"/>
  <c r="AO170" i="7"/>
  <c r="AM170" i="7"/>
  <c r="AE170" i="7"/>
  <c r="L170" i="7" s="1"/>
  <c r="W170" i="7"/>
  <c r="O170" i="7"/>
  <c r="N170" i="7"/>
  <c r="M170" i="7"/>
  <c r="J170" i="7"/>
  <c r="I170" i="7"/>
  <c r="E170" i="7"/>
  <c r="CD169" i="7"/>
  <c r="BM169" i="7"/>
  <c r="BK169" i="7" s="1"/>
  <c r="BJ169" i="7"/>
  <c r="BI169" i="7"/>
  <c r="J169" i="7" s="1"/>
  <c r="BH169" i="7"/>
  <c r="I169" i="7" s="1"/>
  <c r="BG169" i="7"/>
  <c r="BF169" i="7"/>
  <c r="BD169" i="7"/>
  <c r="E169" i="7" s="1"/>
  <c r="AW169" i="7"/>
  <c r="AU169" i="7"/>
  <c r="AO169" i="7"/>
  <c r="AM169" i="7" s="1"/>
  <c r="AE169" i="7"/>
  <c r="W169" i="7"/>
  <c r="BC169" i="7" s="1"/>
  <c r="O169" i="7"/>
  <c r="N169" i="7"/>
  <c r="M169" i="7"/>
  <c r="L169" i="7"/>
  <c r="K169" i="7"/>
  <c r="H169" i="7"/>
  <c r="G169" i="7"/>
  <c r="D169" i="7"/>
  <c r="BM168" i="7"/>
  <c r="BK168" i="7"/>
  <c r="BJ168" i="7"/>
  <c r="K168" i="7" s="1"/>
  <c r="BI168" i="7"/>
  <c r="BH168" i="7"/>
  <c r="BG168" i="7"/>
  <c r="H168" i="7" s="1"/>
  <c r="BF168" i="7"/>
  <c r="G168" i="7" s="1"/>
  <c r="BD168" i="7"/>
  <c r="AW168" i="7"/>
  <c r="AU168" i="7" s="1"/>
  <c r="AO168" i="7"/>
  <c r="AM168" i="7"/>
  <c r="AE168" i="7"/>
  <c r="L168" i="7" s="1"/>
  <c r="W168" i="7"/>
  <c r="O168" i="7"/>
  <c r="N168" i="7"/>
  <c r="M168" i="7"/>
  <c r="J168" i="7"/>
  <c r="I168" i="7"/>
  <c r="E168" i="7"/>
  <c r="CD167" i="7"/>
  <c r="BM167" i="7"/>
  <c r="BK167" i="7" s="1"/>
  <c r="BJ167" i="7"/>
  <c r="BI167" i="7"/>
  <c r="J167" i="7" s="1"/>
  <c r="BH167" i="7"/>
  <c r="I167" i="7" s="1"/>
  <c r="BF167" i="7"/>
  <c r="BD167" i="7"/>
  <c r="E167" i="7" s="1"/>
  <c r="AY167" i="7"/>
  <c r="AW167" i="7"/>
  <c r="AU167" i="7" s="1"/>
  <c r="AQ167" i="7"/>
  <c r="AO167" i="7"/>
  <c r="AM167" i="7"/>
  <c r="AI167" i="7"/>
  <c r="AG167" i="7" s="1"/>
  <c r="AE167" i="7" s="1"/>
  <c r="AA167" i="7"/>
  <c r="BG167" i="7" s="1"/>
  <c r="Y167" i="7"/>
  <c r="S167" i="7"/>
  <c r="Q167" i="7"/>
  <c r="O167" i="7"/>
  <c r="M167" i="7"/>
  <c r="K167" i="7"/>
  <c r="H167" i="7"/>
  <c r="G167" i="7"/>
  <c r="BM166" i="7"/>
  <c r="BK166" i="7"/>
  <c r="BJ166" i="7"/>
  <c r="K166" i="7" s="1"/>
  <c r="BI166" i="7"/>
  <c r="BH166" i="7"/>
  <c r="BG166" i="7"/>
  <c r="H166" i="7" s="1"/>
  <c r="BF166" i="7"/>
  <c r="G166" i="7" s="1"/>
  <c r="BD166" i="7"/>
  <c r="AW166" i="7"/>
  <c r="AU166" i="7" s="1"/>
  <c r="AO166" i="7"/>
  <c r="AM166" i="7"/>
  <c r="AE166" i="7"/>
  <c r="L166" i="7" s="1"/>
  <c r="W166" i="7"/>
  <c r="O166" i="7"/>
  <c r="N166" i="7"/>
  <c r="M166" i="7"/>
  <c r="J166" i="7"/>
  <c r="I166" i="7"/>
  <c r="E166" i="7"/>
  <c r="CD165" i="7"/>
  <c r="BM165" i="7"/>
  <c r="BK165" i="7" s="1"/>
  <c r="BJ165" i="7"/>
  <c r="BI165" i="7"/>
  <c r="J165" i="7" s="1"/>
  <c r="BH165" i="7"/>
  <c r="I165" i="7" s="1"/>
  <c r="BG165" i="7"/>
  <c r="BF165" i="7"/>
  <c r="BD165" i="7"/>
  <c r="E165" i="7" s="1"/>
  <c r="AW165" i="7"/>
  <c r="AU165" i="7"/>
  <c r="AO165" i="7"/>
  <c r="AM165" i="7" s="1"/>
  <c r="AE165" i="7"/>
  <c r="W165" i="7"/>
  <c r="BC165" i="7" s="1"/>
  <c r="O165" i="7"/>
  <c r="N165" i="7"/>
  <c r="M165" i="7"/>
  <c r="L165" i="7"/>
  <c r="K165" i="7"/>
  <c r="H165" i="7"/>
  <c r="G165" i="7"/>
  <c r="D165" i="7"/>
  <c r="BM164" i="7"/>
  <c r="BK164" i="7"/>
  <c r="BJ164" i="7"/>
  <c r="K164" i="7" s="1"/>
  <c r="BI164" i="7"/>
  <c r="BH164" i="7"/>
  <c r="BG164" i="7"/>
  <c r="H164" i="7" s="1"/>
  <c r="BF164" i="7"/>
  <c r="G164" i="7" s="1"/>
  <c r="BD164" i="7"/>
  <c r="AW164" i="7"/>
  <c r="AU164" i="7" s="1"/>
  <c r="AO164" i="7"/>
  <c r="AM164" i="7"/>
  <c r="AE164" i="7"/>
  <c r="L164" i="7" s="1"/>
  <c r="W164" i="7"/>
  <c r="O164" i="7"/>
  <c r="N164" i="7"/>
  <c r="M164" i="7"/>
  <c r="J164" i="7"/>
  <c r="I164" i="7"/>
  <c r="E164" i="7"/>
  <c r="CD163" i="7"/>
  <c r="BM163" i="7"/>
  <c r="BK163" i="7" s="1"/>
  <c r="BJ163" i="7"/>
  <c r="BI163" i="7"/>
  <c r="J163" i="7" s="1"/>
  <c r="BH163" i="7"/>
  <c r="I163" i="7" s="1"/>
  <c r="BG163" i="7"/>
  <c r="BF163" i="7"/>
  <c r="BD163" i="7"/>
  <c r="E163" i="7" s="1"/>
  <c r="AW163" i="7"/>
  <c r="AU163" i="7"/>
  <c r="AO163" i="7"/>
  <c r="AM163" i="7" s="1"/>
  <c r="AE163" i="7"/>
  <c r="W163" i="7"/>
  <c r="BC163" i="7" s="1"/>
  <c r="O163" i="7"/>
  <c r="N163" i="7"/>
  <c r="M163" i="7"/>
  <c r="L163" i="7"/>
  <c r="K163" i="7"/>
  <c r="H163" i="7"/>
  <c r="G163" i="7"/>
  <c r="D163" i="7"/>
  <c r="BM162" i="7"/>
  <c r="BK162" i="7"/>
  <c r="BJ162" i="7"/>
  <c r="K162" i="7" s="1"/>
  <c r="BI162" i="7"/>
  <c r="BH162" i="7"/>
  <c r="BG162" i="7"/>
  <c r="H162" i="7" s="1"/>
  <c r="BF162" i="7"/>
  <c r="G162" i="7" s="1"/>
  <c r="BD162" i="7"/>
  <c r="AW162" i="7"/>
  <c r="AU162" i="7" s="1"/>
  <c r="AO162" i="7"/>
  <c r="AM162" i="7"/>
  <c r="AE162" i="7"/>
  <c r="L162" i="7" s="1"/>
  <c r="W162" i="7"/>
  <c r="O162" i="7"/>
  <c r="N162" i="7"/>
  <c r="M162" i="7"/>
  <c r="J162" i="7"/>
  <c r="I162" i="7"/>
  <c r="E162" i="7"/>
  <c r="CD161" i="7"/>
  <c r="BM161" i="7"/>
  <c r="BK161" i="7" s="1"/>
  <c r="BJ161" i="7"/>
  <c r="BI161" i="7"/>
  <c r="J161" i="7" s="1"/>
  <c r="BH161" i="7"/>
  <c r="I161" i="7" s="1"/>
  <c r="BG161" i="7"/>
  <c r="BF161" i="7"/>
  <c r="BD161" i="7"/>
  <c r="E161" i="7" s="1"/>
  <c r="AW161" i="7"/>
  <c r="AU161" i="7"/>
  <c r="AO161" i="7"/>
  <c r="AM161" i="7" s="1"/>
  <c r="AE161" i="7"/>
  <c r="W161" i="7"/>
  <c r="BC161" i="7" s="1"/>
  <c r="O161" i="7"/>
  <c r="N161" i="7"/>
  <c r="M161" i="7"/>
  <c r="L161" i="7"/>
  <c r="K161" i="7"/>
  <c r="H161" i="7"/>
  <c r="G161" i="7"/>
  <c r="D161" i="7"/>
  <c r="BM160" i="7"/>
  <c r="BK160" i="7"/>
  <c r="BJ160" i="7"/>
  <c r="K160" i="7" s="1"/>
  <c r="BI160" i="7"/>
  <c r="BH160" i="7"/>
  <c r="BG160" i="7"/>
  <c r="H160" i="7" s="1"/>
  <c r="BF160" i="7"/>
  <c r="G160" i="7" s="1"/>
  <c r="BD160" i="7"/>
  <c r="AW160" i="7"/>
  <c r="AU160" i="7" s="1"/>
  <c r="AO160" i="7"/>
  <c r="AM160" i="7"/>
  <c r="AE160" i="7"/>
  <c r="L160" i="7" s="1"/>
  <c r="W160" i="7"/>
  <c r="O160" i="7"/>
  <c r="N160" i="7"/>
  <c r="M160" i="7"/>
  <c r="J160" i="7"/>
  <c r="I160" i="7"/>
  <c r="E160" i="7"/>
  <c r="CD159" i="7"/>
  <c r="BM159" i="7"/>
  <c r="BK159" i="7" s="1"/>
  <c r="BJ159" i="7"/>
  <c r="BI159" i="7"/>
  <c r="J159" i="7" s="1"/>
  <c r="BH159" i="7"/>
  <c r="I159" i="7" s="1"/>
  <c r="BF159" i="7"/>
  <c r="BD159" i="7"/>
  <c r="E159" i="7" s="1"/>
  <c r="AY159" i="7"/>
  <c r="AW159" i="7"/>
  <c r="AU159" i="7" s="1"/>
  <c r="AQ159" i="7"/>
  <c r="AO159" i="7"/>
  <c r="AM159" i="7"/>
  <c r="AI159" i="7"/>
  <c r="AA159" i="7"/>
  <c r="BG159" i="7" s="1"/>
  <c r="Y159" i="7"/>
  <c r="S159" i="7"/>
  <c r="Q159" i="7"/>
  <c r="O159" i="7"/>
  <c r="M159" i="7"/>
  <c r="K159" i="7"/>
  <c r="H159" i="7"/>
  <c r="G159" i="7"/>
  <c r="BM158" i="7"/>
  <c r="BK158" i="7"/>
  <c r="BJ158" i="7"/>
  <c r="K158" i="7" s="1"/>
  <c r="BI158" i="7"/>
  <c r="BH158" i="7"/>
  <c r="BG158" i="7"/>
  <c r="H158" i="7" s="1"/>
  <c r="BF158" i="7"/>
  <c r="BD158" i="7"/>
  <c r="AW158" i="7"/>
  <c r="AU158" i="7" s="1"/>
  <c r="AQ158" i="7"/>
  <c r="AO158" i="7"/>
  <c r="AM158" i="7"/>
  <c r="AE158" i="7"/>
  <c r="W158" i="7"/>
  <c r="O158" i="7"/>
  <c r="N158" i="7"/>
  <c r="M158" i="7"/>
  <c r="L158" i="7"/>
  <c r="J158" i="7"/>
  <c r="I158" i="7"/>
  <c r="G158" i="7"/>
  <c r="E158" i="7"/>
  <c r="CD157" i="7"/>
  <c r="BM157" i="7"/>
  <c r="BK157" i="7" s="1"/>
  <c r="BJ157" i="7"/>
  <c r="K157" i="7" s="1"/>
  <c r="BI157" i="7"/>
  <c r="J157" i="7" s="1"/>
  <c r="BH157" i="7"/>
  <c r="BG157" i="7"/>
  <c r="BF157" i="7"/>
  <c r="G157" i="7" s="1"/>
  <c r="BE157" i="7"/>
  <c r="F157" i="7" s="1"/>
  <c r="BD157" i="7"/>
  <c r="AW157" i="7"/>
  <c r="AU157" i="7"/>
  <c r="AO157" i="7"/>
  <c r="AM157" i="7" s="1"/>
  <c r="AE157" i="7"/>
  <c r="L157" i="7" s="1"/>
  <c r="W157" i="7"/>
  <c r="O157" i="7"/>
  <c r="N157" i="7"/>
  <c r="M157" i="7"/>
  <c r="I157" i="7"/>
  <c r="H157" i="7"/>
  <c r="E157" i="7"/>
  <c r="BM156" i="7"/>
  <c r="BK156" i="7"/>
  <c r="BJ156" i="7"/>
  <c r="BI156" i="7"/>
  <c r="BH156" i="7"/>
  <c r="I156" i="7" s="1"/>
  <c r="BG156" i="7"/>
  <c r="H156" i="7" s="1"/>
  <c r="BF156" i="7"/>
  <c r="BD156" i="7"/>
  <c r="E156" i="7" s="1"/>
  <c r="AW156" i="7"/>
  <c r="AU156" i="7" s="1"/>
  <c r="AO156" i="7"/>
  <c r="AM156" i="7" s="1"/>
  <c r="BC156" i="7" s="1"/>
  <c r="D156" i="7" s="1"/>
  <c r="AE156" i="7"/>
  <c r="L156" i="7" s="1"/>
  <c r="W156" i="7"/>
  <c r="O156" i="7"/>
  <c r="N156" i="7"/>
  <c r="M156" i="7"/>
  <c r="K156" i="7"/>
  <c r="J156" i="7"/>
  <c r="G156" i="7"/>
  <c r="CD155" i="7"/>
  <c r="BM155" i="7"/>
  <c r="BK155" i="7" s="1"/>
  <c r="BJ155" i="7"/>
  <c r="K155" i="7" s="1"/>
  <c r="BI155" i="7"/>
  <c r="J155" i="7" s="1"/>
  <c r="BH155" i="7"/>
  <c r="BG155" i="7"/>
  <c r="BF155" i="7"/>
  <c r="G155" i="7" s="1"/>
  <c r="BE155" i="7"/>
  <c r="F155" i="7" s="1"/>
  <c r="BD155" i="7"/>
  <c r="AW155" i="7"/>
  <c r="AU155" i="7"/>
  <c r="AO155" i="7"/>
  <c r="AM155" i="7" s="1"/>
  <c r="AE155" i="7"/>
  <c r="L155" i="7" s="1"/>
  <c r="W155" i="7"/>
  <c r="O155" i="7"/>
  <c r="N155" i="7"/>
  <c r="M155" i="7"/>
  <c r="I155" i="7"/>
  <c r="H155" i="7"/>
  <c r="E155" i="7"/>
  <c r="BM154" i="7"/>
  <c r="BK154" i="7"/>
  <c r="BJ154" i="7"/>
  <c r="BI154" i="7"/>
  <c r="BH154" i="7"/>
  <c r="I154" i="7" s="1"/>
  <c r="BG154" i="7"/>
  <c r="H154" i="7" s="1"/>
  <c r="BF154" i="7"/>
  <c r="BD154" i="7"/>
  <c r="E154" i="7" s="1"/>
  <c r="AW154" i="7"/>
  <c r="AU154" i="7" s="1"/>
  <c r="AO154" i="7"/>
  <c r="AM154" i="7" s="1"/>
  <c r="BC154" i="7" s="1"/>
  <c r="D154" i="7" s="1"/>
  <c r="AE154" i="7"/>
  <c r="W154" i="7"/>
  <c r="O154" i="7"/>
  <c r="N154" i="7"/>
  <c r="M154" i="7"/>
  <c r="L154" i="7"/>
  <c r="K154" i="7"/>
  <c r="J154" i="7"/>
  <c r="G154" i="7"/>
  <c r="BM153" i="7"/>
  <c r="BK153" i="7"/>
  <c r="BJ153" i="7"/>
  <c r="K153" i="7" s="1"/>
  <c r="BI153" i="7"/>
  <c r="J153" i="7" s="1"/>
  <c r="BH153" i="7"/>
  <c r="BF153" i="7"/>
  <c r="G153" i="7" s="1"/>
  <c r="BD153" i="7"/>
  <c r="AY153" i="7"/>
  <c r="AW153" i="7"/>
  <c r="AU153" i="7" s="1"/>
  <c r="AQ153" i="7"/>
  <c r="AO153" i="7"/>
  <c r="AM153" i="7"/>
  <c r="AI153" i="7"/>
  <c r="AG153" i="7" s="1"/>
  <c r="AE153" i="7" s="1"/>
  <c r="AA153" i="7"/>
  <c r="S153" i="7"/>
  <c r="Q153" i="7"/>
  <c r="M153" i="7"/>
  <c r="I153" i="7"/>
  <c r="E153" i="7"/>
  <c r="BM152" i="7"/>
  <c r="BK152" i="7"/>
  <c r="BJ152" i="7"/>
  <c r="BI152" i="7"/>
  <c r="BH152" i="7"/>
  <c r="I152" i="7" s="1"/>
  <c r="BG152" i="7"/>
  <c r="H152" i="7" s="1"/>
  <c r="BF152" i="7"/>
  <c r="BD152" i="7"/>
  <c r="E152" i="7" s="1"/>
  <c r="AW152" i="7"/>
  <c r="AU152" i="7" s="1"/>
  <c r="AO152" i="7"/>
  <c r="AM152" i="7" s="1"/>
  <c r="BC152" i="7" s="1"/>
  <c r="D152" i="7" s="1"/>
  <c r="AE152" i="7"/>
  <c r="W152" i="7"/>
  <c r="O152" i="7"/>
  <c r="N152" i="7"/>
  <c r="M152" i="7"/>
  <c r="L152" i="7"/>
  <c r="K152" i="7"/>
  <c r="J152" i="7"/>
  <c r="G152" i="7"/>
  <c r="BM151" i="7"/>
  <c r="BK151" i="7" s="1"/>
  <c r="BJ151" i="7"/>
  <c r="K151" i="7" s="1"/>
  <c r="BI151" i="7"/>
  <c r="J151" i="7" s="1"/>
  <c r="BH151" i="7"/>
  <c r="BG151" i="7"/>
  <c r="BF151" i="7"/>
  <c r="G151" i="7" s="1"/>
  <c r="BE151" i="7"/>
  <c r="F151" i="7" s="1"/>
  <c r="BD151" i="7"/>
  <c r="AW151" i="7"/>
  <c r="CD151" i="7" s="1"/>
  <c r="AU151" i="7"/>
  <c r="AO151" i="7"/>
  <c r="AM151" i="7" s="1"/>
  <c r="AE151" i="7"/>
  <c r="W151" i="7"/>
  <c r="O151" i="7"/>
  <c r="N151" i="7"/>
  <c r="M151" i="7"/>
  <c r="L151" i="7"/>
  <c r="I151" i="7"/>
  <c r="H151" i="7"/>
  <c r="E151" i="7"/>
  <c r="BM150" i="7"/>
  <c r="BK150" i="7" s="1"/>
  <c r="BJ150" i="7"/>
  <c r="BI150" i="7"/>
  <c r="BH150" i="7"/>
  <c r="I150" i="7" s="1"/>
  <c r="BG150" i="7"/>
  <c r="H150" i="7" s="1"/>
  <c r="BF150" i="7"/>
  <c r="BD150" i="7"/>
  <c r="E150" i="7" s="1"/>
  <c r="AW150" i="7"/>
  <c r="AU150" i="7"/>
  <c r="AO150" i="7"/>
  <c r="AM150" i="7"/>
  <c r="BC150" i="7" s="1"/>
  <c r="D150" i="7" s="1"/>
  <c r="AE150" i="7"/>
  <c r="W150" i="7"/>
  <c r="O150" i="7"/>
  <c r="N150" i="7"/>
  <c r="M150" i="7"/>
  <c r="L150" i="7"/>
  <c r="K150" i="7"/>
  <c r="J150" i="7"/>
  <c r="G150" i="7"/>
  <c r="BM149" i="7"/>
  <c r="BK149" i="7"/>
  <c r="BJ149" i="7"/>
  <c r="K149" i="7" s="1"/>
  <c r="BI149" i="7"/>
  <c r="J149" i="7" s="1"/>
  <c r="BH149" i="7"/>
  <c r="BF149" i="7"/>
  <c r="G149" i="7" s="1"/>
  <c r="BD149" i="7"/>
  <c r="AY149" i="7"/>
  <c r="AW149" i="7" s="1"/>
  <c r="AU149" i="7" s="1"/>
  <c r="AQ149" i="7"/>
  <c r="AO149" i="7"/>
  <c r="AM149" i="7" s="1"/>
  <c r="AI149" i="7"/>
  <c r="AG149" i="7" s="1"/>
  <c r="AE149" i="7"/>
  <c r="AA149" i="7"/>
  <c r="S149" i="7"/>
  <c r="Q149" i="7" s="1"/>
  <c r="O149" i="7" s="1"/>
  <c r="M149" i="7"/>
  <c r="I149" i="7"/>
  <c r="E149" i="7"/>
  <c r="BM148" i="7"/>
  <c r="BK148" i="7" s="1"/>
  <c r="BJ148" i="7"/>
  <c r="BI148" i="7"/>
  <c r="BH148" i="7"/>
  <c r="I148" i="7" s="1"/>
  <c r="BG148" i="7"/>
  <c r="H148" i="7" s="1"/>
  <c r="BF148" i="7"/>
  <c r="BD148" i="7"/>
  <c r="E148" i="7" s="1"/>
  <c r="AW148" i="7"/>
  <c r="AU148" i="7" s="1"/>
  <c r="AO148" i="7"/>
  <c r="AM148" i="7"/>
  <c r="BC148" i="7" s="1"/>
  <c r="AE148" i="7"/>
  <c r="W148" i="7"/>
  <c r="O148" i="7"/>
  <c r="N148" i="7"/>
  <c r="M148" i="7"/>
  <c r="L148" i="7"/>
  <c r="K148" i="7"/>
  <c r="J148" i="7"/>
  <c r="G148" i="7"/>
  <c r="CD147" i="7"/>
  <c r="BM147" i="7"/>
  <c r="BK147" i="7" s="1"/>
  <c r="BJ147" i="7"/>
  <c r="K147" i="7" s="1"/>
  <c r="BI147" i="7"/>
  <c r="J147" i="7" s="1"/>
  <c r="BH147" i="7"/>
  <c r="BG147" i="7"/>
  <c r="BF147" i="7"/>
  <c r="G147" i="7" s="1"/>
  <c r="BD147" i="7"/>
  <c r="AW147" i="7"/>
  <c r="AU147" i="7" s="1"/>
  <c r="AO147" i="7"/>
  <c r="AM147" i="7" s="1"/>
  <c r="AE147" i="7"/>
  <c r="L147" i="7" s="1"/>
  <c r="W147" i="7"/>
  <c r="O147" i="7"/>
  <c r="N147" i="7"/>
  <c r="M147" i="7"/>
  <c r="I147" i="7"/>
  <c r="H147" i="7"/>
  <c r="E147" i="7"/>
  <c r="BM146" i="7"/>
  <c r="BK146" i="7"/>
  <c r="BJ146" i="7"/>
  <c r="BI146" i="7"/>
  <c r="BH146" i="7"/>
  <c r="I146" i="7" s="1"/>
  <c r="BG146" i="7"/>
  <c r="H146" i="7" s="1"/>
  <c r="BF146" i="7"/>
  <c r="BD146" i="7"/>
  <c r="E146" i="7" s="1"/>
  <c r="AW146" i="7"/>
  <c r="AU146" i="7" s="1"/>
  <c r="AO146" i="7"/>
  <c r="AE146" i="7"/>
  <c r="W146" i="7"/>
  <c r="O146" i="7"/>
  <c r="N146" i="7"/>
  <c r="M146" i="7"/>
  <c r="L146" i="7"/>
  <c r="K146" i="7"/>
  <c r="J146" i="7"/>
  <c r="G146" i="7"/>
  <c r="BM145" i="7"/>
  <c r="BK145" i="7" s="1"/>
  <c r="BJ145" i="7"/>
  <c r="BI145" i="7"/>
  <c r="BH145" i="7"/>
  <c r="BF145" i="7"/>
  <c r="BD145" i="7"/>
  <c r="AY145" i="7"/>
  <c r="AW145" i="7" s="1"/>
  <c r="AU145" i="7" s="1"/>
  <c r="AQ145" i="7"/>
  <c r="AO145" i="7"/>
  <c r="AM145" i="7" s="1"/>
  <c r="AI145" i="7"/>
  <c r="AG145" i="7" s="1"/>
  <c r="AE145" i="7" s="1"/>
  <c r="AA145" i="7"/>
  <c r="S145" i="7"/>
  <c r="S144" i="7" s="1"/>
  <c r="M145" i="7"/>
  <c r="I145" i="7"/>
  <c r="I144" i="7" s="1"/>
  <c r="E145" i="7"/>
  <c r="BR144" i="7"/>
  <c r="BR141" i="7" s="1"/>
  <c r="BQ144" i="7"/>
  <c r="BQ141" i="7" s="1"/>
  <c r="BP144" i="7"/>
  <c r="BN144" i="7"/>
  <c r="BM144" i="7"/>
  <c r="BL144" i="7"/>
  <c r="BH144" i="7"/>
  <c r="BH141" i="7" s="1"/>
  <c r="BH140" i="7" s="1"/>
  <c r="I140" i="7" s="1"/>
  <c r="BD144" i="7"/>
  <c r="BB144" i="7"/>
  <c r="BA144" i="7"/>
  <c r="AZ144" i="7"/>
  <c r="AX144" i="7"/>
  <c r="AV144" i="7"/>
  <c r="AT144" i="7"/>
  <c r="AS144" i="7"/>
  <c r="AS141" i="7" s="1"/>
  <c r="AR144" i="7"/>
  <c r="AP144" i="7"/>
  <c r="AO144" i="7"/>
  <c r="AN144" i="7"/>
  <c r="AL144" i="7"/>
  <c r="AK144" i="7"/>
  <c r="AK141" i="7" s="1"/>
  <c r="AJ144" i="7"/>
  <c r="AJ141" i="7" s="1"/>
  <c r="AJ236" i="7" s="1"/>
  <c r="AH144" i="7"/>
  <c r="AF144" i="7"/>
  <c r="AD144" i="7"/>
  <c r="AC144" i="7"/>
  <c r="AB144" i="7"/>
  <c r="AB141" i="7" s="1"/>
  <c r="Z144" i="7"/>
  <c r="X144" i="7"/>
  <c r="V144" i="7"/>
  <c r="U144" i="7"/>
  <c r="U141" i="7" s="1"/>
  <c r="U236" i="7" s="1"/>
  <c r="T144" i="7"/>
  <c r="T141" i="7" s="1"/>
  <c r="R144" i="7"/>
  <c r="P144" i="7"/>
  <c r="E144" i="7"/>
  <c r="E141" i="7" s="1"/>
  <c r="C144" i="7"/>
  <c r="CD143" i="7"/>
  <c r="BM143" i="7"/>
  <c r="BK143" i="7" s="1"/>
  <c r="BJ143" i="7"/>
  <c r="BI143" i="7"/>
  <c r="J143" i="7" s="1"/>
  <c r="BH143" i="7"/>
  <c r="I143" i="7" s="1"/>
  <c r="I142" i="7" s="1"/>
  <c r="I141" i="7" s="1"/>
  <c r="BF143" i="7"/>
  <c r="BD143" i="7"/>
  <c r="AY143" i="7"/>
  <c r="AW143" i="7"/>
  <c r="AW142" i="7" s="1"/>
  <c r="AU142" i="7" s="1"/>
  <c r="AQ143" i="7"/>
  <c r="BG143" i="7" s="1"/>
  <c r="BG142" i="7" s="1"/>
  <c r="AO143" i="7"/>
  <c r="AM143" i="7"/>
  <c r="AG143" i="7"/>
  <c r="Y143" i="7"/>
  <c r="W143" i="7"/>
  <c r="Q143" i="7"/>
  <c r="M143" i="7"/>
  <c r="K143" i="7"/>
  <c r="H143" i="7"/>
  <c r="H142" i="7" s="1"/>
  <c r="G143" i="7"/>
  <c r="E143" i="7"/>
  <c r="AY142" i="7"/>
  <c r="AQ142" i="7"/>
  <c r="AQ141" i="7" s="1"/>
  <c r="AO142" i="7"/>
  <c r="AI142" i="7"/>
  <c r="AG142" i="7"/>
  <c r="AE142" i="7" s="1"/>
  <c r="AA142" i="7"/>
  <c r="Y142" i="7"/>
  <c r="W142" i="7"/>
  <c r="S142" i="7"/>
  <c r="M142" i="7"/>
  <c r="K142" i="7"/>
  <c r="J142" i="7"/>
  <c r="BP141" i="7"/>
  <c r="BO141" i="7"/>
  <c r="BN141" i="7"/>
  <c r="BB141" i="7"/>
  <c r="BA141" i="7"/>
  <c r="AZ141" i="7"/>
  <c r="AX141" i="7"/>
  <c r="AT141" i="7"/>
  <c r="AR141" i="7"/>
  <c r="AP141" i="7"/>
  <c r="AL141" i="7"/>
  <c r="AH141" i="7"/>
  <c r="AD141" i="7"/>
  <c r="AC141" i="7"/>
  <c r="Z141" i="7"/>
  <c r="V141" i="7"/>
  <c r="R141" i="7"/>
  <c r="M141" i="7"/>
  <c r="CA140" i="7"/>
  <c r="BQ140" i="7"/>
  <c r="BP140" i="7"/>
  <c r="BD140" i="7"/>
  <c r="E140" i="7" s="1"/>
  <c r="AR140" i="7"/>
  <c r="AJ140" i="7"/>
  <c r="BM139" i="7"/>
  <c r="BK139" i="7"/>
  <c r="BJ139" i="7"/>
  <c r="K139" i="7" s="1"/>
  <c r="BI139" i="7"/>
  <c r="BH139" i="7"/>
  <c r="BG139" i="7"/>
  <c r="H139" i="7" s="1"/>
  <c r="BF139" i="7"/>
  <c r="G139" i="7" s="1"/>
  <c r="BD139" i="7"/>
  <c r="AU139" i="7"/>
  <c r="AO139" i="7"/>
  <c r="AM139" i="7"/>
  <c r="AG139" i="7"/>
  <c r="AE139" i="7"/>
  <c r="Y139" i="7"/>
  <c r="BE139" i="7" s="1"/>
  <c r="EH139" i="7" s="1"/>
  <c r="W139" i="7"/>
  <c r="V139" i="7"/>
  <c r="U139" i="7"/>
  <c r="T139" i="7"/>
  <c r="S139" i="7"/>
  <c r="R139" i="7"/>
  <c r="Q139" i="7"/>
  <c r="CD139" i="7" s="1"/>
  <c r="P139" i="7"/>
  <c r="N139" i="7"/>
  <c r="M139" i="7"/>
  <c r="J139" i="7"/>
  <c r="I139" i="7"/>
  <c r="E139" i="7"/>
  <c r="BM138" i="7"/>
  <c r="BK138" i="7" s="1"/>
  <c r="BJ138" i="7"/>
  <c r="BI138" i="7"/>
  <c r="J138" i="7" s="1"/>
  <c r="BH138" i="7"/>
  <c r="I138" i="7" s="1"/>
  <c r="BG138" i="7"/>
  <c r="BF138" i="7"/>
  <c r="BD138" i="7"/>
  <c r="E138" i="7" s="1"/>
  <c r="AU138" i="7"/>
  <c r="AO138" i="7"/>
  <c r="AM138" i="7"/>
  <c r="AG138" i="7"/>
  <c r="AE138" i="7" s="1"/>
  <c r="Y138" i="7"/>
  <c r="W138" i="7" s="1"/>
  <c r="V138" i="7"/>
  <c r="U138" i="7"/>
  <c r="T138" i="7"/>
  <c r="S138" i="7"/>
  <c r="R138" i="7"/>
  <c r="P138" i="7"/>
  <c r="M138" i="7"/>
  <c r="K138" i="7"/>
  <c r="H138" i="7"/>
  <c r="G138" i="7"/>
  <c r="BM137" i="7"/>
  <c r="BK137" i="7"/>
  <c r="BJ137" i="7"/>
  <c r="K137" i="7" s="1"/>
  <c r="BI137" i="7"/>
  <c r="BH137" i="7"/>
  <c r="BG137" i="7"/>
  <c r="H137" i="7" s="1"/>
  <c r="BF137" i="7"/>
  <c r="G137" i="7" s="1"/>
  <c r="BD137" i="7"/>
  <c r="AU137" i="7"/>
  <c r="AO137" i="7"/>
  <c r="AM137" i="7"/>
  <c r="AG137" i="7"/>
  <c r="AE137" i="7" s="1"/>
  <c r="Y137" i="7"/>
  <c r="W137" i="7"/>
  <c r="V137" i="7"/>
  <c r="U137" i="7"/>
  <c r="T137" i="7"/>
  <c r="S137" i="7"/>
  <c r="R137" i="7"/>
  <c r="P137" i="7"/>
  <c r="N137" i="7"/>
  <c r="M137" i="7"/>
  <c r="J137" i="7"/>
  <c r="I137" i="7"/>
  <c r="E137" i="7"/>
  <c r="BM136" i="7"/>
  <c r="BJ136" i="7"/>
  <c r="BI136" i="7"/>
  <c r="BH136" i="7"/>
  <c r="I136" i="7" s="1"/>
  <c r="BG136" i="7"/>
  <c r="BF136" i="7"/>
  <c r="BD136" i="7"/>
  <c r="E136" i="7" s="1"/>
  <c r="AG136" i="7"/>
  <c r="AE136" i="7" s="1"/>
  <c r="Y136" i="7"/>
  <c r="V136" i="7"/>
  <c r="U136" i="7"/>
  <c r="T136" i="7"/>
  <c r="S136" i="7"/>
  <c r="R136" i="7"/>
  <c r="P136" i="7"/>
  <c r="M136" i="7"/>
  <c r="K136" i="7"/>
  <c r="J136" i="7"/>
  <c r="H136" i="7"/>
  <c r="G136" i="7"/>
  <c r="BM135" i="7"/>
  <c r="BK135" i="7"/>
  <c r="BJ135" i="7"/>
  <c r="K135" i="7" s="1"/>
  <c r="BI135" i="7"/>
  <c r="BH135" i="7"/>
  <c r="BG135" i="7"/>
  <c r="H135" i="7" s="1"/>
  <c r="BF135" i="7"/>
  <c r="G135" i="7" s="1"/>
  <c r="BD135" i="7"/>
  <c r="AU135" i="7"/>
  <c r="AO135" i="7"/>
  <c r="AM135" i="7" s="1"/>
  <c r="AG135" i="7"/>
  <c r="Y135" i="7"/>
  <c r="V135" i="7"/>
  <c r="U135" i="7"/>
  <c r="T135" i="7"/>
  <c r="S135" i="7"/>
  <c r="R135" i="7"/>
  <c r="Q135" i="7"/>
  <c r="CD135" i="7" s="1"/>
  <c r="P135" i="7"/>
  <c r="M135" i="7"/>
  <c r="J135" i="7"/>
  <c r="I135" i="7"/>
  <c r="E135" i="7"/>
  <c r="BM134" i="7"/>
  <c r="BJ134" i="7"/>
  <c r="BI134" i="7"/>
  <c r="J134" i="7" s="1"/>
  <c r="BH134" i="7"/>
  <c r="I134" i="7" s="1"/>
  <c r="BG134" i="7"/>
  <c r="BF134" i="7"/>
  <c r="BE134" i="7"/>
  <c r="BD134" i="7"/>
  <c r="E134" i="7" s="1"/>
  <c r="AU134" i="7"/>
  <c r="AO134" i="7"/>
  <c r="AM134" i="7"/>
  <c r="AG134" i="7"/>
  <c r="AE134" i="7"/>
  <c r="Y134" i="7"/>
  <c r="W134" i="7"/>
  <c r="BC134" i="7" s="1"/>
  <c r="V134" i="7"/>
  <c r="U134" i="7"/>
  <c r="T134" i="7"/>
  <c r="S134" i="7"/>
  <c r="R134" i="7"/>
  <c r="P134" i="7"/>
  <c r="M134" i="7"/>
  <c r="L134" i="7"/>
  <c r="K134" i="7"/>
  <c r="H134" i="7"/>
  <c r="G134" i="7"/>
  <c r="BM133" i="7"/>
  <c r="BK133" i="7"/>
  <c r="BJ133" i="7"/>
  <c r="K133" i="7" s="1"/>
  <c r="BI133" i="7"/>
  <c r="BH133" i="7"/>
  <c r="BG133" i="7"/>
  <c r="H133" i="7" s="1"/>
  <c r="BF133" i="7"/>
  <c r="G133" i="7" s="1"/>
  <c r="BD133" i="7"/>
  <c r="AU133" i="7"/>
  <c r="AO133" i="7"/>
  <c r="AM133" i="7" s="1"/>
  <c r="AG133" i="7"/>
  <c r="AE133" i="7" s="1"/>
  <c r="Y133" i="7"/>
  <c r="W133" i="7"/>
  <c r="V133" i="7"/>
  <c r="U133" i="7"/>
  <c r="T133" i="7"/>
  <c r="S133" i="7"/>
  <c r="R133" i="7"/>
  <c r="P133" i="7"/>
  <c r="N133" i="7"/>
  <c r="M133" i="7"/>
  <c r="J133" i="7"/>
  <c r="I133" i="7"/>
  <c r="E133" i="7"/>
  <c r="BM132" i="7"/>
  <c r="BJ132" i="7"/>
  <c r="BI132" i="7"/>
  <c r="BH132" i="7"/>
  <c r="I132" i="7" s="1"/>
  <c r="BG132" i="7"/>
  <c r="BF132" i="7"/>
  <c r="BD132" i="7"/>
  <c r="E132" i="7" s="1"/>
  <c r="AG132" i="7"/>
  <c r="AE132" i="7" s="1"/>
  <c r="Y132" i="7"/>
  <c r="V132" i="7"/>
  <c r="U132" i="7"/>
  <c r="T132" i="7"/>
  <c r="S132" i="7"/>
  <c r="R132" i="7"/>
  <c r="P132" i="7"/>
  <c r="M132" i="7"/>
  <c r="K132" i="7"/>
  <c r="J132" i="7"/>
  <c r="H132" i="7"/>
  <c r="G132" i="7"/>
  <c r="BP131" i="7"/>
  <c r="BO131" i="7"/>
  <c r="BN131" i="7"/>
  <c r="BL131" i="7"/>
  <c r="BG131" i="7"/>
  <c r="H131" i="7" s="1"/>
  <c r="BF131" i="7"/>
  <c r="G131" i="7" s="1"/>
  <c r="AZ131" i="7"/>
  <c r="AR131" i="7"/>
  <c r="AQ131" i="7"/>
  <c r="AP131" i="7"/>
  <c r="AO131" i="7" s="1"/>
  <c r="AN131" i="7"/>
  <c r="AL131" i="7"/>
  <c r="AK131" i="7"/>
  <c r="AJ131" i="7"/>
  <c r="AD131" i="7"/>
  <c r="AC131" i="7"/>
  <c r="AB131" i="7"/>
  <c r="BH131" i="7" s="1"/>
  <c r="AA131" i="7"/>
  <c r="Z131" i="7"/>
  <c r="R131" i="7" s="1"/>
  <c r="Y131" i="7"/>
  <c r="X131" i="7"/>
  <c r="BD131" i="7" s="1"/>
  <c r="E131" i="7" s="1"/>
  <c r="T131" i="7"/>
  <c r="S131" i="7"/>
  <c r="P131" i="7"/>
  <c r="M131" i="7"/>
  <c r="I131" i="7"/>
  <c r="BM130" i="7"/>
  <c r="BK130" i="7" s="1"/>
  <c r="BK129" i="7" s="1"/>
  <c r="BJ130" i="7"/>
  <c r="BI130" i="7"/>
  <c r="J130" i="7" s="1"/>
  <c r="BH130" i="7"/>
  <c r="I130" i="7" s="1"/>
  <c r="BG130" i="7"/>
  <c r="BF130" i="7"/>
  <c r="BD130" i="7"/>
  <c r="E130" i="7" s="1"/>
  <c r="AU130" i="7"/>
  <c r="AO130" i="7"/>
  <c r="AM130" i="7" s="1"/>
  <c r="AM129" i="7" s="1"/>
  <c r="AG130" i="7"/>
  <c r="AE130" i="7"/>
  <c r="Y130" i="7"/>
  <c r="BE130" i="7" s="1"/>
  <c r="V130" i="7"/>
  <c r="U130" i="7"/>
  <c r="T130" i="7"/>
  <c r="S130" i="7"/>
  <c r="R130" i="7"/>
  <c r="P130" i="7"/>
  <c r="M130" i="7"/>
  <c r="K130" i="7"/>
  <c r="H130" i="7"/>
  <c r="G130" i="7"/>
  <c r="BR129" i="7"/>
  <c r="BQ129" i="7"/>
  <c r="BP129" i="7"/>
  <c r="BO129" i="7"/>
  <c r="BN129" i="7"/>
  <c r="BM129" i="7"/>
  <c r="BL129" i="7"/>
  <c r="BB129" i="7"/>
  <c r="BA129" i="7"/>
  <c r="AZ129" i="7"/>
  <c r="AY129" i="7"/>
  <c r="AX129" i="7"/>
  <c r="AW129" i="7"/>
  <c r="AV129" i="7"/>
  <c r="AU129" i="7"/>
  <c r="AT129" i="7"/>
  <c r="AS129" i="7"/>
  <c r="CC94" i="7" s="1"/>
  <c r="AR129" i="7"/>
  <c r="AQ129" i="7"/>
  <c r="AP129" i="7"/>
  <c r="AO129" i="7"/>
  <c r="AN129" i="7"/>
  <c r="BD129" i="7" s="1"/>
  <c r="E129" i="7" s="1"/>
  <c r="AL129" i="7"/>
  <c r="AK129" i="7"/>
  <c r="BI129" i="7" s="1"/>
  <c r="J129" i="7" s="1"/>
  <c r="AJ129" i="7"/>
  <c r="T129" i="7" s="1"/>
  <c r="AG129" i="7"/>
  <c r="AE129" i="7"/>
  <c r="AD129" i="7"/>
  <c r="AC129" i="7"/>
  <c r="AB129" i="7"/>
  <c r="AA129" i="7"/>
  <c r="BG129" i="7" s="1"/>
  <c r="H129" i="7" s="1"/>
  <c r="Z129" i="7"/>
  <c r="Y129" i="7"/>
  <c r="BE129" i="7" s="1"/>
  <c r="F129" i="7" s="1"/>
  <c r="X129" i="7"/>
  <c r="U129" i="7"/>
  <c r="S129" i="7"/>
  <c r="P129" i="7"/>
  <c r="N129" i="7"/>
  <c r="M129" i="7"/>
  <c r="BM128" i="7"/>
  <c r="BK128" i="7" s="1"/>
  <c r="BJ128" i="7"/>
  <c r="BI128" i="7"/>
  <c r="J128" i="7" s="1"/>
  <c r="BH128" i="7"/>
  <c r="I128" i="7" s="1"/>
  <c r="BG128" i="7"/>
  <c r="BF128" i="7"/>
  <c r="BD128" i="7"/>
  <c r="E128" i="7" s="1"/>
  <c r="AU128" i="7"/>
  <c r="AO128" i="7"/>
  <c r="AM128" i="7" s="1"/>
  <c r="AG128" i="7"/>
  <c r="AE128" i="7"/>
  <c r="Y128" i="7"/>
  <c r="BE128" i="7" s="1"/>
  <c r="V128" i="7"/>
  <c r="U128" i="7"/>
  <c r="T128" i="7"/>
  <c r="S128" i="7"/>
  <c r="R128" i="7"/>
  <c r="P128" i="7"/>
  <c r="M128" i="7"/>
  <c r="K128" i="7"/>
  <c r="H128" i="7"/>
  <c r="G128" i="7"/>
  <c r="BM127" i="7"/>
  <c r="BK127" i="7"/>
  <c r="BJ127" i="7"/>
  <c r="K127" i="7" s="1"/>
  <c r="BI127" i="7"/>
  <c r="BH127" i="7"/>
  <c r="BG127" i="7"/>
  <c r="H127" i="7" s="1"/>
  <c r="BF127" i="7"/>
  <c r="G127" i="7" s="1"/>
  <c r="BD127" i="7"/>
  <c r="AU127" i="7"/>
  <c r="AO127" i="7"/>
  <c r="AM127" i="7"/>
  <c r="AG127" i="7"/>
  <c r="AE127" i="7" s="1"/>
  <c r="Y127" i="7"/>
  <c r="W127" i="7"/>
  <c r="V127" i="7"/>
  <c r="U127" i="7"/>
  <c r="T127" i="7"/>
  <c r="S127" i="7"/>
  <c r="R127" i="7"/>
  <c r="P127" i="7"/>
  <c r="N127" i="7"/>
  <c r="M127" i="7"/>
  <c r="J127" i="7"/>
  <c r="I127" i="7"/>
  <c r="E127" i="7"/>
  <c r="BM126" i="7"/>
  <c r="BK126" i="7" s="1"/>
  <c r="BJ126" i="7"/>
  <c r="BI126" i="7"/>
  <c r="J126" i="7" s="1"/>
  <c r="BH126" i="7"/>
  <c r="I126" i="7" s="1"/>
  <c r="BG126" i="7"/>
  <c r="BF126" i="7"/>
  <c r="BD126" i="7"/>
  <c r="E126" i="7" s="1"/>
  <c r="AU126" i="7"/>
  <c r="AO126" i="7"/>
  <c r="AG126" i="7"/>
  <c r="AE126" i="7" s="1"/>
  <c r="Y126" i="7"/>
  <c r="W126" i="7"/>
  <c r="V126" i="7"/>
  <c r="U126" i="7"/>
  <c r="T126" i="7"/>
  <c r="S126" i="7"/>
  <c r="R126" i="7"/>
  <c r="P126" i="7"/>
  <c r="M126" i="7"/>
  <c r="K126" i="7"/>
  <c r="H126" i="7"/>
  <c r="G126" i="7"/>
  <c r="BM125" i="7"/>
  <c r="BK125" i="7"/>
  <c r="BK123" i="7" s="1"/>
  <c r="BJ125" i="7"/>
  <c r="BI125" i="7"/>
  <c r="BH125" i="7"/>
  <c r="BG125" i="7"/>
  <c r="H125" i="7" s="1"/>
  <c r="BF125" i="7"/>
  <c r="BD125" i="7"/>
  <c r="AU125" i="7"/>
  <c r="AO125" i="7"/>
  <c r="AM125" i="7"/>
  <c r="AG125" i="7"/>
  <c r="AE125" i="7"/>
  <c r="Y125" i="7"/>
  <c r="BE125" i="7" s="1"/>
  <c r="EH125" i="7" s="1"/>
  <c r="W125" i="7"/>
  <c r="V125" i="7"/>
  <c r="U125" i="7"/>
  <c r="T125" i="7"/>
  <c r="S125" i="7"/>
  <c r="R125" i="7"/>
  <c r="Q125" i="7"/>
  <c r="CD125" i="7" s="1"/>
  <c r="P125" i="7"/>
  <c r="N125" i="7"/>
  <c r="M125" i="7"/>
  <c r="K125" i="7"/>
  <c r="J125" i="7"/>
  <c r="I125" i="7"/>
  <c r="G125" i="7"/>
  <c r="F125" i="7"/>
  <c r="E125" i="7"/>
  <c r="BM124" i="7"/>
  <c r="BJ124" i="7"/>
  <c r="BI124" i="7"/>
  <c r="J124" i="7" s="1"/>
  <c r="BH124" i="7"/>
  <c r="BG124" i="7"/>
  <c r="BF124" i="7"/>
  <c r="BE124" i="7"/>
  <c r="F124" i="7" s="1"/>
  <c r="BD124" i="7"/>
  <c r="AG124" i="7"/>
  <c r="AE124" i="7"/>
  <c r="Y124" i="7"/>
  <c r="W124" i="7" s="1"/>
  <c r="V124" i="7"/>
  <c r="U124" i="7"/>
  <c r="T124" i="7"/>
  <c r="S124" i="7"/>
  <c r="R124" i="7"/>
  <c r="Q124" i="7"/>
  <c r="CD124" i="7" s="1"/>
  <c r="P124" i="7"/>
  <c r="M124" i="7"/>
  <c r="K124" i="7"/>
  <c r="I124" i="7"/>
  <c r="H124" i="7"/>
  <c r="G124" i="7"/>
  <c r="E124" i="7"/>
  <c r="BR123" i="7"/>
  <c r="BQ123" i="7"/>
  <c r="BP123" i="7"/>
  <c r="BO123" i="7"/>
  <c r="BN123" i="7"/>
  <c r="BM123" i="7" s="1"/>
  <c r="BL123" i="7"/>
  <c r="BB123" i="7"/>
  <c r="BA123" i="7"/>
  <c r="AZ123" i="7"/>
  <c r="AT123" i="7"/>
  <c r="AS123" i="7"/>
  <c r="AR123" i="7"/>
  <c r="AR103" i="7" s="1"/>
  <c r="AQ123" i="7"/>
  <c r="AP123" i="7"/>
  <c r="AO123" i="7"/>
  <c r="AN123" i="7"/>
  <c r="AN103" i="7" s="1"/>
  <c r="AL123" i="7"/>
  <c r="AK123" i="7"/>
  <c r="AJ123" i="7"/>
  <c r="AG123" i="7" s="1"/>
  <c r="AE123" i="7" s="1"/>
  <c r="AD123" i="7"/>
  <c r="BJ123" i="7" s="1"/>
  <c r="AC123" i="7"/>
  <c r="BI123" i="7" s="1"/>
  <c r="AB123" i="7"/>
  <c r="BH123" i="7" s="1"/>
  <c r="I123" i="7" s="1"/>
  <c r="AA123" i="7"/>
  <c r="BG123" i="7" s="1"/>
  <c r="H123" i="7" s="1"/>
  <c r="Z123" i="7"/>
  <c r="Y123" i="7" s="1"/>
  <c r="N123" i="7" s="1"/>
  <c r="X123" i="7"/>
  <c r="BD123" i="7" s="1"/>
  <c r="E123" i="7" s="1"/>
  <c r="S123" i="7"/>
  <c r="R123" i="7"/>
  <c r="P123" i="7"/>
  <c r="M123" i="7"/>
  <c r="J123" i="7"/>
  <c r="BM122" i="7"/>
  <c r="BK122" i="7" s="1"/>
  <c r="BJ122" i="7"/>
  <c r="BI122" i="7"/>
  <c r="J122" i="7" s="1"/>
  <c r="BH122" i="7"/>
  <c r="I122" i="7" s="1"/>
  <c r="BG122" i="7"/>
  <c r="BF122" i="7"/>
  <c r="BD122" i="7"/>
  <c r="E122" i="7" s="1"/>
  <c r="AU122" i="7"/>
  <c r="AO122" i="7"/>
  <c r="AM122" i="7" s="1"/>
  <c r="AG122" i="7"/>
  <c r="AE122" i="7"/>
  <c r="Y122" i="7"/>
  <c r="V122" i="7"/>
  <c r="U122" i="7"/>
  <c r="T122" i="7"/>
  <c r="S122" i="7"/>
  <c r="R122" i="7"/>
  <c r="P122" i="7"/>
  <c r="M122" i="7"/>
  <c r="K122" i="7"/>
  <c r="H122" i="7"/>
  <c r="G122" i="7"/>
  <c r="BM121" i="7"/>
  <c r="BK121" i="7"/>
  <c r="BJ121" i="7"/>
  <c r="K121" i="7" s="1"/>
  <c r="BI121" i="7"/>
  <c r="BH121" i="7"/>
  <c r="BG121" i="7"/>
  <c r="H121" i="7" s="1"/>
  <c r="BF121" i="7"/>
  <c r="G121" i="7" s="1"/>
  <c r="BD121" i="7"/>
  <c r="AU121" i="7"/>
  <c r="AO121" i="7"/>
  <c r="AM121" i="7"/>
  <c r="AG121" i="7"/>
  <c r="N121" i="7" s="1"/>
  <c r="Y121" i="7"/>
  <c r="W121" i="7"/>
  <c r="V121" i="7"/>
  <c r="U121" i="7"/>
  <c r="T121" i="7"/>
  <c r="S121" i="7"/>
  <c r="R121" i="7"/>
  <c r="P121" i="7"/>
  <c r="M121" i="7"/>
  <c r="J121" i="7"/>
  <c r="I121" i="7"/>
  <c r="E121" i="7"/>
  <c r="BM120" i="7"/>
  <c r="BK120" i="7" s="1"/>
  <c r="BJ120" i="7"/>
  <c r="BI120" i="7"/>
  <c r="J120" i="7" s="1"/>
  <c r="BH120" i="7"/>
  <c r="I120" i="7" s="1"/>
  <c r="BG120" i="7"/>
  <c r="BF120" i="7"/>
  <c r="BD120" i="7"/>
  <c r="E120" i="7" s="1"/>
  <c r="AU120" i="7"/>
  <c r="AO120" i="7"/>
  <c r="AM120" i="7" s="1"/>
  <c r="AG120" i="7"/>
  <c r="AE120" i="7"/>
  <c r="Y120" i="7"/>
  <c r="BE120" i="7" s="1"/>
  <c r="V120" i="7"/>
  <c r="U120" i="7"/>
  <c r="T120" i="7"/>
  <c r="S120" i="7"/>
  <c r="R120" i="7"/>
  <c r="P120" i="7"/>
  <c r="M120" i="7"/>
  <c r="K120" i="7"/>
  <c r="H120" i="7"/>
  <c r="G120" i="7"/>
  <c r="BP119" i="7"/>
  <c r="BO119" i="7"/>
  <c r="BN119" i="7"/>
  <c r="BL119" i="7"/>
  <c r="BJ119" i="7"/>
  <c r="BI119" i="7"/>
  <c r="AZ119" i="7"/>
  <c r="AR119" i="7"/>
  <c r="AQ119" i="7"/>
  <c r="AP119" i="7"/>
  <c r="AO119" i="7" s="1"/>
  <c r="AN119" i="7"/>
  <c r="AJ119" i="7"/>
  <c r="AB119" i="7"/>
  <c r="BH119" i="7" s="1"/>
  <c r="I119" i="7" s="1"/>
  <c r="AA119" i="7"/>
  <c r="S119" i="7" s="1"/>
  <c r="Z119" i="7"/>
  <c r="X119" i="7"/>
  <c r="BD119" i="7" s="1"/>
  <c r="E119" i="7" s="1"/>
  <c r="V119" i="7"/>
  <c r="U119" i="7"/>
  <c r="R119" i="7"/>
  <c r="P119" i="7"/>
  <c r="M119" i="7"/>
  <c r="K119" i="7"/>
  <c r="J119" i="7"/>
  <c r="BM118" i="7"/>
  <c r="BK118" i="7" s="1"/>
  <c r="BJ118" i="7"/>
  <c r="BI118" i="7"/>
  <c r="BH118" i="7"/>
  <c r="BG118" i="7"/>
  <c r="BF118" i="7"/>
  <c r="BD118" i="7"/>
  <c r="AU118" i="7"/>
  <c r="AO118" i="7"/>
  <c r="CD118" i="7" s="1"/>
  <c r="AE118" i="7"/>
  <c r="W118" i="7"/>
  <c r="V118" i="7"/>
  <c r="U118" i="7"/>
  <c r="T118" i="7"/>
  <c r="S118" i="7"/>
  <c r="R118" i="7"/>
  <c r="Q118" i="7"/>
  <c r="P118" i="7"/>
  <c r="O118" i="7"/>
  <c r="N118" i="7"/>
  <c r="M118" i="7"/>
  <c r="K118" i="7"/>
  <c r="J118" i="7"/>
  <c r="I118" i="7"/>
  <c r="H118" i="7"/>
  <c r="G118" i="7"/>
  <c r="E118" i="7"/>
  <c r="BM117" i="7"/>
  <c r="BJ117" i="7"/>
  <c r="BI117" i="7"/>
  <c r="J117" i="7" s="1"/>
  <c r="BH117" i="7"/>
  <c r="BG117" i="7"/>
  <c r="BF117" i="7"/>
  <c r="BE117" i="7"/>
  <c r="F117" i="7" s="1"/>
  <c r="BD117" i="7"/>
  <c r="AG117" i="7"/>
  <c r="AE117" i="7"/>
  <c r="Y117" i="7"/>
  <c r="W117" i="7" s="1"/>
  <c r="V117" i="7"/>
  <c r="U117" i="7"/>
  <c r="T117" i="7"/>
  <c r="S117" i="7"/>
  <c r="R117" i="7"/>
  <c r="Q117" i="7"/>
  <c r="CD117" i="7" s="1"/>
  <c r="P117" i="7"/>
  <c r="M117" i="7"/>
  <c r="K117" i="7"/>
  <c r="I117" i="7"/>
  <c r="H117" i="7"/>
  <c r="G117" i="7"/>
  <c r="E117" i="7"/>
  <c r="BM116" i="7"/>
  <c r="BK116" i="7" s="1"/>
  <c r="BJ116" i="7"/>
  <c r="BI116" i="7"/>
  <c r="BH116" i="7"/>
  <c r="I116" i="7" s="1"/>
  <c r="BG116" i="7"/>
  <c r="H116" i="7" s="1"/>
  <c r="BF116" i="7"/>
  <c r="BD116" i="7"/>
  <c r="E116" i="7" s="1"/>
  <c r="AU116" i="7"/>
  <c r="AO116" i="7"/>
  <c r="AM116" i="7"/>
  <c r="AG116" i="7"/>
  <c r="AE116" i="7" s="1"/>
  <c r="Y116" i="7"/>
  <c r="BE116" i="7" s="1"/>
  <c r="W116" i="7"/>
  <c r="V116" i="7"/>
  <c r="U116" i="7"/>
  <c r="T116" i="7"/>
  <c r="S116" i="7"/>
  <c r="R116" i="7"/>
  <c r="P116" i="7"/>
  <c r="N116" i="7"/>
  <c r="M116" i="7"/>
  <c r="K116" i="7"/>
  <c r="J116" i="7"/>
  <c r="G116" i="7"/>
  <c r="BM115" i="7"/>
  <c r="BK115" i="7" s="1"/>
  <c r="BJ115" i="7"/>
  <c r="K115" i="7" s="1"/>
  <c r="BI115" i="7"/>
  <c r="J115" i="7" s="1"/>
  <c r="BH115" i="7"/>
  <c r="BG115" i="7"/>
  <c r="BF115" i="7"/>
  <c r="G115" i="7" s="1"/>
  <c r="BD115" i="7"/>
  <c r="AU115" i="7"/>
  <c r="AO115" i="7"/>
  <c r="AM115" i="7" s="1"/>
  <c r="AG115" i="7"/>
  <c r="AE115" i="7"/>
  <c r="Y115" i="7"/>
  <c r="BE115" i="7" s="1"/>
  <c r="F115" i="7" s="1"/>
  <c r="V115" i="7"/>
  <c r="U115" i="7"/>
  <c r="T115" i="7"/>
  <c r="S115" i="7"/>
  <c r="R115" i="7"/>
  <c r="Q115" i="7"/>
  <c r="CD115" i="7" s="1"/>
  <c r="P115" i="7"/>
  <c r="M115" i="7"/>
  <c r="I115" i="7"/>
  <c r="H115" i="7"/>
  <c r="E115" i="7"/>
  <c r="BP114" i="7"/>
  <c r="BO114" i="7"/>
  <c r="BN114" i="7"/>
  <c r="BL114" i="7"/>
  <c r="BJ114" i="7"/>
  <c r="BI114" i="7"/>
  <c r="BD114" i="7"/>
  <c r="E114" i="7" s="1"/>
  <c r="AZ114" i="7"/>
  <c r="AR114" i="7"/>
  <c r="AQ114" i="7"/>
  <c r="AP114" i="7"/>
  <c r="AO114" i="7" s="1"/>
  <c r="AM114" i="7" s="1"/>
  <c r="AN114" i="7"/>
  <c r="AJ114" i="7"/>
  <c r="AG114" i="7" s="1"/>
  <c r="AE114" i="7" s="1"/>
  <c r="AB114" i="7"/>
  <c r="BH114" i="7" s="1"/>
  <c r="I114" i="7" s="1"/>
  <c r="AA114" i="7"/>
  <c r="Z114" i="7"/>
  <c r="BF114" i="7" s="1"/>
  <c r="G114" i="7" s="1"/>
  <c r="X114" i="7"/>
  <c r="P114" i="7" s="1"/>
  <c r="V114" i="7"/>
  <c r="U114" i="7"/>
  <c r="S114" i="7"/>
  <c r="R114" i="7"/>
  <c r="K114" i="7"/>
  <c r="J114" i="7"/>
  <c r="BM113" i="7"/>
  <c r="BK113" i="7"/>
  <c r="BJ113" i="7"/>
  <c r="K113" i="7" s="1"/>
  <c r="BI113" i="7"/>
  <c r="BH113" i="7"/>
  <c r="BG113" i="7"/>
  <c r="H113" i="7" s="1"/>
  <c r="BF113" i="7"/>
  <c r="G113" i="7" s="1"/>
  <c r="BD113" i="7"/>
  <c r="AU113" i="7"/>
  <c r="AO113" i="7"/>
  <c r="AM113" i="7" s="1"/>
  <c r="AG113" i="7"/>
  <c r="Y113" i="7"/>
  <c r="BE113" i="7" s="1"/>
  <c r="EH113" i="7" s="1"/>
  <c r="V113" i="7"/>
  <c r="U113" i="7"/>
  <c r="T113" i="7"/>
  <c r="S113" i="7"/>
  <c r="R113" i="7"/>
  <c r="P113" i="7"/>
  <c r="N113" i="7"/>
  <c r="M113" i="7"/>
  <c r="J113" i="7"/>
  <c r="I113" i="7"/>
  <c r="E113" i="7"/>
  <c r="BM112" i="7"/>
  <c r="BK112" i="7" s="1"/>
  <c r="BJ112" i="7"/>
  <c r="BI112" i="7"/>
  <c r="J112" i="7" s="1"/>
  <c r="BH112" i="7"/>
  <c r="I112" i="7" s="1"/>
  <c r="BG112" i="7"/>
  <c r="BF112" i="7"/>
  <c r="BE112" i="7"/>
  <c r="BD112" i="7"/>
  <c r="E112" i="7" s="1"/>
  <c r="AU112" i="7"/>
  <c r="AO112" i="7"/>
  <c r="AM112" i="7" s="1"/>
  <c r="AG112" i="7"/>
  <c r="AE112" i="7"/>
  <c r="Y112" i="7"/>
  <c r="V112" i="7"/>
  <c r="U112" i="7"/>
  <c r="T112" i="7"/>
  <c r="S112" i="7"/>
  <c r="R112" i="7"/>
  <c r="P112" i="7"/>
  <c r="M112" i="7"/>
  <c r="K112" i="7"/>
  <c r="H112" i="7"/>
  <c r="G112" i="7"/>
  <c r="BP111" i="7"/>
  <c r="BO111" i="7"/>
  <c r="BN111" i="7"/>
  <c r="BL111" i="7"/>
  <c r="BJ111" i="7"/>
  <c r="BI111" i="7"/>
  <c r="AZ111" i="7"/>
  <c r="AR111" i="7"/>
  <c r="AQ111" i="7"/>
  <c r="AP111" i="7"/>
  <c r="AO111" i="7" s="1"/>
  <c r="AN111" i="7"/>
  <c r="AM111" i="7" s="1"/>
  <c r="AJ111" i="7"/>
  <c r="AB111" i="7"/>
  <c r="AA111" i="7"/>
  <c r="BG111" i="7" s="1"/>
  <c r="H111" i="7" s="1"/>
  <c r="Z111" i="7"/>
  <c r="BF111" i="7" s="1"/>
  <c r="X111" i="7"/>
  <c r="BD111" i="7" s="1"/>
  <c r="E111" i="7" s="1"/>
  <c r="V111" i="7"/>
  <c r="U111" i="7"/>
  <c r="S111" i="7"/>
  <c r="R111" i="7"/>
  <c r="P111" i="7"/>
  <c r="M111" i="7"/>
  <c r="K111" i="7"/>
  <c r="J111" i="7"/>
  <c r="G111" i="7"/>
  <c r="BM110" i="7"/>
  <c r="BK110" i="7" s="1"/>
  <c r="BJ110" i="7"/>
  <c r="K110" i="7" s="1"/>
  <c r="BI110" i="7"/>
  <c r="J110" i="7" s="1"/>
  <c r="BH110" i="7"/>
  <c r="BG110" i="7"/>
  <c r="BF110" i="7"/>
  <c r="G110" i="7" s="1"/>
  <c r="BD110" i="7"/>
  <c r="AU110" i="7"/>
  <c r="AO110" i="7"/>
  <c r="AM110" i="7" s="1"/>
  <c r="AG110" i="7"/>
  <c r="AE110" i="7"/>
  <c r="Y110" i="7"/>
  <c r="BE110" i="7" s="1"/>
  <c r="F110" i="7" s="1"/>
  <c r="V110" i="7"/>
  <c r="U110" i="7"/>
  <c r="T110" i="7"/>
  <c r="S110" i="7"/>
  <c r="R110" i="7"/>
  <c r="Q110" i="7"/>
  <c r="CD110" i="7" s="1"/>
  <c r="P110" i="7"/>
  <c r="M110" i="7"/>
  <c r="I110" i="7"/>
  <c r="H110" i="7"/>
  <c r="E110" i="7"/>
  <c r="BM109" i="7"/>
  <c r="BJ109" i="7"/>
  <c r="BI109" i="7"/>
  <c r="BH109" i="7"/>
  <c r="I109" i="7" s="1"/>
  <c r="BG109" i="7"/>
  <c r="H109" i="7" s="1"/>
  <c r="BF109" i="7"/>
  <c r="BD109" i="7"/>
  <c r="E109" i="7" s="1"/>
  <c r="AU109" i="7"/>
  <c r="AO109" i="7"/>
  <c r="AM109" i="7"/>
  <c r="AG109" i="7"/>
  <c r="AE109" i="7" s="1"/>
  <c r="Y109" i="7"/>
  <c r="BE109" i="7" s="1"/>
  <c r="W109" i="7"/>
  <c r="V109" i="7"/>
  <c r="U109" i="7"/>
  <c r="T109" i="7"/>
  <c r="S109" i="7"/>
  <c r="R109" i="7"/>
  <c r="P109" i="7"/>
  <c r="N109" i="7"/>
  <c r="M109" i="7"/>
  <c r="K109" i="7"/>
  <c r="J109" i="7"/>
  <c r="G109" i="7"/>
  <c r="BM108" i="7"/>
  <c r="BK108" i="7" s="1"/>
  <c r="BJ108" i="7"/>
  <c r="K108" i="7" s="1"/>
  <c r="BI108" i="7"/>
  <c r="J108" i="7" s="1"/>
  <c r="BH108" i="7"/>
  <c r="BG108" i="7"/>
  <c r="BF108" i="7"/>
  <c r="G108" i="7" s="1"/>
  <c r="BD108" i="7"/>
  <c r="AU108" i="7"/>
  <c r="AO108" i="7"/>
  <c r="AM108" i="7" s="1"/>
  <c r="AG108" i="7"/>
  <c r="AE108" i="7"/>
  <c r="Y108" i="7"/>
  <c r="BE108" i="7" s="1"/>
  <c r="F108" i="7" s="1"/>
  <c r="V108" i="7"/>
  <c r="U108" i="7"/>
  <c r="T108" i="7"/>
  <c r="S108" i="7"/>
  <c r="R108" i="7"/>
  <c r="Q108" i="7"/>
  <c r="CD108" i="7" s="1"/>
  <c r="P108" i="7"/>
  <c r="M108" i="7"/>
  <c r="I108" i="7"/>
  <c r="H108" i="7"/>
  <c r="E108" i="7"/>
  <c r="BP107" i="7"/>
  <c r="BP103" i="7" s="1"/>
  <c r="BO107" i="7"/>
  <c r="BN107" i="7"/>
  <c r="BL107" i="7"/>
  <c r="BJ107" i="7"/>
  <c r="BI107" i="7"/>
  <c r="AZ107" i="7"/>
  <c r="AR107" i="7"/>
  <c r="AQ107" i="7"/>
  <c r="AQ103" i="7" s="1"/>
  <c r="AP107" i="7"/>
  <c r="AO107" i="7" s="1"/>
  <c r="AM107" i="7" s="1"/>
  <c r="AN107" i="7"/>
  <c r="AJ107" i="7"/>
  <c r="AG107" i="7" s="1"/>
  <c r="AE107" i="7" s="1"/>
  <c r="AB107" i="7"/>
  <c r="BH107" i="7" s="1"/>
  <c r="I107" i="7" s="1"/>
  <c r="AA107" i="7"/>
  <c r="Z107" i="7"/>
  <c r="BF107" i="7" s="1"/>
  <c r="G107" i="7" s="1"/>
  <c r="X107" i="7"/>
  <c r="BD107" i="7" s="1"/>
  <c r="E107" i="7" s="1"/>
  <c r="V107" i="7"/>
  <c r="U107" i="7"/>
  <c r="S107" i="7"/>
  <c r="R107" i="7"/>
  <c r="K107" i="7"/>
  <c r="J107" i="7"/>
  <c r="BM106" i="7"/>
  <c r="BK106" i="7"/>
  <c r="BJ106" i="7"/>
  <c r="K106" i="7" s="1"/>
  <c r="BI106" i="7"/>
  <c r="BH106" i="7"/>
  <c r="BG106" i="7"/>
  <c r="H106" i="7" s="1"/>
  <c r="BF106" i="7"/>
  <c r="G106" i="7" s="1"/>
  <c r="BD106" i="7"/>
  <c r="AU106" i="7"/>
  <c r="AO106" i="7"/>
  <c r="AM106" i="7" s="1"/>
  <c r="AG106" i="7"/>
  <c r="Y106" i="7"/>
  <c r="BE106" i="7" s="1"/>
  <c r="EH106" i="7" s="1"/>
  <c r="V106" i="7"/>
  <c r="U106" i="7"/>
  <c r="T106" i="7"/>
  <c r="S106" i="7"/>
  <c r="R106" i="7"/>
  <c r="P106" i="7"/>
  <c r="N106" i="7"/>
  <c r="M106" i="7"/>
  <c r="J106" i="7"/>
  <c r="I106" i="7"/>
  <c r="E106" i="7"/>
  <c r="BM105" i="7"/>
  <c r="BK105" i="7" s="1"/>
  <c r="BJ105" i="7"/>
  <c r="BI105" i="7"/>
  <c r="J105" i="7" s="1"/>
  <c r="BH105" i="7"/>
  <c r="I105" i="7" s="1"/>
  <c r="BG105" i="7"/>
  <c r="BF105" i="7"/>
  <c r="BE105" i="7"/>
  <c r="BD105" i="7"/>
  <c r="E105" i="7" s="1"/>
  <c r="AU105" i="7"/>
  <c r="AO105" i="7"/>
  <c r="AM105" i="7" s="1"/>
  <c r="AG105" i="7"/>
  <c r="AE105" i="7"/>
  <c r="Y105" i="7"/>
  <c r="V105" i="7"/>
  <c r="U105" i="7"/>
  <c r="T105" i="7"/>
  <c r="S105" i="7"/>
  <c r="R105" i="7"/>
  <c r="P105" i="7"/>
  <c r="M105" i="7"/>
  <c r="K105" i="7"/>
  <c r="H105" i="7"/>
  <c r="G105" i="7"/>
  <c r="BP104" i="7"/>
  <c r="BO104" i="7"/>
  <c r="BO103" i="7" s="1"/>
  <c r="BN104" i="7"/>
  <c r="BL104" i="7"/>
  <c r="BJ104" i="7"/>
  <c r="K104" i="7" s="1"/>
  <c r="BI104" i="7"/>
  <c r="BG104" i="7"/>
  <c r="AZ104" i="7"/>
  <c r="AZ103" i="7" s="1"/>
  <c r="AZ101" i="7" s="1"/>
  <c r="AR104" i="7"/>
  <c r="AQ104" i="7"/>
  <c r="AP104" i="7"/>
  <c r="AN104" i="7"/>
  <c r="AJ104" i="7"/>
  <c r="AI104" i="7"/>
  <c r="S104" i="7" s="1"/>
  <c r="AH104" i="7"/>
  <c r="AB104" i="7"/>
  <c r="AB103" i="7" s="1"/>
  <c r="AA104" i="7"/>
  <c r="Z104" i="7"/>
  <c r="Y104" i="7"/>
  <c r="X104" i="7"/>
  <c r="V104" i="7"/>
  <c r="U104" i="7"/>
  <c r="R104" i="7"/>
  <c r="P104" i="7"/>
  <c r="M104" i="7"/>
  <c r="J104" i="7"/>
  <c r="BR103" i="7"/>
  <c r="BQ103" i="7"/>
  <c r="BN103" i="7"/>
  <c r="BM103" i="7" s="1"/>
  <c r="BB103" i="7"/>
  <c r="BA103" i="7"/>
  <c r="AY103" i="7"/>
  <c r="AX103" i="7"/>
  <c r="AV103" i="7"/>
  <c r="AT103" i="7"/>
  <c r="AP103" i="7"/>
  <c r="AL103" i="7"/>
  <c r="AH103" i="7"/>
  <c r="R103" i="7" s="1"/>
  <c r="AF103" i="7"/>
  <c r="AD103" i="7"/>
  <c r="Z103" i="7"/>
  <c r="V103" i="7"/>
  <c r="C103" i="7"/>
  <c r="BM102" i="7"/>
  <c r="BK102" i="7" s="1"/>
  <c r="BK101" i="7" s="1"/>
  <c r="BJ102" i="7"/>
  <c r="BI102" i="7"/>
  <c r="BH102" i="7"/>
  <c r="BG102" i="7"/>
  <c r="BF102" i="7"/>
  <c r="BD102" i="7"/>
  <c r="AU102" i="7"/>
  <c r="AU101" i="7" s="1"/>
  <c r="AO102" i="7"/>
  <c r="CD102" i="7" s="1"/>
  <c r="Y102" i="7"/>
  <c r="W102" i="7"/>
  <c r="V102" i="7"/>
  <c r="U102" i="7"/>
  <c r="T102" i="7"/>
  <c r="S102" i="7"/>
  <c r="R102" i="7"/>
  <c r="Q102" i="7"/>
  <c r="P102" i="7"/>
  <c r="O102" i="7"/>
  <c r="N102" i="7"/>
  <c r="M102" i="7"/>
  <c r="K102" i="7"/>
  <c r="J102" i="7"/>
  <c r="I102" i="7"/>
  <c r="H102" i="7"/>
  <c r="G102" i="7"/>
  <c r="E102" i="7"/>
  <c r="CC101" i="7"/>
  <c r="CA101" i="7"/>
  <c r="BZ101" i="7"/>
  <c r="BR101" i="7"/>
  <c r="BQ101" i="7"/>
  <c r="BP101" i="7"/>
  <c r="BO101" i="7"/>
  <c r="BN101" i="7"/>
  <c r="BM101" i="7" s="1"/>
  <c r="BL101" i="7"/>
  <c r="AY101" i="7"/>
  <c r="AX101" i="7"/>
  <c r="AX30" i="7" s="1"/>
  <c r="AW101" i="7"/>
  <c r="AV101" i="7"/>
  <c r="AR101" i="7"/>
  <c r="CB101" i="7" s="1"/>
  <c r="AQ101" i="7"/>
  <c r="BG101" i="7" s="1"/>
  <c r="H101" i="7" s="1"/>
  <c r="AP101" i="7"/>
  <c r="AN101" i="7"/>
  <c r="AL101" i="7"/>
  <c r="AK101" i="7"/>
  <c r="AJ101" i="7"/>
  <c r="AD101" i="7"/>
  <c r="BJ101" i="7" s="1"/>
  <c r="K101" i="7" s="1"/>
  <c r="AC101" i="7"/>
  <c r="AB101" i="7"/>
  <c r="AA101" i="7"/>
  <c r="Z101" i="7"/>
  <c r="Y101" i="7"/>
  <c r="X101" i="7"/>
  <c r="BU101" i="7" s="1"/>
  <c r="V101" i="7"/>
  <c r="S101" i="7"/>
  <c r="R101" i="7"/>
  <c r="P101" i="7"/>
  <c r="M101" i="7"/>
  <c r="BM100" i="7"/>
  <c r="BK100" i="7" s="1"/>
  <c r="BJ100" i="7"/>
  <c r="BI100" i="7"/>
  <c r="J100" i="7" s="1"/>
  <c r="BH100" i="7"/>
  <c r="I100" i="7" s="1"/>
  <c r="BG100" i="7"/>
  <c r="BF100" i="7"/>
  <c r="BD100" i="7"/>
  <c r="E100" i="7" s="1"/>
  <c r="AU100" i="7"/>
  <c r="AO100" i="7"/>
  <c r="AM100" i="7" s="1"/>
  <c r="AG100" i="7"/>
  <c r="AE100" i="7"/>
  <c r="Y100" i="7"/>
  <c r="V100" i="7"/>
  <c r="U100" i="7"/>
  <c r="T100" i="7"/>
  <c r="S100" i="7"/>
  <c r="R100" i="7"/>
  <c r="P100" i="7"/>
  <c r="M100" i="7"/>
  <c r="K100" i="7"/>
  <c r="H100" i="7"/>
  <c r="G100" i="7"/>
  <c r="BM99" i="7"/>
  <c r="BK99" i="7" s="1"/>
  <c r="BJ99" i="7"/>
  <c r="BI99" i="7"/>
  <c r="BH99" i="7"/>
  <c r="I99" i="7" s="1"/>
  <c r="BG99" i="7"/>
  <c r="H99" i="7" s="1"/>
  <c r="BF99" i="7"/>
  <c r="BD99" i="7"/>
  <c r="E99" i="7" s="1"/>
  <c r="AU99" i="7"/>
  <c r="AO99" i="7"/>
  <c r="AM99" i="7"/>
  <c r="AG99" i="7"/>
  <c r="AE99" i="7" s="1"/>
  <c r="Y99" i="7"/>
  <c r="BV99" i="7" s="1"/>
  <c r="W99" i="7"/>
  <c r="O99" i="7" s="1"/>
  <c r="V99" i="7"/>
  <c r="U99" i="7"/>
  <c r="T99" i="7"/>
  <c r="S99" i="7"/>
  <c r="R99" i="7"/>
  <c r="P99" i="7"/>
  <c r="N99" i="7"/>
  <c r="M99" i="7"/>
  <c r="K99" i="7"/>
  <c r="J99" i="7"/>
  <c r="G99" i="7"/>
  <c r="BM98" i="7"/>
  <c r="BK98" i="7"/>
  <c r="BJ98" i="7"/>
  <c r="K98" i="7" s="1"/>
  <c r="BI98" i="7"/>
  <c r="BH98" i="7"/>
  <c r="BG98" i="7"/>
  <c r="H98" i="7" s="1"/>
  <c r="BF98" i="7"/>
  <c r="G98" i="7" s="1"/>
  <c r="BD98" i="7"/>
  <c r="AU98" i="7"/>
  <c r="AO98" i="7"/>
  <c r="AM98" i="7"/>
  <c r="AG98" i="7"/>
  <c r="Y98" i="7"/>
  <c r="BV98" i="7" s="1"/>
  <c r="W98" i="7"/>
  <c r="V98" i="7"/>
  <c r="U98" i="7"/>
  <c r="T98" i="7"/>
  <c r="S98" i="7"/>
  <c r="R98" i="7"/>
  <c r="P98" i="7"/>
  <c r="N98" i="7"/>
  <c r="M98" i="7"/>
  <c r="J98" i="7"/>
  <c r="I98" i="7"/>
  <c r="E98" i="7"/>
  <c r="BM97" i="7"/>
  <c r="BJ97" i="7"/>
  <c r="BI97" i="7"/>
  <c r="J97" i="7" s="1"/>
  <c r="BH97" i="7"/>
  <c r="BG97" i="7"/>
  <c r="BF97" i="7"/>
  <c r="BE97" i="7"/>
  <c r="BD97" i="7"/>
  <c r="AG97" i="7"/>
  <c r="AE97" i="7"/>
  <c r="Y97" i="7"/>
  <c r="BV97" i="7" s="1"/>
  <c r="V97" i="7"/>
  <c r="U97" i="7"/>
  <c r="T97" i="7"/>
  <c r="S97" i="7"/>
  <c r="R97" i="7"/>
  <c r="Q97" i="7"/>
  <c r="CD97" i="7" s="1"/>
  <c r="P97" i="7"/>
  <c r="M97" i="7"/>
  <c r="K97" i="7"/>
  <c r="I97" i="7"/>
  <c r="H97" i="7"/>
  <c r="G97" i="7"/>
  <c r="E97" i="7"/>
  <c r="BM96" i="7"/>
  <c r="BK96" i="7" s="1"/>
  <c r="BJ96" i="7"/>
  <c r="BI96" i="7"/>
  <c r="J96" i="7" s="1"/>
  <c r="BH96" i="7"/>
  <c r="I96" i="7" s="1"/>
  <c r="BG96" i="7"/>
  <c r="BF96" i="7"/>
  <c r="BD96" i="7"/>
  <c r="E96" i="7" s="1"/>
  <c r="AU96" i="7"/>
  <c r="AO96" i="7"/>
  <c r="AM96" i="7" s="1"/>
  <c r="AG96" i="7"/>
  <c r="AE96" i="7"/>
  <c r="Y96" i="7"/>
  <c r="V96" i="7"/>
  <c r="U96" i="7"/>
  <c r="T96" i="7"/>
  <c r="S96" i="7"/>
  <c r="R96" i="7"/>
  <c r="P96" i="7"/>
  <c r="M96" i="7"/>
  <c r="K96" i="7"/>
  <c r="H96" i="7"/>
  <c r="G96" i="7"/>
  <c r="BM95" i="7"/>
  <c r="BJ95" i="7"/>
  <c r="BI95" i="7"/>
  <c r="BH95" i="7"/>
  <c r="I95" i="7" s="1"/>
  <c r="BG95" i="7"/>
  <c r="H95" i="7" s="1"/>
  <c r="BF95" i="7"/>
  <c r="BD95" i="7"/>
  <c r="E95" i="7" s="1"/>
  <c r="AU95" i="7"/>
  <c r="AO95" i="7"/>
  <c r="AM95" i="7"/>
  <c r="AG95" i="7"/>
  <c r="AE95" i="7" s="1"/>
  <c r="Y95" i="7"/>
  <c r="BV95" i="7" s="1"/>
  <c r="W95" i="7"/>
  <c r="O95" i="7" s="1"/>
  <c r="V95" i="7"/>
  <c r="U95" i="7"/>
  <c r="T95" i="7"/>
  <c r="S95" i="7"/>
  <c r="R95" i="7"/>
  <c r="P95" i="7"/>
  <c r="N95" i="7"/>
  <c r="M95" i="7"/>
  <c r="K95" i="7"/>
  <c r="J95" i="7"/>
  <c r="G95" i="7"/>
  <c r="CA94" i="7"/>
  <c r="BZ94" i="7"/>
  <c r="BU94" i="7"/>
  <c r="BP94" i="7"/>
  <c r="BO94" i="7"/>
  <c r="BN94" i="7"/>
  <c r="BL94" i="7"/>
  <c r="BJ94" i="7"/>
  <c r="K94" i="7" s="1"/>
  <c r="BI94" i="7"/>
  <c r="BF94" i="7"/>
  <c r="G94" i="7" s="1"/>
  <c r="AZ94" i="7"/>
  <c r="AR94" i="7"/>
  <c r="CB94" i="7" s="1"/>
  <c r="AQ94" i="7"/>
  <c r="AP94" i="7"/>
  <c r="AO94" i="7"/>
  <c r="BY94" i="7" s="1"/>
  <c r="AN94" i="7"/>
  <c r="AM94" i="7" s="1"/>
  <c r="AJ94" i="7"/>
  <c r="AG94" i="7"/>
  <c r="AE94" i="7" s="1"/>
  <c r="AB94" i="7"/>
  <c r="BH94" i="7" s="1"/>
  <c r="I94" i="7" s="1"/>
  <c r="AA94" i="7"/>
  <c r="BG94" i="7" s="1"/>
  <c r="H94" i="7" s="1"/>
  <c r="Z94" i="7"/>
  <c r="X94" i="7"/>
  <c r="BD94" i="7" s="1"/>
  <c r="E94" i="7" s="1"/>
  <c r="V94" i="7"/>
  <c r="U94" i="7"/>
  <c r="T94" i="7"/>
  <c r="S94" i="7"/>
  <c r="R94" i="7"/>
  <c r="P94" i="7"/>
  <c r="M94" i="7"/>
  <c r="J94" i="7"/>
  <c r="BM93" i="7"/>
  <c r="BK93" i="7"/>
  <c r="BJ93" i="7"/>
  <c r="K93" i="7" s="1"/>
  <c r="BI93" i="7"/>
  <c r="J93" i="7" s="1"/>
  <c r="BH93" i="7"/>
  <c r="BG93" i="7"/>
  <c r="BF93" i="7"/>
  <c r="G93" i="7" s="1"/>
  <c r="BD93" i="7"/>
  <c r="AU93" i="7"/>
  <c r="AO93" i="7"/>
  <c r="AM93" i="7" s="1"/>
  <c r="AG93" i="7"/>
  <c r="AE93" i="7"/>
  <c r="Y93" i="7"/>
  <c r="BV93" i="7" s="1"/>
  <c r="V93" i="7"/>
  <c r="U93" i="7"/>
  <c r="T93" i="7"/>
  <c r="S93" i="7"/>
  <c r="R93" i="7"/>
  <c r="Q93" i="7"/>
  <c r="CD93" i="7" s="1"/>
  <c r="P93" i="7"/>
  <c r="M93" i="7"/>
  <c r="I93" i="7"/>
  <c r="H93" i="7"/>
  <c r="E93" i="7"/>
  <c r="BV92" i="7"/>
  <c r="BM92" i="7"/>
  <c r="BK92" i="7" s="1"/>
  <c r="BJ92" i="7"/>
  <c r="BI92" i="7"/>
  <c r="J92" i="7" s="1"/>
  <c r="BH92" i="7"/>
  <c r="I92" i="7" s="1"/>
  <c r="BG92" i="7"/>
  <c r="BF92" i="7"/>
  <c r="BD92" i="7"/>
  <c r="E92" i="7" s="1"/>
  <c r="AU92" i="7"/>
  <c r="AO92" i="7"/>
  <c r="BE92" i="7" s="1"/>
  <c r="AG92" i="7"/>
  <c r="AE92" i="7"/>
  <c r="Y92" i="7"/>
  <c r="V92" i="7"/>
  <c r="U92" i="7"/>
  <c r="T92" i="7"/>
  <c r="S92" i="7"/>
  <c r="R92" i="7"/>
  <c r="P92" i="7"/>
  <c r="M92" i="7"/>
  <c r="K92" i="7"/>
  <c r="H92" i="7"/>
  <c r="G92" i="7"/>
  <c r="BM91" i="7"/>
  <c r="BK91" i="7" s="1"/>
  <c r="BJ91" i="7"/>
  <c r="BI91" i="7"/>
  <c r="BH91" i="7"/>
  <c r="I91" i="7" s="1"/>
  <c r="BG91" i="7"/>
  <c r="H91" i="7" s="1"/>
  <c r="BF91" i="7"/>
  <c r="BD91" i="7"/>
  <c r="E91" i="7" s="1"/>
  <c r="AU91" i="7"/>
  <c r="AO91" i="7"/>
  <c r="AM91" i="7"/>
  <c r="AG91" i="7"/>
  <c r="AE91" i="7" s="1"/>
  <c r="Y91" i="7"/>
  <c r="Q91" i="7" s="1"/>
  <c r="CD91" i="7" s="1"/>
  <c r="W91" i="7"/>
  <c r="V91" i="7"/>
  <c r="U91" i="7"/>
  <c r="T91" i="7"/>
  <c r="S91" i="7"/>
  <c r="R91" i="7"/>
  <c r="P91" i="7"/>
  <c r="O91" i="7"/>
  <c r="N91" i="7"/>
  <c r="M91" i="7"/>
  <c r="K91" i="7"/>
  <c r="J91" i="7"/>
  <c r="G91" i="7"/>
  <c r="BM90" i="7"/>
  <c r="BK90" i="7"/>
  <c r="BJ90" i="7"/>
  <c r="K90" i="7" s="1"/>
  <c r="BI90" i="7"/>
  <c r="BH90" i="7"/>
  <c r="BG90" i="7"/>
  <c r="H90" i="7" s="1"/>
  <c r="BF90" i="7"/>
  <c r="G90" i="7" s="1"/>
  <c r="BD90" i="7"/>
  <c r="AU90" i="7"/>
  <c r="AO90" i="7"/>
  <c r="AM90" i="7"/>
  <c r="AG90" i="7"/>
  <c r="Y90" i="7"/>
  <c r="BV90" i="7" s="1"/>
  <c r="W90" i="7"/>
  <c r="V90" i="7"/>
  <c r="U90" i="7"/>
  <c r="T90" i="7"/>
  <c r="S90" i="7"/>
  <c r="R90" i="7"/>
  <c r="P90" i="7"/>
  <c r="N90" i="7"/>
  <c r="M90" i="7"/>
  <c r="J90" i="7"/>
  <c r="I90" i="7"/>
  <c r="E90" i="7"/>
  <c r="BZ89" i="7"/>
  <c r="BU89" i="7"/>
  <c r="BP89" i="7"/>
  <c r="BO89" i="7"/>
  <c r="BN89" i="7"/>
  <c r="BM89" i="7"/>
  <c r="BL89" i="7"/>
  <c r="BJ89" i="7"/>
  <c r="BI89" i="7"/>
  <c r="J89" i="7" s="1"/>
  <c r="AZ89" i="7"/>
  <c r="AR89" i="7"/>
  <c r="CB89" i="7" s="1"/>
  <c r="AQ89" i="7"/>
  <c r="CA89" i="7" s="1"/>
  <c r="AP89" i="7"/>
  <c r="AN89" i="7"/>
  <c r="AJ89" i="7"/>
  <c r="AG89" i="7"/>
  <c r="AE89" i="7"/>
  <c r="AB89" i="7"/>
  <c r="BH89" i="7" s="1"/>
  <c r="AA89" i="7"/>
  <c r="BG89" i="7" s="1"/>
  <c r="H89" i="7" s="1"/>
  <c r="Z89" i="7"/>
  <c r="BF89" i="7" s="1"/>
  <c r="G89" i="7" s="1"/>
  <c r="Y89" i="7"/>
  <c r="X89" i="7"/>
  <c r="BD89" i="7" s="1"/>
  <c r="V89" i="7"/>
  <c r="U89" i="7"/>
  <c r="T89" i="7"/>
  <c r="S89" i="7"/>
  <c r="R89" i="7"/>
  <c r="P89" i="7"/>
  <c r="M89" i="7"/>
  <c r="K89" i="7"/>
  <c r="I89" i="7"/>
  <c r="E89" i="7"/>
  <c r="BM88" i="7"/>
  <c r="BK88" i="7" s="1"/>
  <c r="BJ88" i="7"/>
  <c r="BI88" i="7"/>
  <c r="J88" i="7" s="1"/>
  <c r="BH88" i="7"/>
  <c r="BD88" i="7"/>
  <c r="AU88" i="7"/>
  <c r="AO88" i="7"/>
  <c r="AG88" i="7"/>
  <c r="AE88" i="7"/>
  <c r="AA88" i="7"/>
  <c r="Z88" i="7"/>
  <c r="V88" i="7"/>
  <c r="U88" i="7"/>
  <c r="T88" i="7"/>
  <c r="R88" i="7"/>
  <c r="P88" i="7"/>
  <c r="M88" i="7"/>
  <c r="K88" i="7"/>
  <c r="I88" i="7"/>
  <c r="E88" i="7"/>
  <c r="BM87" i="7"/>
  <c r="BK87" i="7"/>
  <c r="BJ87" i="7"/>
  <c r="BI87" i="7"/>
  <c r="BH87" i="7"/>
  <c r="BF87" i="7"/>
  <c r="BD87" i="7"/>
  <c r="AU87" i="7"/>
  <c r="AO87" i="7"/>
  <c r="AM87" i="7" s="1"/>
  <c r="AG87" i="7"/>
  <c r="AE87" i="7"/>
  <c r="AA87" i="7"/>
  <c r="BG87" i="7" s="1"/>
  <c r="H87" i="7" s="1"/>
  <c r="Z87" i="7"/>
  <c r="Y87" i="7" s="1"/>
  <c r="W87" i="7"/>
  <c r="V87" i="7"/>
  <c r="U87" i="7"/>
  <c r="T87" i="7"/>
  <c r="S87" i="7"/>
  <c r="R87" i="7"/>
  <c r="P87" i="7"/>
  <c r="M87" i="7"/>
  <c r="K87" i="7"/>
  <c r="J87" i="7"/>
  <c r="I87" i="7"/>
  <c r="G87" i="7"/>
  <c r="E87" i="7"/>
  <c r="BM86" i="7"/>
  <c r="BJ86" i="7"/>
  <c r="K86" i="7" s="1"/>
  <c r="BI86" i="7"/>
  <c r="BH86" i="7"/>
  <c r="BG86" i="7"/>
  <c r="BF86" i="7"/>
  <c r="G86" i="7" s="1"/>
  <c r="BD86" i="7"/>
  <c r="AG86" i="7"/>
  <c r="Y86" i="7"/>
  <c r="V86" i="7"/>
  <c r="U86" i="7"/>
  <c r="T86" i="7"/>
  <c r="S86" i="7"/>
  <c r="R86" i="7"/>
  <c r="P86" i="7"/>
  <c r="N86" i="7"/>
  <c r="M86" i="7"/>
  <c r="J86" i="7"/>
  <c r="I86" i="7"/>
  <c r="H86" i="7"/>
  <c r="E86" i="7"/>
  <c r="BM85" i="7"/>
  <c r="BK85" i="7" s="1"/>
  <c r="BJ85" i="7"/>
  <c r="BI85" i="7"/>
  <c r="BH85" i="7"/>
  <c r="BF85" i="7"/>
  <c r="BD85" i="7"/>
  <c r="AU85" i="7"/>
  <c r="AO85" i="7"/>
  <c r="AM85" i="7" s="1"/>
  <c r="AG85" i="7"/>
  <c r="AE85" i="7"/>
  <c r="AA85" i="7"/>
  <c r="BG85" i="7" s="1"/>
  <c r="H85" i="7" s="1"/>
  <c r="Z85" i="7"/>
  <c r="Y85" i="7" s="1"/>
  <c r="W85" i="7"/>
  <c r="V85" i="7"/>
  <c r="U85" i="7"/>
  <c r="T85" i="7"/>
  <c r="S85" i="7"/>
  <c r="R85" i="7"/>
  <c r="P85" i="7"/>
  <c r="M85" i="7"/>
  <c r="K85" i="7"/>
  <c r="J85" i="7"/>
  <c r="I85" i="7"/>
  <c r="G85" i="7"/>
  <c r="E85" i="7"/>
  <c r="BM84" i="7"/>
  <c r="BK84" i="7"/>
  <c r="BJ84" i="7"/>
  <c r="BI84" i="7"/>
  <c r="BH84" i="7"/>
  <c r="BG84" i="7"/>
  <c r="H84" i="7" s="1"/>
  <c r="BF84" i="7"/>
  <c r="BD84" i="7"/>
  <c r="AU84" i="7"/>
  <c r="AO84" i="7"/>
  <c r="AM84" i="7" s="1"/>
  <c r="AG84" i="7"/>
  <c r="AE84" i="7" s="1"/>
  <c r="AA84" i="7"/>
  <c r="Z84" i="7"/>
  <c r="Y84" i="7"/>
  <c r="V84" i="7"/>
  <c r="U84" i="7"/>
  <c r="T84" i="7"/>
  <c r="S84" i="7"/>
  <c r="R84" i="7"/>
  <c r="P84" i="7"/>
  <c r="M84" i="7"/>
  <c r="K84" i="7"/>
  <c r="J84" i="7"/>
  <c r="I84" i="7"/>
  <c r="G84" i="7"/>
  <c r="E84" i="7"/>
  <c r="CC83" i="7"/>
  <c r="CB83" i="7"/>
  <c r="CA83" i="7"/>
  <c r="BX83" i="7"/>
  <c r="BP83" i="7"/>
  <c r="BO83" i="7"/>
  <c r="BN83" i="7"/>
  <c r="BL83" i="7"/>
  <c r="BJ83" i="7"/>
  <c r="BI83" i="7"/>
  <c r="BG83" i="7"/>
  <c r="AZ83" i="7"/>
  <c r="AR83" i="7"/>
  <c r="AQ83" i="7"/>
  <c r="AP83" i="7"/>
  <c r="BZ83" i="7" s="1"/>
  <c r="AN83" i="7"/>
  <c r="AJ83" i="7"/>
  <c r="AB83" i="7"/>
  <c r="BH83" i="7" s="1"/>
  <c r="I83" i="7" s="1"/>
  <c r="AA83" i="7"/>
  <c r="S83" i="7" s="1"/>
  <c r="Z83" i="7"/>
  <c r="BF83" i="7" s="1"/>
  <c r="X83" i="7"/>
  <c r="BU83" i="7" s="1"/>
  <c r="V83" i="7"/>
  <c r="U83" i="7"/>
  <c r="R83" i="7"/>
  <c r="P83" i="7"/>
  <c r="M83" i="7"/>
  <c r="K83" i="7"/>
  <c r="J83" i="7"/>
  <c r="G83" i="7"/>
  <c r="BM82" i="7"/>
  <c r="BK82" i="7"/>
  <c r="BJ82" i="7"/>
  <c r="K82" i="7" s="1"/>
  <c r="BI82" i="7"/>
  <c r="BH82" i="7"/>
  <c r="BG82" i="7"/>
  <c r="H82" i="7" s="1"/>
  <c r="BF82" i="7"/>
  <c r="G82" i="7" s="1"/>
  <c r="BD82" i="7"/>
  <c r="AU82" i="7"/>
  <c r="AO82" i="7"/>
  <c r="AM82" i="7" s="1"/>
  <c r="AG82" i="7"/>
  <c r="Y82" i="7"/>
  <c r="BV82" i="7" s="1"/>
  <c r="V82" i="7"/>
  <c r="U82" i="7"/>
  <c r="T82" i="7"/>
  <c r="S82" i="7"/>
  <c r="R82" i="7"/>
  <c r="P82" i="7"/>
  <c r="N82" i="7"/>
  <c r="M82" i="7"/>
  <c r="J82" i="7"/>
  <c r="I82" i="7"/>
  <c r="E82" i="7"/>
  <c r="BM81" i="7"/>
  <c r="BK81" i="7"/>
  <c r="BJ81" i="7"/>
  <c r="K81" i="7" s="1"/>
  <c r="BI81" i="7"/>
  <c r="J81" i="7" s="1"/>
  <c r="BH81" i="7"/>
  <c r="BG81" i="7"/>
  <c r="BF81" i="7"/>
  <c r="G81" i="7" s="1"/>
  <c r="BD81" i="7"/>
  <c r="AU81" i="7"/>
  <c r="AO81" i="7"/>
  <c r="AM81" i="7" s="1"/>
  <c r="AG81" i="7"/>
  <c r="AE81" i="7"/>
  <c r="Y81" i="7"/>
  <c r="BV81" i="7" s="1"/>
  <c r="V81" i="7"/>
  <c r="U81" i="7"/>
  <c r="T81" i="7"/>
  <c r="S81" i="7"/>
  <c r="R81" i="7"/>
  <c r="Q81" i="7"/>
  <c r="CD81" i="7" s="1"/>
  <c r="P81" i="7"/>
  <c r="M81" i="7"/>
  <c r="I81" i="7"/>
  <c r="H81" i="7"/>
  <c r="E81" i="7"/>
  <c r="BV80" i="7"/>
  <c r="BM80" i="7"/>
  <c r="BK80" i="7" s="1"/>
  <c r="BJ80" i="7"/>
  <c r="BI80" i="7"/>
  <c r="J80" i="7" s="1"/>
  <c r="BH80" i="7"/>
  <c r="I80" i="7" s="1"/>
  <c r="BG80" i="7"/>
  <c r="BF80" i="7"/>
  <c r="BD80" i="7"/>
  <c r="E80" i="7" s="1"/>
  <c r="AU80" i="7"/>
  <c r="AO80" i="7"/>
  <c r="AG80" i="7"/>
  <c r="AE80" i="7"/>
  <c r="Y80" i="7"/>
  <c r="V80" i="7"/>
  <c r="U80" i="7"/>
  <c r="T80" i="7"/>
  <c r="S80" i="7"/>
  <c r="R80" i="7"/>
  <c r="P80" i="7"/>
  <c r="M80" i="7"/>
  <c r="K80" i="7"/>
  <c r="H80" i="7"/>
  <c r="G80" i="7"/>
  <c r="CC79" i="7"/>
  <c r="CB79" i="7"/>
  <c r="CA79" i="7"/>
  <c r="BX79" i="7"/>
  <c r="BP79" i="7"/>
  <c r="BO79" i="7"/>
  <c r="BN79" i="7"/>
  <c r="BL79" i="7"/>
  <c r="BJ79" i="7"/>
  <c r="BI79" i="7"/>
  <c r="AZ79" i="7"/>
  <c r="AR79" i="7"/>
  <c r="AQ79" i="7"/>
  <c r="AP79" i="7"/>
  <c r="BZ79" i="7" s="1"/>
  <c r="AN79" i="7"/>
  <c r="AJ79" i="7"/>
  <c r="AB79" i="7"/>
  <c r="AA79" i="7"/>
  <c r="S79" i="7" s="1"/>
  <c r="Z79" i="7"/>
  <c r="X79" i="7"/>
  <c r="BU79" i="7" s="1"/>
  <c r="V79" i="7"/>
  <c r="U79" i="7"/>
  <c r="R79" i="7"/>
  <c r="P79" i="7"/>
  <c r="M79" i="7"/>
  <c r="K79" i="7"/>
  <c r="J79" i="7"/>
  <c r="BM78" i="7"/>
  <c r="BK78" i="7"/>
  <c r="BJ78" i="7"/>
  <c r="K78" i="7" s="1"/>
  <c r="BI78" i="7"/>
  <c r="BH78" i="7"/>
  <c r="BG78" i="7"/>
  <c r="H78" i="7" s="1"/>
  <c r="BF78" i="7"/>
  <c r="G78" i="7" s="1"/>
  <c r="BD78" i="7"/>
  <c r="AU78" i="7"/>
  <c r="AO78" i="7"/>
  <c r="AM78" i="7"/>
  <c r="AG78" i="7"/>
  <c r="W78" i="7"/>
  <c r="V78" i="7"/>
  <c r="U78" i="7"/>
  <c r="T78" i="7"/>
  <c r="S78" i="7"/>
  <c r="R78" i="7"/>
  <c r="Q78" i="7"/>
  <c r="CD78" i="7" s="1"/>
  <c r="P78" i="7"/>
  <c r="M78" i="7"/>
  <c r="J78" i="7"/>
  <c r="I78" i="7"/>
  <c r="E78" i="7"/>
  <c r="BV77" i="7"/>
  <c r="BM77" i="7"/>
  <c r="BK77" i="7" s="1"/>
  <c r="BJ77" i="7"/>
  <c r="BI77" i="7"/>
  <c r="J77" i="7" s="1"/>
  <c r="BH77" i="7"/>
  <c r="I77" i="7" s="1"/>
  <c r="BG77" i="7"/>
  <c r="BF77" i="7"/>
  <c r="BD77" i="7"/>
  <c r="E77" i="7" s="1"/>
  <c r="AU77" i="7"/>
  <c r="AO77" i="7"/>
  <c r="AM77" i="7" s="1"/>
  <c r="AG77" i="7"/>
  <c r="AE77" i="7"/>
  <c r="Y77" i="7"/>
  <c r="BE77" i="7" s="1"/>
  <c r="V77" i="7"/>
  <c r="U77" i="7"/>
  <c r="T77" i="7"/>
  <c r="S77" i="7"/>
  <c r="R77" i="7"/>
  <c r="P77" i="7"/>
  <c r="M77" i="7"/>
  <c r="K77" i="7"/>
  <c r="H77" i="7"/>
  <c r="G77" i="7"/>
  <c r="BM76" i="7"/>
  <c r="BM73" i="7" s="1"/>
  <c r="BJ76" i="7"/>
  <c r="BI76" i="7"/>
  <c r="BH76" i="7"/>
  <c r="BG76" i="7"/>
  <c r="H76" i="7" s="1"/>
  <c r="BF76" i="7"/>
  <c r="BD76" i="7"/>
  <c r="AG76" i="7"/>
  <c r="AE76" i="7" s="1"/>
  <c r="Y76" i="7"/>
  <c r="BE76" i="7" s="1"/>
  <c r="W76" i="7"/>
  <c r="L76" i="7" s="1"/>
  <c r="V76" i="7"/>
  <c r="U76" i="7"/>
  <c r="T76" i="7"/>
  <c r="S76" i="7"/>
  <c r="R76" i="7"/>
  <c r="P76" i="7"/>
  <c r="N76" i="7"/>
  <c r="M76" i="7"/>
  <c r="K76" i="7"/>
  <c r="J76" i="7"/>
  <c r="I76" i="7"/>
  <c r="G76" i="7"/>
  <c r="E76" i="7"/>
  <c r="BM75" i="7"/>
  <c r="BK75" i="7"/>
  <c r="BJ75" i="7"/>
  <c r="K75" i="7" s="1"/>
  <c r="BI75" i="7"/>
  <c r="BH75" i="7"/>
  <c r="BG75" i="7"/>
  <c r="H75" i="7" s="1"/>
  <c r="BF75" i="7"/>
  <c r="G75" i="7" s="1"/>
  <c r="BD75" i="7"/>
  <c r="AU75" i="7"/>
  <c r="AO75" i="7"/>
  <c r="AM75" i="7"/>
  <c r="AG75" i="7"/>
  <c r="Y75" i="7"/>
  <c r="W75" i="7"/>
  <c r="V75" i="7"/>
  <c r="U75" i="7"/>
  <c r="T75" i="7"/>
  <c r="S75" i="7"/>
  <c r="R75" i="7"/>
  <c r="P75" i="7"/>
  <c r="M75" i="7"/>
  <c r="J75" i="7"/>
  <c r="I75" i="7"/>
  <c r="E75" i="7"/>
  <c r="BM74" i="7"/>
  <c r="BK74" i="7"/>
  <c r="BJ74" i="7"/>
  <c r="K74" i="7" s="1"/>
  <c r="BI74" i="7"/>
  <c r="J74" i="7" s="1"/>
  <c r="BH74" i="7"/>
  <c r="BG74" i="7"/>
  <c r="BF74" i="7"/>
  <c r="G74" i="7" s="1"/>
  <c r="BD74" i="7"/>
  <c r="AU74" i="7"/>
  <c r="AO74" i="7"/>
  <c r="AM74" i="7" s="1"/>
  <c r="AG74" i="7"/>
  <c r="AE74" i="7"/>
  <c r="Y74" i="7"/>
  <c r="BV74" i="7" s="1"/>
  <c r="V74" i="7"/>
  <c r="U74" i="7"/>
  <c r="T74" i="7"/>
  <c r="S74" i="7"/>
  <c r="R74" i="7"/>
  <c r="Q74" i="7"/>
  <c r="CD74" i="7" s="1"/>
  <c r="P74" i="7"/>
  <c r="M74" i="7"/>
  <c r="I74" i="7"/>
  <c r="H74" i="7"/>
  <c r="E74" i="7"/>
  <c r="CC73" i="7"/>
  <c r="CB73" i="7"/>
  <c r="BX73" i="7"/>
  <c r="BP73" i="7"/>
  <c r="BP30" i="7" s="1"/>
  <c r="BP29" i="7" s="1"/>
  <c r="BO73" i="7"/>
  <c r="BN73" i="7"/>
  <c r="BL73" i="7"/>
  <c r="BK73" i="7" s="1"/>
  <c r="BJ73" i="7"/>
  <c r="BI73" i="7"/>
  <c r="BH73" i="7"/>
  <c r="AZ73" i="7"/>
  <c r="AR73" i="7"/>
  <c r="AQ73" i="7"/>
  <c r="CA73" i="7" s="1"/>
  <c r="AP73" i="7"/>
  <c r="BZ73" i="7" s="1"/>
  <c r="AN73" i="7"/>
  <c r="AJ73" i="7"/>
  <c r="AG73" i="7" s="1"/>
  <c r="AE73" i="7" s="1"/>
  <c r="AB73" i="7"/>
  <c r="AA73" i="7"/>
  <c r="BG73" i="7" s="1"/>
  <c r="Z73" i="7"/>
  <c r="BF73" i="7" s="1"/>
  <c r="G73" i="7" s="1"/>
  <c r="X73" i="7"/>
  <c r="BD73" i="7" s="1"/>
  <c r="E73" i="7" s="1"/>
  <c r="V73" i="7"/>
  <c r="U73" i="7"/>
  <c r="T73" i="7"/>
  <c r="S73" i="7"/>
  <c r="R73" i="7"/>
  <c r="P73" i="7"/>
  <c r="K73" i="7"/>
  <c r="J73" i="7"/>
  <c r="H73" i="7"/>
  <c r="BM72" i="7"/>
  <c r="BK72" i="7" s="1"/>
  <c r="BJ72" i="7"/>
  <c r="BI72" i="7"/>
  <c r="BH72" i="7"/>
  <c r="I72" i="7" s="1"/>
  <c r="BG72" i="7"/>
  <c r="H72" i="7" s="1"/>
  <c r="BF72" i="7"/>
  <c r="BD72" i="7"/>
  <c r="E72" i="7" s="1"/>
  <c r="AU72" i="7"/>
  <c r="AO72" i="7"/>
  <c r="AM72" i="7"/>
  <c r="AG72" i="7"/>
  <c r="AE72" i="7" s="1"/>
  <c r="Y72" i="7"/>
  <c r="BV72" i="7" s="1"/>
  <c r="W72" i="7"/>
  <c r="V72" i="7"/>
  <c r="U72" i="7"/>
  <c r="T72" i="7"/>
  <c r="S72" i="7"/>
  <c r="R72" i="7"/>
  <c r="P72" i="7"/>
  <c r="N72" i="7"/>
  <c r="M72" i="7"/>
  <c r="K72" i="7"/>
  <c r="J72" i="7"/>
  <c r="G72" i="7"/>
  <c r="BM71" i="7"/>
  <c r="BK71" i="7"/>
  <c r="BJ71" i="7"/>
  <c r="K71" i="7" s="1"/>
  <c r="BI71" i="7"/>
  <c r="BH71" i="7"/>
  <c r="BG71" i="7"/>
  <c r="H71" i="7" s="1"/>
  <c r="BF71" i="7"/>
  <c r="G71" i="7" s="1"/>
  <c r="BD71" i="7"/>
  <c r="AU71" i="7"/>
  <c r="AO71" i="7"/>
  <c r="AM71" i="7"/>
  <c r="AG71" i="7"/>
  <c r="Y71" i="7"/>
  <c r="W71" i="7"/>
  <c r="V71" i="7"/>
  <c r="U71" i="7"/>
  <c r="T71" i="7"/>
  <c r="S71" i="7"/>
  <c r="R71" i="7"/>
  <c r="P71" i="7"/>
  <c r="M71" i="7"/>
  <c r="J71" i="7"/>
  <c r="I71" i="7"/>
  <c r="E71" i="7"/>
  <c r="BM70" i="7"/>
  <c r="BK70" i="7" s="1"/>
  <c r="BJ70" i="7"/>
  <c r="K70" i="7" s="1"/>
  <c r="BI70" i="7"/>
  <c r="J70" i="7" s="1"/>
  <c r="BH70" i="7"/>
  <c r="BG70" i="7"/>
  <c r="BF70" i="7"/>
  <c r="G70" i="7" s="1"/>
  <c r="BD70" i="7"/>
  <c r="AU70" i="7"/>
  <c r="AO70" i="7"/>
  <c r="AM70" i="7" s="1"/>
  <c r="AG70" i="7"/>
  <c r="AE70" i="7"/>
  <c r="Y70" i="7"/>
  <c r="BV70" i="7" s="1"/>
  <c r="V70" i="7"/>
  <c r="U70" i="7"/>
  <c r="T70" i="7"/>
  <c r="S70" i="7"/>
  <c r="R70" i="7"/>
  <c r="Q70" i="7"/>
  <c r="CD70" i="7" s="1"/>
  <c r="P70" i="7"/>
  <c r="M70" i="7"/>
  <c r="I70" i="7"/>
  <c r="H70" i="7"/>
  <c r="E70" i="7"/>
  <c r="BM69" i="7"/>
  <c r="BK69" i="7" s="1"/>
  <c r="BJ69" i="7"/>
  <c r="BI69" i="7"/>
  <c r="J69" i="7" s="1"/>
  <c r="BH69" i="7"/>
  <c r="I69" i="7" s="1"/>
  <c r="BG69" i="7"/>
  <c r="BF69" i="7"/>
  <c r="BD69" i="7"/>
  <c r="E69" i="7" s="1"/>
  <c r="AU69" i="7"/>
  <c r="AO69" i="7"/>
  <c r="AM69" i="7" s="1"/>
  <c r="AG69" i="7"/>
  <c r="AE69" i="7" s="1"/>
  <c r="Y69" i="7"/>
  <c r="V69" i="7"/>
  <c r="U69" i="7"/>
  <c r="T69" i="7"/>
  <c r="S69" i="7"/>
  <c r="R69" i="7"/>
  <c r="P69" i="7"/>
  <c r="M69" i="7"/>
  <c r="K69" i="7"/>
  <c r="H69" i="7"/>
  <c r="G69" i="7"/>
  <c r="BM68" i="7"/>
  <c r="BJ68" i="7"/>
  <c r="BI68" i="7"/>
  <c r="BH68" i="7"/>
  <c r="I68" i="7" s="1"/>
  <c r="BG68" i="7"/>
  <c r="H68" i="7" s="1"/>
  <c r="BF68" i="7"/>
  <c r="BD68" i="7"/>
  <c r="E68" i="7" s="1"/>
  <c r="AU68" i="7"/>
  <c r="AO68" i="7"/>
  <c r="AM68" i="7"/>
  <c r="AG68" i="7"/>
  <c r="AE68" i="7" s="1"/>
  <c r="Y68" i="7"/>
  <c r="BV68" i="7" s="1"/>
  <c r="W68" i="7"/>
  <c r="V68" i="7"/>
  <c r="U68" i="7"/>
  <c r="T68" i="7"/>
  <c r="S68" i="7"/>
  <c r="R68" i="7"/>
  <c r="P68" i="7"/>
  <c r="N68" i="7"/>
  <c r="M68" i="7"/>
  <c r="K68" i="7"/>
  <c r="J68" i="7"/>
  <c r="G68" i="7"/>
  <c r="BM67" i="7"/>
  <c r="BK67" i="7"/>
  <c r="BJ67" i="7"/>
  <c r="K67" i="7" s="1"/>
  <c r="BI67" i="7"/>
  <c r="BH67" i="7"/>
  <c r="BG67" i="7"/>
  <c r="H67" i="7" s="1"/>
  <c r="BF67" i="7"/>
  <c r="G67" i="7" s="1"/>
  <c r="BD67" i="7"/>
  <c r="AU67" i="7"/>
  <c r="AO67" i="7"/>
  <c r="AM67" i="7"/>
  <c r="AG67" i="7"/>
  <c r="Y67" i="7"/>
  <c r="BV67" i="7" s="1"/>
  <c r="W67" i="7"/>
  <c r="V67" i="7"/>
  <c r="U67" i="7"/>
  <c r="T67" i="7"/>
  <c r="S67" i="7"/>
  <c r="R67" i="7"/>
  <c r="P67" i="7"/>
  <c r="N67" i="7"/>
  <c r="M67" i="7"/>
  <c r="J67" i="7"/>
  <c r="I67" i="7"/>
  <c r="E67" i="7"/>
  <c r="BM66" i="7"/>
  <c r="BK66" i="7"/>
  <c r="BJ66" i="7"/>
  <c r="K66" i="7" s="1"/>
  <c r="BI66" i="7"/>
  <c r="J66" i="7" s="1"/>
  <c r="BH66" i="7"/>
  <c r="BG66" i="7"/>
  <c r="BF66" i="7"/>
  <c r="G66" i="7" s="1"/>
  <c r="BD66" i="7"/>
  <c r="AU66" i="7"/>
  <c r="AO66" i="7"/>
  <c r="AM66" i="7" s="1"/>
  <c r="AG66" i="7"/>
  <c r="AE66" i="7"/>
  <c r="Y66" i="7"/>
  <c r="BV66" i="7" s="1"/>
  <c r="V66" i="7"/>
  <c r="U66" i="7"/>
  <c r="T66" i="7"/>
  <c r="S66" i="7"/>
  <c r="R66" i="7"/>
  <c r="Q66" i="7"/>
  <c r="CD66" i="7" s="1"/>
  <c r="P66" i="7"/>
  <c r="M66" i="7"/>
  <c r="I66" i="7"/>
  <c r="H66" i="7"/>
  <c r="E66" i="7"/>
  <c r="CC65" i="7"/>
  <c r="CB65" i="7"/>
  <c r="BX65" i="7"/>
  <c r="BP65" i="7"/>
  <c r="BO65" i="7"/>
  <c r="BN65" i="7"/>
  <c r="BL65" i="7"/>
  <c r="BJ65" i="7"/>
  <c r="BI65" i="7"/>
  <c r="BH65" i="7"/>
  <c r="I65" i="7" s="1"/>
  <c r="AZ65" i="7"/>
  <c r="AR65" i="7"/>
  <c r="AQ65" i="7"/>
  <c r="CA65" i="7" s="1"/>
  <c r="AP65" i="7"/>
  <c r="BZ65" i="7" s="1"/>
  <c r="AN65" i="7"/>
  <c r="AJ65" i="7"/>
  <c r="AG65" i="7" s="1"/>
  <c r="AE65" i="7" s="1"/>
  <c r="AB65" i="7"/>
  <c r="T65" i="7" s="1"/>
  <c r="AA65" i="7"/>
  <c r="Z65" i="7"/>
  <c r="BF65" i="7" s="1"/>
  <c r="G65" i="7" s="1"/>
  <c r="X65" i="7"/>
  <c r="V65" i="7"/>
  <c r="U65" i="7"/>
  <c r="S65" i="7"/>
  <c r="R65" i="7"/>
  <c r="K65" i="7"/>
  <c r="J65" i="7"/>
  <c r="BM64" i="7"/>
  <c r="BJ64" i="7"/>
  <c r="BI64" i="7"/>
  <c r="BH64" i="7"/>
  <c r="BG64" i="7"/>
  <c r="H64" i="7" s="1"/>
  <c r="BF64" i="7"/>
  <c r="BD64" i="7"/>
  <c r="AG64" i="7"/>
  <c r="AE64" i="7" s="1"/>
  <c r="O64" i="7" s="1"/>
  <c r="Y64" i="7"/>
  <c r="BE64" i="7" s="1"/>
  <c r="W64" i="7"/>
  <c r="BC64" i="7" s="1"/>
  <c r="D64" i="7" s="1"/>
  <c r="V64" i="7"/>
  <c r="U64" i="7"/>
  <c r="T64" i="7"/>
  <c r="S64" i="7"/>
  <c r="R64" i="7"/>
  <c r="P64" i="7"/>
  <c r="N64" i="7"/>
  <c r="M64" i="7"/>
  <c r="K64" i="7"/>
  <c r="J64" i="7"/>
  <c r="I64" i="7"/>
  <c r="G64" i="7"/>
  <c r="E64" i="7"/>
  <c r="BM63" i="7"/>
  <c r="BJ63" i="7"/>
  <c r="K63" i="7" s="1"/>
  <c r="BI63" i="7"/>
  <c r="BH63" i="7"/>
  <c r="BG63" i="7"/>
  <c r="BF63" i="7"/>
  <c r="G63" i="7" s="1"/>
  <c r="BD63" i="7"/>
  <c r="AG63" i="7"/>
  <c r="Y63" i="7"/>
  <c r="V63" i="7"/>
  <c r="U63" i="7"/>
  <c r="T63" i="7"/>
  <c r="S63" i="7"/>
  <c r="R63" i="7"/>
  <c r="P63" i="7"/>
  <c r="N63" i="7"/>
  <c r="M63" i="7"/>
  <c r="J63" i="7"/>
  <c r="I63" i="7"/>
  <c r="H63" i="7"/>
  <c r="E63" i="7"/>
  <c r="BM62" i="7"/>
  <c r="BK62" i="7" s="1"/>
  <c r="BJ62" i="7"/>
  <c r="BI62" i="7"/>
  <c r="BH62" i="7"/>
  <c r="BF62" i="7"/>
  <c r="BD62" i="7"/>
  <c r="AU62" i="7"/>
  <c r="AO62" i="7"/>
  <c r="AM62" i="7" s="1"/>
  <c r="AG62" i="7"/>
  <c r="AE62" i="7"/>
  <c r="AA62" i="7"/>
  <c r="BG62" i="7" s="1"/>
  <c r="H62" i="7" s="1"/>
  <c r="Z62" i="7"/>
  <c r="Y62" i="7" s="1"/>
  <c r="V62" i="7"/>
  <c r="U62" i="7"/>
  <c r="T62" i="7"/>
  <c r="S62" i="7"/>
  <c r="R62" i="7"/>
  <c r="P62" i="7"/>
  <c r="M62" i="7"/>
  <c r="K62" i="7"/>
  <c r="J62" i="7"/>
  <c r="I62" i="7"/>
  <c r="G62" i="7"/>
  <c r="E62" i="7"/>
  <c r="BM61" i="7"/>
  <c r="BK61" i="7"/>
  <c r="BJ61" i="7"/>
  <c r="BI61" i="7"/>
  <c r="BH61" i="7"/>
  <c r="BG61" i="7"/>
  <c r="H61" i="7" s="1"/>
  <c r="BF61" i="7"/>
  <c r="BD61" i="7"/>
  <c r="AU61" i="7"/>
  <c r="AO61" i="7"/>
  <c r="AM61" i="7" s="1"/>
  <c r="AG61" i="7"/>
  <c r="AE61" i="7" s="1"/>
  <c r="AA61" i="7"/>
  <c r="Z61" i="7"/>
  <c r="Y61" i="7"/>
  <c r="V61" i="7"/>
  <c r="U61" i="7"/>
  <c r="T61" i="7"/>
  <c r="S61" i="7"/>
  <c r="R61" i="7"/>
  <c r="P61" i="7"/>
  <c r="M61" i="7"/>
  <c r="K61" i="7"/>
  <c r="J61" i="7"/>
  <c r="I61" i="7"/>
  <c r="G61" i="7"/>
  <c r="E61" i="7"/>
  <c r="BM60" i="7"/>
  <c r="BK60" i="7" s="1"/>
  <c r="BJ60" i="7"/>
  <c r="BI60" i="7"/>
  <c r="BH60" i="7"/>
  <c r="I60" i="7" s="1"/>
  <c r="BG60" i="7"/>
  <c r="BD60" i="7"/>
  <c r="AU60" i="7"/>
  <c r="AO60" i="7"/>
  <c r="AM60" i="7"/>
  <c r="AG60" i="7"/>
  <c r="AE60" i="7" s="1"/>
  <c r="AA60" i="7"/>
  <c r="Z60" i="7"/>
  <c r="V60" i="7"/>
  <c r="U60" i="7"/>
  <c r="T60" i="7"/>
  <c r="S60" i="7"/>
  <c r="P60" i="7"/>
  <c r="M60" i="7"/>
  <c r="K60" i="7"/>
  <c r="J60" i="7"/>
  <c r="H60" i="7"/>
  <c r="E60" i="7"/>
  <c r="BM59" i="7"/>
  <c r="BK59" i="7" s="1"/>
  <c r="BJ59" i="7"/>
  <c r="BI59" i="7"/>
  <c r="J59" i="7" s="1"/>
  <c r="BH59" i="7"/>
  <c r="BD59" i="7"/>
  <c r="AU59" i="7"/>
  <c r="AO59" i="7"/>
  <c r="AM59" i="7" s="1"/>
  <c r="AG59" i="7"/>
  <c r="AE59" i="7"/>
  <c r="AA59" i="7"/>
  <c r="Z59" i="7"/>
  <c r="V59" i="7"/>
  <c r="U59" i="7"/>
  <c r="T59" i="7"/>
  <c r="R59" i="7"/>
  <c r="P59" i="7"/>
  <c r="M59" i="7"/>
  <c r="K59" i="7"/>
  <c r="I59" i="7"/>
  <c r="E59" i="7"/>
  <c r="BM58" i="7"/>
  <c r="BK58" i="7"/>
  <c r="BJ58" i="7"/>
  <c r="BI58" i="7"/>
  <c r="BH58" i="7"/>
  <c r="BF58" i="7"/>
  <c r="BD58" i="7"/>
  <c r="AU58" i="7"/>
  <c r="AO58" i="7"/>
  <c r="AM58" i="7" s="1"/>
  <c r="AG58" i="7"/>
  <c r="AE58" i="7"/>
  <c r="AA58" i="7"/>
  <c r="BG58" i="7" s="1"/>
  <c r="H58" i="7" s="1"/>
  <c r="Z58" i="7"/>
  <c r="V58" i="7"/>
  <c r="U58" i="7"/>
  <c r="T58" i="7"/>
  <c r="S58" i="7"/>
  <c r="R58" i="7"/>
  <c r="P58" i="7"/>
  <c r="M58" i="7"/>
  <c r="K58" i="7"/>
  <c r="J58" i="7"/>
  <c r="I58" i="7"/>
  <c r="G58" i="7"/>
  <c r="E58" i="7"/>
  <c r="BM57" i="7"/>
  <c r="BK57" i="7"/>
  <c r="BJ57" i="7"/>
  <c r="BI57" i="7"/>
  <c r="BH57" i="7"/>
  <c r="BG57" i="7"/>
  <c r="H57" i="7" s="1"/>
  <c r="BF57" i="7"/>
  <c r="BD57" i="7"/>
  <c r="AU57" i="7"/>
  <c r="AO57" i="7"/>
  <c r="AM57" i="7"/>
  <c r="AG57" i="7"/>
  <c r="AE57" i="7" s="1"/>
  <c r="AA57" i="7"/>
  <c r="Z57" i="7"/>
  <c r="R57" i="7" s="1"/>
  <c r="Y57" i="7"/>
  <c r="V57" i="7"/>
  <c r="U57" i="7"/>
  <c r="T57" i="7"/>
  <c r="S57" i="7"/>
  <c r="P57" i="7"/>
  <c r="M57" i="7"/>
  <c r="K57" i="7"/>
  <c r="J57" i="7"/>
  <c r="I57" i="7"/>
  <c r="G57" i="7"/>
  <c r="E57" i="7"/>
  <c r="BM56" i="7"/>
  <c r="BK56" i="7" s="1"/>
  <c r="BJ56" i="7"/>
  <c r="BI56" i="7"/>
  <c r="BH56" i="7"/>
  <c r="I56" i="7" s="1"/>
  <c r="BG56" i="7"/>
  <c r="BD56" i="7"/>
  <c r="AU56" i="7"/>
  <c r="AO56" i="7"/>
  <c r="AM56" i="7"/>
  <c r="AG56" i="7"/>
  <c r="AE56" i="7" s="1"/>
  <c r="AA56" i="7"/>
  <c r="S56" i="7" s="1"/>
  <c r="Z56" i="7"/>
  <c r="V56" i="7"/>
  <c r="U56" i="7"/>
  <c r="T56" i="7"/>
  <c r="P56" i="7"/>
  <c r="M56" i="7"/>
  <c r="K56" i="7"/>
  <c r="J56" i="7"/>
  <c r="H56" i="7"/>
  <c r="E56" i="7"/>
  <c r="BM55" i="7"/>
  <c r="BK55" i="7" s="1"/>
  <c r="BJ55" i="7"/>
  <c r="BI55" i="7"/>
  <c r="J55" i="7" s="1"/>
  <c r="BH55" i="7"/>
  <c r="BD55" i="7"/>
  <c r="AU55" i="7"/>
  <c r="AO55" i="7"/>
  <c r="AM55" i="7" s="1"/>
  <c r="AG55" i="7"/>
  <c r="AE55" i="7"/>
  <c r="AA55" i="7"/>
  <c r="Z55" i="7"/>
  <c r="V55" i="7"/>
  <c r="U55" i="7"/>
  <c r="T55" i="7"/>
  <c r="R55" i="7"/>
  <c r="P55" i="7"/>
  <c r="M55" i="7"/>
  <c r="K55" i="7"/>
  <c r="I55" i="7"/>
  <c r="E55" i="7"/>
  <c r="BM54" i="7"/>
  <c r="BK54" i="7"/>
  <c r="BJ54" i="7"/>
  <c r="BI54" i="7"/>
  <c r="BH54" i="7"/>
  <c r="BF54" i="7"/>
  <c r="BD54" i="7"/>
  <c r="AU54" i="7"/>
  <c r="AO54" i="7"/>
  <c r="AM54" i="7" s="1"/>
  <c r="AG54" i="7"/>
  <c r="AE54" i="7"/>
  <c r="AA54" i="7"/>
  <c r="BG54" i="7" s="1"/>
  <c r="H54" i="7" s="1"/>
  <c r="Z54" i="7"/>
  <c r="V54" i="7"/>
  <c r="U54" i="7"/>
  <c r="T54" i="7"/>
  <c r="S54" i="7"/>
  <c r="R54" i="7"/>
  <c r="P54" i="7"/>
  <c r="M54" i="7"/>
  <c r="K54" i="7"/>
  <c r="J54" i="7"/>
  <c r="I54" i="7"/>
  <c r="G54" i="7"/>
  <c r="E54" i="7"/>
  <c r="BR53" i="7"/>
  <c r="BQ53" i="7"/>
  <c r="BP53" i="7"/>
  <c r="BO53" i="7"/>
  <c r="BN53" i="7"/>
  <c r="BL53" i="7"/>
  <c r="BD53" i="7"/>
  <c r="E53" i="7" s="1"/>
  <c r="BB53" i="7"/>
  <c r="BA53" i="7"/>
  <c r="AZ53" i="7"/>
  <c r="AT53" i="7"/>
  <c r="AS53" i="7"/>
  <c r="CC53" i="7" s="1"/>
  <c r="AR53" i="7"/>
  <c r="CB53" i="7" s="1"/>
  <c r="AQ53" i="7"/>
  <c r="CA53" i="7" s="1"/>
  <c r="AP53" i="7"/>
  <c r="BZ53" i="7" s="1"/>
  <c r="AN53" i="7"/>
  <c r="BX53" i="7" s="1"/>
  <c r="AL53" i="7"/>
  <c r="V53" i="7" s="1"/>
  <c r="AK53" i="7"/>
  <c r="AJ53" i="7"/>
  <c r="AG53" i="7"/>
  <c r="AE53" i="7" s="1"/>
  <c r="AD53" i="7"/>
  <c r="BJ53" i="7" s="1"/>
  <c r="K53" i="7" s="1"/>
  <c r="AC53" i="7"/>
  <c r="BI53" i="7" s="1"/>
  <c r="J53" i="7" s="1"/>
  <c r="AB53" i="7"/>
  <c r="BH53" i="7" s="1"/>
  <c r="X53" i="7"/>
  <c r="U53" i="7"/>
  <c r="T53" i="7"/>
  <c r="P53" i="7"/>
  <c r="BM52" i="7"/>
  <c r="BK52" i="7" s="1"/>
  <c r="BJ52" i="7"/>
  <c r="BI52" i="7"/>
  <c r="BH52" i="7"/>
  <c r="I52" i="7" s="1"/>
  <c r="BG52" i="7"/>
  <c r="BD52" i="7"/>
  <c r="AU52" i="7"/>
  <c r="AO52" i="7"/>
  <c r="AM52" i="7"/>
  <c r="AG52" i="7"/>
  <c r="AE52" i="7" s="1"/>
  <c r="AA52" i="7"/>
  <c r="S52" i="7" s="1"/>
  <c r="Z52" i="7"/>
  <c r="V52" i="7"/>
  <c r="U52" i="7"/>
  <c r="T52" i="7"/>
  <c r="P52" i="7"/>
  <c r="M52" i="7"/>
  <c r="K52" i="7"/>
  <c r="J52" i="7"/>
  <c r="H52" i="7"/>
  <c r="E52" i="7"/>
  <c r="BM51" i="7"/>
  <c r="BK51" i="7" s="1"/>
  <c r="BJ51" i="7"/>
  <c r="BI51" i="7"/>
  <c r="BH51" i="7"/>
  <c r="BD51" i="7"/>
  <c r="AU51" i="7"/>
  <c r="AO51" i="7"/>
  <c r="AM51" i="7" s="1"/>
  <c r="AG51" i="7"/>
  <c r="AE51" i="7"/>
  <c r="AA51" i="7"/>
  <c r="Z51" i="7"/>
  <c r="Y51" i="7" s="1"/>
  <c r="V51" i="7"/>
  <c r="U51" i="7"/>
  <c r="T51" i="7"/>
  <c r="R51" i="7"/>
  <c r="P51" i="7"/>
  <c r="M51" i="7"/>
  <c r="K51" i="7"/>
  <c r="J51" i="7"/>
  <c r="I51" i="7"/>
  <c r="E51" i="7"/>
  <c r="CD50" i="7"/>
  <c r="BM50" i="7"/>
  <c r="BJ50" i="7"/>
  <c r="K50" i="7" s="1"/>
  <c r="BI50" i="7"/>
  <c r="J50" i="7" s="1"/>
  <c r="BH50" i="7"/>
  <c r="BG50" i="7"/>
  <c r="BF50" i="7"/>
  <c r="G50" i="7" s="1"/>
  <c r="BE50" i="7"/>
  <c r="BD50" i="7"/>
  <c r="AG50" i="7"/>
  <c r="AE50" i="7"/>
  <c r="Y50" i="7"/>
  <c r="BV50" i="7" s="1"/>
  <c r="V50" i="7"/>
  <c r="U50" i="7"/>
  <c r="T50" i="7"/>
  <c r="S50" i="7"/>
  <c r="R50" i="7"/>
  <c r="Q50" i="7"/>
  <c r="P50" i="7"/>
  <c r="M50" i="7"/>
  <c r="I50" i="7"/>
  <c r="H50" i="7"/>
  <c r="E50" i="7"/>
  <c r="BM49" i="7"/>
  <c r="BK49" i="7" s="1"/>
  <c r="BJ49" i="7"/>
  <c r="BI49" i="7"/>
  <c r="BH49" i="7"/>
  <c r="BD49" i="7"/>
  <c r="AU49" i="7"/>
  <c r="AO49" i="7"/>
  <c r="AG49" i="7"/>
  <c r="AE49" i="7"/>
  <c r="AA49" i="7"/>
  <c r="Z49" i="7"/>
  <c r="Y49" i="7" s="1"/>
  <c r="V49" i="7"/>
  <c r="U49" i="7"/>
  <c r="T49" i="7"/>
  <c r="R49" i="7"/>
  <c r="P49" i="7"/>
  <c r="M49" i="7"/>
  <c r="K49" i="7"/>
  <c r="J49" i="7"/>
  <c r="I49" i="7"/>
  <c r="E49" i="7"/>
  <c r="BM48" i="7"/>
  <c r="BK48" i="7"/>
  <c r="BJ48" i="7"/>
  <c r="BI48" i="7"/>
  <c r="BH48" i="7"/>
  <c r="BF48" i="7"/>
  <c r="BD48" i="7"/>
  <c r="AU48" i="7"/>
  <c r="AO48" i="7"/>
  <c r="AM48" i="7" s="1"/>
  <c r="AG48" i="7"/>
  <c r="AE48" i="7"/>
  <c r="AA48" i="7"/>
  <c r="BG48" i="7" s="1"/>
  <c r="H48" i="7" s="1"/>
  <c r="Z48" i="7"/>
  <c r="V48" i="7"/>
  <c r="U48" i="7"/>
  <c r="T48" i="7"/>
  <c r="S48" i="7"/>
  <c r="R48" i="7"/>
  <c r="P48" i="7"/>
  <c r="M48" i="7"/>
  <c r="K48" i="7"/>
  <c r="J48" i="7"/>
  <c r="I48" i="7"/>
  <c r="G48" i="7"/>
  <c r="E48" i="7"/>
  <c r="BM47" i="7"/>
  <c r="BK47" i="7"/>
  <c r="BJ47" i="7"/>
  <c r="BI47" i="7"/>
  <c r="BH47" i="7"/>
  <c r="BG47" i="7"/>
  <c r="BF47" i="7"/>
  <c r="BD47" i="7"/>
  <c r="AU47" i="7"/>
  <c r="AO47" i="7"/>
  <c r="AM47" i="7"/>
  <c r="AG47" i="7"/>
  <c r="AE47" i="7" s="1"/>
  <c r="AA47" i="7"/>
  <c r="Z47" i="7"/>
  <c r="R47" i="7" s="1"/>
  <c r="Y47" i="7"/>
  <c r="V47" i="7"/>
  <c r="U47" i="7"/>
  <c r="T47" i="7"/>
  <c r="S47" i="7"/>
  <c r="P47" i="7"/>
  <c r="M47" i="7"/>
  <c r="K47" i="7"/>
  <c r="J47" i="7"/>
  <c r="I47" i="7"/>
  <c r="H47" i="7"/>
  <c r="G47" i="7"/>
  <c r="E47" i="7"/>
  <c r="BM46" i="7"/>
  <c r="BJ46" i="7"/>
  <c r="BI46" i="7"/>
  <c r="BH46" i="7"/>
  <c r="I46" i="7" s="1"/>
  <c r="BG46" i="7"/>
  <c r="H46" i="7" s="1"/>
  <c r="BF46" i="7"/>
  <c r="BD46" i="7"/>
  <c r="E46" i="7" s="1"/>
  <c r="AG46" i="7"/>
  <c r="AE46" i="7" s="1"/>
  <c r="O46" i="7" s="1"/>
  <c r="Y46" i="7"/>
  <c r="BE46" i="7" s="1"/>
  <c r="W46" i="7"/>
  <c r="BC46" i="7" s="1"/>
  <c r="D46" i="7" s="1"/>
  <c r="V46" i="7"/>
  <c r="U46" i="7"/>
  <c r="T46" i="7"/>
  <c r="S46" i="7"/>
  <c r="R46" i="7"/>
  <c r="P46" i="7"/>
  <c r="N46" i="7"/>
  <c r="M46" i="7"/>
  <c r="K46" i="7"/>
  <c r="J46" i="7"/>
  <c r="G46" i="7"/>
  <c r="BM45" i="7"/>
  <c r="BK45" i="7"/>
  <c r="BJ45" i="7"/>
  <c r="BI45" i="7"/>
  <c r="BH45" i="7"/>
  <c r="BG45" i="7"/>
  <c r="H45" i="7" s="1"/>
  <c r="BF45" i="7"/>
  <c r="BD45" i="7"/>
  <c r="AU45" i="7"/>
  <c r="AO45" i="7"/>
  <c r="AM45" i="7"/>
  <c r="AG45" i="7"/>
  <c r="AE45" i="7" s="1"/>
  <c r="AA45" i="7"/>
  <c r="Z45" i="7"/>
  <c r="R45" i="7" s="1"/>
  <c r="Y45" i="7"/>
  <c r="V45" i="7"/>
  <c r="U45" i="7"/>
  <c r="T45" i="7"/>
  <c r="S45" i="7"/>
  <c r="P45" i="7"/>
  <c r="M45" i="7"/>
  <c r="K45" i="7"/>
  <c r="J45" i="7"/>
  <c r="I45" i="7"/>
  <c r="G45" i="7"/>
  <c r="E45" i="7"/>
  <c r="BM44" i="7"/>
  <c r="BJ44" i="7"/>
  <c r="BI44" i="7"/>
  <c r="BH44" i="7"/>
  <c r="I44" i="7" s="1"/>
  <c r="BG44" i="7"/>
  <c r="BD44" i="7"/>
  <c r="AU44" i="7"/>
  <c r="AO44" i="7"/>
  <c r="AM44" i="7"/>
  <c r="AG44" i="7"/>
  <c r="AE44" i="7" s="1"/>
  <c r="AA44" i="7"/>
  <c r="S44" i="7" s="1"/>
  <c r="Z44" i="7"/>
  <c r="V44" i="7"/>
  <c r="U44" i="7"/>
  <c r="T44" i="7"/>
  <c r="P44" i="7"/>
  <c r="M44" i="7"/>
  <c r="K44" i="7"/>
  <c r="J44" i="7"/>
  <c r="H44" i="7"/>
  <c r="E44" i="7"/>
  <c r="CC43" i="7"/>
  <c r="CB43" i="7"/>
  <c r="BX43" i="7"/>
  <c r="BU43" i="7"/>
  <c r="BR43" i="7"/>
  <c r="BQ43" i="7"/>
  <c r="BP43" i="7"/>
  <c r="BO43" i="7"/>
  <c r="BO30" i="7" s="1"/>
  <c r="BO29" i="7" s="1"/>
  <c r="BN43" i="7"/>
  <c r="BL43" i="7"/>
  <c r="BJ43" i="7"/>
  <c r="BI43" i="7"/>
  <c r="AZ43" i="7"/>
  <c r="AR43" i="7"/>
  <c r="AQ43" i="7"/>
  <c r="CA43" i="7" s="1"/>
  <c r="AP43" i="7"/>
  <c r="BZ43" i="7" s="1"/>
  <c r="AN43" i="7"/>
  <c r="AJ43" i="7"/>
  <c r="AB43" i="7"/>
  <c r="BH43" i="7" s="1"/>
  <c r="I43" i="7" s="1"/>
  <c r="AA43" i="7"/>
  <c r="S43" i="7" s="1"/>
  <c r="X43" i="7"/>
  <c r="M43" i="7" s="1"/>
  <c r="V43" i="7"/>
  <c r="U43" i="7"/>
  <c r="P43" i="7"/>
  <c r="K43" i="7"/>
  <c r="J43" i="7"/>
  <c r="BM42" i="7"/>
  <c r="BK42" i="7"/>
  <c r="BJ42" i="7"/>
  <c r="K42" i="7" s="1"/>
  <c r="BI42" i="7"/>
  <c r="BH42" i="7"/>
  <c r="BG42" i="7"/>
  <c r="H42" i="7" s="1"/>
  <c r="BF42" i="7"/>
  <c r="G42" i="7" s="1"/>
  <c r="BD42" i="7"/>
  <c r="AU42" i="7"/>
  <c r="AO42" i="7"/>
  <c r="AM42" i="7"/>
  <c r="AG42" i="7"/>
  <c r="Y42" i="7"/>
  <c r="W42" i="7"/>
  <c r="V42" i="7"/>
  <c r="U42" i="7"/>
  <c r="T42" i="7"/>
  <c r="S42" i="7"/>
  <c r="R42" i="7"/>
  <c r="P42" i="7"/>
  <c r="M42" i="7"/>
  <c r="J42" i="7"/>
  <c r="I42" i="7"/>
  <c r="E42" i="7"/>
  <c r="BM41" i="7"/>
  <c r="BK41" i="7"/>
  <c r="BJ41" i="7"/>
  <c r="K41" i="7" s="1"/>
  <c r="BI41" i="7"/>
  <c r="J41" i="7" s="1"/>
  <c r="BH41" i="7"/>
  <c r="BG41" i="7"/>
  <c r="BF41" i="7"/>
  <c r="G41" i="7" s="1"/>
  <c r="BD41" i="7"/>
  <c r="AU41" i="7"/>
  <c r="AO41" i="7"/>
  <c r="AM41" i="7" s="1"/>
  <c r="AG41" i="7"/>
  <c r="AE41" i="7"/>
  <c r="Y41" i="7"/>
  <c r="BV41" i="7" s="1"/>
  <c r="V41" i="7"/>
  <c r="U41" i="7"/>
  <c r="T41" i="7"/>
  <c r="S41" i="7"/>
  <c r="R41" i="7"/>
  <c r="Q41" i="7"/>
  <c r="CD41" i="7" s="1"/>
  <c r="P41" i="7"/>
  <c r="M41" i="7"/>
  <c r="I41" i="7"/>
  <c r="H41" i="7"/>
  <c r="E41" i="7"/>
  <c r="BV40" i="7"/>
  <c r="BM40" i="7"/>
  <c r="BK40" i="7" s="1"/>
  <c r="BJ40" i="7"/>
  <c r="BI40" i="7"/>
  <c r="J40" i="7" s="1"/>
  <c r="BH40" i="7"/>
  <c r="I40" i="7" s="1"/>
  <c r="BG40" i="7"/>
  <c r="BF40" i="7"/>
  <c r="BD40" i="7"/>
  <c r="E40" i="7" s="1"/>
  <c r="AU40" i="7"/>
  <c r="AO40" i="7"/>
  <c r="AM40" i="7" s="1"/>
  <c r="AG40" i="7"/>
  <c r="AE40" i="7"/>
  <c r="Y40" i="7"/>
  <c r="BE40" i="7" s="1"/>
  <c r="V40" i="7"/>
  <c r="U40" i="7"/>
  <c r="T40" i="7"/>
  <c r="S40" i="7"/>
  <c r="R40" i="7"/>
  <c r="P40" i="7"/>
  <c r="M40" i="7"/>
  <c r="K40" i="7"/>
  <c r="H40" i="7"/>
  <c r="G40" i="7"/>
  <c r="BM39" i="7"/>
  <c r="BK39" i="7" s="1"/>
  <c r="BJ39" i="7"/>
  <c r="BI39" i="7"/>
  <c r="BH39" i="7"/>
  <c r="I39" i="7" s="1"/>
  <c r="BG39" i="7"/>
  <c r="H39" i="7" s="1"/>
  <c r="BF39" i="7"/>
  <c r="BD39" i="7"/>
  <c r="E39" i="7" s="1"/>
  <c r="AU39" i="7"/>
  <c r="AO39" i="7"/>
  <c r="AM39" i="7"/>
  <c r="AG39" i="7"/>
  <c r="AE39" i="7" s="1"/>
  <c r="O39" i="7" s="1"/>
  <c r="Y39" i="7"/>
  <c r="Q39" i="7" s="1"/>
  <c r="CD39" i="7" s="1"/>
  <c r="W39" i="7"/>
  <c r="V39" i="7"/>
  <c r="U39" i="7"/>
  <c r="T39" i="7"/>
  <c r="S39" i="7"/>
  <c r="R39" i="7"/>
  <c r="P39" i="7"/>
  <c r="N39" i="7"/>
  <c r="M39" i="7"/>
  <c r="K39" i="7"/>
  <c r="J39" i="7"/>
  <c r="G39" i="7"/>
  <c r="BM38" i="7"/>
  <c r="BK38" i="7"/>
  <c r="BJ38" i="7"/>
  <c r="K38" i="7" s="1"/>
  <c r="BI38" i="7"/>
  <c r="BH38" i="7"/>
  <c r="BG38" i="7"/>
  <c r="H38" i="7" s="1"/>
  <c r="BF38" i="7"/>
  <c r="G38" i="7" s="1"/>
  <c r="BD38" i="7"/>
  <c r="AU38" i="7"/>
  <c r="AO38" i="7"/>
  <c r="AM38" i="7"/>
  <c r="AG38" i="7"/>
  <c r="Y38" i="7"/>
  <c r="W38" i="7"/>
  <c r="V38" i="7"/>
  <c r="U38" i="7"/>
  <c r="T38" i="7"/>
  <c r="S38" i="7"/>
  <c r="R38" i="7"/>
  <c r="P38" i="7"/>
  <c r="M38" i="7"/>
  <c r="J38" i="7"/>
  <c r="I38" i="7"/>
  <c r="E38" i="7"/>
  <c r="BM37" i="7"/>
  <c r="BK37" i="7"/>
  <c r="BJ37" i="7"/>
  <c r="K37" i="7" s="1"/>
  <c r="BI37" i="7"/>
  <c r="J37" i="7" s="1"/>
  <c r="BH37" i="7"/>
  <c r="BG37" i="7"/>
  <c r="BF37" i="7"/>
  <c r="G37" i="7" s="1"/>
  <c r="BD37" i="7"/>
  <c r="AU37" i="7"/>
  <c r="AO37" i="7"/>
  <c r="AM37" i="7" s="1"/>
  <c r="AG37" i="7"/>
  <c r="AE37" i="7"/>
  <c r="Y37" i="7"/>
  <c r="BV37" i="7" s="1"/>
  <c r="V37" i="7"/>
  <c r="U37" i="7"/>
  <c r="T37" i="7"/>
  <c r="S37" i="7"/>
  <c r="R37" i="7"/>
  <c r="Q37" i="7"/>
  <c r="CD37" i="7" s="1"/>
  <c r="P37" i="7"/>
  <c r="M37" i="7"/>
  <c r="I37" i="7"/>
  <c r="H37" i="7"/>
  <c r="E37" i="7"/>
  <c r="BV36" i="7"/>
  <c r="BM36" i="7"/>
  <c r="BK36" i="7" s="1"/>
  <c r="BJ36" i="7"/>
  <c r="BI36" i="7"/>
  <c r="J36" i="7" s="1"/>
  <c r="BH36" i="7"/>
  <c r="I36" i="7" s="1"/>
  <c r="BG36" i="7"/>
  <c r="BF36" i="7"/>
  <c r="BD36" i="7"/>
  <c r="E36" i="7" s="1"/>
  <c r="AU36" i="7"/>
  <c r="AO36" i="7"/>
  <c r="AM36" i="7" s="1"/>
  <c r="AG36" i="7"/>
  <c r="AE36" i="7"/>
  <c r="Y36" i="7"/>
  <c r="BE36" i="7" s="1"/>
  <c r="V36" i="7"/>
  <c r="U36" i="7"/>
  <c r="T36" i="7"/>
  <c r="S36" i="7"/>
  <c r="R36" i="7"/>
  <c r="P36" i="7"/>
  <c r="M36" i="7"/>
  <c r="K36" i="7"/>
  <c r="H36" i="7"/>
  <c r="G36" i="7"/>
  <c r="BM35" i="7"/>
  <c r="BK35" i="7" s="1"/>
  <c r="BJ35" i="7"/>
  <c r="BI35" i="7"/>
  <c r="BH35" i="7"/>
  <c r="I35" i="7" s="1"/>
  <c r="BG35" i="7"/>
  <c r="H35" i="7" s="1"/>
  <c r="BF35" i="7"/>
  <c r="BD35" i="7"/>
  <c r="E35" i="7" s="1"/>
  <c r="AU35" i="7"/>
  <c r="AO35" i="7"/>
  <c r="AM35" i="7"/>
  <c r="AG35" i="7"/>
  <c r="AE35" i="7" s="1"/>
  <c r="O35" i="7" s="1"/>
  <c r="Y35" i="7"/>
  <c r="Q35" i="7" s="1"/>
  <c r="CD35" i="7" s="1"/>
  <c r="W35" i="7"/>
  <c r="V35" i="7"/>
  <c r="U35" i="7"/>
  <c r="T35" i="7"/>
  <c r="S35" i="7"/>
  <c r="R35" i="7"/>
  <c r="P35" i="7"/>
  <c r="N35" i="7"/>
  <c r="M35" i="7"/>
  <c r="K35" i="7"/>
  <c r="J35" i="7"/>
  <c r="G35" i="7"/>
  <c r="BM34" i="7"/>
  <c r="BK34" i="7"/>
  <c r="BJ34" i="7"/>
  <c r="K34" i="7" s="1"/>
  <c r="BI34" i="7"/>
  <c r="BH34" i="7"/>
  <c r="BG34" i="7"/>
  <c r="H34" i="7" s="1"/>
  <c r="BF34" i="7"/>
  <c r="G34" i="7" s="1"/>
  <c r="BD34" i="7"/>
  <c r="AU34" i="7"/>
  <c r="AO34" i="7"/>
  <c r="AM34" i="7"/>
  <c r="AG34" i="7"/>
  <c r="Y34" i="7"/>
  <c r="W34" i="7"/>
  <c r="V34" i="7"/>
  <c r="U34" i="7"/>
  <c r="T34" i="7"/>
  <c r="S34" i="7"/>
  <c r="R34" i="7"/>
  <c r="P34" i="7"/>
  <c r="M34" i="7"/>
  <c r="J34" i="7"/>
  <c r="I34" i="7"/>
  <c r="E34" i="7"/>
  <c r="BM33" i="7"/>
  <c r="BK33" i="7"/>
  <c r="BJ33" i="7"/>
  <c r="K33" i="7" s="1"/>
  <c r="BI33" i="7"/>
  <c r="J33" i="7" s="1"/>
  <c r="BH33" i="7"/>
  <c r="BG33" i="7"/>
  <c r="BF33" i="7"/>
  <c r="G33" i="7" s="1"/>
  <c r="BD33" i="7"/>
  <c r="AU33" i="7"/>
  <c r="AO33" i="7"/>
  <c r="AM33" i="7" s="1"/>
  <c r="AG33" i="7"/>
  <c r="AE33" i="7"/>
  <c r="Y33" i="7"/>
  <c r="BV33" i="7" s="1"/>
  <c r="V33" i="7"/>
  <c r="U33" i="7"/>
  <c r="T33" i="7"/>
  <c r="S33" i="7"/>
  <c r="R33" i="7"/>
  <c r="Q33" i="7"/>
  <c r="CD33" i="7" s="1"/>
  <c r="P33" i="7"/>
  <c r="M33" i="7"/>
  <c r="I33" i="7"/>
  <c r="H33" i="7"/>
  <c r="E33" i="7"/>
  <c r="BV32" i="7"/>
  <c r="BM32" i="7"/>
  <c r="BK32" i="7" s="1"/>
  <c r="BK31" i="7" s="1"/>
  <c r="BJ32" i="7"/>
  <c r="BI32" i="7"/>
  <c r="J32" i="7" s="1"/>
  <c r="BH32" i="7"/>
  <c r="I32" i="7" s="1"/>
  <c r="BG32" i="7"/>
  <c r="BF32" i="7"/>
  <c r="BD32" i="7"/>
  <c r="E32" i="7" s="1"/>
  <c r="AU32" i="7"/>
  <c r="AO32" i="7"/>
  <c r="AG32" i="7"/>
  <c r="AE32" i="7"/>
  <c r="Y32" i="7"/>
  <c r="BE32" i="7" s="1"/>
  <c r="V32" i="7"/>
  <c r="U32" i="7"/>
  <c r="T32" i="7"/>
  <c r="S32" i="7"/>
  <c r="R32" i="7"/>
  <c r="P32" i="7"/>
  <c r="M32" i="7"/>
  <c r="K32" i="7"/>
  <c r="H32" i="7"/>
  <c r="G32" i="7"/>
  <c r="CB31" i="7"/>
  <c r="CA31" i="7"/>
  <c r="BX31" i="7"/>
  <c r="BR31" i="7"/>
  <c r="BR30" i="7" s="1"/>
  <c r="BQ31" i="7"/>
  <c r="BQ30" i="7" s="1"/>
  <c r="BP31" i="7"/>
  <c r="BO31" i="7"/>
  <c r="BN31" i="7"/>
  <c r="BN30" i="7" s="1"/>
  <c r="BM31" i="7"/>
  <c r="BL31" i="7"/>
  <c r="BI31" i="7"/>
  <c r="BH31" i="7"/>
  <c r="I31" i="7" s="1"/>
  <c r="BD31" i="7"/>
  <c r="E31" i="7" s="1"/>
  <c r="AZ31" i="7"/>
  <c r="AT31" i="7"/>
  <c r="AT30" i="7" s="1"/>
  <c r="AS31" i="7"/>
  <c r="CC31" i="7" s="1"/>
  <c r="AR31" i="7"/>
  <c r="AQ31" i="7"/>
  <c r="AP31" i="7"/>
  <c r="AN31" i="7"/>
  <c r="AL31" i="7"/>
  <c r="AK31" i="7"/>
  <c r="U31" i="7" s="1"/>
  <c r="AJ31" i="7"/>
  <c r="AD31" i="7"/>
  <c r="AD30" i="7" s="1"/>
  <c r="AC31" i="7"/>
  <c r="AB31" i="7"/>
  <c r="AA31" i="7"/>
  <c r="BG31" i="7" s="1"/>
  <c r="H31" i="7" s="1"/>
  <c r="Z31" i="7"/>
  <c r="X31" i="7"/>
  <c r="BU31" i="7" s="1"/>
  <c r="T31" i="7"/>
  <c r="S31" i="7"/>
  <c r="R31" i="7"/>
  <c r="P31" i="7"/>
  <c r="BL30" i="7"/>
  <c r="BB30" i="7"/>
  <c r="BA30" i="7"/>
  <c r="AZ30" i="7"/>
  <c r="AZ29" i="7" s="1"/>
  <c r="AY30" i="7"/>
  <c r="AY29" i="7" s="1"/>
  <c r="AY25" i="7" s="1"/>
  <c r="AV30" i="7"/>
  <c r="AV29" i="7" s="1"/>
  <c r="AR30" i="7"/>
  <c r="AQ30" i="7"/>
  <c r="AQ29" i="7" s="1"/>
  <c r="AQ25" i="7" s="1"/>
  <c r="AN30" i="7"/>
  <c r="AJ30" i="7"/>
  <c r="AI30" i="7"/>
  <c r="AH30" i="7"/>
  <c r="AF30" i="7"/>
  <c r="AF29" i="7" s="1"/>
  <c r="AB30" i="7"/>
  <c r="AB29" i="7" s="1"/>
  <c r="T30" i="7"/>
  <c r="C30" i="7"/>
  <c r="AX29" i="7"/>
  <c r="AR29" i="7"/>
  <c r="AR25" i="7" s="1"/>
  <c r="AH29" i="7"/>
  <c r="V29" i="7"/>
  <c r="U29" i="7"/>
  <c r="BM28" i="7"/>
  <c r="BM26" i="7" s="1"/>
  <c r="BJ28" i="7"/>
  <c r="BI28" i="7"/>
  <c r="J28" i="7" s="1"/>
  <c r="BH28" i="7"/>
  <c r="I28" i="7" s="1"/>
  <c r="I26" i="7" s="1"/>
  <c r="BG28" i="7"/>
  <c r="BF28" i="7"/>
  <c r="BD28" i="7"/>
  <c r="E28" i="7" s="1"/>
  <c r="E26" i="7" s="1"/>
  <c r="AW28" i="7"/>
  <c r="AU28" i="7"/>
  <c r="AO28" i="7"/>
  <c r="AM28" i="7" s="1"/>
  <c r="AG28" i="7"/>
  <c r="AE28" i="7"/>
  <c r="Y28" i="7"/>
  <c r="V28" i="7"/>
  <c r="U28" i="7"/>
  <c r="T28" i="7"/>
  <c r="S28" i="7"/>
  <c r="R28" i="7"/>
  <c r="P28" i="7"/>
  <c r="M28" i="7"/>
  <c r="K28" i="7"/>
  <c r="H28" i="7"/>
  <c r="G28" i="7"/>
  <c r="BM27" i="7"/>
  <c r="BK27" i="7"/>
  <c r="BJ27" i="7"/>
  <c r="BJ26" i="7" s="1"/>
  <c r="BH27" i="7"/>
  <c r="BG27" i="7"/>
  <c r="H27" i="7" s="1"/>
  <c r="H26" i="7" s="1"/>
  <c r="BF27" i="7"/>
  <c r="BF26" i="7" s="1"/>
  <c r="BD27" i="7"/>
  <c r="AW27" i="7"/>
  <c r="AO27" i="7"/>
  <c r="AM27" i="7"/>
  <c r="AG27" i="7"/>
  <c r="AE27" i="7" s="1"/>
  <c r="AE26" i="7" s="1"/>
  <c r="AC27" i="7"/>
  <c r="BI27" i="7" s="1"/>
  <c r="Y27" i="7"/>
  <c r="W27" i="7" s="1"/>
  <c r="V27" i="7"/>
  <c r="U27" i="7"/>
  <c r="T27" i="7"/>
  <c r="S27" i="7"/>
  <c r="R27" i="7"/>
  <c r="P27" i="7"/>
  <c r="M27" i="7"/>
  <c r="K27" i="7"/>
  <c r="K26" i="7" s="1"/>
  <c r="I27" i="7"/>
  <c r="E27" i="7"/>
  <c r="BQ26" i="7"/>
  <c r="BP26" i="7"/>
  <c r="BP25" i="7" s="1"/>
  <c r="BO26" i="7"/>
  <c r="BO25" i="7" s="1"/>
  <c r="BN26" i="7"/>
  <c r="BL26" i="7"/>
  <c r="BH26" i="7"/>
  <c r="BA26" i="7"/>
  <c r="AZ26" i="7"/>
  <c r="AY26" i="7"/>
  <c r="AX26" i="7"/>
  <c r="AX25" i="7" s="1"/>
  <c r="AV26" i="7"/>
  <c r="AS26" i="7"/>
  <c r="AS25" i="7" s="1"/>
  <c r="AR26" i="7"/>
  <c r="AQ26" i="7"/>
  <c r="AP26" i="7"/>
  <c r="AN26" i="7"/>
  <c r="AK26" i="7"/>
  <c r="U26" i="7" s="1"/>
  <c r="AJ26" i="7"/>
  <c r="AI26" i="7"/>
  <c r="AH26" i="7"/>
  <c r="R26" i="7" s="1"/>
  <c r="AG26" i="7"/>
  <c r="AF26" i="7"/>
  <c r="AF25" i="7" s="1"/>
  <c r="AC26" i="7"/>
  <c r="AB26" i="7"/>
  <c r="T26" i="7" s="1"/>
  <c r="AA26" i="7"/>
  <c r="S26" i="7" s="1"/>
  <c r="Z26" i="7"/>
  <c r="X26" i="7"/>
  <c r="M26" i="7" s="1"/>
  <c r="V26" i="7"/>
  <c r="P26" i="7"/>
  <c r="BQ25" i="7"/>
  <c r="BA25" i="7"/>
  <c r="AZ25" i="7"/>
  <c r="AV25" i="7"/>
  <c r="AK25" i="7"/>
  <c r="AH25" i="7"/>
  <c r="AC25" i="7"/>
  <c r="V25" i="7"/>
  <c r="U25" i="7"/>
  <c r="EH24" i="7"/>
  <c r="BM24" i="7"/>
  <c r="BK24" i="7"/>
  <c r="BJ24" i="7"/>
  <c r="K24" i="7" s="1"/>
  <c r="BI24" i="7"/>
  <c r="BH24" i="7"/>
  <c r="I24" i="7" s="1"/>
  <c r="BG24" i="7"/>
  <c r="H24" i="7" s="1"/>
  <c r="BF24" i="7"/>
  <c r="BD24" i="7"/>
  <c r="E24" i="7" s="1"/>
  <c r="AW24" i="7"/>
  <c r="AU24" i="7" s="1"/>
  <c r="AO24" i="7"/>
  <c r="AM24" i="7"/>
  <c r="AG24" i="7"/>
  <c r="AE24" i="7" s="1"/>
  <c r="Y24" i="7"/>
  <c r="BE24" i="7" s="1"/>
  <c r="W24" i="7"/>
  <c r="L24" i="7" s="1"/>
  <c r="V24" i="7"/>
  <c r="U24" i="7"/>
  <c r="T24" i="7"/>
  <c r="S24" i="7"/>
  <c r="R24" i="7"/>
  <c r="P24" i="7"/>
  <c r="N24" i="7"/>
  <c r="M24" i="7"/>
  <c r="J24" i="7"/>
  <c r="G24" i="7"/>
  <c r="F24" i="7"/>
  <c r="CB23" i="7"/>
  <c r="BM23" i="7"/>
  <c r="BK23" i="7"/>
  <c r="BJ23" i="7"/>
  <c r="BI23" i="7"/>
  <c r="BH23" i="7"/>
  <c r="I23" i="7" s="1"/>
  <c r="BG23" i="7"/>
  <c r="H23" i="7" s="1"/>
  <c r="BF23" i="7"/>
  <c r="BD23" i="7"/>
  <c r="E23" i="7" s="1"/>
  <c r="AW23" i="7"/>
  <c r="AU23" i="7" s="1"/>
  <c r="AO23" i="7"/>
  <c r="AM23" i="7"/>
  <c r="AM19" i="7" s="1"/>
  <c r="AG23" i="7"/>
  <c r="AE23" i="7" s="1"/>
  <c r="BC23" i="7" s="1"/>
  <c r="D23" i="7" s="1"/>
  <c r="Y23" i="7"/>
  <c r="W23" i="7"/>
  <c r="V23" i="7"/>
  <c r="U23" i="7"/>
  <c r="T23" i="7"/>
  <c r="S23" i="7"/>
  <c r="R23" i="7"/>
  <c r="P23" i="7"/>
  <c r="M23" i="7"/>
  <c r="K23" i="7"/>
  <c r="J23" i="7"/>
  <c r="G23" i="7"/>
  <c r="CB22" i="7"/>
  <c r="BM22" i="7"/>
  <c r="BK22" i="7"/>
  <c r="BJ22" i="7"/>
  <c r="BI22" i="7"/>
  <c r="BH22" i="7"/>
  <c r="I22" i="7" s="1"/>
  <c r="BG22" i="7"/>
  <c r="H22" i="7" s="1"/>
  <c r="BF22" i="7"/>
  <c r="BD22" i="7"/>
  <c r="E22" i="7" s="1"/>
  <c r="AW22" i="7"/>
  <c r="AU22" i="7" s="1"/>
  <c r="AO22" i="7"/>
  <c r="AM22" i="7"/>
  <c r="AG22" i="7"/>
  <c r="AE22" i="7" s="1"/>
  <c r="O22" i="7" s="1"/>
  <c r="Y22" i="7"/>
  <c r="W22" i="7"/>
  <c r="V22" i="7"/>
  <c r="U22" i="7"/>
  <c r="T22" i="7"/>
  <c r="S22" i="7"/>
  <c r="R22" i="7"/>
  <c r="P22" i="7"/>
  <c r="M22" i="7"/>
  <c r="K22" i="7"/>
  <c r="J22" i="7"/>
  <c r="G22" i="7"/>
  <c r="CB21" i="7"/>
  <c r="BM21" i="7"/>
  <c r="BK21" i="7"/>
  <c r="BJ21" i="7"/>
  <c r="K21" i="7" s="1"/>
  <c r="BI21" i="7"/>
  <c r="BH21" i="7"/>
  <c r="I21" i="7" s="1"/>
  <c r="BG21" i="7"/>
  <c r="H21" i="7" s="1"/>
  <c r="BF21" i="7"/>
  <c r="BD21" i="7"/>
  <c r="E21" i="7" s="1"/>
  <c r="AW21" i="7"/>
  <c r="AU21" i="7" s="1"/>
  <c r="AO21" i="7"/>
  <c r="AM21" i="7"/>
  <c r="AG21" i="7"/>
  <c r="AE21" i="7" s="1"/>
  <c r="Y21" i="7"/>
  <c r="BE21" i="7" s="1"/>
  <c r="F21" i="7" s="1"/>
  <c r="W21" i="7"/>
  <c r="L21" i="7" s="1"/>
  <c r="V21" i="7"/>
  <c r="U21" i="7"/>
  <c r="T21" i="7"/>
  <c r="S21" i="7"/>
  <c r="R21" i="7"/>
  <c r="P21" i="7"/>
  <c r="O21" i="7"/>
  <c r="N21" i="7"/>
  <c r="M21" i="7"/>
  <c r="J21" i="7"/>
  <c r="J19" i="7" s="1"/>
  <c r="G21" i="7"/>
  <c r="CB20" i="7"/>
  <c r="BM20" i="7"/>
  <c r="BM19" i="7" s="1"/>
  <c r="BK20" i="7"/>
  <c r="BJ20" i="7"/>
  <c r="BJ19" i="7" s="1"/>
  <c r="BI20" i="7"/>
  <c r="BH20" i="7"/>
  <c r="I20" i="7" s="1"/>
  <c r="BG20" i="7"/>
  <c r="H20" i="7" s="1"/>
  <c r="BF20" i="7"/>
  <c r="BF19" i="7" s="1"/>
  <c r="BD20" i="7"/>
  <c r="E20" i="7" s="1"/>
  <c r="AW20" i="7"/>
  <c r="AO20" i="7"/>
  <c r="AO19" i="7" s="1"/>
  <c r="AM20" i="7"/>
  <c r="AG20" i="7"/>
  <c r="Y20" i="7"/>
  <c r="W20" i="7"/>
  <c r="V20" i="7"/>
  <c r="U20" i="7"/>
  <c r="T20" i="7"/>
  <c r="S20" i="7"/>
  <c r="R20" i="7"/>
  <c r="P20" i="7"/>
  <c r="N20" i="7"/>
  <c r="M20" i="7"/>
  <c r="J20" i="7"/>
  <c r="G20" i="7"/>
  <c r="G19" i="7" s="1"/>
  <c r="CB19" i="7"/>
  <c r="BR19" i="7"/>
  <c r="BQ19" i="7"/>
  <c r="BP19" i="7"/>
  <c r="BO19" i="7"/>
  <c r="BN19" i="7"/>
  <c r="BL19" i="7"/>
  <c r="BK19" i="7"/>
  <c r="BI19" i="7"/>
  <c r="BH19" i="7"/>
  <c r="BG19" i="7"/>
  <c r="BD19" i="7"/>
  <c r="BB19" i="7"/>
  <c r="BA19" i="7"/>
  <c r="AZ19" i="7"/>
  <c r="AY19" i="7"/>
  <c r="AX19" i="7"/>
  <c r="AX15" i="7" s="1"/>
  <c r="AV19" i="7"/>
  <c r="AT19" i="7"/>
  <c r="AS19" i="7"/>
  <c r="AR19" i="7"/>
  <c r="AQ19" i="7"/>
  <c r="AP19" i="7"/>
  <c r="AN19" i="7"/>
  <c r="AL19" i="7"/>
  <c r="AK19" i="7"/>
  <c r="AJ19" i="7"/>
  <c r="AI19" i="7"/>
  <c r="AH19" i="7"/>
  <c r="AF19" i="7"/>
  <c r="AD19" i="7"/>
  <c r="AC19" i="7"/>
  <c r="AB19" i="7"/>
  <c r="AA19" i="7"/>
  <c r="S19" i="7" s="1"/>
  <c r="Z19" i="7"/>
  <c r="Z15" i="7" s="1"/>
  <c r="X19" i="7"/>
  <c r="M19" i="7" s="1"/>
  <c r="V19" i="7"/>
  <c r="U19" i="7"/>
  <c r="T19" i="7"/>
  <c r="R19" i="7"/>
  <c r="R1" i="7" s="1"/>
  <c r="P19" i="7"/>
  <c r="CB18" i="7"/>
  <c r="BO18" i="7"/>
  <c r="BM18" i="7"/>
  <c r="BK18" i="7" s="1"/>
  <c r="BJ18" i="7"/>
  <c r="K18" i="7" s="1"/>
  <c r="BI18" i="7"/>
  <c r="J18" i="7" s="1"/>
  <c r="BH18" i="7"/>
  <c r="BG18" i="7"/>
  <c r="BF18" i="7"/>
  <c r="G18" i="7" s="1"/>
  <c r="BD18" i="7"/>
  <c r="AW18" i="7"/>
  <c r="AU18" i="7"/>
  <c r="AO18" i="7"/>
  <c r="AG18" i="7"/>
  <c r="AE18" i="7"/>
  <c r="Y18" i="7"/>
  <c r="BE18" i="7" s="1"/>
  <c r="V18" i="7"/>
  <c r="U18" i="7"/>
  <c r="T18" i="7"/>
  <c r="S18" i="7"/>
  <c r="R18" i="7"/>
  <c r="P18" i="7"/>
  <c r="M18" i="7"/>
  <c r="I18" i="7"/>
  <c r="H18" i="7"/>
  <c r="BU18" i="7" s="1"/>
  <c r="E18" i="7"/>
  <c r="CB17" i="7"/>
  <c r="BP17" i="7"/>
  <c r="BJ17" i="7"/>
  <c r="BI17" i="7"/>
  <c r="BI16" i="7" s="1"/>
  <c r="BH17" i="7"/>
  <c r="BG17" i="7"/>
  <c r="H17" i="7" s="1"/>
  <c r="BF17" i="7"/>
  <c r="BD17" i="7"/>
  <c r="AW17" i="7"/>
  <c r="AO17" i="7"/>
  <c r="AM17" i="7"/>
  <c r="AG17" i="7"/>
  <c r="Y17" i="7"/>
  <c r="W17" i="7"/>
  <c r="V17" i="7"/>
  <c r="U17" i="7"/>
  <c r="T17" i="7"/>
  <c r="S17" i="7"/>
  <c r="R17" i="7"/>
  <c r="P17" i="7"/>
  <c r="M17" i="7"/>
  <c r="J17" i="7"/>
  <c r="J16" i="7" s="1"/>
  <c r="E17" i="7"/>
  <c r="E16" i="7" s="1"/>
  <c r="CB16" i="7"/>
  <c r="BR16" i="7"/>
  <c r="BQ16" i="7"/>
  <c r="BO16" i="7"/>
  <c r="BN16" i="7"/>
  <c r="BL16" i="7"/>
  <c r="BL15" i="7" s="1"/>
  <c r="BH16" i="7"/>
  <c r="BH15" i="7" s="1"/>
  <c r="BG16" i="7"/>
  <c r="BD16" i="7"/>
  <c r="BD15" i="7" s="1"/>
  <c r="BB16" i="7"/>
  <c r="BA16" i="7"/>
  <c r="AZ16" i="7"/>
  <c r="AZ15" i="7" s="1"/>
  <c r="AZ14" i="7" s="1"/>
  <c r="AZ11" i="7" s="1"/>
  <c r="AY16" i="7"/>
  <c r="AY15" i="7" s="1"/>
  <c r="AX16" i="7"/>
  <c r="AV16" i="7"/>
  <c r="AV15" i="7" s="1"/>
  <c r="AT16" i="7"/>
  <c r="AS16" i="7"/>
  <c r="AR16" i="7"/>
  <c r="AR15" i="7" s="1"/>
  <c r="AR14" i="7" s="1"/>
  <c r="AQ16" i="7"/>
  <c r="AQ15" i="7" s="1"/>
  <c r="AP16" i="7"/>
  <c r="AN16" i="7"/>
  <c r="AN15" i="7" s="1"/>
  <c r="AL16" i="7"/>
  <c r="AK16" i="7"/>
  <c r="AJ16" i="7"/>
  <c r="AJ15" i="7" s="1"/>
  <c r="AI16" i="7"/>
  <c r="AH16" i="7"/>
  <c r="AF16" i="7"/>
  <c r="AF15" i="7" s="1"/>
  <c r="AD16" i="7"/>
  <c r="AC16" i="7"/>
  <c r="AB16" i="7"/>
  <c r="AB15" i="7" s="1"/>
  <c r="AA16" i="7"/>
  <c r="Z16" i="7"/>
  <c r="X16" i="7"/>
  <c r="V16" i="7"/>
  <c r="U16" i="7"/>
  <c r="T16" i="7"/>
  <c r="S16" i="7"/>
  <c r="R16" i="7"/>
  <c r="CB15" i="7"/>
  <c r="BR15" i="7"/>
  <c r="BQ15" i="7"/>
  <c r="BN15" i="7"/>
  <c r="BI15" i="7"/>
  <c r="BB15" i="7"/>
  <c r="BA15" i="7"/>
  <c r="AT15" i="7"/>
  <c r="AS15" i="7"/>
  <c r="AP15" i="7"/>
  <c r="AL15" i="7"/>
  <c r="AK15" i="7"/>
  <c r="AH15" i="7"/>
  <c r="AD15" i="7"/>
  <c r="V15" i="7" s="1"/>
  <c r="AC15" i="7"/>
  <c r="U15" i="7"/>
  <c r="EH13" i="7"/>
  <c r="CD13" i="7"/>
  <c r="CB13" i="7"/>
  <c r="N13" i="7"/>
  <c r="M13" i="7"/>
  <c r="L13" i="7"/>
  <c r="E13" i="7"/>
  <c r="D13" i="7"/>
  <c r="BS12" i="7"/>
  <c r="AR12" i="7"/>
  <c r="BS11" i="7"/>
  <c r="AR11" i="7"/>
  <c r="AX1" i="7"/>
  <c r="AB1" i="7"/>
  <c r="Z1" i="7"/>
  <c r="T1" i="7"/>
  <c r="AU1024" i="6"/>
  <c r="AT1024" i="6"/>
  <c r="AS1024" i="6"/>
  <c r="AT1023" i="6"/>
  <c r="AU1023" i="6" s="1"/>
  <c r="AS1023" i="6"/>
  <c r="O1023" i="6"/>
  <c r="AT1022" i="6"/>
  <c r="AU1022" i="6" s="1"/>
  <c r="AS1022" i="6"/>
  <c r="AG1022" i="6"/>
  <c r="AF1022" i="6"/>
  <c r="O1022" i="6"/>
  <c r="AU1021" i="6"/>
  <c r="AT1021" i="6"/>
  <c r="AS1021" i="6"/>
  <c r="O1021" i="6"/>
  <c r="AU1020" i="6"/>
  <c r="AT1020" i="6"/>
  <c r="AS1020" i="6"/>
  <c r="O1020" i="6"/>
  <c r="AU1019" i="6"/>
  <c r="AT1019" i="6"/>
  <c r="AS1019" i="6"/>
  <c r="O1019" i="6"/>
  <c r="AU1018" i="6"/>
  <c r="AT1018" i="6"/>
  <c r="AS1018" i="6"/>
  <c r="O1018" i="6"/>
  <c r="AU1017" i="6"/>
  <c r="AT1017" i="6"/>
  <c r="AS1017" i="6"/>
  <c r="O1017" i="6"/>
  <c r="AU1016" i="6"/>
  <c r="AT1016" i="6"/>
  <c r="AS1016" i="6"/>
  <c r="O1016" i="6"/>
  <c r="AT1015" i="6"/>
  <c r="AS1015" i="6"/>
  <c r="AG1015" i="6"/>
  <c r="AU1015" i="6" s="1"/>
  <c r="O1015" i="6"/>
  <c r="AG1014" i="6"/>
  <c r="O1014" i="6"/>
  <c r="AT1013" i="6"/>
  <c r="AU1013" i="6" s="1"/>
  <c r="AS1013" i="6"/>
  <c r="O1013" i="6"/>
  <c r="AT1012" i="6"/>
  <c r="AU1012" i="6" s="1"/>
  <c r="AS1012" i="6"/>
  <c r="O1012" i="6"/>
  <c r="AT1011" i="6"/>
  <c r="AU1011" i="6" s="1"/>
  <c r="AS1011" i="6"/>
  <c r="O1011" i="6"/>
  <c r="AT1010" i="6"/>
  <c r="AU1010" i="6" s="1"/>
  <c r="AS1010" i="6"/>
  <c r="O1010" i="6"/>
  <c r="AT1009" i="6"/>
  <c r="AU1009" i="6" s="1"/>
  <c r="AS1009" i="6"/>
  <c r="O1009" i="6"/>
  <c r="AT1008" i="6"/>
  <c r="AU1008" i="6" s="1"/>
  <c r="AS1008" i="6"/>
  <c r="O1008" i="6"/>
  <c r="AT1007" i="6"/>
  <c r="AU1007" i="6" s="1"/>
  <c r="AS1007" i="6"/>
  <c r="O1007" i="6"/>
  <c r="AT1006" i="6"/>
  <c r="AU1006" i="6" s="1"/>
  <c r="AS1006" i="6"/>
  <c r="O1006" i="6"/>
  <c r="AT1005" i="6"/>
  <c r="AU1005" i="6" s="1"/>
  <c r="AS1005" i="6"/>
  <c r="O1005" i="6"/>
  <c r="AT1004" i="6"/>
  <c r="AU1004" i="6" s="1"/>
  <c r="AS1004" i="6"/>
  <c r="O1004" i="6"/>
  <c r="AT1003" i="6"/>
  <c r="AU1003" i="6" s="1"/>
  <c r="AS1003" i="6"/>
  <c r="O1003" i="6"/>
  <c r="AT1002" i="6"/>
  <c r="AU1002" i="6" s="1"/>
  <c r="AS1002" i="6"/>
  <c r="O1002" i="6"/>
  <c r="AT1001" i="6"/>
  <c r="AU1001" i="6" s="1"/>
  <c r="AS1001" i="6"/>
  <c r="O1001" i="6"/>
  <c r="AT1000" i="6"/>
  <c r="AU1000" i="6" s="1"/>
  <c r="AS1000" i="6"/>
  <c r="O1000" i="6"/>
  <c r="AT999" i="6"/>
  <c r="AU999" i="6" s="1"/>
  <c r="AS999" i="6"/>
  <c r="O999" i="6"/>
  <c r="AT998" i="6"/>
  <c r="AU998" i="6" s="1"/>
  <c r="AF998" i="6"/>
  <c r="AS998" i="6" s="1"/>
  <c r="O998" i="6"/>
  <c r="AU997" i="6"/>
  <c r="AT997" i="6"/>
  <c r="AS997" i="6"/>
  <c r="O997" i="6"/>
  <c r="AU996" i="6"/>
  <c r="AT996" i="6"/>
  <c r="AS996" i="6"/>
  <c r="O996" i="6"/>
  <c r="AU995" i="6"/>
  <c r="AT995" i="6"/>
  <c r="AS995" i="6"/>
  <c r="O995" i="6"/>
  <c r="AU994" i="6"/>
  <c r="AT994" i="6"/>
  <c r="AS994" i="6"/>
  <c r="O994" i="6"/>
  <c r="AU993" i="6"/>
  <c r="AT993" i="6"/>
  <c r="AS993" i="6"/>
  <c r="O993" i="6"/>
  <c r="AU992" i="6"/>
  <c r="AT992" i="6"/>
  <c r="AS992" i="6"/>
  <c r="O992" i="6"/>
  <c r="AU991" i="6"/>
  <c r="AT991" i="6"/>
  <c r="AS991" i="6"/>
  <c r="O991" i="6"/>
  <c r="AU990" i="6"/>
  <c r="AT990" i="6"/>
  <c r="AS990" i="6"/>
  <c r="O990" i="6"/>
  <c r="AU989" i="6"/>
  <c r="AT989" i="6"/>
  <c r="AS989" i="6"/>
  <c r="O989" i="6"/>
  <c r="AU988" i="6"/>
  <c r="AT988" i="6"/>
  <c r="AS988" i="6"/>
  <c r="O988" i="6"/>
  <c r="AU987" i="6"/>
  <c r="AT987" i="6"/>
  <c r="AS987" i="6"/>
  <c r="O987" i="6"/>
  <c r="AU986" i="6"/>
  <c r="AT986" i="6"/>
  <c r="AS986" i="6"/>
  <c r="O986" i="6"/>
  <c r="AU985" i="6"/>
  <c r="AT985" i="6"/>
  <c r="AS985" i="6"/>
  <c r="O985" i="6"/>
  <c r="AU984" i="6"/>
  <c r="AT984" i="6"/>
  <c r="AS984" i="6"/>
  <c r="O984" i="6"/>
  <c r="AU983" i="6"/>
  <c r="AT983" i="6"/>
  <c r="AS983" i="6"/>
  <c r="O983" i="6"/>
  <c r="AU982" i="6"/>
  <c r="AT982" i="6"/>
  <c r="O982" i="6"/>
  <c r="I982" i="6"/>
  <c r="AS982" i="6" s="1"/>
  <c r="AT981" i="6"/>
  <c r="AU981" i="6" s="1"/>
  <c r="AS981" i="6"/>
  <c r="O981" i="6"/>
  <c r="AT980" i="6"/>
  <c r="AU980" i="6" s="1"/>
  <c r="AS980" i="6"/>
  <c r="O980" i="6"/>
  <c r="AT979" i="6"/>
  <c r="AU979" i="6" s="1"/>
  <c r="AS979" i="6"/>
  <c r="O979" i="6"/>
  <c r="AT978" i="6"/>
  <c r="AU978" i="6" s="1"/>
  <c r="AS978" i="6"/>
  <c r="O978" i="6"/>
  <c r="AT977" i="6"/>
  <c r="AU977" i="6" s="1"/>
  <c r="AS977" i="6"/>
  <c r="O977" i="6"/>
  <c r="AT976" i="6"/>
  <c r="AU976" i="6" s="1"/>
  <c r="AS976" i="6"/>
  <c r="O976" i="6"/>
  <c r="AT975" i="6"/>
  <c r="AU975" i="6" s="1"/>
  <c r="AS975" i="6"/>
  <c r="O975" i="6"/>
  <c r="AT974" i="6"/>
  <c r="AU974" i="6" s="1"/>
  <c r="AS974" i="6"/>
  <c r="O974" i="6"/>
  <c r="AT973" i="6"/>
  <c r="AU973" i="6" s="1"/>
  <c r="AS973" i="6"/>
  <c r="O973" i="6"/>
  <c r="AT972" i="6"/>
  <c r="AU972" i="6" s="1"/>
  <c r="AS972" i="6"/>
  <c r="O972" i="6"/>
  <c r="AT971" i="6"/>
  <c r="AU971" i="6" s="1"/>
  <c r="AS971" i="6"/>
  <c r="O971" i="6"/>
  <c r="AT970" i="6"/>
  <c r="AU970" i="6" s="1"/>
  <c r="AS970" i="6"/>
  <c r="O970" i="6"/>
  <c r="AT969" i="6"/>
  <c r="AU969" i="6" s="1"/>
  <c r="AS969" i="6"/>
  <c r="O969" i="6"/>
  <c r="AT968" i="6"/>
  <c r="AU968" i="6" s="1"/>
  <c r="AS968" i="6"/>
  <c r="O968" i="6"/>
  <c r="AT967" i="6"/>
  <c r="AU967" i="6" s="1"/>
  <c r="AS967" i="6"/>
  <c r="O967" i="6"/>
  <c r="AT966" i="6"/>
  <c r="AU966" i="6" s="1"/>
  <c r="AS966" i="6"/>
  <c r="O966" i="6"/>
  <c r="AT965" i="6"/>
  <c r="AU965" i="6" s="1"/>
  <c r="AS965" i="6"/>
  <c r="O965" i="6"/>
  <c r="AT964" i="6"/>
  <c r="AU964" i="6" s="1"/>
  <c r="AS964" i="6"/>
  <c r="O964" i="6"/>
  <c r="AT963" i="6"/>
  <c r="AU963" i="6" s="1"/>
  <c r="AS963" i="6"/>
  <c r="O963" i="6"/>
  <c r="AT962" i="6"/>
  <c r="AU962" i="6" s="1"/>
  <c r="AS962" i="6"/>
  <c r="O962" i="6"/>
  <c r="AT961" i="6"/>
  <c r="AU961" i="6" s="1"/>
  <c r="AS961" i="6"/>
  <c r="O961" i="6"/>
  <c r="AT960" i="6"/>
  <c r="AU960" i="6" s="1"/>
  <c r="AS960" i="6"/>
  <c r="O960" i="6"/>
  <c r="AT959" i="6"/>
  <c r="AU959" i="6" s="1"/>
  <c r="AS959" i="6"/>
  <c r="O959" i="6"/>
  <c r="AT958" i="6"/>
  <c r="AU958" i="6" s="1"/>
  <c r="AS958" i="6"/>
  <c r="O958" i="6"/>
  <c r="AF957" i="6"/>
  <c r="O957" i="6"/>
  <c r="AT956" i="6"/>
  <c r="AU956" i="6" s="1"/>
  <c r="AS956" i="6"/>
  <c r="O956" i="6"/>
  <c r="AT955" i="6"/>
  <c r="AU955" i="6" s="1"/>
  <c r="AS955" i="6"/>
  <c r="AF955" i="6"/>
  <c r="O955" i="6"/>
  <c r="AU954" i="6"/>
  <c r="AT954" i="6"/>
  <c r="AF954" i="6"/>
  <c r="AS954" i="6" s="1"/>
  <c r="O954" i="6"/>
  <c r="AW953" i="6"/>
  <c r="AS953" i="6"/>
  <c r="AF953" i="6"/>
  <c r="AT953" i="6" s="1"/>
  <c r="AU953" i="6" s="1"/>
  <c r="O953" i="6"/>
  <c r="AT952" i="6"/>
  <c r="AU952" i="6" s="1"/>
  <c r="AS952" i="6"/>
  <c r="AF952" i="6"/>
  <c r="O952" i="6"/>
  <c r="AU951" i="6"/>
  <c r="AT951" i="6"/>
  <c r="AF951" i="6"/>
  <c r="AS951" i="6" s="1"/>
  <c r="O951" i="6"/>
  <c r="AF950" i="6"/>
  <c r="O950" i="6"/>
  <c r="AS949" i="6"/>
  <c r="AF949" i="6"/>
  <c r="AT949" i="6" s="1"/>
  <c r="AU949" i="6" s="1"/>
  <c r="O949" i="6"/>
  <c r="AT948" i="6"/>
  <c r="AU948" i="6" s="1"/>
  <c r="AS948" i="6"/>
  <c r="AF948" i="6"/>
  <c r="O948" i="6"/>
  <c r="AT947" i="6"/>
  <c r="AU947" i="6" s="1"/>
  <c r="AF947" i="6"/>
  <c r="AS947" i="6" s="1"/>
  <c r="O947" i="6"/>
  <c r="AF946" i="6"/>
  <c r="O946" i="6"/>
  <c r="M946" i="6"/>
  <c r="AT945" i="6"/>
  <c r="AU945" i="6" s="1"/>
  <c r="AS945" i="6"/>
  <c r="AF945" i="6"/>
  <c r="O945" i="6"/>
  <c r="M945" i="6"/>
  <c r="AF944" i="6"/>
  <c r="O944" i="6"/>
  <c r="M944" i="6"/>
  <c r="AT943" i="6"/>
  <c r="AU943" i="6" s="1"/>
  <c r="AS943" i="6"/>
  <c r="AF943" i="6"/>
  <c r="O943" i="6"/>
  <c r="M943" i="6"/>
  <c r="AF942" i="6"/>
  <c r="O942" i="6"/>
  <c r="M942" i="6"/>
  <c r="AT941" i="6"/>
  <c r="AU941" i="6" s="1"/>
  <c r="AS941" i="6"/>
  <c r="AF941" i="6"/>
  <c r="O941" i="6"/>
  <c r="M941" i="6"/>
  <c r="M911" i="6" s="1"/>
  <c r="M910" i="6" s="1"/>
  <c r="AF940" i="6"/>
  <c r="O940" i="6"/>
  <c r="M940" i="6"/>
  <c r="AT939" i="6"/>
  <c r="AU939" i="6" s="1"/>
  <c r="AS939" i="6"/>
  <c r="AF939" i="6"/>
  <c r="O939" i="6"/>
  <c r="AT938" i="6"/>
  <c r="AU938" i="6" s="1"/>
  <c r="AF938" i="6"/>
  <c r="AS938" i="6" s="1"/>
  <c r="O938" i="6"/>
  <c r="AF937" i="6"/>
  <c r="O937" i="6"/>
  <c r="AS936" i="6"/>
  <c r="AF936" i="6"/>
  <c r="AT936" i="6" s="1"/>
  <c r="AU936" i="6" s="1"/>
  <c r="O936" i="6"/>
  <c r="AT935" i="6"/>
  <c r="AU935" i="6" s="1"/>
  <c r="AS935" i="6"/>
  <c r="O935" i="6"/>
  <c r="AT934" i="6"/>
  <c r="AU934" i="6" s="1"/>
  <c r="AS934" i="6"/>
  <c r="AF934" i="6"/>
  <c r="O934" i="6"/>
  <c r="AT933" i="6"/>
  <c r="AU933" i="6" s="1"/>
  <c r="AF933" i="6"/>
  <c r="AS933" i="6" s="1"/>
  <c r="O933" i="6"/>
  <c r="AF932" i="6"/>
  <c r="O932" i="6"/>
  <c r="AF931" i="6"/>
  <c r="AT931" i="6" s="1"/>
  <c r="AU931" i="6" s="1"/>
  <c r="O931" i="6"/>
  <c r="AT930" i="6"/>
  <c r="AU930" i="6" s="1"/>
  <c r="AS930" i="6"/>
  <c r="AF930" i="6"/>
  <c r="O930" i="6"/>
  <c r="AU929" i="6"/>
  <c r="AT929" i="6"/>
  <c r="AF929" i="6"/>
  <c r="AS929" i="6" s="1"/>
  <c r="Z929" i="6"/>
  <c r="Z911" i="6" s="1"/>
  <c r="Z910" i="6" s="1"/>
  <c r="O929" i="6"/>
  <c r="AF928" i="6"/>
  <c r="AT928" i="6" s="1"/>
  <c r="AU928" i="6" s="1"/>
  <c r="Z928" i="6"/>
  <c r="O928" i="6"/>
  <c r="AT927" i="6"/>
  <c r="AU927" i="6" s="1"/>
  <c r="AF927" i="6"/>
  <c r="AS927" i="6" s="1"/>
  <c r="Z927" i="6"/>
  <c r="O927" i="6"/>
  <c r="AF926" i="6"/>
  <c r="Z926" i="6"/>
  <c r="O926" i="6"/>
  <c r="AT925" i="6"/>
  <c r="AU925" i="6" s="1"/>
  <c r="AF925" i="6"/>
  <c r="AS925" i="6" s="1"/>
  <c r="Z925" i="6"/>
  <c r="O925" i="6"/>
  <c r="AS924" i="6"/>
  <c r="AF924" i="6"/>
  <c r="AT924" i="6" s="1"/>
  <c r="AU924" i="6" s="1"/>
  <c r="Z924" i="6"/>
  <c r="O924" i="6"/>
  <c r="AU923" i="6"/>
  <c r="AT923" i="6"/>
  <c r="AF923" i="6"/>
  <c r="AS923" i="6" s="1"/>
  <c r="Z923" i="6"/>
  <c r="O923" i="6"/>
  <c r="AT922" i="6"/>
  <c r="AU922" i="6" s="1"/>
  <c r="AS922" i="6"/>
  <c r="O922" i="6"/>
  <c r="AS921" i="6"/>
  <c r="AF921" i="6"/>
  <c r="AT921" i="6" s="1"/>
  <c r="AU921" i="6" s="1"/>
  <c r="Z921" i="6"/>
  <c r="O921" i="6"/>
  <c r="AU920" i="6"/>
  <c r="AT920" i="6"/>
  <c r="AS920" i="6"/>
  <c r="O920" i="6"/>
  <c r="AU919" i="6"/>
  <c r="AT919" i="6"/>
  <c r="AF919" i="6"/>
  <c r="AS919" i="6" s="1"/>
  <c r="Z919" i="6"/>
  <c r="O919" i="6"/>
  <c r="AT918" i="6"/>
  <c r="AU918" i="6" s="1"/>
  <c r="AS918" i="6"/>
  <c r="O918" i="6"/>
  <c r="AT917" i="6"/>
  <c r="AU917" i="6" s="1"/>
  <c r="AS917" i="6"/>
  <c r="O917" i="6"/>
  <c r="AF916" i="6"/>
  <c r="O916" i="6"/>
  <c r="AT915" i="6"/>
  <c r="AU915" i="6" s="1"/>
  <c r="AS915" i="6"/>
  <c r="O915" i="6"/>
  <c r="AT914" i="6"/>
  <c r="AU914" i="6" s="1"/>
  <c r="AS914" i="6"/>
  <c r="O914" i="6"/>
  <c r="AT913" i="6"/>
  <c r="AU913" i="6" s="1"/>
  <c r="AS913" i="6"/>
  <c r="O913" i="6"/>
  <c r="AT912" i="6"/>
  <c r="AU912" i="6" s="1"/>
  <c r="AS912" i="6"/>
  <c r="O912" i="6"/>
  <c r="AK911" i="6"/>
  <c r="AJ911" i="6"/>
  <c r="AI911" i="6"/>
  <c r="AI910" i="6" s="1"/>
  <c r="AH911" i="6"/>
  <c r="AH910" i="6" s="1"/>
  <c r="AE911" i="6"/>
  <c r="AE910" i="6" s="1"/>
  <c r="AD911" i="6"/>
  <c r="AD910" i="6" s="1"/>
  <c r="AC911" i="6"/>
  <c r="AB911" i="6"/>
  <c r="AA911" i="6"/>
  <c r="AA910" i="6" s="1"/>
  <c r="Y911" i="6"/>
  <c r="X911" i="6"/>
  <c r="W911" i="6"/>
  <c r="W910" i="6" s="1"/>
  <c r="V911" i="6"/>
  <c r="V910" i="6" s="1"/>
  <c r="U911" i="6"/>
  <c r="T911" i="6"/>
  <c r="S911" i="6"/>
  <c r="S910" i="6" s="1"/>
  <c r="R911" i="6"/>
  <c r="R910" i="6" s="1"/>
  <c r="P911" i="6"/>
  <c r="L911" i="6"/>
  <c r="L910" i="6" s="1"/>
  <c r="K911" i="6"/>
  <c r="J911" i="6"/>
  <c r="I911" i="6"/>
  <c r="I910" i="6" s="1"/>
  <c r="AK910" i="6"/>
  <c r="AJ910" i="6"/>
  <c r="AC910" i="6"/>
  <c r="AB910" i="6"/>
  <c r="Y910" i="6"/>
  <c r="X910" i="6"/>
  <c r="U910" i="6"/>
  <c r="T910" i="6"/>
  <c r="P910" i="6"/>
  <c r="K910" i="6"/>
  <c r="J910" i="6"/>
  <c r="AT909" i="6"/>
  <c r="AU909" i="6" s="1"/>
  <c r="AS909" i="6"/>
  <c r="O909" i="6"/>
  <c r="AT908" i="6"/>
  <c r="AU908" i="6" s="1"/>
  <c r="AS908" i="6"/>
  <c r="O908" i="6"/>
  <c r="AT907" i="6"/>
  <c r="AU907" i="6" s="1"/>
  <c r="AS907" i="6"/>
  <c r="O907" i="6"/>
  <c r="AT906" i="6"/>
  <c r="AU906" i="6" s="1"/>
  <c r="AS906" i="6"/>
  <c r="O906" i="6"/>
  <c r="AT905" i="6"/>
  <c r="AU905" i="6" s="1"/>
  <c r="AS905" i="6"/>
  <c r="O905" i="6"/>
  <c r="AT904" i="6"/>
  <c r="AU904" i="6" s="1"/>
  <c r="AS904" i="6"/>
  <c r="O904" i="6"/>
  <c r="AT903" i="6"/>
  <c r="AU903" i="6" s="1"/>
  <c r="AS903" i="6"/>
  <c r="O903" i="6"/>
  <c r="AT902" i="6"/>
  <c r="AU902" i="6" s="1"/>
  <c r="AS902" i="6"/>
  <c r="O902" i="6"/>
  <c r="AT901" i="6"/>
  <c r="AU901" i="6" s="1"/>
  <c r="AS901" i="6"/>
  <c r="O901" i="6"/>
  <c r="AT900" i="6"/>
  <c r="AU900" i="6" s="1"/>
  <c r="AS900" i="6"/>
  <c r="O900" i="6"/>
  <c r="AT899" i="6"/>
  <c r="AU899" i="6" s="1"/>
  <c r="AS899" i="6"/>
  <c r="O899" i="6"/>
  <c r="AT898" i="6"/>
  <c r="AU898" i="6" s="1"/>
  <c r="AS898" i="6"/>
  <c r="O898" i="6"/>
  <c r="AS897" i="6"/>
  <c r="AK897" i="6"/>
  <c r="AJ897" i="6"/>
  <c r="AI897" i="6"/>
  <c r="AI896" i="6" s="1"/>
  <c r="AI895" i="6" s="1"/>
  <c r="AH897" i="6"/>
  <c r="AG897" i="6"/>
  <c r="AF897" i="6"/>
  <c r="AE897" i="6"/>
  <c r="AE896" i="6" s="1"/>
  <c r="AD897" i="6"/>
  <c r="AD896" i="6" s="1"/>
  <c r="AD895" i="6" s="1"/>
  <c r="AC897" i="6"/>
  <c r="AB897" i="6"/>
  <c r="AA897" i="6"/>
  <c r="AA896" i="6" s="1"/>
  <c r="Z897" i="6"/>
  <c r="Z896" i="6" s="1"/>
  <c r="Y897" i="6"/>
  <c r="X897" i="6"/>
  <c r="W897" i="6"/>
  <c r="W896" i="6" s="1"/>
  <c r="V897" i="6"/>
  <c r="V896" i="6" s="1"/>
  <c r="V895" i="6" s="1"/>
  <c r="U897" i="6"/>
  <c r="T897" i="6"/>
  <c r="S897" i="6"/>
  <c r="S896" i="6" s="1"/>
  <c r="R897" i="6"/>
  <c r="R896" i="6" s="1"/>
  <c r="R895" i="6" s="1"/>
  <c r="P897" i="6"/>
  <c r="O897" i="6"/>
  <c r="M897" i="6"/>
  <c r="M896" i="6" s="1"/>
  <c r="L897" i="6"/>
  <c r="L896" i="6" s="1"/>
  <c r="K897" i="6"/>
  <c r="J897" i="6"/>
  <c r="I897" i="6"/>
  <c r="I896" i="6" s="1"/>
  <c r="AK896" i="6"/>
  <c r="AJ896" i="6"/>
  <c r="AG896" i="6"/>
  <c r="AF896" i="6"/>
  <c r="AC896" i="6"/>
  <c r="AB896" i="6"/>
  <c r="Y896" i="6"/>
  <c r="X896" i="6"/>
  <c r="U896" i="6"/>
  <c r="T896" i="6"/>
  <c r="P896" i="6"/>
  <c r="O896" i="6"/>
  <c r="K896" i="6"/>
  <c r="J896" i="6"/>
  <c r="AK895" i="6"/>
  <c r="AJ895" i="6"/>
  <c r="AC895" i="6"/>
  <c r="AB895" i="6"/>
  <c r="Y895" i="6"/>
  <c r="X895" i="6"/>
  <c r="U895" i="6"/>
  <c r="T895" i="6"/>
  <c r="P895" i="6"/>
  <c r="K895" i="6"/>
  <c r="J895" i="6"/>
  <c r="AW894" i="6"/>
  <c r="AV894" i="6"/>
  <c r="AU894" i="6"/>
  <c r="AT894" i="6"/>
  <c r="AS894" i="6"/>
  <c r="O894" i="6"/>
  <c r="AW893" i="6"/>
  <c r="AV893" i="6"/>
  <c r="AT893" i="6"/>
  <c r="AU893" i="6" s="1"/>
  <c r="AS893" i="6"/>
  <c r="O893" i="6"/>
  <c r="AW892" i="6"/>
  <c r="AV892" i="6"/>
  <c r="AU892" i="6"/>
  <c r="AT892" i="6"/>
  <c r="AS892" i="6"/>
  <c r="O892" i="6"/>
  <c r="AW891" i="6"/>
  <c r="AV891" i="6"/>
  <c r="AT891" i="6"/>
  <c r="AU891" i="6" s="1"/>
  <c r="AS891" i="6"/>
  <c r="O891" i="6"/>
  <c r="AW890" i="6"/>
  <c r="AV890" i="6"/>
  <c r="AU890" i="6"/>
  <c r="AT890" i="6"/>
  <c r="AS890" i="6"/>
  <c r="O890" i="6"/>
  <c r="AW889" i="6"/>
  <c r="AV889" i="6"/>
  <c r="AT889" i="6"/>
  <c r="AU889" i="6" s="1"/>
  <c r="AS889" i="6"/>
  <c r="O889" i="6"/>
  <c r="AW888" i="6"/>
  <c r="AV888" i="6"/>
  <c r="AU888" i="6"/>
  <c r="AT888" i="6"/>
  <c r="AS888" i="6"/>
  <c r="O888" i="6"/>
  <c r="AW887" i="6"/>
  <c r="AV887" i="6"/>
  <c r="AT887" i="6"/>
  <c r="AU887" i="6" s="1"/>
  <c r="AS887" i="6"/>
  <c r="O887" i="6"/>
  <c r="AW886" i="6"/>
  <c r="AV886" i="6"/>
  <c r="AU886" i="6"/>
  <c r="AT886" i="6"/>
  <c r="AS886" i="6"/>
  <c r="O886" i="6"/>
  <c r="AW885" i="6"/>
  <c r="AV885" i="6"/>
  <c r="AT885" i="6"/>
  <c r="AU885" i="6" s="1"/>
  <c r="AS885" i="6"/>
  <c r="O885" i="6"/>
  <c r="AW884" i="6"/>
  <c r="AV884" i="6"/>
  <c r="AU884" i="6"/>
  <c r="AT884" i="6"/>
  <c r="AS884" i="6"/>
  <c r="O884" i="6"/>
  <c r="AW883" i="6"/>
  <c r="AV883" i="6"/>
  <c r="AT883" i="6"/>
  <c r="AU883" i="6" s="1"/>
  <c r="AS883" i="6"/>
  <c r="O883" i="6"/>
  <c r="AW882" i="6"/>
  <c r="AV882" i="6"/>
  <c r="AU882" i="6"/>
  <c r="AT882" i="6"/>
  <c r="AS882" i="6"/>
  <c r="O882" i="6"/>
  <c r="AW881" i="6"/>
  <c r="AV881" i="6"/>
  <c r="AT881" i="6"/>
  <c r="AU881" i="6" s="1"/>
  <c r="AS881" i="6"/>
  <c r="O881" i="6"/>
  <c r="AW880" i="6"/>
  <c r="AV880" i="6"/>
  <c r="AU880" i="6"/>
  <c r="AT880" i="6"/>
  <c r="AS880" i="6"/>
  <c r="O880" i="6"/>
  <c r="AW879" i="6"/>
  <c r="AV879" i="6"/>
  <c r="AT879" i="6"/>
  <c r="AU879" i="6" s="1"/>
  <c r="AS879" i="6"/>
  <c r="O879" i="6"/>
  <c r="AW878" i="6"/>
  <c r="AV878" i="6"/>
  <c r="AU878" i="6"/>
  <c r="AT878" i="6"/>
  <c r="AS878" i="6"/>
  <c r="O878" i="6"/>
  <c r="AW877" i="6"/>
  <c r="AV877" i="6"/>
  <c r="AT877" i="6"/>
  <c r="AU877" i="6" s="1"/>
  <c r="AS877" i="6"/>
  <c r="O877" i="6"/>
  <c r="AW876" i="6"/>
  <c r="AV876" i="6"/>
  <c r="AU876" i="6"/>
  <c r="AT876" i="6"/>
  <c r="AS876" i="6"/>
  <c r="O876" i="6"/>
  <c r="AW875" i="6"/>
  <c r="AV875" i="6"/>
  <c r="AT875" i="6"/>
  <c r="AU875" i="6" s="1"/>
  <c r="AS875" i="6"/>
  <c r="O875" i="6"/>
  <c r="AW874" i="6"/>
  <c r="AV874" i="6"/>
  <c r="AU874" i="6"/>
  <c r="AT874" i="6"/>
  <c r="AS874" i="6"/>
  <c r="O874" i="6"/>
  <c r="AW873" i="6"/>
  <c r="AV873" i="6"/>
  <c r="AT873" i="6"/>
  <c r="AU873" i="6" s="1"/>
  <c r="AS873" i="6"/>
  <c r="O873" i="6"/>
  <c r="AW872" i="6"/>
  <c r="AV872" i="6"/>
  <c r="AU872" i="6"/>
  <c r="AT872" i="6"/>
  <c r="AS872" i="6"/>
  <c r="O872" i="6"/>
  <c r="AW871" i="6"/>
  <c r="AV871" i="6"/>
  <c r="AT871" i="6"/>
  <c r="AU871" i="6" s="1"/>
  <c r="AS871" i="6"/>
  <c r="O871" i="6"/>
  <c r="AW870" i="6"/>
  <c r="AV870" i="6"/>
  <c r="AU870" i="6"/>
  <c r="AT870" i="6"/>
  <c r="AS870" i="6"/>
  <c r="O870" i="6"/>
  <c r="AW869" i="6"/>
  <c r="AV869" i="6"/>
  <c r="AT869" i="6"/>
  <c r="AU869" i="6" s="1"/>
  <c r="AS869" i="6"/>
  <c r="O869" i="6"/>
  <c r="AW868" i="6"/>
  <c r="AV868" i="6"/>
  <c r="AU868" i="6"/>
  <c r="AT868" i="6"/>
  <c r="AS868" i="6"/>
  <c r="O868" i="6"/>
  <c r="AW867" i="6"/>
  <c r="AV867" i="6"/>
  <c r="AT867" i="6"/>
  <c r="AU867" i="6" s="1"/>
  <c r="AS867" i="6"/>
  <c r="O867" i="6"/>
  <c r="AW866" i="6"/>
  <c r="AV866" i="6"/>
  <c r="AU866" i="6"/>
  <c r="AT866" i="6"/>
  <c r="AS866" i="6"/>
  <c r="O866" i="6"/>
  <c r="AW865" i="6"/>
  <c r="AV865" i="6"/>
  <c r="AT865" i="6"/>
  <c r="AU865" i="6" s="1"/>
  <c r="AS865" i="6"/>
  <c r="O865" i="6"/>
  <c r="AW864" i="6"/>
  <c r="AV864" i="6"/>
  <c r="AU864" i="6"/>
  <c r="AT864" i="6"/>
  <c r="AS864" i="6"/>
  <c r="O864" i="6"/>
  <c r="AW863" i="6"/>
  <c r="AV863" i="6"/>
  <c r="AT863" i="6"/>
  <c r="AU863" i="6" s="1"/>
  <c r="AS863" i="6"/>
  <c r="O863" i="6"/>
  <c r="AW862" i="6"/>
  <c r="AV862" i="6"/>
  <c r="AU862" i="6"/>
  <c r="AT862" i="6"/>
  <c r="AS862" i="6"/>
  <c r="O862" i="6"/>
  <c r="AW861" i="6"/>
  <c r="AV861" i="6"/>
  <c r="AT861" i="6"/>
  <c r="AU861" i="6" s="1"/>
  <c r="AS861" i="6"/>
  <c r="O861" i="6"/>
  <c r="AG860" i="6"/>
  <c r="AA860" i="6"/>
  <c r="Z860" i="6"/>
  <c r="O860" i="6"/>
  <c r="J860" i="6"/>
  <c r="AV860" i="6" s="1"/>
  <c r="AW859" i="6"/>
  <c r="AV859" i="6"/>
  <c r="AU859" i="6"/>
  <c r="AT859" i="6"/>
  <c r="AS859" i="6"/>
  <c r="O859" i="6"/>
  <c r="AW858" i="6"/>
  <c r="AV858" i="6"/>
  <c r="AT858" i="6"/>
  <c r="AU858" i="6" s="1"/>
  <c r="AS858" i="6"/>
  <c r="O858" i="6"/>
  <c r="AW857" i="6"/>
  <c r="AV857" i="6"/>
  <c r="AU857" i="6"/>
  <c r="AT857" i="6"/>
  <c r="AS857" i="6"/>
  <c r="O857" i="6"/>
  <c r="AW856" i="6"/>
  <c r="AV856" i="6"/>
  <c r="AT856" i="6"/>
  <c r="AU856" i="6" s="1"/>
  <c r="AS856" i="6"/>
  <c r="O856" i="6"/>
  <c r="AW855" i="6"/>
  <c r="AV855" i="6"/>
  <c r="AU855" i="6"/>
  <c r="AT855" i="6"/>
  <c r="AS855" i="6"/>
  <c r="O855" i="6"/>
  <c r="AW854" i="6"/>
  <c r="AV854" i="6"/>
  <c r="AT854" i="6"/>
  <c r="AU854" i="6" s="1"/>
  <c r="AS854" i="6"/>
  <c r="O854" i="6"/>
  <c r="AW853" i="6"/>
  <c r="AV853" i="6"/>
  <c r="AU853" i="6"/>
  <c r="AT853" i="6"/>
  <c r="AS853" i="6"/>
  <c r="O853" i="6"/>
  <c r="AW852" i="6"/>
  <c r="AV852" i="6"/>
  <c r="AT852" i="6"/>
  <c r="AU852" i="6" s="1"/>
  <c r="AS852" i="6"/>
  <c r="O852" i="6"/>
  <c r="AW851" i="6"/>
  <c r="AV851" i="6"/>
  <c r="AU851" i="6"/>
  <c r="AT851" i="6"/>
  <c r="AS851" i="6"/>
  <c r="O851" i="6"/>
  <c r="AW850" i="6"/>
  <c r="AV850" i="6"/>
  <c r="AT850" i="6"/>
  <c r="AU850" i="6" s="1"/>
  <c r="AS850" i="6"/>
  <c r="O850" i="6"/>
  <c r="AW849" i="6"/>
  <c r="AV849" i="6"/>
  <c r="AU849" i="6"/>
  <c r="AT849" i="6"/>
  <c r="AS849" i="6"/>
  <c r="O849" i="6"/>
  <c r="AW848" i="6"/>
  <c r="AV848" i="6"/>
  <c r="AT848" i="6"/>
  <c r="AU848" i="6" s="1"/>
  <c r="AS848" i="6"/>
  <c r="O848" i="6"/>
  <c r="AW847" i="6"/>
  <c r="AV847" i="6"/>
  <c r="AU847" i="6"/>
  <c r="AT847" i="6"/>
  <c r="AS847" i="6"/>
  <c r="O847" i="6"/>
  <c r="AW846" i="6"/>
  <c r="AV846" i="6"/>
  <c r="AT846" i="6"/>
  <c r="AU846" i="6" s="1"/>
  <c r="AS846" i="6"/>
  <c r="O846" i="6"/>
  <c r="AW845" i="6"/>
  <c r="AV845" i="6"/>
  <c r="AU845" i="6"/>
  <c r="AT845" i="6"/>
  <c r="AS845" i="6"/>
  <c r="O845" i="6"/>
  <c r="AW844" i="6"/>
  <c r="AV844" i="6"/>
  <c r="AT844" i="6"/>
  <c r="AU844" i="6" s="1"/>
  <c r="AS844" i="6"/>
  <c r="O844" i="6"/>
  <c r="AW843" i="6"/>
  <c r="AV843" i="6"/>
  <c r="AU843" i="6"/>
  <c r="AT843" i="6"/>
  <c r="AS843" i="6"/>
  <c r="O843" i="6"/>
  <c r="AW842" i="6"/>
  <c r="AV842" i="6"/>
  <c r="AT842" i="6"/>
  <c r="AU842" i="6" s="1"/>
  <c r="AS842" i="6"/>
  <c r="O842" i="6"/>
  <c r="AW841" i="6"/>
  <c r="AV841" i="6"/>
  <c r="AU841" i="6"/>
  <c r="AT841" i="6"/>
  <c r="AS841" i="6"/>
  <c r="O841" i="6"/>
  <c r="AW840" i="6"/>
  <c r="AV840" i="6"/>
  <c r="AT840" i="6"/>
  <c r="AU840" i="6" s="1"/>
  <c r="AS840" i="6"/>
  <c r="O840" i="6"/>
  <c r="AW839" i="6"/>
  <c r="AV839" i="6"/>
  <c r="AU839" i="6"/>
  <c r="AT839" i="6"/>
  <c r="AS839" i="6"/>
  <c r="O839" i="6"/>
  <c r="AW838" i="6"/>
  <c r="AV838" i="6"/>
  <c r="AT838" i="6"/>
  <c r="AU838" i="6" s="1"/>
  <c r="AS838" i="6"/>
  <c r="O838" i="6"/>
  <c r="AW837" i="6"/>
  <c r="AV837" i="6"/>
  <c r="AU837" i="6"/>
  <c r="AT837" i="6"/>
  <c r="AS837" i="6"/>
  <c r="O837" i="6"/>
  <c r="AW836" i="6"/>
  <c r="AV836" i="6"/>
  <c r="AT836" i="6"/>
  <c r="AU836" i="6" s="1"/>
  <c r="AS836" i="6"/>
  <c r="O836" i="6"/>
  <c r="AW835" i="6"/>
  <c r="AV835" i="6"/>
  <c r="AU835" i="6"/>
  <c r="AT835" i="6"/>
  <c r="AS835" i="6"/>
  <c r="O835" i="6"/>
  <c r="AW834" i="6"/>
  <c r="AV834" i="6"/>
  <c r="AT834" i="6"/>
  <c r="AU834" i="6" s="1"/>
  <c r="AS834" i="6"/>
  <c r="AF834" i="6"/>
  <c r="Z834" i="6"/>
  <c r="O834" i="6"/>
  <c r="AW833" i="6"/>
  <c r="AV833" i="6"/>
  <c r="AT833" i="6"/>
  <c r="AU833" i="6" s="1"/>
  <c r="AS833" i="6"/>
  <c r="AF833" i="6"/>
  <c r="Z833" i="6"/>
  <c r="O833" i="6"/>
  <c r="AW832" i="6"/>
  <c r="AV832" i="6"/>
  <c r="AT832" i="6"/>
  <c r="AU832" i="6" s="1"/>
  <c r="AS832" i="6"/>
  <c r="AF832" i="6"/>
  <c r="Z832" i="6"/>
  <c r="O832" i="6"/>
  <c r="AW831" i="6"/>
  <c r="AV831" i="6"/>
  <c r="AT831" i="6"/>
  <c r="AU831" i="6" s="1"/>
  <c r="AS831" i="6"/>
  <c r="O831" i="6"/>
  <c r="AW830" i="6"/>
  <c r="AV830" i="6"/>
  <c r="AU830" i="6"/>
  <c r="AT830" i="6"/>
  <c r="AS830" i="6"/>
  <c r="O830" i="6"/>
  <c r="AW829" i="6"/>
  <c r="AV829" i="6"/>
  <c r="AT829" i="6"/>
  <c r="AU829" i="6" s="1"/>
  <c r="AS829" i="6"/>
  <c r="O829" i="6"/>
  <c r="AW828" i="6"/>
  <c r="AV828" i="6"/>
  <c r="AU828" i="6"/>
  <c r="AT828" i="6"/>
  <c r="AS828" i="6"/>
  <c r="O828" i="6"/>
  <c r="AW827" i="6"/>
  <c r="AV827" i="6"/>
  <c r="AT827" i="6"/>
  <c r="AU827" i="6" s="1"/>
  <c r="AS827" i="6"/>
  <c r="O827" i="6"/>
  <c r="AW826" i="6"/>
  <c r="AV826" i="6"/>
  <c r="AU826" i="6"/>
  <c r="AT826" i="6"/>
  <c r="AS826" i="6"/>
  <c r="O826" i="6"/>
  <c r="AW825" i="6"/>
  <c r="AV825" i="6"/>
  <c r="AT825" i="6"/>
  <c r="AU825" i="6" s="1"/>
  <c r="AS825" i="6"/>
  <c r="O825" i="6"/>
  <c r="AW824" i="6"/>
  <c r="AV824" i="6"/>
  <c r="AU824" i="6"/>
  <c r="AT824" i="6"/>
  <c r="AS824" i="6"/>
  <c r="O824" i="6"/>
  <c r="AW823" i="6"/>
  <c r="AV823" i="6"/>
  <c r="AT823" i="6"/>
  <c r="AU823" i="6" s="1"/>
  <c r="AS823" i="6"/>
  <c r="O823" i="6"/>
  <c r="AW822" i="6"/>
  <c r="AV822" i="6"/>
  <c r="AU822" i="6"/>
  <c r="AT822" i="6"/>
  <c r="AS822" i="6"/>
  <c r="O822" i="6"/>
  <c r="AW821" i="6"/>
  <c r="AV821" i="6"/>
  <c r="AT821" i="6"/>
  <c r="AU821" i="6" s="1"/>
  <c r="AS821" i="6"/>
  <c r="O821" i="6"/>
  <c r="AW820" i="6"/>
  <c r="AV820" i="6"/>
  <c r="AU820" i="6"/>
  <c r="AT820" i="6"/>
  <c r="AS820" i="6"/>
  <c r="O820" i="6"/>
  <c r="AW819" i="6"/>
  <c r="AV819" i="6"/>
  <c r="AT819" i="6"/>
  <c r="AU819" i="6" s="1"/>
  <c r="AS819" i="6"/>
  <c r="O819" i="6"/>
  <c r="AV818" i="6"/>
  <c r="AG818" i="6"/>
  <c r="AF818" i="6" s="1"/>
  <c r="AA818" i="6"/>
  <c r="Z818" i="6"/>
  <c r="O818" i="6"/>
  <c r="AW817" i="6"/>
  <c r="AV817" i="6"/>
  <c r="AT817" i="6"/>
  <c r="AU817" i="6" s="1"/>
  <c r="AS817" i="6"/>
  <c r="O817" i="6"/>
  <c r="AW816" i="6"/>
  <c r="AV816" i="6"/>
  <c r="AU816" i="6"/>
  <c r="AT816" i="6"/>
  <c r="AS816" i="6"/>
  <c r="O816" i="6"/>
  <c r="AW815" i="6"/>
  <c r="AT815" i="6"/>
  <c r="AS815" i="6"/>
  <c r="AG815" i="6"/>
  <c r="AV815" i="6" s="1"/>
  <c r="O815" i="6"/>
  <c r="AW814" i="6"/>
  <c r="AV814" i="6"/>
  <c r="AT814" i="6"/>
  <c r="AU814" i="6" s="1"/>
  <c r="AS814" i="6"/>
  <c r="O814" i="6"/>
  <c r="AW813" i="6"/>
  <c r="AV813" i="6"/>
  <c r="AT813" i="6"/>
  <c r="AU813" i="6" s="1"/>
  <c r="AS813" i="6"/>
  <c r="O813" i="6"/>
  <c r="AK812" i="6"/>
  <c r="AK811" i="6" s="1"/>
  <c r="AK810" i="6" s="1"/>
  <c r="AJ812" i="6"/>
  <c r="AI812" i="6"/>
  <c r="AH812" i="6"/>
  <c r="AH811" i="6" s="1"/>
  <c r="AH810" i="6" s="1"/>
  <c r="AE812" i="6"/>
  <c r="AD812" i="6"/>
  <c r="AC812" i="6"/>
  <c r="AC811" i="6" s="1"/>
  <c r="AB812" i="6"/>
  <c r="AA812" i="6"/>
  <c r="Z812" i="6"/>
  <c r="Y812" i="6"/>
  <c r="Y811" i="6" s="1"/>
  <c r="X812" i="6"/>
  <c r="W812" i="6"/>
  <c r="V812" i="6"/>
  <c r="U812" i="6"/>
  <c r="U811" i="6" s="1"/>
  <c r="T812" i="6"/>
  <c r="S812" i="6"/>
  <c r="R812" i="6"/>
  <c r="P812" i="6"/>
  <c r="P811" i="6" s="1"/>
  <c r="P810" i="6" s="1"/>
  <c r="M812" i="6"/>
  <c r="L812" i="6"/>
  <c r="K812" i="6"/>
  <c r="AJ811" i="6"/>
  <c r="AI811" i="6"/>
  <c r="AE811" i="6"/>
  <c r="AD811" i="6"/>
  <c r="AD810" i="6" s="1"/>
  <c r="AB811" i="6"/>
  <c r="AA811" i="6"/>
  <c r="Z811" i="6"/>
  <c r="Z810" i="6" s="1"/>
  <c r="X811" i="6"/>
  <c r="W811" i="6"/>
  <c r="V811" i="6"/>
  <c r="V810" i="6" s="1"/>
  <c r="T811" i="6"/>
  <c r="S811" i="6"/>
  <c r="R811" i="6"/>
  <c r="R810" i="6" s="1"/>
  <c r="M811" i="6"/>
  <c r="L811" i="6"/>
  <c r="L810" i="6" s="1"/>
  <c r="K811" i="6"/>
  <c r="K810" i="6" s="1"/>
  <c r="AJ810" i="6"/>
  <c r="AI810" i="6"/>
  <c r="AE810" i="6"/>
  <c r="AC810" i="6"/>
  <c r="AB810" i="6"/>
  <c r="AA810" i="6"/>
  <c r="Y810" i="6"/>
  <c r="X810" i="6"/>
  <c r="W810" i="6"/>
  <c r="U810" i="6"/>
  <c r="T810" i="6"/>
  <c r="S810" i="6"/>
  <c r="M810" i="6"/>
  <c r="AW809" i="6"/>
  <c r="AV809" i="6"/>
  <c r="AT809" i="6"/>
  <c r="AU809" i="6" s="1"/>
  <c r="AS809" i="6"/>
  <c r="O809" i="6"/>
  <c r="I809" i="6"/>
  <c r="AV808" i="6"/>
  <c r="AU808" i="6"/>
  <c r="AT808" i="6"/>
  <c r="O808" i="6"/>
  <c r="I808" i="6"/>
  <c r="AV807" i="6"/>
  <c r="AU807" i="6"/>
  <c r="AT807" i="6"/>
  <c r="O807" i="6"/>
  <c r="I807" i="6"/>
  <c r="AW806" i="6"/>
  <c r="AV806" i="6"/>
  <c r="AT806" i="6"/>
  <c r="AU806" i="6" s="1"/>
  <c r="AS806" i="6"/>
  <c r="O806" i="6"/>
  <c r="I806" i="6"/>
  <c r="AW805" i="6"/>
  <c r="AV805" i="6"/>
  <c r="AU805" i="6"/>
  <c r="AT805" i="6"/>
  <c r="AS805" i="6"/>
  <c r="O805" i="6"/>
  <c r="I805" i="6"/>
  <c r="AV804" i="6"/>
  <c r="AU804" i="6"/>
  <c r="AT804" i="6"/>
  <c r="O804" i="6"/>
  <c r="I804" i="6"/>
  <c r="AV803" i="6"/>
  <c r="AT803" i="6"/>
  <c r="AU803" i="6" s="1"/>
  <c r="O803" i="6"/>
  <c r="I803" i="6"/>
  <c r="AW802" i="6"/>
  <c r="AV802" i="6"/>
  <c r="AT802" i="6"/>
  <c r="AU802" i="6" s="1"/>
  <c r="AS802" i="6"/>
  <c r="O802" i="6"/>
  <c r="I802" i="6"/>
  <c r="AW801" i="6"/>
  <c r="AV801" i="6"/>
  <c r="AT801" i="6"/>
  <c r="AU801" i="6" s="1"/>
  <c r="AS801" i="6"/>
  <c r="O801" i="6"/>
  <c r="J801" i="6"/>
  <c r="I801" i="6"/>
  <c r="AW800" i="6"/>
  <c r="AV800" i="6"/>
  <c r="AT800" i="6"/>
  <c r="AU800" i="6" s="1"/>
  <c r="AS800" i="6"/>
  <c r="O800" i="6"/>
  <c r="I800" i="6"/>
  <c r="AV799" i="6"/>
  <c r="AU799" i="6"/>
  <c r="AT799" i="6"/>
  <c r="O799" i="6"/>
  <c r="I799" i="6"/>
  <c r="AV798" i="6"/>
  <c r="AU798" i="6"/>
  <c r="AT798" i="6"/>
  <c r="O798" i="6"/>
  <c r="I798" i="6"/>
  <c r="AW797" i="6"/>
  <c r="AV797" i="6"/>
  <c r="AT797" i="6"/>
  <c r="AU797" i="6" s="1"/>
  <c r="AS797" i="6"/>
  <c r="O797" i="6"/>
  <c r="I797" i="6"/>
  <c r="AW796" i="6"/>
  <c r="AV796" i="6"/>
  <c r="AT796" i="6"/>
  <c r="AU796" i="6" s="1"/>
  <c r="AS796" i="6"/>
  <c r="O796" i="6"/>
  <c r="I796" i="6"/>
  <c r="AV795" i="6"/>
  <c r="AU795" i="6"/>
  <c r="AT795" i="6"/>
  <c r="O795" i="6"/>
  <c r="I795" i="6"/>
  <c r="AV794" i="6"/>
  <c r="AT794" i="6"/>
  <c r="AU794" i="6" s="1"/>
  <c r="O794" i="6"/>
  <c r="I794" i="6"/>
  <c r="AW793" i="6"/>
  <c r="AV793" i="6"/>
  <c r="AT793" i="6"/>
  <c r="AU793" i="6" s="1"/>
  <c r="AS793" i="6"/>
  <c r="O793" i="6"/>
  <c r="I793" i="6"/>
  <c r="AW792" i="6"/>
  <c r="AV792" i="6"/>
  <c r="AU792" i="6"/>
  <c r="AT792" i="6"/>
  <c r="AS792" i="6"/>
  <c r="O792" i="6"/>
  <c r="I792" i="6"/>
  <c r="AV791" i="6"/>
  <c r="AU791" i="6"/>
  <c r="AT791" i="6"/>
  <c r="O791" i="6"/>
  <c r="I791" i="6"/>
  <c r="AV790" i="6"/>
  <c r="AU790" i="6"/>
  <c r="AT790" i="6"/>
  <c r="O790" i="6"/>
  <c r="I790" i="6"/>
  <c r="AW789" i="6"/>
  <c r="AV789" i="6"/>
  <c r="AT789" i="6"/>
  <c r="AU789" i="6" s="1"/>
  <c r="AS789" i="6"/>
  <c r="O789" i="6"/>
  <c r="I789" i="6"/>
  <c r="AW788" i="6"/>
  <c r="AV788" i="6"/>
  <c r="AT788" i="6"/>
  <c r="AU788" i="6" s="1"/>
  <c r="AS788" i="6"/>
  <c r="O788" i="6"/>
  <c r="I788" i="6"/>
  <c r="AV787" i="6"/>
  <c r="AU787" i="6"/>
  <c r="AT787" i="6"/>
  <c r="O787" i="6"/>
  <c r="I787" i="6"/>
  <c r="AV786" i="6"/>
  <c r="AT786" i="6"/>
  <c r="AU786" i="6" s="1"/>
  <c r="O786" i="6"/>
  <c r="I786" i="6"/>
  <c r="AW785" i="6"/>
  <c r="AV785" i="6"/>
  <c r="AT785" i="6"/>
  <c r="AU785" i="6" s="1"/>
  <c r="AS785" i="6"/>
  <c r="O785" i="6"/>
  <c r="I785" i="6"/>
  <c r="AW784" i="6"/>
  <c r="AV784" i="6"/>
  <c r="AT784" i="6"/>
  <c r="AU784" i="6" s="1"/>
  <c r="AS784" i="6"/>
  <c r="O784" i="6"/>
  <c r="I784" i="6"/>
  <c r="AV783" i="6"/>
  <c r="AU783" i="6"/>
  <c r="AT783" i="6"/>
  <c r="O783" i="6"/>
  <c r="I783" i="6"/>
  <c r="AV782" i="6"/>
  <c r="AU782" i="6"/>
  <c r="AT782" i="6"/>
  <c r="O782" i="6"/>
  <c r="I782" i="6"/>
  <c r="AW781" i="6"/>
  <c r="AV781" i="6"/>
  <c r="AT781" i="6"/>
  <c r="AU781" i="6" s="1"/>
  <c r="AS781" i="6"/>
  <c r="O781" i="6"/>
  <c r="I781" i="6"/>
  <c r="AW780" i="6"/>
  <c r="AV780" i="6"/>
  <c r="AT780" i="6"/>
  <c r="AU780" i="6" s="1"/>
  <c r="AS780" i="6"/>
  <c r="O780" i="6"/>
  <c r="I780" i="6"/>
  <c r="AV779" i="6"/>
  <c r="AU779" i="6"/>
  <c r="AT779" i="6"/>
  <c r="O779" i="6"/>
  <c r="I779" i="6"/>
  <c r="AV778" i="6"/>
  <c r="AT778" i="6"/>
  <c r="AU778" i="6" s="1"/>
  <c r="O778" i="6"/>
  <c r="I778" i="6"/>
  <c r="AW777" i="6"/>
  <c r="AV777" i="6"/>
  <c r="AT777" i="6"/>
  <c r="AU777" i="6" s="1"/>
  <c r="AS777" i="6"/>
  <c r="O777" i="6"/>
  <c r="I777" i="6"/>
  <c r="AW776" i="6"/>
  <c r="AV776" i="6"/>
  <c r="AT776" i="6"/>
  <c r="AU776" i="6" s="1"/>
  <c r="AS776" i="6"/>
  <c r="O776" i="6"/>
  <c r="I776" i="6"/>
  <c r="AV775" i="6"/>
  <c r="AU775" i="6"/>
  <c r="AT775" i="6"/>
  <c r="O775" i="6"/>
  <c r="I775" i="6"/>
  <c r="AV774" i="6"/>
  <c r="AU774" i="6"/>
  <c r="AT774" i="6"/>
  <c r="O774" i="6"/>
  <c r="I774" i="6"/>
  <c r="I734" i="6" s="1"/>
  <c r="AW773" i="6"/>
  <c r="AV773" i="6"/>
  <c r="AT773" i="6"/>
  <c r="AU773" i="6" s="1"/>
  <c r="AS773" i="6"/>
  <c r="O773" i="6"/>
  <c r="I773" i="6"/>
  <c r="AW772" i="6"/>
  <c r="AV772" i="6"/>
  <c r="AU772" i="6"/>
  <c r="AT772" i="6"/>
  <c r="AS772" i="6"/>
  <c r="O772" i="6"/>
  <c r="I772" i="6"/>
  <c r="AV771" i="6"/>
  <c r="AU771" i="6"/>
  <c r="AT771" i="6"/>
  <c r="O771" i="6"/>
  <c r="I771" i="6"/>
  <c r="AV770" i="6"/>
  <c r="AU770" i="6"/>
  <c r="AT770" i="6"/>
  <c r="O770" i="6"/>
  <c r="I770" i="6"/>
  <c r="AW769" i="6"/>
  <c r="AV769" i="6"/>
  <c r="AT769" i="6"/>
  <c r="AU769" i="6" s="1"/>
  <c r="AS769" i="6"/>
  <c r="O769" i="6"/>
  <c r="I769" i="6"/>
  <c r="AW768" i="6"/>
  <c r="AV768" i="6"/>
  <c r="AU768" i="6"/>
  <c r="AT768" i="6"/>
  <c r="AS768" i="6"/>
  <c r="O768" i="6"/>
  <c r="I768" i="6"/>
  <c r="AV767" i="6"/>
  <c r="AU767" i="6"/>
  <c r="AT767" i="6"/>
  <c r="O767" i="6"/>
  <c r="I767" i="6"/>
  <c r="AV766" i="6"/>
  <c r="AT766" i="6"/>
  <c r="AU766" i="6" s="1"/>
  <c r="O766" i="6"/>
  <c r="I766" i="6"/>
  <c r="AW765" i="6"/>
  <c r="AV765" i="6"/>
  <c r="AT765" i="6"/>
  <c r="AU765" i="6" s="1"/>
  <c r="AS765" i="6"/>
  <c r="O765" i="6"/>
  <c r="I765" i="6"/>
  <c r="AW764" i="6"/>
  <c r="AV764" i="6"/>
  <c r="AU764" i="6"/>
  <c r="AT764" i="6"/>
  <c r="AS764" i="6"/>
  <c r="O764" i="6"/>
  <c r="I764" i="6"/>
  <c r="AV763" i="6"/>
  <c r="AU763" i="6"/>
  <c r="AT763" i="6"/>
  <c r="O763" i="6"/>
  <c r="I763" i="6"/>
  <c r="AV762" i="6"/>
  <c r="AT762" i="6"/>
  <c r="AU762" i="6" s="1"/>
  <c r="O762" i="6"/>
  <c r="I762" i="6"/>
  <c r="AW761" i="6"/>
  <c r="AV761" i="6"/>
  <c r="AT761" i="6"/>
  <c r="AU761" i="6" s="1"/>
  <c r="AS761" i="6"/>
  <c r="O761" i="6"/>
  <c r="I761" i="6"/>
  <c r="AW760" i="6"/>
  <c r="AV760" i="6"/>
  <c r="AU760" i="6"/>
  <c r="AT760" i="6"/>
  <c r="AS760" i="6"/>
  <c r="O760" i="6"/>
  <c r="I760" i="6"/>
  <c r="AV759" i="6"/>
  <c r="AU759" i="6"/>
  <c r="AT759" i="6"/>
  <c r="O759" i="6"/>
  <c r="I759" i="6"/>
  <c r="AV758" i="6"/>
  <c r="AU758" i="6"/>
  <c r="AT758" i="6"/>
  <c r="O758" i="6"/>
  <c r="I758" i="6"/>
  <c r="AW757" i="6"/>
  <c r="AV757" i="6"/>
  <c r="AT757" i="6"/>
  <c r="AU757" i="6" s="1"/>
  <c r="AS757" i="6"/>
  <c r="Z757" i="6"/>
  <c r="O757" i="6"/>
  <c r="I757" i="6"/>
  <c r="AW756" i="6"/>
  <c r="AV756" i="6"/>
  <c r="AT756" i="6"/>
  <c r="AU756" i="6" s="1"/>
  <c r="Z756" i="6"/>
  <c r="O756" i="6"/>
  <c r="I756" i="6"/>
  <c r="AS756" i="6" s="1"/>
  <c r="AV755" i="6"/>
  <c r="AT755" i="6"/>
  <c r="AU755" i="6" s="1"/>
  <c r="Z755" i="6"/>
  <c r="O755" i="6"/>
  <c r="I755" i="6"/>
  <c r="AS755" i="6" s="1"/>
  <c r="AW754" i="6"/>
  <c r="AV754" i="6"/>
  <c r="AT754" i="6"/>
  <c r="AU754" i="6" s="1"/>
  <c r="AS754" i="6"/>
  <c r="O754" i="6"/>
  <c r="I754" i="6"/>
  <c r="AW753" i="6"/>
  <c r="AV753" i="6"/>
  <c r="AT753" i="6"/>
  <c r="AU753" i="6" s="1"/>
  <c r="AS753" i="6"/>
  <c r="O753" i="6"/>
  <c r="I753" i="6"/>
  <c r="AV752" i="6"/>
  <c r="AU752" i="6"/>
  <c r="AT752" i="6"/>
  <c r="O752" i="6"/>
  <c r="I752" i="6"/>
  <c r="AV751" i="6"/>
  <c r="AT751" i="6"/>
  <c r="AU751" i="6" s="1"/>
  <c r="O751" i="6"/>
  <c r="I751" i="6"/>
  <c r="AW750" i="6"/>
  <c r="AV750" i="6"/>
  <c r="AT750" i="6"/>
  <c r="AU750" i="6" s="1"/>
  <c r="AS750" i="6"/>
  <c r="O750" i="6"/>
  <c r="I750" i="6"/>
  <c r="AW749" i="6"/>
  <c r="AV749" i="6"/>
  <c r="AT749" i="6"/>
  <c r="AU749" i="6" s="1"/>
  <c r="AS749" i="6"/>
  <c r="O749" i="6"/>
  <c r="I749" i="6"/>
  <c r="AV748" i="6"/>
  <c r="AU748" i="6"/>
  <c r="AT748" i="6"/>
  <c r="O748" i="6"/>
  <c r="I748" i="6"/>
  <c r="AW747" i="6"/>
  <c r="AV747" i="6"/>
  <c r="AT747" i="6"/>
  <c r="AU747" i="6" s="1"/>
  <c r="AS747" i="6"/>
  <c r="Z747" i="6"/>
  <c r="O747" i="6"/>
  <c r="AW746" i="6"/>
  <c r="AV746" i="6"/>
  <c r="AT746" i="6"/>
  <c r="AU746" i="6" s="1"/>
  <c r="AS746" i="6"/>
  <c r="Z746" i="6"/>
  <c r="O746" i="6"/>
  <c r="AW745" i="6"/>
  <c r="AV745" i="6"/>
  <c r="AT745" i="6"/>
  <c r="AU745" i="6" s="1"/>
  <c r="AS745" i="6"/>
  <c r="Z745" i="6"/>
  <c r="O745" i="6"/>
  <c r="AV744" i="6"/>
  <c r="AU744" i="6"/>
  <c r="AT744" i="6"/>
  <c r="Z744" i="6"/>
  <c r="O744" i="6"/>
  <c r="I744" i="6"/>
  <c r="AW744" i="6" s="1"/>
  <c r="AW743" i="6"/>
  <c r="AV743" i="6"/>
  <c r="AU743" i="6"/>
  <c r="AT743" i="6"/>
  <c r="AS743" i="6"/>
  <c r="Z743" i="6"/>
  <c r="O743" i="6"/>
  <c r="AW742" i="6"/>
  <c r="AV742" i="6"/>
  <c r="AT742" i="6"/>
  <c r="AU742" i="6" s="1"/>
  <c r="AS742" i="6"/>
  <c r="Z742" i="6"/>
  <c r="O742" i="6"/>
  <c r="AW741" i="6"/>
  <c r="AV741" i="6"/>
  <c r="AT741" i="6"/>
  <c r="AU741" i="6" s="1"/>
  <c r="AS741" i="6"/>
  <c r="Z741" i="6"/>
  <c r="O741" i="6"/>
  <c r="AW740" i="6"/>
  <c r="AV740" i="6"/>
  <c r="AT740" i="6"/>
  <c r="AU740" i="6" s="1"/>
  <c r="AS740" i="6"/>
  <c r="Z740" i="6"/>
  <c r="O740" i="6"/>
  <c r="AW739" i="6"/>
  <c r="AV739" i="6"/>
  <c r="AU739" i="6"/>
  <c r="AT739" i="6"/>
  <c r="AS739" i="6"/>
  <c r="Z739" i="6"/>
  <c r="O739" i="6"/>
  <c r="AW738" i="6"/>
  <c r="AV738" i="6"/>
  <c r="AU738" i="6"/>
  <c r="AT738" i="6"/>
  <c r="AS738" i="6"/>
  <c r="Z738" i="6"/>
  <c r="O738" i="6"/>
  <c r="AW737" i="6"/>
  <c r="AV737" i="6"/>
  <c r="AT737" i="6"/>
  <c r="AU737" i="6" s="1"/>
  <c r="AS737" i="6"/>
  <c r="Z737" i="6"/>
  <c r="O737" i="6"/>
  <c r="AW736" i="6"/>
  <c r="AV736" i="6"/>
  <c r="AT736" i="6"/>
  <c r="AU736" i="6" s="1"/>
  <c r="AS736" i="6"/>
  <c r="Z736" i="6"/>
  <c r="O736" i="6"/>
  <c r="AW735" i="6"/>
  <c r="AV735" i="6"/>
  <c r="AU735" i="6"/>
  <c r="AT735" i="6"/>
  <c r="AS735" i="6"/>
  <c r="Z735" i="6"/>
  <c r="O735" i="6"/>
  <c r="AK734" i="6"/>
  <c r="AJ734" i="6"/>
  <c r="AJ733" i="6" s="1"/>
  <c r="AJ732" i="6" s="1"/>
  <c r="AI734" i="6"/>
  <c r="AI733" i="6" s="1"/>
  <c r="AI732" i="6" s="1"/>
  <c r="AH734" i="6"/>
  <c r="AG734" i="6"/>
  <c r="AF734" i="6"/>
  <c r="AT734" i="6" s="1"/>
  <c r="AU734" i="6" s="1"/>
  <c r="AE734" i="6"/>
  <c r="AE733" i="6" s="1"/>
  <c r="AE732" i="6" s="1"/>
  <c r="AD734" i="6"/>
  <c r="AC734" i="6"/>
  <c r="AB734" i="6"/>
  <c r="AB733" i="6" s="1"/>
  <c r="AB732" i="6" s="1"/>
  <c r="AA734" i="6"/>
  <c r="AA733" i="6" s="1"/>
  <c r="AA732" i="6" s="1"/>
  <c r="Y734" i="6"/>
  <c r="X734" i="6"/>
  <c r="W734" i="6"/>
  <c r="W733" i="6" s="1"/>
  <c r="W732" i="6" s="1"/>
  <c r="V734" i="6"/>
  <c r="U734" i="6"/>
  <c r="T734" i="6"/>
  <c r="S734" i="6"/>
  <c r="S733" i="6" s="1"/>
  <c r="S732" i="6" s="1"/>
  <c r="R734" i="6"/>
  <c r="P734" i="6"/>
  <c r="M734" i="6"/>
  <c r="L734" i="6"/>
  <c r="K734" i="6"/>
  <c r="J734" i="6"/>
  <c r="AV734" i="6" s="1"/>
  <c r="AK733" i="6"/>
  <c r="AH733" i="6"/>
  <c r="AG733" i="6"/>
  <c r="AD733" i="6"/>
  <c r="AC733" i="6"/>
  <c r="Y733" i="6"/>
  <c r="X733" i="6"/>
  <c r="V733" i="6"/>
  <c r="U733" i="6"/>
  <c r="T733" i="6"/>
  <c r="R733" i="6"/>
  <c r="P733" i="6"/>
  <c r="M733" i="6"/>
  <c r="L733" i="6"/>
  <c r="K733" i="6"/>
  <c r="J733" i="6"/>
  <c r="AV733" i="6" s="1"/>
  <c r="AK732" i="6"/>
  <c r="AH732" i="6"/>
  <c r="AG732" i="6"/>
  <c r="AD732" i="6"/>
  <c r="AC732" i="6"/>
  <c r="Y732" i="6"/>
  <c r="X732" i="6"/>
  <c r="V732" i="6"/>
  <c r="U732" i="6"/>
  <c r="T732" i="6"/>
  <c r="R732" i="6"/>
  <c r="P732" i="6"/>
  <c r="M732" i="6"/>
  <c r="L732" i="6"/>
  <c r="K732" i="6"/>
  <c r="J732" i="6"/>
  <c r="AV732" i="6" s="1"/>
  <c r="AW731" i="6"/>
  <c r="AV731" i="6"/>
  <c r="AT731" i="6"/>
  <c r="AU731" i="6" s="1"/>
  <c r="AS731" i="6"/>
  <c r="O731" i="6"/>
  <c r="AW730" i="6"/>
  <c r="AV730" i="6"/>
  <c r="AT730" i="6"/>
  <c r="AU730" i="6" s="1"/>
  <c r="AS730" i="6"/>
  <c r="O730" i="6"/>
  <c r="AW729" i="6"/>
  <c r="AV729" i="6"/>
  <c r="AT729" i="6"/>
  <c r="AU729" i="6" s="1"/>
  <c r="AS729" i="6"/>
  <c r="O729" i="6"/>
  <c r="AW728" i="6"/>
  <c r="AV728" i="6"/>
  <c r="AT728" i="6"/>
  <c r="AU728" i="6" s="1"/>
  <c r="AS728" i="6"/>
  <c r="O728" i="6"/>
  <c r="AW727" i="6"/>
  <c r="AV727" i="6"/>
  <c r="AU727" i="6"/>
  <c r="AT727" i="6"/>
  <c r="AS727" i="6"/>
  <c r="O727" i="6"/>
  <c r="AW726" i="6"/>
  <c r="AV726" i="6"/>
  <c r="AT726" i="6"/>
  <c r="AU726" i="6" s="1"/>
  <c r="AS726" i="6"/>
  <c r="O726" i="6"/>
  <c r="AW725" i="6"/>
  <c r="AV725" i="6"/>
  <c r="AT725" i="6"/>
  <c r="AU725" i="6" s="1"/>
  <c r="AS725" i="6"/>
  <c r="O725" i="6"/>
  <c r="AW724" i="6"/>
  <c r="AV724" i="6"/>
  <c r="AU724" i="6"/>
  <c r="AT724" i="6"/>
  <c r="AS724" i="6"/>
  <c r="O724" i="6"/>
  <c r="AG723" i="6"/>
  <c r="AV723" i="6" s="1"/>
  <c r="AF723" i="6"/>
  <c r="AT723" i="6" s="1"/>
  <c r="AU723" i="6" s="1"/>
  <c r="O723" i="6"/>
  <c r="AW722" i="6"/>
  <c r="AV722" i="6"/>
  <c r="AU722" i="6"/>
  <c r="AT722" i="6"/>
  <c r="AS722" i="6"/>
  <c r="O722" i="6"/>
  <c r="AW721" i="6"/>
  <c r="AV721" i="6"/>
  <c r="AT721" i="6"/>
  <c r="AU721" i="6" s="1"/>
  <c r="AS721" i="6"/>
  <c r="O721" i="6"/>
  <c r="AW720" i="6"/>
  <c r="AV720" i="6"/>
  <c r="AT720" i="6"/>
  <c r="AU720" i="6" s="1"/>
  <c r="AS720" i="6"/>
  <c r="O720" i="6"/>
  <c r="AW719" i="6"/>
  <c r="AV719" i="6"/>
  <c r="AT719" i="6"/>
  <c r="AU719" i="6" s="1"/>
  <c r="AS719" i="6"/>
  <c r="O719" i="6"/>
  <c r="AW718" i="6"/>
  <c r="AV718" i="6"/>
  <c r="AT718" i="6"/>
  <c r="AU718" i="6" s="1"/>
  <c r="AS718" i="6"/>
  <c r="O718" i="6"/>
  <c r="AW717" i="6"/>
  <c r="AV717" i="6"/>
  <c r="AT717" i="6"/>
  <c r="AU717" i="6" s="1"/>
  <c r="AS717" i="6"/>
  <c r="O717" i="6"/>
  <c r="M717" i="6"/>
  <c r="AW716" i="6"/>
  <c r="AV716" i="6"/>
  <c r="AU716" i="6"/>
  <c r="AT716" i="6"/>
  <c r="AS716" i="6"/>
  <c r="O716" i="6"/>
  <c r="O714" i="6" s="1"/>
  <c r="O713" i="6" s="1"/>
  <c r="O712" i="6" s="1"/>
  <c r="AW715" i="6"/>
  <c r="AV715" i="6"/>
  <c r="AT715" i="6"/>
  <c r="AU715" i="6" s="1"/>
  <c r="AS715" i="6"/>
  <c r="O715" i="6"/>
  <c r="AK714" i="6"/>
  <c r="AK713" i="6" s="1"/>
  <c r="AK712" i="6" s="1"/>
  <c r="AJ714" i="6"/>
  <c r="AI714" i="6"/>
  <c r="AH714" i="6"/>
  <c r="AG714" i="6"/>
  <c r="AG713" i="6" s="1"/>
  <c r="AE714" i="6"/>
  <c r="AD714" i="6"/>
  <c r="AC714" i="6"/>
  <c r="AC713" i="6" s="1"/>
  <c r="AC712" i="6" s="1"/>
  <c r="AB714" i="6"/>
  <c r="AA714" i="6"/>
  <c r="Z714" i="6"/>
  <c r="Y714" i="6"/>
  <c r="Y713" i="6" s="1"/>
  <c r="Y712" i="6" s="1"/>
  <c r="X714" i="6"/>
  <c r="W714" i="6"/>
  <c r="V714" i="6"/>
  <c r="U714" i="6"/>
  <c r="U713" i="6" s="1"/>
  <c r="U712" i="6" s="1"/>
  <c r="T714" i="6"/>
  <c r="S714" i="6"/>
  <c r="R714" i="6"/>
  <c r="P714" i="6"/>
  <c r="P713" i="6" s="1"/>
  <c r="P712" i="6" s="1"/>
  <c r="M714" i="6"/>
  <c r="L714" i="6"/>
  <c r="K714" i="6"/>
  <c r="K713" i="6" s="1"/>
  <c r="K712" i="6" s="1"/>
  <c r="J714" i="6"/>
  <c r="AV714" i="6" s="1"/>
  <c r="I714" i="6"/>
  <c r="AJ713" i="6"/>
  <c r="AI713" i="6"/>
  <c r="AH713" i="6"/>
  <c r="AE713" i="6"/>
  <c r="AD713" i="6"/>
  <c r="AB713" i="6"/>
  <c r="AA713" i="6"/>
  <c r="Z713" i="6"/>
  <c r="X713" i="6"/>
  <c r="W713" i="6"/>
  <c r="V713" i="6"/>
  <c r="T713" i="6"/>
  <c r="S713" i="6"/>
  <c r="R713" i="6"/>
  <c r="M713" i="6"/>
  <c r="L713" i="6"/>
  <c r="J713" i="6"/>
  <c r="I713" i="6"/>
  <c r="AJ712" i="6"/>
  <c r="AI712" i="6"/>
  <c r="AH712" i="6"/>
  <c r="AE712" i="6"/>
  <c r="AD712" i="6"/>
  <c r="AB712" i="6"/>
  <c r="AA712" i="6"/>
  <c r="Z712" i="6"/>
  <c r="X712" i="6"/>
  <c r="W712" i="6"/>
  <c r="V712" i="6"/>
  <c r="T712" i="6"/>
  <c r="S712" i="6"/>
  <c r="R712" i="6"/>
  <c r="M712" i="6"/>
  <c r="L712" i="6"/>
  <c r="J712" i="6"/>
  <c r="I712" i="6"/>
  <c r="AG711" i="6"/>
  <c r="AF711" i="6" s="1"/>
  <c r="O711" i="6"/>
  <c r="AW710" i="6"/>
  <c r="AV710" i="6"/>
  <c r="AU710" i="6"/>
  <c r="AT710" i="6"/>
  <c r="AS710" i="6"/>
  <c r="O710" i="6"/>
  <c r="AW709" i="6"/>
  <c r="AT709" i="6"/>
  <c r="AU709" i="6" s="1"/>
  <c r="AG709" i="6"/>
  <c r="AF709" i="6"/>
  <c r="AA709" i="6"/>
  <c r="Z709" i="6" s="1"/>
  <c r="Z689" i="6" s="1"/>
  <c r="Z688" i="6" s="1"/>
  <c r="O709" i="6"/>
  <c r="J709" i="6"/>
  <c r="AV709" i="6" s="1"/>
  <c r="I709" i="6"/>
  <c r="AS709" i="6" s="1"/>
  <c r="AW708" i="6"/>
  <c r="AV708" i="6"/>
  <c r="AT708" i="6"/>
  <c r="AU708" i="6" s="1"/>
  <c r="AS708" i="6"/>
  <c r="O708" i="6"/>
  <c r="AV707" i="6"/>
  <c r="AG707" i="6"/>
  <c r="AF707" i="6" s="1"/>
  <c r="O707" i="6"/>
  <c r="AW706" i="6"/>
  <c r="AV706" i="6"/>
  <c r="AU706" i="6"/>
  <c r="AT706" i="6"/>
  <c r="AS706" i="6"/>
  <c r="O706" i="6"/>
  <c r="AW705" i="6"/>
  <c r="AV705" i="6"/>
  <c r="AT705" i="6"/>
  <c r="AU705" i="6" s="1"/>
  <c r="AS705" i="6"/>
  <c r="O705" i="6"/>
  <c r="AW704" i="6"/>
  <c r="AV704" i="6"/>
  <c r="AU704" i="6"/>
  <c r="AT704" i="6"/>
  <c r="AS704" i="6"/>
  <c r="O704" i="6"/>
  <c r="AW703" i="6"/>
  <c r="AV703" i="6"/>
  <c r="AT703" i="6"/>
  <c r="AU703" i="6" s="1"/>
  <c r="AS703" i="6"/>
  <c r="O703" i="6"/>
  <c r="AW702" i="6"/>
  <c r="AV702" i="6"/>
  <c r="AU702" i="6"/>
  <c r="AT702" i="6"/>
  <c r="AS702" i="6"/>
  <c r="O702" i="6"/>
  <c r="AW701" i="6"/>
  <c r="AV701" i="6"/>
  <c r="AT701" i="6"/>
  <c r="AU701" i="6" s="1"/>
  <c r="AS701" i="6"/>
  <c r="O701" i="6"/>
  <c r="AW700" i="6"/>
  <c r="AV700" i="6"/>
  <c r="AU700" i="6"/>
  <c r="AT700" i="6"/>
  <c r="AS700" i="6"/>
  <c r="O700" i="6"/>
  <c r="M700" i="6"/>
  <c r="M689" i="6" s="1"/>
  <c r="M688" i="6" s="1"/>
  <c r="M672" i="6" s="1"/>
  <c r="AW699" i="6"/>
  <c r="AV699" i="6"/>
  <c r="AT699" i="6"/>
  <c r="AU699" i="6" s="1"/>
  <c r="AS699" i="6"/>
  <c r="O699" i="6"/>
  <c r="AW698" i="6"/>
  <c r="AV698" i="6"/>
  <c r="AT698" i="6"/>
  <c r="AU698" i="6" s="1"/>
  <c r="AS698" i="6"/>
  <c r="O698" i="6"/>
  <c r="AW697" i="6"/>
  <c r="AV697" i="6"/>
  <c r="AU697" i="6"/>
  <c r="AT697" i="6"/>
  <c r="AS697" i="6"/>
  <c r="O697" i="6"/>
  <c r="AW696" i="6"/>
  <c r="AV696" i="6"/>
  <c r="AT696" i="6"/>
  <c r="AU696" i="6" s="1"/>
  <c r="AS696" i="6"/>
  <c r="O696" i="6"/>
  <c r="AW695" i="6"/>
  <c r="AV695" i="6"/>
  <c r="AU695" i="6"/>
  <c r="AT695" i="6"/>
  <c r="AS695" i="6"/>
  <c r="O695" i="6"/>
  <c r="AW694" i="6"/>
  <c r="AV694" i="6"/>
  <c r="AT694" i="6"/>
  <c r="AU694" i="6" s="1"/>
  <c r="AS694" i="6"/>
  <c r="O694" i="6"/>
  <c r="AW693" i="6"/>
  <c r="AV693" i="6"/>
  <c r="AU693" i="6"/>
  <c r="AT693" i="6"/>
  <c r="AS693" i="6"/>
  <c r="O693" i="6"/>
  <c r="AW692" i="6"/>
  <c r="AV692" i="6"/>
  <c r="AT692" i="6"/>
  <c r="AU692" i="6" s="1"/>
  <c r="AS692" i="6"/>
  <c r="O692" i="6"/>
  <c r="O689" i="6" s="1"/>
  <c r="O688" i="6" s="1"/>
  <c r="O672" i="6" s="1"/>
  <c r="AW691" i="6"/>
  <c r="AV691" i="6"/>
  <c r="AT691" i="6"/>
  <c r="AU691" i="6" s="1"/>
  <c r="AS691" i="6"/>
  <c r="O691" i="6"/>
  <c r="AW690" i="6"/>
  <c r="AV690" i="6"/>
  <c r="AT690" i="6"/>
  <c r="AU690" i="6" s="1"/>
  <c r="AS690" i="6"/>
  <c r="O690" i="6"/>
  <c r="AK689" i="6"/>
  <c r="AJ689" i="6"/>
  <c r="AI689" i="6"/>
  <c r="AI688" i="6" s="1"/>
  <c r="AI672" i="6" s="1"/>
  <c r="AH689" i="6"/>
  <c r="AE689" i="6"/>
  <c r="AD689" i="6"/>
  <c r="AC689" i="6"/>
  <c r="AB689" i="6"/>
  <c r="AA689" i="6"/>
  <c r="Y689" i="6"/>
  <c r="X689" i="6"/>
  <c r="W689" i="6"/>
  <c r="V689" i="6"/>
  <c r="U689" i="6"/>
  <c r="T689" i="6"/>
  <c r="S689" i="6"/>
  <c r="R689" i="6"/>
  <c r="P689" i="6"/>
  <c r="L689" i="6"/>
  <c r="K689" i="6"/>
  <c r="J689" i="6"/>
  <c r="I689" i="6"/>
  <c r="AK688" i="6"/>
  <c r="AJ688" i="6"/>
  <c r="AH688" i="6"/>
  <c r="AE688" i="6"/>
  <c r="AD688" i="6"/>
  <c r="AC688" i="6"/>
  <c r="AB688" i="6"/>
  <c r="AB672" i="6" s="1"/>
  <c r="AA688" i="6"/>
  <c r="Y688" i="6"/>
  <c r="X688" i="6"/>
  <c r="W688" i="6"/>
  <c r="V688" i="6"/>
  <c r="U688" i="6"/>
  <c r="T688" i="6"/>
  <c r="T672" i="6" s="1"/>
  <c r="S688" i="6"/>
  <c r="S672" i="6" s="1"/>
  <c r="R688" i="6"/>
  <c r="P688" i="6"/>
  <c r="L688" i="6"/>
  <c r="K688" i="6"/>
  <c r="J688" i="6"/>
  <c r="J672" i="6" s="1"/>
  <c r="I688" i="6"/>
  <c r="I672" i="6" s="1"/>
  <c r="AW687" i="6"/>
  <c r="AV687" i="6"/>
  <c r="AU687" i="6"/>
  <c r="AT687" i="6"/>
  <c r="AS687" i="6"/>
  <c r="AW686" i="6"/>
  <c r="AV686" i="6"/>
  <c r="AU686" i="6"/>
  <c r="AT686" i="6"/>
  <c r="AS686" i="6"/>
  <c r="AW685" i="6"/>
  <c r="AV685" i="6"/>
  <c r="AT685" i="6"/>
  <c r="AU685" i="6" s="1"/>
  <c r="AS685" i="6"/>
  <c r="AW684" i="6"/>
  <c r="AV684" i="6"/>
  <c r="AT684" i="6"/>
  <c r="AU684" i="6" s="1"/>
  <c r="AS684" i="6"/>
  <c r="AW683" i="6"/>
  <c r="AV683" i="6"/>
  <c r="AU683" i="6"/>
  <c r="AT683" i="6"/>
  <c r="AS683" i="6"/>
  <c r="AW682" i="6"/>
  <c r="AV682" i="6"/>
  <c r="AU682" i="6"/>
  <c r="AT682" i="6"/>
  <c r="AS682" i="6"/>
  <c r="AW681" i="6"/>
  <c r="AV681" i="6"/>
  <c r="AT681" i="6"/>
  <c r="AU681" i="6" s="1"/>
  <c r="AS681" i="6"/>
  <c r="AW680" i="6"/>
  <c r="AV680" i="6"/>
  <c r="AT680" i="6"/>
  <c r="AU680" i="6" s="1"/>
  <c r="AS680" i="6"/>
  <c r="AW679" i="6"/>
  <c r="AV679" i="6"/>
  <c r="AU679" i="6"/>
  <c r="AT679" i="6"/>
  <c r="AS679" i="6"/>
  <c r="AK678" i="6"/>
  <c r="AJ678" i="6"/>
  <c r="AJ676" i="6" s="1"/>
  <c r="AI678" i="6"/>
  <c r="AH678" i="6"/>
  <c r="AG678" i="6"/>
  <c r="AG676" i="6" s="1"/>
  <c r="AF678" i="6"/>
  <c r="AE678" i="6"/>
  <c r="AD678" i="6"/>
  <c r="AC678" i="6"/>
  <c r="AC676" i="6" s="1"/>
  <c r="AC673" i="6" s="1"/>
  <c r="AC672" i="6" s="1"/>
  <c r="AB678" i="6"/>
  <c r="AB676" i="6" s="1"/>
  <c r="AA678" i="6"/>
  <c r="Z678" i="6"/>
  <c r="Y678" i="6"/>
  <c r="X678" i="6"/>
  <c r="X676" i="6" s="1"/>
  <c r="W678" i="6"/>
  <c r="V678" i="6"/>
  <c r="U678" i="6"/>
  <c r="T678" i="6"/>
  <c r="T676" i="6" s="1"/>
  <c r="S678" i="6"/>
  <c r="R678" i="6"/>
  <c r="P678" i="6"/>
  <c r="P676" i="6" s="1"/>
  <c r="P673" i="6" s="1"/>
  <c r="P672" i="6" s="1"/>
  <c r="O678" i="6"/>
  <c r="O676" i="6" s="1"/>
  <c r="M678" i="6"/>
  <c r="L678" i="6"/>
  <c r="K678" i="6"/>
  <c r="K676" i="6" s="1"/>
  <c r="K673" i="6" s="1"/>
  <c r="K672" i="6" s="1"/>
  <c r="J678" i="6"/>
  <c r="J676" i="6" s="1"/>
  <c r="I678" i="6"/>
  <c r="AW677" i="6"/>
  <c r="AV677" i="6"/>
  <c r="AU677" i="6"/>
  <c r="AT677" i="6"/>
  <c r="AS677" i="6"/>
  <c r="AK676" i="6"/>
  <c r="AK673" i="6" s="1"/>
  <c r="AK672" i="6" s="1"/>
  <c r="AI676" i="6"/>
  <c r="AH676" i="6"/>
  <c r="AH673" i="6" s="1"/>
  <c r="AH672" i="6" s="1"/>
  <c r="AE676" i="6"/>
  <c r="AD676" i="6"/>
  <c r="AD673" i="6" s="1"/>
  <c r="AD672" i="6" s="1"/>
  <c r="AA676" i="6"/>
  <c r="Z676" i="6"/>
  <c r="Z673" i="6" s="1"/>
  <c r="Y676" i="6"/>
  <c r="Y673" i="6" s="1"/>
  <c r="Y672" i="6" s="1"/>
  <c r="W676" i="6"/>
  <c r="V676" i="6"/>
  <c r="V673" i="6" s="1"/>
  <c r="V672" i="6" s="1"/>
  <c r="U676" i="6"/>
  <c r="U673" i="6" s="1"/>
  <c r="U672" i="6" s="1"/>
  <c r="S676" i="6"/>
  <c r="R676" i="6"/>
  <c r="R673" i="6" s="1"/>
  <c r="R672" i="6" s="1"/>
  <c r="M676" i="6"/>
  <c r="L676" i="6"/>
  <c r="L673" i="6" s="1"/>
  <c r="L672" i="6" s="1"/>
  <c r="I676" i="6"/>
  <c r="AW675" i="6"/>
  <c r="AV675" i="6"/>
  <c r="AT675" i="6"/>
  <c r="AU675" i="6" s="1"/>
  <c r="AS675" i="6"/>
  <c r="AW674" i="6"/>
  <c r="AV674" i="6"/>
  <c r="AT674" i="6"/>
  <c r="AU674" i="6" s="1"/>
  <c r="AS674" i="6"/>
  <c r="AJ673" i="6"/>
  <c r="AI673" i="6"/>
  <c r="AE673" i="6"/>
  <c r="AB673" i="6"/>
  <c r="AA673" i="6"/>
  <c r="X673" i="6"/>
  <c r="W673" i="6"/>
  <c r="T673" i="6"/>
  <c r="S673" i="6"/>
  <c r="O673" i="6"/>
  <c r="M673" i="6"/>
  <c r="J673" i="6"/>
  <c r="I673" i="6"/>
  <c r="AJ672" i="6"/>
  <c r="AE672" i="6"/>
  <c r="AA672" i="6"/>
  <c r="X672" i="6"/>
  <c r="W672" i="6"/>
  <c r="AW671" i="6"/>
  <c r="AV671" i="6"/>
  <c r="AU671" i="6"/>
  <c r="AT671" i="6"/>
  <c r="AS671" i="6"/>
  <c r="O671" i="6"/>
  <c r="AW670" i="6"/>
  <c r="AV670" i="6"/>
  <c r="AT670" i="6"/>
  <c r="AU670" i="6" s="1"/>
  <c r="AS670" i="6"/>
  <c r="O670" i="6"/>
  <c r="AW669" i="6"/>
  <c r="AV669" i="6"/>
  <c r="AU669" i="6"/>
  <c r="AT669" i="6"/>
  <c r="AS669" i="6"/>
  <c r="O669" i="6"/>
  <c r="AW668" i="6"/>
  <c r="AV668" i="6"/>
  <c r="AT668" i="6"/>
  <c r="AU668" i="6" s="1"/>
  <c r="AS668" i="6"/>
  <c r="O668" i="6"/>
  <c r="AW667" i="6"/>
  <c r="AV667" i="6"/>
  <c r="AU667" i="6"/>
  <c r="AT667" i="6"/>
  <c r="AS667" i="6"/>
  <c r="O667" i="6"/>
  <c r="AW666" i="6"/>
  <c r="AV666" i="6"/>
  <c r="AT666" i="6"/>
  <c r="AU666" i="6" s="1"/>
  <c r="AS666" i="6"/>
  <c r="O666" i="6"/>
  <c r="AW665" i="6"/>
  <c r="AV665" i="6"/>
  <c r="AT665" i="6"/>
  <c r="AU665" i="6" s="1"/>
  <c r="AS665" i="6"/>
  <c r="O665" i="6"/>
  <c r="AW664" i="6"/>
  <c r="AV664" i="6"/>
  <c r="AT664" i="6"/>
  <c r="AU664" i="6" s="1"/>
  <c r="AS664" i="6"/>
  <c r="O664" i="6"/>
  <c r="AW663" i="6"/>
  <c r="AV663" i="6"/>
  <c r="AU663" i="6"/>
  <c r="AT663" i="6"/>
  <c r="AS663" i="6"/>
  <c r="O663" i="6"/>
  <c r="AW662" i="6"/>
  <c r="AV662" i="6"/>
  <c r="AT662" i="6"/>
  <c r="AU662" i="6" s="1"/>
  <c r="AS662" i="6"/>
  <c r="O662" i="6"/>
  <c r="AW661" i="6"/>
  <c r="AV661" i="6"/>
  <c r="AU661" i="6"/>
  <c r="AT661" i="6"/>
  <c r="AS661" i="6"/>
  <c r="O661" i="6"/>
  <c r="AW660" i="6"/>
  <c r="AV660" i="6"/>
  <c r="AT660" i="6"/>
  <c r="AU660" i="6" s="1"/>
  <c r="AS660" i="6"/>
  <c r="O660" i="6"/>
  <c r="AW659" i="6"/>
  <c r="AV659" i="6"/>
  <c r="AU659" i="6"/>
  <c r="AT659" i="6"/>
  <c r="AS659" i="6"/>
  <c r="O659" i="6"/>
  <c r="AW658" i="6"/>
  <c r="AV658" i="6"/>
  <c r="AT658" i="6"/>
  <c r="AU658" i="6" s="1"/>
  <c r="AS658" i="6"/>
  <c r="O658" i="6"/>
  <c r="AW657" i="6"/>
  <c r="AV657" i="6"/>
  <c r="AT657" i="6"/>
  <c r="AU657" i="6" s="1"/>
  <c r="AS657" i="6"/>
  <c r="O657" i="6"/>
  <c r="AW656" i="6"/>
  <c r="AV656" i="6"/>
  <c r="AT656" i="6"/>
  <c r="AU656" i="6" s="1"/>
  <c r="AS656" i="6"/>
  <c r="O656" i="6"/>
  <c r="AW655" i="6"/>
  <c r="AV655" i="6"/>
  <c r="AU655" i="6"/>
  <c r="AT655" i="6"/>
  <c r="AS655" i="6"/>
  <c r="O655" i="6"/>
  <c r="AW654" i="6"/>
  <c r="AV654" i="6"/>
  <c r="AT654" i="6"/>
  <c r="AU654" i="6" s="1"/>
  <c r="AS654" i="6"/>
  <c r="O654" i="6"/>
  <c r="AW653" i="6"/>
  <c r="AV653" i="6"/>
  <c r="AU653" i="6"/>
  <c r="AT653" i="6"/>
  <c r="AS653" i="6"/>
  <c r="O653" i="6"/>
  <c r="AW652" i="6"/>
  <c r="AV652" i="6"/>
  <c r="AT652" i="6"/>
  <c r="AU652" i="6" s="1"/>
  <c r="AS652" i="6"/>
  <c r="O652" i="6"/>
  <c r="AW651" i="6"/>
  <c r="AV651" i="6"/>
  <c r="AU651" i="6"/>
  <c r="AT651" i="6"/>
  <c r="AS651" i="6"/>
  <c r="O651" i="6"/>
  <c r="AW650" i="6"/>
  <c r="AV650" i="6"/>
  <c r="AT650" i="6"/>
  <c r="AU650" i="6" s="1"/>
  <c r="AS650" i="6"/>
  <c r="O650" i="6"/>
  <c r="AW649" i="6"/>
  <c r="AV649" i="6"/>
  <c r="AT649" i="6"/>
  <c r="AU649" i="6" s="1"/>
  <c r="AS649" i="6"/>
  <c r="O649" i="6"/>
  <c r="AW648" i="6"/>
  <c r="AV648" i="6"/>
  <c r="AT648" i="6"/>
  <c r="AU648" i="6" s="1"/>
  <c r="AS648" i="6"/>
  <c r="O648" i="6"/>
  <c r="AW647" i="6"/>
  <c r="AV647" i="6"/>
  <c r="AU647" i="6"/>
  <c r="AT647" i="6"/>
  <c r="AS647" i="6"/>
  <c r="O647" i="6"/>
  <c r="AW646" i="6"/>
  <c r="AV646" i="6"/>
  <c r="AT646" i="6"/>
  <c r="AU646" i="6" s="1"/>
  <c r="AS646" i="6"/>
  <c r="O646" i="6"/>
  <c r="AW645" i="6"/>
  <c r="AV645" i="6"/>
  <c r="AU645" i="6"/>
  <c r="AT645" i="6"/>
  <c r="AS645" i="6"/>
  <c r="O645" i="6"/>
  <c r="AW644" i="6"/>
  <c r="AV644" i="6"/>
  <c r="AT644" i="6"/>
  <c r="AU644" i="6" s="1"/>
  <c r="AS644" i="6"/>
  <c r="O644" i="6"/>
  <c r="AW643" i="6"/>
  <c r="AV643" i="6"/>
  <c r="AU643" i="6"/>
  <c r="AT643" i="6"/>
  <c r="AS643" i="6"/>
  <c r="O643" i="6"/>
  <c r="AW642" i="6"/>
  <c r="AV642" i="6"/>
  <c r="AT642" i="6"/>
  <c r="AU642" i="6" s="1"/>
  <c r="AS642" i="6"/>
  <c r="O642" i="6"/>
  <c r="AW641" i="6"/>
  <c r="AV641" i="6"/>
  <c r="AT641" i="6"/>
  <c r="AU641" i="6" s="1"/>
  <c r="AS641" i="6"/>
  <c r="O641" i="6"/>
  <c r="AW640" i="6"/>
  <c r="AV640" i="6"/>
  <c r="AT640" i="6"/>
  <c r="AU640" i="6" s="1"/>
  <c r="AS640" i="6"/>
  <c r="O640" i="6"/>
  <c r="AW639" i="6"/>
  <c r="AV639" i="6"/>
  <c r="AU639" i="6"/>
  <c r="AT639" i="6"/>
  <c r="AS639" i="6"/>
  <c r="O639" i="6"/>
  <c r="AW638" i="6"/>
  <c r="AV638" i="6"/>
  <c r="AT638" i="6"/>
  <c r="AU638" i="6" s="1"/>
  <c r="AS638" i="6"/>
  <c r="O638" i="6"/>
  <c r="AW637" i="6"/>
  <c r="AV637" i="6"/>
  <c r="AU637" i="6"/>
  <c r="AT637" i="6"/>
  <c r="AS637" i="6"/>
  <c r="O637" i="6"/>
  <c r="AW636" i="6"/>
  <c r="AV636" i="6"/>
  <c r="AT636" i="6"/>
  <c r="AU636" i="6" s="1"/>
  <c r="AS636" i="6"/>
  <c r="O636" i="6"/>
  <c r="AW635" i="6"/>
  <c r="AV635" i="6"/>
  <c r="AU635" i="6"/>
  <c r="AT635" i="6"/>
  <c r="AS635" i="6"/>
  <c r="O635" i="6"/>
  <c r="AW634" i="6"/>
  <c r="AV634" i="6"/>
  <c r="AT634" i="6"/>
  <c r="AU634" i="6" s="1"/>
  <c r="AS634" i="6"/>
  <c r="O634" i="6"/>
  <c r="AW633" i="6"/>
  <c r="AV633" i="6"/>
  <c r="AT633" i="6"/>
  <c r="AU633" i="6" s="1"/>
  <c r="AS633" i="6"/>
  <c r="O633" i="6"/>
  <c r="AW632" i="6"/>
  <c r="AV632" i="6"/>
  <c r="AT632" i="6"/>
  <c r="AU632" i="6" s="1"/>
  <c r="AS632" i="6"/>
  <c r="O632" i="6"/>
  <c r="AW631" i="6"/>
  <c r="AV631" i="6"/>
  <c r="AU631" i="6"/>
  <c r="AT631" i="6"/>
  <c r="AS631" i="6"/>
  <c r="O631" i="6"/>
  <c r="AW630" i="6"/>
  <c r="AV630" i="6"/>
  <c r="AT630" i="6"/>
  <c r="AU630" i="6" s="1"/>
  <c r="AS630" i="6"/>
  <c r="O630" i="6"/>
  <c r="AW629" i="6"/>
  <c r="AV629" i="6"/>
  <c r="AU629" i="6"/>
  <c r="AT629" i="6"/>
  <c r="AS629" i="6"/>
  <c r="O629" i="6"/>
  <c r="AW628" i="6"/>
  <c r="AV628" i="6"/>
  <c r="AT628" i="6"/>
  <c r="AU628" i="6" s="1"/>
  <c r="AS628" i="6"/>
  <c r="O628" i="6"/>
  <c r="AW627" i="6"/>
  <c r="AV627" i="6"/>
  <c r="AU627" i="6"/>
  <c r="AT627" i="6"/>
  <c r="AS627" i="6"/>
  <c r="O627" i="6"/>
  <c r="AW626" i="6"/>
  <c r="AV626" i="6"/>
  <c r="AT626" i="6"/>
  <c r="AU626" i="6" s="1"/>
  <c r="AS626" i="6"/>
  <c r="O626" i="6"/>
  <c r="AW625" i="6"/>
  <c r="AV625" i="6"/>
  <c r="AT625" i="6"/>
  <c r="AU625" i="6" s="1"/>
  <c r="AS625" i="6"/>
  <c r="O625" i="6"/>
  <c r="AW624" i="6"/>
  <c r="AV624" i="6"/>
  <c r="AT624" i="6"/>
  <c r="AU624" i="6" s="1"/>
  <c r="AS624" i="6"/>
  <c r="O624" i="6"/>
  <c r="AW623" i="6"/>
  <c r="AV623" i="6"/>
  <c r="AU623" i="6"/>
  <c r="AT623" i="6"/>
  <c r="AS623" i="6"/>
  <c r="O623" i="6"/>
  <c r="AW622" i="6"/>
  <c r="AV622" i="6"/>
  <c r="AT622" i="6"/>
  <c r="AU622" i="6" s="1"/>
  <c r="AS622" i="6"/>
  <c r="O622" i="6"/>
  <c r="AW621" i="6"/>
  <c r="AV621" i="6"/>
  <c r="AU621" i="6"/>
  <c r="AT621" i="6"/>
  <c r="AS621" i="6"/>
  <c r="O621" i="6"/>
  <c r="AW620" i="6"/>
  <c r="AV620" i="6"/>
  <c r="AT620" i="6"/>
  <c r="AU620" i="6" s="1"/>
  <c r="AS620" i="6"/>
  <c r="O620" i="6"/>
  <c r="AW619" i="6"/>
  <c r="AV619" i="6"/>
  <c r="AU619" i="6"/>
  <c r="AT619" i="6"/>
  <c r="AS619" i="6"/>
  <c r="O619" i="6"/>
  <c r="AW618" i="6"/>
  <c r="AV618" i="6"/>
  <c r="AT618" i="6"/>
  <c r="AU618" i="6" s="1"/>
  <c r="AS618" i="6"/>
  <c r="O618" i="6"/>
  <c r="AW617" i="6"/>
  <c r="AV617" i="6"/>
  <c r="AT617" i="6"/>
  <c r="AU617" i="6" s="1"/>
  <c r="AS617" i="6"/>
  <c r="O617" i="6"/>
  <c r="AW616" i="6"/>
  <c r="AV616" i="6"/>
  <c r="AT616" i="6"/>
  <c r="AU616" i="6" s="1"/>
  <c r="AS616" i="6"/>
  <c r="O616" i="6"/>
  <c r="AW615" i="6"/>
  <c r="AV615" i="6"/>
  <c r="AU615" i="6"/>
  <c r="AT615" i="6"/>
  <c r="AS615" i="6"/>
  <c r="O615" i="6"/>
  <c r="AW614" i="6"/>
  <c r="AV614" i="6"/>
  <c r="AT614" i="6"/>
  <c r="AU614" i="6" s="1"/>
  <c r="AS614" i="6"/>
  <c r="O614" i="6"/>
  <c r="AW613" i="6"/>
  <c r="AV613" i="6"/>
  <c r="AU613" i="6"/>
  <c r="AT613" i="6"/>
  <c r="AS613" i="6"/>
  <c r="O613" i="6"/>
  <c r="AW612" i="6"/>
  <c r="AV612" i="6"/>
  <c r="AT612" i="6"/>
  <c r="AU612" i="6" s="1"/>
  <c r="AS612" i="6"/>
  <c r="O612" i="6"/>
  <c r="AW611" i="6"/>
  <c r="AV611" i="6"/>
  <c r="AU611" i="6"/>
  <c r="AT611" i="6"/>
  <c r="AS611" i="6"/>
  <c r="O611" i="6"/>
  <c r="AW610" i="6"/>
  <c r="AV610" i="6"/>
  <c r="AT610" i="6"/>
  <c r="AU610" i="6" s="1"/>
  <c r="AS610" i="6"/>
  <c r="O610" i="6"/>
  <c r="AW609" i="6"/>
  <c r="AV609" i="6"/>
  <c r="AT609" i="6"/>
  <c r="AU609" i="6" s="1"/>
  <c r="AS609" i="6"/>
  <c r="O609" i="6"/>
  <c r="AW608" i="6"/>
  <c r="AV608" i="6"/>
  <c r="AT608" i="6"/>
  <c r="AU608" i="6" s="1"/>
  <c r="AS608" i="6"/>
  <c r="O608" i="6"/>
  <c r="AW607" i="6"/>
  <c r="AV607" i="6"/>
  <c r="AU607" i="6"/>
  <c r="AT607" i="6"/>
  <c r="AS607" i="6"/>
  <c r="O607" i="6"/>
  <c r="AW606" i="6"/>
  <c r="AV606" i="6"/>
  <c r="AT606" i="6"/>
  <c r="AU606" i="6" s="1"/>
  <c r="AS606" i="6"/>
  <c r="O606" i="6"/>
  <c r="AW605" i="6"/>
  <c r="AV605" i="6"/>
  <c r="AU605" i="6"/>
  <c r="AT605" i="6"/>
  <c r="AS605" i="6"/>
  <c r="O605" i="6"/>
  <c r="AW604" i="6"/>
  <c r="AV604" i="6"/>
  <c r="AT604" i="6"/>
  <c r="AU604" i="6" s="1"/>
  <c r="AS604" i="6"/>
  <c r="O604" i="6"/>
  <c r="AW603" i="6"/>
  <c r="AV603" i="6"/>
  <c r="AT603" i="6"/>
  <c r="AU603" i="6" s="1"/>
  <c r="AS603" i="6"/>
  <c r="O603" i="6"/>
  <c r="AW602" i="6"/>
  <c r="AV602" i="6"/>
  <c r="AT602" i="6"/>
  <c r="AU602" i="6" s="1"/>
  <c r="AS602" i="6"/>
  <c r="O602" i="6"/>
  <c r="AW601" i="6"/>
  <c r="AV601" i="6"/>
  <c r="AT601" i="6"/>
  <c r="AU601" i="6" s="1"/>
  <c r="AS601" i="6"/>
  <c r="O601" i="6"/>
  <c r="AW600" i="6"/>
  <c r="AV600" i="6"/>
  <c r="AT600" i="6"/>
  <c r="AU600" i="6" s="1"/>
  <c r="AS600" i="6"/>
  <c r="O600" i="6"/>
  <c r="AW599" i="6"/>
  <c r="AV599" i="6"/>
  <c r="AU599" i="6"/>
  <c r="AT599" i="6"/>
  <c r="AS599" i="6"/>
  <c r="O599" i="6"/>
  <c r="AW598" i="6"/>
  <c r="AV598" i="6"/>
  <c r="AT598" i="6"/>
  <c r="AU598" i="6" s="1"/>
  <c r="AS598" i="6"/>
  <c r="O598" i="6"/>
  <c r="AW597" i="6"/>
  <c r="AV597" i="6"/>
  <c r="AU597" i="6"/>
  <c r="AT597" i="6"/>
  <c r="AS597" i="6"/>
  <c r="O597" i="6"/>
  <c r="AW596" i="6"/>
  <c r="AV596" i="6"/>
  <c r="AT596" i="6"/>
  <c r="AU596" i="6" s="1"/>
  <c r="AS596" i="6"/>
  <c r="O596" i="6"/>
  <c r="AW595" i="6"/>
  <c r="AV595" i="6"/>
  <c r="AT595" i="6"/>
  <c r="AU595" i="6" s="1"/>
  <c r="AS595" i="6"/>
  <c r="O595" i="6"/>
  <c r="AW594" i="6"/>
  <c r="AV594" i="6"/>
  <c r="AT594" i="6"/>
  <c r="AU594" i="6" s="1"/>
  <c r="AS594" i="6"/>
  <c r="O594" i="6"/>
  <c r="AW593" i="6"/>
  <c r="AV593" i="6"/>
  <c r="AT593" i="6"/>
  <c r="AU593" i="6" s="1"/>
  <c r="AS593" i="6"/>
  <c r="O593" i="6"/>
  <c r="AW592" i="6"/>
  <c r="AV592" i="6"/>
  <c r="AT592" i="6"/>
  <c r="AU592" i="6" s="1"/>
  <c r="AS592" i="6"/>
  <c r="O592" i="6"/>
  <c r="AW591" i="6"/>
  <c r="AV591" i="6"/>
  <c r="AU591" i="6"/>
  <c r="AT591" i="6"/>
  <c r="AS591" i="6"/>
  <c r="O591" i="6"/>
  <c r="AW590" i="6"/>
  <c r="AV590" i="6"/>
  <c r="AT590" i="6"/>
  <c r="AU590" i="6" s="1"/>
  <c r="AS590" i="6"/>
  <c r="O590" i="6"/>
  <c r="AW589" i="6"/>
  <c r="AV589" i="6"/>
  <c r="AU589" i="6"/>
  <c r="AT589" i="6"/>
  <c r="AS589" i="6"/>
  <c r="O589" i="6"/>
  <c r="O588" i="6" s="1"/>
  <c r="O587" i="6" s="1"/>
  <c r="AW588" i="6"/>
  <c r="AS588" i="6"/>
  <c r="AK588" i="6"/>
  <c r="AK587" i="6" s="1"/>
  <c r="AJ588" i="6"/>
  <c r="AI588" i="6"/>
  <c r="AH588" i="6"/>
  <c r="AG588" i="6"/>
  <c r="AG587" i="6" s="1"/>
  <c r="AF588" i="6"/>
  <c r="AE588" i="6"/>
  <c r="AD588" i="6"/>
  <c r="AC588" i="6"/>
  <c r="AC587" i="6" s="1"/>
  <c r="AB588" i="6"/>
  <c r="AA588" i="6"/>
  <c r="Z588" i="6"/>
  <c r="Y588" i="6"/>
  <c r="Y587" i="6" s="1"/>
  <c r="X588" i="6"/>
  <c r="W588" i="6"/>
  <c r="V588" i="6"/>
  <c r="U588" i="6"/>
  <c r="U587" i="6" s="1"/>
  <c r="T588" i="6"/>
  <c r="S588" i="6"/>
  <c r="R588" i="6"/>
  <c r="P588" i="6"/>
  <c r="P587" i="6" s="1"/>
  <c r="M588" i="6"/>
  <c r="L588" i="6"/>
  <c r="K588" i="6"/>
  <c r="J588" i="6"/>
  <c r="I588" i="6"/>
  <c r="AW587" i="6"/>
  <c r="AS587" i="6"/>
  <c r="AJ587" i="6"/>
  <c r="AI587" i="6"/>
  <c r="AH587" i="6"/>
  <c r="AF587" i="6"/>
  <c r="AE587" i="6"/>
  <c r="AD587" i="6"/>
  <c r="AB587" i="6"/>
  <c r="AA587" i="6"/>
  <c r="Z587" i="6"/>
  <c r="X587" i="6"/>
  <c r="W587" i="6"/>
  <c r="V587" i="6"/>
  <c r="T587" i="6"/>
  <c r="S587" i="6"/>
  <c r="R587" i="6"/>
  <c r="M587" i="6"/>
  <c r="L587" i="6"/>
  <c r="K587" i="6"/>
  <c r="J587" i="6"/>
  <c r="I587" i="6"/>
  <c r="AW586" i="6"/>
  <c r="AV586" i="6"/>
  <c r="AT586" i="6"/>
  <c r="AU586" i="6" s="1"/>
  <c r="AS586" i="6"/>
  <c r="O586" i="6"/>
  <c r="AW585" i="6"/>
  <c r="AV585" i="6"/>
  <c r="AT585" i="6"/>
  <c r="AU585" i="6" s="1"/>
  <c r="AS585" i="6"/>
  <c r="O585" i="6"/>
  <c r="AW584" i="6"/>
  <c r="AV584" i="6"/>
  <c r="AT584" i="6"/>
  <c r="AU584" i="6" s="1"/>
  <c r="AS584" i="6"/>
  <c r="O584" i="6"/>
  <c r="AW583" i="6"/>
  <c r="AV583" i="6"/>
  <c r="AU583" i="6"/>
  <c r="AT583" i="6"/>
  <c r="AS583" i="6"/>
  <c r="O583" i="6"/>
  <c r="AW582" i="6"/>
  <c r="AV582" i="6"/>
  <c r="AT582" i="6"/>
  <c r="AU582" i="6" s="1"/>
  <c r="AS582" i="6"/>
  <c r="O582" i="6"/>
  <c r="AW581" i="6"/>
  <c r="AV581" i="6"/>
  <c r="AU581" i="6"/>
  <c r="AT581" i="6"/>
  <c r="AS581" i="6"/>
  <c r="O581" i="6"/>
  <c r="AW580" i="6"/>
  <c r="AV580" i="6"/>
  <c r="AS580" i="6"/>
  <c r="AK580" i="6"/>
  <c r="AJ580" i="6"/>
  <c r="AI580" i="6"/>
  <c r="AH580" i="6"/>
  <c r="AG580" i="6"/>
  <c r="AF580" i="6"/>
  <c r="AE580" i="6"/>
  <c r="AD580" i="6"/>
  <c r="AC580" i="6"/>
  <c r="AB580" i="6"/>
  <c r="AA580" i="6"/>
  <c r="Z580" i="6"/>
  <c r="Y580" i="6"/>
  <c r="X580" i="6"/>
  <c r="W580" i="6"/>
  <c r="V580" i="6"/>
  <c r="U580" i="6"/>
  <c r="T580" i="6"/>
  <c r="S580" i="6"/>
  <c r="R580" i="6"/>
  <c r="P580" i="6"/>
  <c r="M580" i="6"/>
  <c r="L580" i="6"/>
  <c r="L579" i="6" s="1"/>
  <c r="L578" i="6" s="1"/>
  <c r="K580" i="6"/>
  <c r="J580" i="6"/>
  <c r="I580" i="6"/>
  <c r="AW579" i="6"/>
  <c r="AS579" i="6"/>
  <c r="AK579" i="6"/>
  <c r="AK578" i="6" s="1"/>
  <c r="AJ579" i="6"/>
  <c r="AI579" i="6"/>
  <c r="AH579" i="6"/>
  <c r="AG579" i="6"/>
  <c r="AG578" i="6" s="1"/>
  <c r="AF579" i="6"/>
  <c r="AE579" i="6"/>
  <c r="AD579" i="6"/>
  <c r="AC579" i="6"/>
  <c r="AC578" i="6" s="1"/>
  <c r="AB579" i="6"/>
  <c r="AA579" i="6"/>
  <c r="Z579" i="6"/>
  <c r="Y579" i="6"/>
  <c r="Y578" i="6" s="1"/>
  <c r="X579" i="6"/>
  <c r="W579" i="6"/>
  <c r="V579" i="6"/>
  <c r="U579" i="6"/>
  <c r="U578" i="6" s="1"/>
  <c r="T579" i="6"/>
  <c r="S579" i="6"/>
  <c r="R579" i="6"/>
  <c r="P579" i="6"/>
  <c r="P578" i="6" s="1"/>
  <c r="M579" i="6"/>
  <c r="K579" i="6"/>
  <c r="J579" i="6"/>
  <c r="I579" i="6"/>
  <c r="AW578" i="6"/>
  <c r="AS578" i="6"/>
  <c r="AJ578" i="6"/>
  <c r="AI578" i="6"/>
  <c r="AH578" i="6"/>
  <c r="AF578" i="6"/>
  <c r="AE578" i="6"/>
  <c r="AD578" i="6"/>
  <c r="AB578" i="6"/>
  <c r="AA578" i="6"/>
  <c r="Z578" i="6"/>
  <c r="X578" i="6"/>
  <c r="W578" i="6"/>
  <c r="V578" i="6"/>
  <c r="T578" i="6"/>
  <c r="S578" i="6"/>
  <c r="R578" i="6"/>
  <c r="M578" i="6"/>
  <c r="K578" i="6"/>
  <c r="J578" i="6"/>
  <c r="I578" i="6"/>
  <c r="AV577" i="6"/>
  <c r="AS577" i="6"/>
  <c r="AF577" i="6"/>
  <c r="AT577" i="6" s="1"/>
  <c r="AU577" i="6" s="1"/>
  <c r="O577" i="6"/>
  <c r="AV576" i="6"/>
  <c r="AF576" i="6"/>
  <c r="O576" i="6"/>
  <c r="AV575" i="6"/>
  <c r="AU575" i="6"/>
  <c r="AT575" i="6"/>
  <c r="AF575" i="6"/>
  <c r="AW575" i="6" s="1"/>
  <c r="O575" i="6"/>
  <c r="AW574" i="6"/>
  <c r="AV574" i="6"/>
  <c r="AT574" i="6"/>
  <c r="AU574" i="6" s="1"/>
  <c r="AS574" i="6"/>
  <c r="AF574" i="6"/>
  <c r="O574" i="6"/>
  <c r="AW573" i="6"/>
  <c r="AV573" i="6"/>
  <c r="AS573" i="6"/>
  <c r="AF573" i="6"/>
  <c r="AT573" i="6" s="1"/>
  <c r="AU573" i="6" s="1"/>
  <c r="O573" i="6"/>
  <c r="AV572" i="6"/>
  <c r="AF572" i="6"/>
  <c r="O572" i="6"/>
  <c r="AV571" i="6"/>
  <c r="AU571" i="6"/>
  <c r="AT571" i="6"/>
  <c r="AF571" i="6"/>
  <c r="AW571" i="6" s="1"/>
  <c r="O571" i="6"/>
  <c r="AW570" i="6"/>
  <c r="AV570" i="6"/>
  <c r="AT570" i="6"/>
  <c r="AU570" i="6" s="1"/>
  <c r="AS570" i="6"/>
  <c r="AF570" i="6"/>
  <c r="O570" i="6"/>
  <c r="AW569" i="6"/>
  <c r="AV569" i="6"/>
  <c r="AS569" i="6"/>
  <c r="AF569" i="6"/>
  <c r="AT569" i="6" s="1"/>
  <c r="AU569" i="6" s="1"/>
  <c r="O569" i="6"/>
  <c r="AV568" i="6"/>
  <c r="AF568" i="6"/>
  <c r="O568" i="6"/>
  <c r="AV567" i="6"/>
  <c r="AU567" i="6"/>
  <c r="AT567" i="6"/>
  <c r="AF567" i="6"/>
  <c r="AW567" i="6" s="1"/>
  <c r="O567" i="6"/>
  <c r="AW566" i="6"/>
  <c r="AV566" i="6"/>
  <c r="AT566" i="6"/>
  <c r="AU566" i="6" s="1"/>
  <c r="AS566" i="6"/>
  <c r="AF566" i="6"/>
  <c r="O566" i="6"/>
  <c r="AW565" i="6"/>
  <c r="AV565" i="6"/>
  <c r="AS565" i="6"/>
  <c r="AF565" i="6"/>
  <c r="AT565" i="6" s="1"/>
  <c r="AU565" i="6" s="1"/>
  <c r="O565" i="6"/>
  <c r="AV564" i="6"/>
  <c r="AF564" i="6"/>
  <c r="O564" i="6"/>
  <c r="AV563" i="6"/>
  <c r="AU563" i="6"/>
  <c r="AT563" i="6"/>
  <c r="AF563" i="6"/>
  <c r="AW563" i="6" s="1"/>
  <c r="O563" i="6"/>
  <c r="AW562" i="6"/>
  <c r="AV562" i="6"/>
  <c r="AT562" i="6"/>
  <c r="AU562" i="6" s="1"/>
  <c r="AS562" i="6"/>
  <c r="AF562" i="6"/>
  <c r="O562" i="6"/>
  <c r="AV561" i="6"/>
  <c r="AS561" i="6"/>
  <c r="AF561" i="6"/>
  <c r="AT561" i="6" s="1"/>
  <c r="AU561" i="6" s="1"/>
  <c r="O561" i="6"/>
  <c r="AV560" i="6"/>
  <c r="AF560" i="6"/>
  <c r="O560" i="6"/>
  <c r="AV559" i="6"/>
  <c r="AU559" i="6"/>
  <c r="AT559" i="6"/>
  <c r="AF559" i="6"/>
  <c r="AW559" i="6" s="1"/>
  <c r="O559" i="6"/>
  <c r="AW558" i="6"/>
  <c r="AV558" i="6"/>
  <c r="AT558" i="6"/>
  <c r="AU558" i="6" s="1"/>
  <c r="AS558" i="6"/>
  <c r="AF558" i="6"/>
  <c r="O558" i="6"/>
  <c r="AW557" i="6"/>
  <c r="AV557" i="6"/>
  <c r="AS557" i="6"/>
  <c r="AF557" i="6"/>
  <c r="AT557" i="6" s="1"/>
  <c r="AU557" i="6" s="1"/>
  <c r="O557" i="6"/>
  <c r="AV556" i="6"/>
  <c r="AF556" i="6"/>
  <c r="O556" i="6"/>
  <c r="AV555" i="6"/>
  <c r="AU555" i="6"/>
  <c r="AT555" i="6"/>
  <c r="AF555" i="6"/>
  <c r="AW555" i="6" s="1"/>
  <c r="O555" i="6"/>
  <c r="AW554" i="6"/>
  <c r="AV554" i="6"/>
  <c r="AT554" i="6"/>
  <c r="AU554" i="6" s="1"/>
  <c r="AS554" i="6"/>
  <c r="AF554" i="6"/>
  <c r="O554" i="6"/>
  <c r="AW553" i="6"/>
  <c r="AV553" i="6"/>
  <c r="AS553" i="6"/>
  <c r="AF553" i="6"/>
  <c r="AT553" i="6" s="1"/>
  <c r="AU553" i="6" s="1"/>
  <c r="O553" i="6"/>
  <c r="AV552" i="6"/>
  <c r="AF552" i="6"/>
  <c r="O552" i="6"/>
  <c r="AV551" i="6"/>
  <c r="AU551" i="6"/>
  <c r="AT551" i="6"/>
  <c r="AF551" i="6"/>
  <c r="AW551" i="6" s="1"/>
  <c r="O551" i="6"/>
  <c r="AW550" i="6"/>
  <c r="AV550" i="6"/>
  <c r="AT550" i="6"/>
  <c r="AU550" i="6" s="1"/>
  <c r="AS550" i="6"/>
  <c r="AF550" i="6"/>
  <c r="O550" i="6"/>
  <c r="AW549" i="6"/>
  <c r="AV549" i="6"/>
  <c r="AS549" i="6"/>
  <c r="AF549" i="6"/>
  <c r="AT549" i="6" s="1"/>
  <c r="AU549" i="6" s="1"/>
  <c r="O549" i="6"/>
  <c r="AV548" i="6"/>
  <c r="AF548" i="6"/>
  <c r="O548" i="6"/>
  <c r="AV547" i="6"/>
  <c r="AU547" i="6"/>
  <c r="AT547" i="6"/>
  <c r="AF547" i="6"/>
  <c r="AW547" i="6" s="1"/>
  <c r="O547" i="6"/>
  <c r="AW546" i="6"/>
  <c r="AV546" i="6"/>
  <c r="AT546" i="6"/>
  <c r="AU546" i="6" s="1"/>
  <c r="AS546" i="6"/>
  <c r="AF546" i="6"/>
  <c r="O546" i="6"/>
  <c r="AV545" i="6"/>
  <c r="AG545" i="6"/>
  <c r="O545" i="6"/>
  <c r="AV544" i="6"/>
  <c r="AG544" i="6"/>
  <c r="O544" i="6"/>
  <c r="AG543" i="6"/>
  <c r="AV543" i="6" s="1"/>
  <c r="O543" i="6"/>
  <c r="AG542" i="6"/>
  <c r="AV542" i="6" s="1"/>
  <c r="O542" i="6"/>
  <c r="AV541" i="6"/>
  <c r="AG541" i="6"/>
  <c r="O541" i="6"/>
  <c r="AV540" i="6"/>
  <c r="AG540" i="6"/>
  <c r="O540" i="6"/>
  <c r="AG539" i="6"/>
  <c r="AV539" i="6" s="1"/>
  <c r="O539" i="6"/>
  <c r="AG538" i="6"/>
  <c r="AV538" i="6" s="1"/>
  <c r="O538" i="6"/>
  <c r="AV537" i="6"/>
  <c r="AG537" i="6"/>
  <c r="O537" i="6"/>
  <c r="AV536" i="6"/>
  <c r="AG536" i="6"/>
  <c r="O536" i="6"/>
  <c r="AG535" i="6"/>
  <c r="AV535" i="6" s="1"/>
  <c r="O535" i="6"/>
  <c r="AG534" i="6"/>
  <c r="AV534" i="6" s="1"/>
  <c r="O534" i="6"/>
  <c r="AV533" i="6"/>
  <c r="AG533" i="6"/>
  <c r="O533" i="6"/>
  <c r="AV532" i="6"/>
  <c r="AG532" i="6"/>
  <c r="O532" i="6"/>
  <c r="AG531" i="6"/>
  <c r="AV531" i="6" s="1"/>
  <c r="O531" i="6"/>
  <c r="AG530" i="6"/>
  <c r="AV530" i="6" s="1"/>
  <c r="O530" i="6"/>
  <c r="AW529" i="6"/>
  <c r="AV529" i="6"/>
  <c r="AT529" i="6"/>
  <c r="AU529" i="6" s="1"/>
  <c r="AS529" i="6"/>
  <c r="O529" i="6"/>
  <c r="AW528" i="6"/>
  <c r="AV528" i="6"/>
  <c r="AT528" i="6"/>
  <c r="AU528" i="6" s="1"/>
  <c r="AS528" i="6"/>
  <c r="O528" i="6"/>
  <c r="AW527" i="6"/>
  <c r="AV527" i="6"/>
  <c r="AT527" i="6"/>
  <c r="AU527" i="6" s="1"/>
  <c r="AS527" i="6"/>
  <c r="O527" i="6"/>
  <c r="AW526" i="6"/>
  <c r="AV526" i="6"/>
  <c r="AU526" i="6"/>
  <c r="AT526" i="6"/>
  <c r="AS526" i="6"/>
  <c r="O526" i="6"/>
  <c r="AG525" i="6"/>
  <c r="AV525" i="6" s="1"/>
  <c r="O525" i="6"/>
  <c r="AG524" i="6"/>
  <c r="AV524" i="6" s="1"/>
  <c r="O524" i="6"/>
  <c r="AV523" i="6"/>
  <c r="AG523" i="6"/>
  <c r="O523" i="6"/>
  <c r="AV522" i="6"/>
  <c r="AG522" i="6"/>
  <c r="O522" i="6"/>
  <c r="AG521" i="6"/>
  <c r="AV521" i="6" s="1"/>
  <c r="O521" i="6"/>
  <c r="AG520" i="6"/>
  <c r="AV520" i="6" s="1"/>
  <c r="O520" i="6"/>
  <c r="AV519" i="6"/>
  <c r="AG519" i="6"/>
  <c r="O519" i="6"/>
  <c r="AV518" i="6"/>
  <c r="AG518" i="6"/>
  <c r="O518" i="6"/>
  <c r="AG517" i="6"/>
  <c r="AV517" i="6" s="1"/>
  <c r="O517" i="6"/>
  <c r="AG516" i="6"/>
  <c r="AV516" i="6" s="1"/>
  <c r="O516" i="6"/>
  <c r="AV515" i="6"/>
  <c r="AG515" i="6"/>
  <c r="O515" i="6"/>
  <c r="AW514" i="6"/>
  <c r="AV514" i="6"/>
  <c r="AS514" i="6"/>
  <c r="AF514" i="6"/>
  <c r="AT514" i="6" s="1"/>
  <c r="AU514" i="6" s="1"/>
  <c r="O514" i="6"/>
  <c r="AV513" i="6"/>
  <c r="AF513" i="6"/>
  <c r="O513" i="6"/>
  <c r="AV512" i="6"/>
  <c r="AT512" i="6"/>
  <c r="AU512" i="6" s="1"/>
  <c r="AF512" i="6"/>
  <c r="AW512" i="6" s="1"/>
  <c r="O512" i="6"/>
  <c r="AW511" i="6"/>
  <c r="AV511" i="6"/>
  <c r="AT511" i="6"/>
  <c r="AU511" i="6" s="1"/>
  <c r="AS511" i="6"/>
  <c r="AF511" i="6"/>
  <c r="O511" i="6"/>
  <c r="AW510" i="6"/>
  <c r="AV510" i="6"/>
  <c r="AT510" i="6"/>
  <c r="AU510" i="6" s="1"/>
  <c r="AS510" i="6"/>
  <c r="O510" i="6"/>
  <c r="AW509" i="6"/>
  <c r="AV509" i="6"/>
  <c r="AT509" i="6"/>
  <c r="AU509" i="6" s="1"/>
  <c r="AS509" i="6"/>
  <c r="O509" i="6"/>
  <c r="AW508" i="6"/>
  <c r="AV508" i="6"/>
  <c r="AT508" i="6"/>
  <c r="AU508" i="6" s="1"/>
  <c r="AS508" i="6"/>
  <c r="O508" i="6"/>
  <c r="AW507" i="6"/>
  <c r="AV507" i="6"/>
  <c r="AT507" i="6"/>
  <c r="AU507" i="6" s="1"/>
  <c r="AS507" i="6"/>
  <c r="O507" i="6"/>
  <c r="AW506" i="6"/>
  <c r="AV506" i="6"/>
  <c r="AT506" i="6"/>
  <c r="AU506" i="6" s="1"/>
  <c r="AS506" i="6"/>
  <c r="O506" i="6"/>
  <c r="AW505" i="6"/>
  <c r="AV505" i="6"/>
  <c r="AU505" i="6"/>
  <c r="AT505" i="6"/>
  <c r="AS505" i="6"/>
  <c r="O505" i="6"/>
  <c r="AW504" i="6"/>
  <c r="AV504" i="6"/>
  <c r="AT504" i="6"/>
  <c r="AU504" i="6" s="1"/>
  <c r="AS504" i="6"/>
  <c r="O504" i="6"/>
  <c r="AW503" i="6"/>
  <c r="AV503" i="6"/>
  <c r="AU503" i="6"/>
  <c r="AT503" i="6"/>
  <c r="AS503" i="6"/>
  <c r="O503" i="6"/>
  <c r="AW502" i="6"/>
  <c r="AV502" i="6"/>
  <c r="AT502" i="6"/>
  <c r="AU502" i="6" s="1"/>
  <c r="AS502" i="6"/>
  <c r="O502" i="6"/>
  <c r="AW501" i="6"/>
  <c r="AV501" i="6"/>
  <c r="AT501" i="6"/>
  <c r="AU501" i="6" s="1"/>
  <c r="AS501" i="6"/>
  <c r="O501" i="6"/>
  <c r="AW500" i="6"/>
  <c r="AV500" i="6"/>
  <c r="AT500" i="6"/>
  <c r="AU500" i="6" s="1"/>
  <c r="AS500" i="6"/>
  <c r="O500" i="6"/>
  <c r="AW499" i="6"/>
  <c r="AV499" i="6"/>
  <c r="AT499" i="6"/>
  <c r="AU499" i="6" s="1"/>
  <c r="AS499" i="6"/>
  <c r="O499" i="6"/>
  <c r="AW498" i="6"/>
  <c r="AV498" i="6"/>
  <c r="AT498" i="6"/>
  <c r="AU498" i="6" s="1"/>
  <c r="AS498" i="6"/>
  <c r="O498" i="6"/>
  <c r="AW497" i="6"/>
  <c r="AV497" i="6"/>
  <c r="AU497" i="6"/>
  <c r="AT497" i="6"/>
  <c r="AS497" i="6"/>
  <c r="O497" i="6"/>
  <c r="AW496" i="6"/>
  <c r="AV496" i="6"/>
  <c r="AT496" i="6"/>
  <c r="AU496" i="6" s="1"/>
  <c r="AS496" i="6"/>
  <c r="O496" i="6"/>
  <c r="AW495" i="6"/>
  <c r="AV495" i="6"/>
  <c r="AU495" i="6"/>
  <c r="AT495" i="6"/>
  <c r="AS495" i="6"/>
  <c r="O495" i="6"/>
  <c r="AW494" i="6"/>
  <c r="AV494" i="6"/>
  <c r="AT494" i="6"/>
  <c r="AU494" i="6" s="1"/>
  <c r="AS494" i="6"/>
  <c r="O494" i="6"/>
  <c r="AW493" i="6"/>
  <c r="AV493" i="6"/>
  <c r="AT493" i="6"/>
  <c r="AU493" i="6" s="1"/>
  <c r="AS493" i="6"/>
  <c r="O493" i="6"/>
  <c r="AW492" i="6"/>
  <c r="AV492" i="6"/>
  <c r="AT492" i="6"/>
  <c r="AU492" i="6" s="1"/>
  <c r="AS492" i="6"/>
  <c r="O492" i="6"/>
  <c r="AW491" i="6"/>
  <c r="AV491" i="6"/>
  <c r="AT491" i="6"/>
  <c r="AU491" i="6" s="1"/>
  <c r="AS491" i="6"/>
  <c r="O491" i="6"/>
  <c r="AW490" i="6"/>
  <c r="AV490" i="6"/>
  <c r="AT490" i="6"/>
  <c r="AU490" i="6" s="1"/>
  <c r="AS490" i="6"/>
  <c r="O490" i="6"/>
  <c r="AK489" i="6"/>
  <c r="AI489" i="6"/>
  <c r="AI488" i="6" s="1"/>
  <c r="AH489" i="6"/>
  <c r="AH488" i="6" s="1"/>
  <c r="AH487" i="6" s="1"/>
  <c r="AE489" i="6"/>
  <c r="AE488" i="6" s="1"/>
  <c r="AC489" i="6"/>
  <c r="AB489" i="6"/>
  <c r="AA489" i="6"/>
  <c r="AA488" i="6" s="1"/>
  <c r="AA487" i="6" s="1"/>
  <c r="Z489" i="6"/>
  <c r="Z488" i="6" s="1"/>
  <c r="Y489" i="6"/>
  <c r="X489" i="6"/>
  <c r="W489" i="6"/>
  <c r="W488" i="6" s="1"/>
  <c r="W487" i="6" s="1"/>
  <c r="V489" i="6"/>
  <c r="V488" i="6" s="1"/>
  <c r="U489" i="6"/>
  <c r="T489" i="6"/>
  <c r="S489" i="6"/>
  <c r="R489" i="6"/>
  <c r="R488" i="6" s="1"/>
  <c r="P489" i="6"/>
  <c r="M489" i="6"/>
  <c r="L489" i="6"/>
  <c r="L488" i="6" s="1"/>
  <c r="K489" i="6"/>
  <c r="J489" i="6"/>
  <c r="I489" i="6"/>
  <c r="I488" i="6" s="1"/>
  <c r="AK488" i="6"/>
  <c r="AC488" i="6"/>
  <c r="AC487" i="6" s="1"/>
  <c r="AB488" i="6"/>
  <c r="Y488" i="6"/>
  <c r="Y487" i="6" s="1"/>
  <c r="X488" i="6"/>
  <c r="X487" i="6" s="1"/>
  <c r="U488" i="6"/>
  <c r="T488" i="6"/>
  <c r="T487" i="6" s="1"/>
  <c r="S488" i="6"/>
  <c r="P488" i="6"/>
  <c r="M488" i="6"/>
  <c r="K488" i="6"/>
  <c r="K487" i="6" s="1"/>
  <c r="J488" i="6"/>
  <c r="AK487" i="6"/>
  <c r="AI487" i="6"/>
  <c r="AE487" i="6"/>
  <c r="AB487" i="6"/>
  <c r="Z487" i="6"/>
  <c r="V487" i="6"/>
  <c r="U487" i="6"/>
  <c r="S487" i="6"/>
  <c r="R487" i="6"/>
  <c r="P487" i="6"/>
  <c r="M487" i="6"/>
  <c r="L487" i="6"/>
  <c r="J487" i="6"/>
  <c r="I487" i="6"/>
  <c r="AG486" i="6"/>
  <c r="AV486" i="6" s="1"/>
  <c r="O486" i="6"/>
  <c r="M486" i="6"/>
  <c r="I486" i="6"/>
  <c r="AV485" i="6"/>
  <c r="AG485" i="6"/>
  <c r="O485" i="6"/>
  <c r="I485" i="6"/>
  <c r="AV484" i="6"/>
  <c r="AT484" i="6"/>
  <c r="AU484" i="6" s="1"/>
  <c r="AF484" i="6"/>
  <c r="O484" i="6"/>
  <c r="M484" i="6"/>
  <c r="I484" i="6"/>
  <c r="AW484" i="6" s="1"/>
  <c r="AV483" i="6"/>
  <c r="AU483" i="6"/>
  <c r="AT483" i="6"/>
  <c r="AF483" i="6"/>
  <c r="O483" i="6"/>
  <c r="M483" i="6"/>
  <c r="I483" i="6"/>
  <c r="AW483" i="6" s="1"/>
  <c r="AV482" i="6"/>
  <c r="AF482" i="6"/>
  <c r="AT482" i="6" s="1"/>
  <c r="AU482" i="6" s="1"/>
  <c r="O482" i="6"/>
  <c r="M482" i="6"/>
  <c r="I482" i="6"/>
  <c r="AW482" i="6" s="1"/>
  <c r="AW481" i="6"/>
  <c r="AV481" i="6"/>
  <c r="AS481" i="6"/>
  <c r="AF481" i="6"/>
  <c r="AT481" i="6" s="1"/>
  <c r="AU481" i="6" s="1"/>
  <c r="O481" i="6"/>
  <c r="I481" i="6"/>
  <c r="M481" i="6" s="1"/>
  <c r="AV480" i="6"/>
  <c r="AT480" i="6"/>
  <c r="AU480" i="6" s="1"/>
  <c r="AF480" i="6"/>
  <c r="O480" i="6"/>
  <c r="M480" i="6"/>
  <c r="I480" i="6"/>
  <c r="AW480" i="6" s="1"/>
  <c r="AV479" i="6"/>
  <c r="AU479" i="6"/>
  <c r="AT479" i="6"/>
  <c r="AF479" i="6"/>
  <c r="O479" i="6"/>
  <c r="M479" i="6"/>
  <c r="I479" i="6"/>
  <c r="AW479" i="6" s="1"/>
  <c r="AV478" i="6"/>
  <c r="AF478" i="6"/>
  <c r="AT478" i="6" s="1"/>
  <c r="AU478" i="6" s="1"/>
  <c r="O478" i="6"/>
  <c r="M478" i="6"/>
  <c r="I478" i="6"/>
  <c r="AW478" i="6" s="1"/>
  <c r="AV477" i="6"/>
  <c r="AF477" i="6"/>
  <c r="AT477" i="6" s="1"/>
  <c r="AU477" i="6" s="1"/>
  <c r="O477" i="6"/>
  <c r="I477" i="6"/>
  <c r="M477" i="6" s="1"/>
  <c r="AW476" i="6"/>
  <c r="AV476" i="6"/>
  <c r="AT476" i="6"/>
  <c r="AU476" i="6" s="1"/>
  <c r="AF476" i="6"/>
  <c r="O476" i="6"/>
  <c r="M476" i="6"/>
  <c r="I476" i="6"/>
  <c r="AS476" i="6" s="1"/>
  <c r="AV475" i="6"/>
  <c r="AT475" i="6"/>
  <c r="AU475" i="6" s="1"/>
  <c r="AF475" i="6"/>
  <c r="O475" i="6"/>
  <c r="M475" i="6"/>
  <c r="I475" i="6"/>
  <c r="AW475" i="6" s="1"/>
  <c r="AV474" i="6"/>
  <c r="AF474" i="6"/>
  <c r="AT474" i="6" s="1"/>
  <c r="AU474" i="6" s="1"/>
  <c r="O474" i="6"/>
  <c r="I474" i="6"/>
  <c r="M474" i="6" s="1"/>
  <c r="AV473" i="6"/>
  <c r="AF473" i="6"/>
  <c r="AT473" i="6" s="1"/>
  <c r="AU473" i="6" s="1"/>
  <c r="O473" i="6"/>
  <c r="I473" i="6"/>
  <c r="M473" i="6" s="1"/>
  <c r="AV472" i="6"/>
  <c r="AT472" i="6"/>
  <c r="AU472" i="6" s="1"/>
  <c r="AF472" i="6"/>
  <c r="O472" i="6"/>
  <c r="I472" i="6"/>
  <c r="AW472" i="6" s="1"/>
  <c r="AV471" i="6"/>
  <c r="AT471" i="6"/>
  <c r="AU471" i="6" s="1"/>
  <c r="AF471" i="6"/>
  <c r="O471" i="6"/>
  <c r="M471" i="6"/>
  <c r="I471" i="6"/>
  <c r="AW471" i="6" s="1"/>
  <c r="AV470" i="6"/>
  <c r="AU470" i="6"/>
  <c r="AF470" i="6"/>
  <c r="AT470" i="6" s="1"/>
  <c r="O470" i="6"/>
  <c r="I470" i="6"/>
  <c r="M470" i="6" s="1"/>
  <c r="AV469" i="6"/>
  <c r="AF469" i="6"/>
  <c r="AT469" i="6" s="1"/>
  <c r="AU469" i="6" s="1"/>
  <c r="O469" i="6"/>
  <c r="I469" i="6"/>
  <c r="M469" i="6" s="1"/>
  <c r="AV468" i="6"/>
  <c r="AT468" i="6"/>
  <c r="AU468" i="6" s="1"/>
  <c r="AF468" i="6"/>
  <c r="O468" i="6"/>
  <c r="M468" i="6"/>
  <c r="I468" i="6"/>
  <c r="AS468" i="6" s="1"/>
  <c r="AV467" i="6"/>
  <c r="AU467" i="6"/>
  <c r="AT467" i="6"/>
  <c r="AF467" i="6"/>
  <c r="Z467" i="6"/>
  <c r="O467" i="6"/>
  <c r="I467" i="6"/>
  <c r="AW467" i="6" s="1"/>
  <c r="AV466" i="6"/>
  <c r="AS466" i="6"/>
  <c r="AF466" i="6"/>
  <c r="AT466" i="6" s="1"/>
  <c r="AU466" i="6" s="1"/>
  <c r="O466" i="6"/>
  <c r="I466" i="6"/>
  <c r="M466" i="6" s="1"/>
  <c r="AW465" i="6"/>
  <c r="AV465" i="6"/>
  <c r="AT465" i="6"/>
  <c r="AU465" i="6" s="1"/>
  <c r="AF465" i="6"/>
  <c r="O465" i="6"/>
  <c r="I465" i="6"/>
  <c r="M465" i="6" s="1"/>
  <c r="AV464" i="6"/>
  <c r="AU464" i="6"/>
  <c r="AT464" i="6"/>
  <c r="AF464" i="6"/>
  <c r="O464" i="6"/>
  <c r="M464" i="6"/>
  <c r="I464" i="6"/>
  <c r="AW464" i="6" s="1"/>
  <c r="AV463" i="6"/>
  <c r="AF463" i="6"/>
  <c r="AT463" i="6" s="1"/>
  <c r="AU463" i="6" s="1"/>
  <c r="O463" i="6"/>
  <c r="I463" i="6"/>
  <c r="M463" i="6" s="1"/>
  <c r="AV462" i="6"/>
  <c r="AF462" i="6"/>
  <c r="AT462" i="6" s="1"/>
  <c r="AU462" i="6" s="1"/>
  <c r="Z462" i="6"/>
  <c r="O462" i="6"/>
  <c r="AV461" i="6"/>
  <c r="AF461" i="6"/>
  <c r="AT461" i="6" s="1"/>
  <c r="AU461" i="6" s="1"/>
  <c r="Z461" i="6"/>
  <c r="O461" i="6"/>
  <c r="AV460" i="6"/>
  <c r="AF460" i="6"/>
  <c r="AT460" i="6" s="1"/>
  <c r="AU460" i="6" s="1"/>
  <c r="Z460" i="6"/>
  <c r="O460" i="6"/>
  <c r="AV459" i="6"/>
  <c r="AF459" i="6"/>
  <c r="Z459" i="6"/>
  <c r="O459" i="6"/>
  <c r="I459" i="6"/>
  <c r="AW459" i="6" s="1"/>
  <c r="AV458" i="6"/>
  <c r="AT458" i="6"/>
  <c r="AU458" i="6" s="1"/>
  <c r="Z458" i="6"/>
  <c r="O458" i="6"/>
  <c r="I458" i="6"/>
  <c r="AW458" i="6" s="1"/>
  <c r="AT457" i="6"/>
  <c r="AU457" i="6" s="1"/>
  <c r="Z457" i="6"/>
  <c r="O457" i="6"/>
  <c r="J457" i="6"/>
  <c r="AV457" i="6" s="1"/>
  <c r="AU456" i="6"/>
  <c r="AT456" i="6"/>
  <c r="Z456" i="6"/>
  <c r="O456" i="6"/>
  <c r="J456" i="6"/>
  <c r="AV455" i="6"/>
  <c r="AU455" i="6"/>
  <c r="AT455" i="6"/>
  <c r="Z455" i="6"/>
  <c r="O455" i="6"/>
  <c r="J455" i="6"/>
  <c r="I455" i="6" s="1"/>
  <c r="AV454" i="6"/>
  <c r="AU454" i="6"/>
  <c r="AT454" i="6"/>
  <c r="Z454" i="6"/>
  <c r="O454" i="6"/>
  <c r="J454" i="6"/>
  <c r="I454" i="6"/>
  <c r="AW454" i="6" s="1"/>
  <c r="AW453" i="6"/>
  <c r="AV453" i="6"/>
  <c r="AT453" i="6"/>
  <c r="AU453" i="6" s="1"/>
  <c r="Z453" i="6"/>
  <c r="O453" i="6"/>
  <c r="I453" i="6"/>
  <c r="AS453" i="6" s="1"/>
  <c r="AW452" i="6"/>
  <c r="AV452" i="6"/>
  <c r="AT452" i="6"/>
  <c r="AU452" i="6" s="1"/>
  <c r="AS452" i="6"/>
  <c r="Z452" i="6"/>
  <c r="O452" i="6"/>
  <c r="G452" i="6"/>
  <c r="AW451" i="6"/>
  <c r="AV451" i="6"/>
  <c r="AT451" i="6"/>
  <c r="AU451" i="6" s="1"/>
  <c r="AS451" i="6"/>
  <c r="Z451" i="6"/>
  <c r="O451" i="6"/>
  <c r="AW450" i="6"/>
  <c r="AV450" i="6"/>
  <c r="AU450" i="6"/>
  <c r="AT450" i="6"/>
  <c r="AS450" i="6"/>
  <c r="Z450" i="6"/>
  <c r="O450" i="6"/>
  <c r="AW449" i="6"/>
  <c r="AV449" i="6"/>
  <c r="AU449" i="6"/>
  <c r="AT449" i="6"/>
  <c r="AS449" i="6"/>
  <c r="Z449" i="6"/>
  <c r="O449" i="6"/>
  <c r="AW448" i="6"/>
  <c r="AV448" i="6"/>
  <c r="AT448" i="6"/>
  <c r="AU448" i="6" s="1"/>
  <c r="AS448" i="6"/>
  <c r="Z448" i="6"/>
  <c r="O448" i="6"/>
  <c r="AW447" i="6"/>
  <c r="AV447" i="6"/>
  <c r="AT447" i="6"/>
  <c r="AU447" i="6" s="1"/>
  <c r="AS447" i="6"/>
  <c r="Z447" i="6"/>
  <c r="O447" i="6"/>
  <c r="AW446" i="6"/>
  <c r="AV446" i="6"/>
  <c r="AU446" i="6"/>
  <c r="AT446" i="6"/>
  <c r="AS446" i="6"/>
  <c r="Z446" i="6"/>
  <c r="O446" i="6"/>
  <c r="AW445" i="6"/>
  <c r="AV445" i="6"/>
  <c r="AU445" i="6"/>
  <c r="AT445" i="6"/>
  <c r="AS445" i="6"/>
  <c r="Z445" i="6"/>
  <c r="O445" i="6"/>
  <c r="AW444" i="6"/>
  <c r="AV444" i="6"/>
  <c r="AT444" i="6"/>
  <c r="AU444" i="6" s="1"/>
  <c r="AS444" i="6"/>
  <c r="Z444" i="6"/>
  <c r="O444" i="6"/>
  <c r="AW443" i="6"/>
  <c r="AT443" i="6"/>
  <c r="AU443" i="6" s="1"/>
  <c r="AS443" i="6"/>
  <c r="Z443" i="6"/>
  <c r="O443" i="6"/>
  <c r="J443" i="6"/>
  <c r="AW442" i="6"/>
  <c r="AV442" i="6"/>
  <c r="AT442" i="6"/>
  <c r="AU442" i="6" s="1"/>
  <c r="AS442" i="6"/>
  <c r="Z442" i="6"/>
  <c r="W442" i="6"/>
  <c r="T442" i="6"/>
  <c r="O442" i="6"/>
  <c r="AW441" i="6"/>
  <c r="AV441" i="6"/>
  <c r="AT441" i="6"/>
  <c r="AU441" i="6" s="1"/>
  <c r="Z441" i="6"/>
  <c r="W441" i="6"/>
  <c r="AS441" i="6" s="1"/>
  <c r="T441" i="6"/>
  <c r="T433" i="6" s="1"/>
  <c r="O441" i="6"/>
  <c r="AW440" i="6"/>
  <c r="AV440" i="6"/>
  <c r="AU440" i="6"/>
  <c r="AT440" i="6"/>
  <c r="Z440" i="6"/>
  <c r="W440" i="6"/>
  <c r="T440" i="6"/>
  <c r="O440" i="6"/>
  <c r="AW439" i="6"/>
  <c r="AV439" i="6"/>
  <c r="AU439" i="6"/>
  <c r="AT439" i="6"/>
  <c r="AS439" i="6"/>
  <c r="Z439" i="6"/>
  <c r="O439" i="6"/>
  <c r="AW438" i="6"/>
  <c r="AV438" i="6"/>
  <c r="AU438" i="6"/>
  <c r="AT438" i="6"/>
  <c r="AS438" i="6"/>
  <c r="Z438" i="6"/>
  <c r="O438" i="6"/>
  <c r="AW437" i="6"/>
  <c r="AV437" i="6"/>
  <c r="AU437" i="6"/>
  <c r="AT437" i="6"/>
  <c r="AS437" i="6"/>
  <c r="Z437" i="6"/>
  <c r="O437" i="6"/>
  <c r="AW436" i="6"/>
  <c r="AV436" i="6"/>
  <c r="AT436" i="6"/>
  <c r="AU436" i="6" s="1"/>
  <c r="AS436" i="6"/>
  <c r="Z436" i="6"/>
  <c r="O436" i="6"/>
  <c r="AW435" i="6"/>
  <c r="AV435" i="6"/>
  <c r="AU435" i="6"/>
  <c r="AT435" i="6"/>
  <c r="AS435" i="6"/>
  <c r="Z435" i="6"/>
  <c r="O435" i="6"/>
  <c r="AW434" i="6"/>
  <c r="AV434" i="6"/>
  <c r="AU434" i="6"/>
  <c r="AT434" i="6"/>
  <c r="AS434" i="6"/>
  <c r="Z434" i="6"/>
  <c r="Z433" i="6" s="1"/>
  <c r="Z432" i="6" s="1"/>
  <c r="O434" i="6"/>
  <c r="AK433" i="6"/>
  <c r="AI433" i="6"/>
  <c r="AI432" i="6" s="1"/>
  <c r="AH433" i="6"/>
  <c r="AH432" i="6" s="1"/>
  <c r="AE433" i="6"/>
  <c r="AE432" i="6" s="1"/>
  <c r="AC433" i="6"/>
  <c r="AC432" i="6" s="1"/>
  <c r="AC419" i="6" s="1"/>
  <c r="AC266" i="6" s="1"/>
  <c r="AB433" i="6"/>
  <c r="AA433" i="6"/>
  <c r="Y433" i="6"/>
  <c r="Y432" i="6" s="1"/>
  <c r="Y419" i="6" s="1"/>
  <c r="Y266" i="6" s="1"/>
  <c r="X433" i="6"/>
  <c r="V433" i="6"/>
  <c r="V432" i="6" s="1"/>
  <c r="U433" i="6"/>
  <c r="U432" i="6" s="1"/>
  <c r="S433" i="6"/>
  <c r="R433" i="6"/>
  <c r="R432" i="6" s="1"/>
  <c r="P433" i="6"/>
  <c r="P432" i="6" s="1"/>
  <c r="L433" i="6"/>
  <c r="L432" i="6" s="1"/>
  <c r="K433" i="6"/>
  <c r="K432" i="6" s="1"/>
  <c r="K419" i="6" s="1"/>
  <c r="K266" i="6" s="1"/>
  <c r="AK432" i="6"/>
  <c r="AB432" i="6"/>
  <c r="AA432" i="6"/>
  <c r="X432" i="6"/>
  <c r="T432" i="6"/>
  <c r="S432" i="6"/>
  <c r="AW431" i="6"/>
  <c r="AV431" i="6"/>
  <c r="AT431" i="6"/>
  <c r="AU431" i="6" s="1"/>
  <c r="Z431" i="6"/>
  <c r="W431" i="6"/>
  <c r="AS431" i="6" s="1"/>
  <c r="T431" i="6"/>
  <c r="O431" i="6"/>
  <c r="AW430" i="6"/>
  <c r="AV430" i="6"/>
  <c r="AU430" i="6"/>
  <c r="AT430" i="6"/>
  <c r="Z430" i="6"/>
  <c r="W430" i="6"/>
  <c r="AS430" i="6" s="1"/>
  <c r="T430" i="6"/>
  <c r="O430" i="6"/>
  <c r="AW429" i="6"/>
  <c r="AV429" i="6"/>
  <c r="AT429" i="6"/>
  <c r="AU429" i="6" s="1"/>
  <c r="AS429" i="6"/>
  <c r="Z429" i="6"/>
  <c r="W429" i="6"/>
  <c r="T429" i="6"/>
  <c r="O429" i="6"/>
  <c r="AW428" i="6"/>
  <c r="AV428" i="6"/>
  <c r="AT428" i="6"/>
  <c r="AU428" i="6" s="1"/>
  <c r="AS428" i="6"/>
  <c r="Z428" i="6"/>
  <c r="W428" i="6"/>
  <c r="T428" i="6"/>
  <c r="O428" i="6"/>
  <c r="AW427" i="6"/>
  <c r="AV427" i="6"/>
  <c r="AT427" i="6"/>
  <c r="AU427" i="6" s="1"/>
  <c r="Z427" i="6"/>
  <c r="W427" i="6"/>
  <c r="AS427" i="6" s="1"/>
  <c r="T427" i="6"/>
  <c r="O427" i="6"/>
  <c r="AW426" i="6"/>
  <c r="AV426" i="6"/>
  <c r="AU426" i="6"/>
  <c r="AT426" i="6"/>
  <c r="Z426" i="6"/>
  <c r="W426" i="6"/>
  <c r="AS426" i="6" s="1"/>
  <c r="T426" i="6"/>
  <c r="O426" i="6"/>
  <c r="AV425" i="6"/>
  <c r="AT425" i="6"/>
  <c r="AU425" i="6" s="1"/>
  <c r="AS425" i="6"/>
  <c r="AL425" i="6"/>
  <c r="W425" i="6"/>
  <c r="T425" i="6"/>
  <c r="O425" i="6"/>
  <c r="O421" i="6" s="1"/>
  <c r="O420" i="6" s="1"/>
  <c r="I425" i="6"/>
  <c r="I421" i="6" s="1"/>
  <c r="AW424" i="6"/>
  <c r="AV424" i="6"/>
  <c r="AU424" i="6"/>
  <c r="AT424" i="6"/>
  <c r="Z424" i="6"/>
  <c r="W424" i="6"/>
  <c r="AS424" i="6" s="1"/>
  <c r="T424" i="6"/>
  <c r="T421" i="6" s="1"/>
  <c r="T420" i="6" s="1"/>
  <c r="T419" i="6" s="1"/>
  <c r="O424" i="6"/>
  <c r="M424" i="6"/>
  <c r="AW423" i="6"/>
  <c r="AV423" i="6"/>
  <c r="AT423" i="6"/>
  <c r="AU423" i="6" s="1"/>
  <c r="AS423" i="6"/>
  <c r="AA423" i="6"/>
  <c r="W423" i="6"/>
  <c r="T423" i="6"/>
  <c r="O423" i="6"/>
  <c r="AW422" i="6"/>
  <c r="AV422" i="6"/>
  <c r="AU422" i="6"/>
  <c r="AT422" i="6"/>
  <c r="Z422" i="6"/>
  <c r="W422" i="6"/>
  <c r="T422" i="6"/>
  <c r="O422" i="6"/>
  <c r="AK421" i="6"/>
  <c r="AJ421" i="6"/>
  <c r="AI421" i="6"/>
  <c r="AH421" i="6"/>
  <c r="AG421" i="6"/>
  <c r="AG420" i="6" s="1"/>
  <c r="AF421" i="6"/>
  <c r="AE421" i="6"/>
  <c r="AD421" i="6"/>
  <c r="AC421" i="6"/>
  <c r="AC420" i="6" s="1"/>
  <c r="AB421" i="6"/>
  <c r="AB420" i="6" s="1"/>
  <c r="Y421" i="6"/>
  <c r="Y420" i="6" s="1"/>
  <c r="X421" i="6"/>
  <c r="X420" i="6" s="1"/>
  <c r="V421" i="6"/>
  <c r="U421" i="6"/>
  <c r="U420" i="6" s="1"/>
  <c r="S421" i="6"/>
  <c r="R421" i="6"/>
  <c r="P421" i="6"/>
  <c r="P420" i="6" s="1"/>
  <c r="M421" i="6"/>
  <c r="L421" i="6"/>
  <c r="K421" i="6"/>
  <c r="K420" i="6" s="1"/>
  <c r="J421" i="6"/>
  <c r="J420" i="6" s="1"/>
  <c r="AV420" i="6"/>
  <c r="AK420" i="6"/>
  <c r="AI420" i="6"/>
  <c r="AI419" i="6" s="1"/>
  <c r="AH420" i="6"/>
  <c r="AF420" i="6"/>
  <c r="AE420" i="6"/>
  <c r="AE419" i="6" s="1"/>
  <c r="V420" i="6"/>
  <c r="V419" i="6" s="1"/>
  <c r="S420" i="6"/>
  <c r="R420" i="6"/>
  <c r="R419" i="6" s="1"/>
  <c r="M420" i="6"/>
  <c r="L420" i="6"/>
  <c r="L419" i="6" s="1"/>
  <c r="I420" i="6"/>
  <c r="AH419" i="6"/>
  <c r="AB419" i="6"/>
  <c r="X419" i="6"/>
  <c r="U419" i="6"/>
  <c r="P419" i="6"/>
  <c r="AW418" i="6"/>
  <c r="AV418" i="6"/>
  <c r="AU418" i="6"/>
  <c r="AT418" i="6"/>
  <c r="AS418" i="6"/>
  <c r="O418" i="6"/>
  <c r="AT417" i="6"/>
  <c r="AU417" i="6" s="1"/>
  <c r="AG417" i="6"/>
  <c r="AF417" i="6"/>
  <c r="AA417" i="6"/>
  <c r="AA370" i="6" s="1"/>
  <c r="O417" i="6"/>
  <c r="J417" i="6"/>
  <c r="AV417" i="6" s="1"/>
  <c r="I417" i="6"/>
  <c r="AW417" i="6" s="1"/>
  <c r="AW416" i="6"/>
  <c r="AV416" i="6"/>
  <c r="AT416" i="6"/>
  <c r="AU416" i="6" s="1"/>
  <c r="AS416" i="6"/>
  <c r="O416" i="6"/>
  <c r="AW415" i="6"/>
  <c r="AV415" i="6"/>
  <c r="AU415" i="6"/>
  <c r="AT415" i="6"/>
  <c r="AS415" i="6"/>
  <c r="O415" i="6"/>
  <c r="AW414" i="6"/>
  <c r="AV414" i="6"/>
  <c r="AT414" i="6"/>
  <c r="AU414" i="6" s="1"/>
  <c r="AS414" i="6"/>
  <c r="O414" i="6"/>
  <c r="AW413" i="6"/>
  <c r="AV413" i="6"/>
  <c r="AU413" i="6"/>
  <c r="AT413" i="6"/>
  <c r="AS413" i="6"/>
  <c r="O413" i="6"/>
  <c r="AW412" i="6"/>
  <c r="AV412" i="6"/>
  <c r="AT412" i="6"/>
  <c r="AU412" i="6" s="1"/>
  <c r="AS412" i="6"/>
  <c r="O412" i="6"/>
  <c r="AW411" i="6"/>
  <c r="AV411" i="6"/>
  <c r="AU411" i="6"/>
  <c r="AT411" i="6"/>
  <c r="AS411" i="6"/>
  <c r="O411" i="6"/>
  <c r="AW410" i="6"/>
  <c r="AV410" i="6"/>
  <c r="AT410" i="6"/>
  <c r="AU410" i="6" s="1"/>
  <c r="AS410" i="6"/>
  <c r="O410" i="6"/>
  <c r="AW409" i="6"/>
  <c r="AV409" i="6"/>
  <c r="AU409" i="6"/>
  <c r="AT409" i="6"/>
  <c r="AS409" i="6"/>
  <c r="O409" i="6"/>
  <c r="AW408" i="6"/>
  <c r="AV408" i="6"/>
  <c r="AT408" i="6"/>
  <c r="AU408" i="6" s="1"/>
  <c r="AS408" i="6"/>
  <c r="O408" i="6"/>
  <c r="AW407" i="6"/>
  <c r="AV407" i="6"/>
  <c r="AU407" i="6"/>
  <c r="AT407" i="6"/>
  <c r="AS407" i="6"/>
  <c r="O407" i="6"/>
  <c r="AW406" i="6"/>
  <c r="AV406" i="6"/>
  <c r="AT406" i="6"/>
  <c r="AU406" i="6" s="1"/>
  <c r="AS406" i="6"/>
  <c r="O406" i="6"/>
  <c r="AW405" i="6"/>
  <c r="AV405" i="6"/>
  <c r="AU405" i="6"/>
  <c r="AT405" i="6"/>
  <c r="AS405" i="6"/>
  <c r="O405" i="6"/>
  <c r="AW404" i="6"/>
  <c r="AV404" i="6"/>
  <c r="AT404" i="6"/>
  <c r="AU404" i="6" s="1"/>
  <c r="AS404" i="6"/>
  <c r="O404" i="6"/>
  <c r="AW403" i="6"/>
  <c r="AV403" i="6"/>
  <c r="AU403" i="6"/>
  <c r="AT403" i="6"/>
  <c r="AS403" i="6"/>
  <c r="O403" i="6"/>
  <c r="AW402" i="6"/>
  <c r="AV402" i="6"/>
  <c r="AT402" i="6"/>
  <c r="AU402" i="6" s="1"/>
  <c r="AS402" i="6"/>
  <c r="O402" i="6"/>
  <c r="AW401" i="6"/>
  <c r="AV401" i="6"/>
  <c r="AU401" i="6"/>
  <c r="AT401" i="6"/>
  <c r="AS401" i="6"/>
  <c r="O401" i="6"/>
  <c r="AW400" i="6"/>
  <c r="AV400" i="6"/>
  <c r="AT400" i="6"/>
  <c r="AU400" i="6" s="1"/>
  <c r="AS400" i="6"/>
  <c r="O400" i="6"/>
  <c r="AW399" i="6"/>
  <c r="AV399" i="6"/>
  <c r="AU399" i="6"/>
  <c r="AT399" i="6"/>
  <c r="AS399" i="6"/>
  <c r="O399" i="6"/>
  <c r="AW398" i="6"/>
  <c r="AV398" i="6"/>
  <c r="AT398" i="6"/>
  <c r="AU398" i="6" s="1"/>
  <c r="AS398" i="6"/>
  <c r="O398" i="6"/>
  <c r="AV397" i="6"/>
  <c r="AU397" i="6"/>
  <c r="AT397" i="6"/>
  <c r="O397" i="6"/>
  <c r="I397" i="6"/>
  <c r="AV396" i="6"/>
  <c r="AT396" i="6"/>
  <c r="AU396" i="6" s="1"/>
  <c r="O396" i="6"/>
  <c r="I396" i="6"/>
  <c r="AW395" i="6"/>
  <c r="AV395" i="6"/>
  <c r="AT395" i="6"/>
  <c r="AU395" i="6" s="1"/>
  <c r="AS395" i="6"/>
  <c r="O395" i="6"/>
  <c r="I395" i="6"/>
  <c r="AW394" i="6"/>
  <c r="AV394" i="6"/>
  <c r="AT394" i="6"/>
  <c r="AU394" i="6" s="1"/>
  <c r="AS394" i="6"/>
  <c r="O394" i="6"/>
  <c r="I394" i="6"/>
  <c r="AW393" i="6"/>
  <c r="AV393" i="6"/>
  <c r="AU393" i="6"/>
  <c r="AT393" i="6"/>
  <c r="AS393" i="6"/>
  <c r="O393" i="6"/>
  <c r="AW392" i="6"/>
  <c r="AV392" i="6"/>
  <c r="AT392" i="6"/>
  <c r="AU392" i="6" s="1"/>
  <c r="AS392" i="6"/>
  <c r="O392" i="6"/>
  <c r="AW391" i="6"/>
  <c r="AV391" i="6"/>
  <c r="AU391" i="6"/>
  <c r="AT391" i="6"/>
  <c r="AS391" i="6"/>
  <c r="O391" i="6"/>
  <c r="AW390" i="6"/>
  <c r="AV390" i="6"/>
  <c r="AT390" i="6"/>
  <c r="AU390" i="6" s="1"/>
  <c r="AS390" i="6"/>
  <c r="O390" i="6"/>
  <c r="AV389" i="6"/>
  <c r="AF389" i="6"/>
  <c r="O389" i="6"/>
  <c r="AW388" i="6"/>
  <c r="AV388" i="6"/>
  <c r="AT388" i="6"/>
  <c r="AU388" i="6" s="1"/>
  <c r="AS388" i="6"/>
  <c r="O388" i="6"/>
  <c r="AW387" i="6"/>
  <c r="AV387" i="6"/>
  <c r="AT387" i="6"/>
  <c r="AU387" i="6" s="1"/>
  <c r="AS387" i="6"/>
  <c r="O387" i="6"/>
  <c r="I387" i="6"/>
  <c r="AG386" i="6"/>
  <c r="AF386" i="6" s="1"/>
  <c r="O386" i="6"/>
  <c r="AV385" i="6"/>
  <c r="AG385" i="6"/>
  <c r="Z385" i="6"/>
  <c r="O385" i="6"/>
  <c r="AW384" i="6"/>
  <c r="AV384" i="6"/>
  <c r="AT384" i="6"/>
  <c r="AU384" i="6" s="1"/>
  <c r="AS384" i="6"/>
  <c r="O384" i="6"/>
  <c r="AV383" i="6"/>
  <c r="AU383" i="6"/>
  <c r="AT383" i="6"/>
  <c r="AF383" i="6"/>
  <c r="Z383" i="6"/>
  <c r="O383" i="6"/>
  <c r="I383" i="6"/>
  <c r="AW383" i="6" s="1"/>
  <c r="AW382" i="6"/>
  <c r="AV382" i="6"/>
  <c r="AU382" i="6"/>
  <c r="AT382" i="6"/>
  <c r="AS382" i="6"/>
  <c r="O382" i="6"/>
  <c r="AW381" i="6"/>
  <c r="AV381" i="6"/>
  <c r="AT381" i="6"/>
  <c r="AU381" i="6" s="1"/>
  <c r="AS381" i="6"/>
  <c r="O381" i="6"/>
  <c r="AW380" i="6"/>
  <c r="AV380" i="6"/>
  <c r="AU380" i="6"/>
  <c r="AT380" i="6"/>
  <c r="AS380" i="6"/>
  <c r="O380" i="6"/>
  <c r="AW379" i="6"/>
  <c r="AV379" i="6"/>
  <c r="AT379" i="6"/>
  <c r="AU379" i="6" s="1"/>
  <c r="AS379" i="6"/>
  <c r="O379" i="6"/>
  <c r="AW378" i="6"/>
  <c r="AV378" i="6"/>
  <c r="AU378" i="6"/>
  <c r="AT378" i="6"/>
  <c r="AS378" i="6"/>
  <c r="O378" i="6"/>
  <c r="AW377" i="6"/>
  <c r="AT377" i="6"/>
  <c r="AU377" i="6" s="1"/>
  <c r="AS377" i="6"/>
  <c r="AG377" i="6"/>
  <c r="AV377" i="6" s="1"/>
  <c r="O377" i="6"/>
  <c r="AW376" i="6"/>
  <c r="AV376" i="6"/>
  <c r="AT376" i="6"/>
  <c r="AU376" i="6" s="1"/>
  <c r="AS376" i="6"/>
  <c r="O376" i="6"/>
  <c r="AW375" i="6"/>
  <c r="AV375" i="6"/>
  <c r="AU375" i="6"/>
  <c r="AT375" i="6"/>
  <c r="AS375" i="6"/>
  <c r="O375" i="6"/>
  <c r="M375" i="6"/>
  <c r="AW374" i="6"/>
  <c r="AV374" i="6"/>
  <c r="AT374" i="6"/>
  <c r="AU374" i="6" s="1"/>
  <c r="AS374" i="6"/>
  <c r="O374" i="6"/>
  <c r="M374" i="6"/>
  <c r="AW373" i="6"/>
  <c r="AV373" i="6"/>
  <c r="AT373" i="6"/>
  <c r="AU373" i="6" s="1"/>
  <c r="AS373" i="6"/>
  <c r="O373" i="6"/>
  <c r="M373" i="6"/>
  <c r="AW372" i="6"/>
  <c r="AV372" i="6"/>
  <c r="AU372" i="6"/>
  <c r="AT372" i="6"/>
  <c r="AS372" i="6"/>
  <c r="O372" i="6"/>
  <c r="M372" i="6"/>
  <c r="M370" i="6" s="1"/>
  <c r="AV371" i="6"/>
  <c r="AT371" i="6"/>
  <c r="AU371" i="6" s="1"/>
  <c r="O371" i="6"/>
  <c r="I371" i="6"/>
  <c r="AK370" i="6"/>
  <c r="AI370" i="6"/>
  <c r="AH370" i="6"/>
  <c r="AH369" i="6" s="1"/>
  <c r="AG370" i="6"/>
  <c r="AE370" i="6"/>
  <c r="AC370" i="6"/>
  <c r="AC369" i="6" s="1"/>
  <c r="AB370" i="6"/>
  <c r="AB369" i="6" s="1"/>
  <c r="Y370" i="6"/>
  <c r="Y369" i="6" s="1"/>
  <c r="X370" i="6"/>
  <c r="X369" i="6" s="1"/>
  <c r="W370" i="6"/>
  <c r="V370" i="6"/>
  <c r="U370" i="6"/>
  <c r="U369" i="6" s="1"/>
  <c r="T370" i="6"/>
  <c r="T369" i="6" s="1"/>
  <c r="S370" i="6"/>
  <c r="R370" i="6"/>
  <c r="P370" i="6"/>
  <c r="P369" i="6" s="1"/>
  <c r="O370" i="6"/>
  <c r="O369" i="6" s="1"/>
  <c r="L370" i="6"/>
  <c r="K370" i="6"/>
  <c r="K369" i="6" s="1"/>
  <c r="J370" i="6"/>
  <c r="AK369" i="6"/>
  <c r="AI369" i="6"/>
  <c r="AE369" i="6"/>
  <c r="AA369" i="6"/>
  <c r="W369" i="6"/>
  <c r="V369" i="6"/>
  <c r="S369" i="6"/>
  <c r="R369" i="6"/>
  <c r="M369" i="6"/>
  <c r="L369" i="6"/>
  <c r="AW368" i="6"/>
  <c r="AT368" i="6"/>
  <c r="AU368" i="6" s="1"/>
  <c r="AS368" i="6"/>
  <c r="AG368" i="6"/>
  <c r="AV368" i="6" s="1"/>
  <c r="AF368" i="6"/>
  <c r="O368" i="6"/>
  <c r="AW367" i="6"/>
  <c r="AV367" i="6"/>
  <c r="AT367" i="6"/>
  <c r="AU367" i="6" s="1"/>
  <c r="AS367" i="6"/>
  <c r="AW366" i="6"/>
  <c r="AV366" i="6"/>
  <c r="AU366" i="6"/>
  <c r="AT366" i="6"/>
  <c r="AS366" i="6"/>
  <c r="M366" i="6"/>
  <c r="AW365" i="6"/>
  <c r="AV365" i="6"/>
  <c r="AT365" i="6"/>
  <c r="AU365" i="6" s="1"/>
  <c r="AS365" i="6"/>
  <c r="AW364" i="6"/>
  <c r="AV364" i="6"/>
  <c r="AT364" i="6"/>
  <c r="AU364" i="6" s="1"/>
  <c r="AS364" i="6"/>
  <c r="M364" i="6"/>
  <c r="AK363" i="6"/>
  <c r="AK361" i="6" s="1"/>
  <c r="AJ363" i="6"/>
  <c r="AI363" i="6"/>
  <c r="AH363" i="6"/>
  <c r="AG363" i="6"/>
  <c r="AU363" i="6" s="1"/>
  <c r="AF363" i="6"/>
  <c r="AT363" i="6" s="1"/>
  <c r="AE363" i="6"/>
  <c r="AD363" i="6"/>
  <c r="AC363" i="6"/>
  <c r="AC361" i="6" s="1"/>
  <c r="AB363" i="6"/>
  <c r="AA363" i="6"/>
  <c r="Z363" i="6"/>
  <c r="Y363" i="6"/>
  <c r="Y361" i="6" s="1"/>
  <c r="X363" i="6"/>
  <c r="W363" i="6"/>
  <c r="V363" i="6"/>
  <c r="U363" i="6"/>
  <c r="U361" i="6" s="1"/>
  <c r="T363" i="6"/>
  <c r="T361" i="6" s="1"/>
  <c r="S363" i="6"/>
  <c r="R363" i="6"/>
  <c r="P363" i="6"/>
  <c r="P361" i="6" s="1"/>
  <c r="O363" i="6"/>
  <c r="O361" i="6" s="1"/>
  <c r="M363" i="6"/>
  <c r="L363" i="6"/>
  <c r="K363" i="6"/>
  <c r="K361" i="6" s="1"/>
  <c r="J363" i="6"/>
  <c r="AV363" i="6" s="1"/>
  <c r="I363" i="6"/>
  <c r="AW362" i="6"/>
  <c r="AV362" i="6"/>
  <c r="AU362" i="6"/>
  <c r="AT362" i="6"/>
  <c r="AS362" i="6"/>
  <c r="AI361" i="6"/>
  <c r="AH361" i="6"/>
  <c r="AG361" i="6"/>
  <c r="AE361" i="6"/>
  <c r="AB361" i="6"/>
  <c r="AA361" i="6"/>
  <c r="Z361" i="6"/>
  <c r="X361" i="6"/>
  <c r="W361" i="6"/>
  <c r="V361" i="6"/>
  <c r="S361" i="6"/>
  <c r="R361" i="6"/>
  <c r="M361" i="6"/>
  <c r="L361" i="6"/>
  <c r="J361" i="6"/>
  <c r="AV361" i="6" s="1"/>
  <c r="I361" i="6"/>
  <c r="AW360" i="6"/>
  <c r="AV360" i="6"/>
  <c r="AU360" i="6"/>
  <c r="AT360" i="6"/>
  <c r="AS360" i="6"/>
  <c r="O360" i="6"/>
  <c r="AG359" i="6"/>
  <c r="O359" i="6"/>
  <c r="AW358" i="6"/>
  <c r="AV358" i="6"/>
  <c r="AT358" i="6"/>
  <c r="AU358" i="6" s="1"/>
  <c r="AS358" i="6"/>
  <c r="O358" i="6"/>
  <c r="AW357" i="6"/>
  <c r="AV357" i="6"/>
  <c r="AU357" i="6"/>
  <c r="AT357" i="6"/>
  <c r="AS357" i="6"/>
  <c r="O357" i="6"/>
  <c r="AW356" i="6"/>
  <c r="AV356" i="6"/>
  <c r="AT356" i="6"/>
  <c r="AU356" i="6" s="1"/>
  <c r="AS356" i="6"/>
  <c r="O356" i="6"/>
  <c r="AW355" i="6"/>
  <c r="AV355" i="6"/>
  <c r="AT355" i="6"/>
  <c r="AU355" i="6" s="1"/>
  <c r="AS355" i="6"/>
  <c r="O355" i="6"/>
  <c r="AW354" i="6"/>
  <c r="AV354" i="6"/>
  <c r="AT354" i="6"/>
  <c r="AU354" i="6" s="1"/>
  <c r="AS354" i="6"/>
  <c r="O354" i="6"/>
  <c r="M354" i="6"/>
  <c r="AW353" i="6"/>
  <c r="AV353" i="6"/>
  <c r="AU353" i="6"/>
  <c r="AT353" i="6"/>
  <c r="AS353" i="6"/>
  <c r="O353" i="6"/>
  <c r="AW352" i="6"/>
  <c r="AV352" i="6"/>
  <c r="AT352" i="6"/>
  <c r="AU352" i="6" s="1"/>
  <c r="AS352" i="6"/>
  <c r="O352" i="6"/>
  <c r="AV351" i="6"/>
  <c r="AF351" i="6"/>
  <c r="O351" i="6"/>
  <c r="AW350" i="6"/>
  <c r="AV350" i="6"/>
  <c r="AT350" i="6"/>
  <c r="AU350" i="6" s="1"/>
  <c r="AS350" i="6"/>
  <c r="O350" i="6"/>
  <c r="AW349" i="6"/>
  <c r="AV349" i="6"/>
  <c r="AT349" i="6"/>
  <c r="AU349" i="6" s="1"/>
  <c r="AS349" i="6"/>
  <c r="O349" i="6"/>
  <c r="AW348" i="6"/>
  <c r="AV348" i="6"/>
  <c r="AU348" i="6"/>
  <c r="AT348" i="6"/>
  <c r="AS348" i="6"/>
  <c r="O348" i="6"/>
  <c r="AW347" i="6"/>
  <c r="AV347" i="6"/>
  <c r="AT347" i="6"/>
  <c r="AU347" i="6" s="1"/>
  <c r="AS347" i="6"/>
  <c r="O347" i="6"/>
  <c r="AW346" i="6"/>
  <c r="AV346" i="6"/>
  <c r="AU346" i="6"/>
  <c r="AT346" i="6"/>
  <c r="AS346" i="6"/>
  <c r="O346" i="6"/>
  <c r="AW345" i="6"/>
  <c r="AV345" i="6"/>
  <c r="AT345" i="6"/>
  <c r="AU345" i="6" s="1"/>
  <c r="AS345" i="6"/>
  <c r="O345" i="6"/>
  <c r="AW344" i="6"/>
  <c r="AV344" i="6"/>
  <c r="AT344" i="6"/>
  <c r="AU344" i="6" s="1"/>
  <c r="AS344" i="6"/>
  <c r="O344" i="6"/>
  <c r="AK343" i="6"/>
  <c r="AI343" i="6"/>
  <c r="AH343" i="6"/>
  <c r="AG343" i="6"/>
  <c r="AE343" i="6"/>
  <c r="AC343" i="6"/>
  <c r="AB343" i="6"/>
  <c r="AB342" i="6" s="1"/>
  <c r="AA343" i="6"/>
  <c r="AA342" i="6" s="1"/>
  <c r="Z343" i="6"/>
  <c r="Y343" i="6"/>
  <c r="X343" i="6"/>
  <c r="X342" i="6" s="1"/>
  <c r="W343" i="6"/>
  <c r="W342" i="6" s="1"/>
  <c r="V343" i="6"/>
  <c r="U343" i="6"/>
  <c r="T343" i="6"/>
  <c r="S343" i="6"/>
  <c r="S342" i="6" s="1"/>
  <c r="R343" i="6"/>
  <c r="P343" i="6"/>
  <c r="O343" i="6"/>
  <c r="M343" i="6"/>
  <c r="M342" i="6" s="1"/>
  <c r="L343" i="6"/>
  <c r="K343" i="6"/>
  <c r="J343" i="6"/>
  <c r="J342" i="6" s="1"/>
  <c r="I343" i="6"/>
  <c r="I342" i="6" s="1"/>
  <c r="AI342" i="6"/>
  <c r="AI341" i="6" s="1"/>
  <c r="AH342" i="6"/>
  <c r="AH341" i="6" s="1"/>
  <c r="AE342" i="6"/>
  <c r="AE341" i="6" s="1"/>
  <c r="AC342" i="6"/>
  <c r="AC341" i="6" s="1"/>
  <c r="Z342" i="6"/>
  <c r="Y342" i="6"/>
  <c r="Y341" i="6" s="1"/>
  <c r="V342" i="6"/>
  <c r="V341" i="6" s="1"/>
  <c r="U342" i="6"/>
  <c r="U341" i="6" s="1"/>
  <c r="R342" i="6"/>
  <c r="R341" i="6" s="1"/>
  <c r="P342" i="6"/>
  <c r="P341" i="6" s="1"/>
  <c r="L342" i="6"/>
  <c r="L341" i="6" s="1"/>
  <c r="K342" i="6"/>
  <c r="K341" i="6" s="1"/>
  <c r="AB341" i="6"/>
  <c r="AA341" i="6"/>
  <c r="X341" i="6"/>
  <c r="W341" i="6"/>
  <c r="S341" i="6"/>
  <c r="M341" i="6"/>
  <c r="AG340" i="6"/>
  <c r="AV340" i="6" s="1"/>
  <c r="AF340" i="6"/>
  <c r="AT340" i="6" s="1"/>
  <c r="AU340" i="6" s="1"/>
  <c r="AA340" i="6"/>
  <c r="O340" i="6"/>
  <c r="I340" i="6"/>
  <c r="AW339" i="6"/>
  <c r="AT339" i="6"/>
  <c r="AU339" i="6" s="1"/>
  <c r="AS339" i="6"/>
  <c r="AG339" i="6"/>
  <c r="AV339" i="6" s="1"/>
  <c r="AF339" i="6"/>
  <c r="Z339" i="6"/>
  <c r="O339" i="6"/>
  <c r="I339" i="6"/>
  <c r="AV338" i="6"/>
  <c r="AU338" i="6"/>
  <c r="AF338" i="6"/>
  <c r="AT338" i="6" s="1"/>
  <c r="Z338" i="6"/>
  <c r="O338" i="6"/>
  <c r="I338" i="6"/>
  <c r="AW338" i="6" s="1"/>
  <c r="AV337" i="6"/>
  <c r="AF337" i="6"/>
  <c r="AT337" i="6" s="1"/>
  <c r="AU337" i="6" s="1"/>
  <c r="Z337" i="6"/>
  <c r="O337" i="6"/>
  <c r="I337" i="6"/>
  <c r="AS337" i="6" s="1"/>
  <c r="AW336" i="6"/>
  <c r="AV336" i="6"/>
  <c r="AT336" i="6"/>
  <c r="AU336" i="6" s="1"/>
  <c r="AF336" i="6"/>
  <c r="Z336" i="6"/>
  <c r="O336" i="6"/>
  <c r="I336" i="6"/>
  <c r="AS336" i="6" s="1"/>
  <c r="AV335" i="6"/>
  <c r="AT335" i="6"/>
  <c r="AU335" i="6" s="1"/>
  <c r="AF335" i="6"/>
  <c r="Z335" i="6"/>
  <c r="O335" i="6"/>
  <c r="I335" i="6"/>
  <c r="AW335" i="6" s="1"/>
  <c r="AV334" i="6"/>
  <c r="AU334" i="6"/>
  <c r="AF334" i="6"/>
  <c r="AT334" i="6" s="1"/>
  <c r="Z334" i="6"/>
  <c r="O334" i="6"/>
  <c r="I334" i="6"/>
  <c r="AW334" i="6" s="1"/>
  <c r="AV333" i="6"/>
  <c r="AF333" i="6"/>
  <c r="AT333" i="6" s="1"/>
  <c r="AU333" i="6" s="1"/>
  <c r="Z333" i="6"/>
  <c r="O333" i="6"/>
  <c r="I333" i="6"/>
  <c r="AS333" i="6" s="1"/>
  <c r="AW332" i="6"/>
  <c r="AV332" i="6"/>
  <c r="AT332" i="6"/>
  <c r="AU332" i="6" s="1"/>
  <c r="AF332" i="6"/>
  <c r="Z332" i="6"/>
  <c r="O332" i="6"/>
  <c r="I332" i="6"/>
  <c r="AS332" i="6" s="1"/>
  <c r="AV331" i="6"/>
  <c r="AT331" i="6"/>
  <c r="AU331" i="6" s="1"/>
  <c r="AF331" i="6"/>
  <c r="Z331" i="6"/>
  <c r="O331" i="6"/>
  <c r="I331" i="6"/>
  <c r="AW331" i="6" s="1"/>
  <c r="AV330" i="6"/>
  <c r="AU330" i="6"/>
  <c r="AF330" i="6"/>
  <c r="AT330" i="6" s="1"/>
  <c r="Z330" i="6"/>
  <c r="O330" i="6"/>
  <c r="I330" i="6"/>
  <c r="AW330" i="6" s="1"/>
  <c r="AV329" i="6"/>
  <c r="AF329" i="6"/>
  <c r="AT329" i="6" s="1"/>
  <c r="AU329" i="6" s="1"/>
  <c r="Z329" i="6"/>
  <c r="O329" i="6"/>
  <c r="I329" i="6"/>
  <c r="AS329" i="6" s="1"/>
  <c r="AW328" i="6"/>
  <c r="AV328" i="6"/>
  <c r="AT328" i="6"/>
  <c r="AU328" i="6" s="1"/>
  <c r="AF328" i="6"/>
  <c r="Z328" i="6"/>
  <c r="O328" i="6"/>
  <c r="I328" i="6"/>
  <c r="AS328" i="6" s="1"/>
  <c r="AV327" i="6"/>
  <c r="AT327" i="6"/>
  <c r="AU327" i="6" s="1"/>
  <c r="AF327" i="6"/>
  <c r="Z327" i="6"/>
  <c r="O327" i="6"/>
  <c r="I327" i="6"/>
  <c r="AW327" i="6" s="1"/>
  <c r="AV326" i="6"/>
  <c r="AU326" i="6"/>
  <c r="AF326" i="6"/>
  <c r="AT326" i="6" s="1"/>
  <c r="Z326" i="6"/>
  <c r="O326" i="6"/>
  <c r="I326" i="6"/>
  <c r="AW326" i="6" s="1"/>
  <c r="AV325" i="6"/>
  <c r="AF325" i="6"/>
  <c r="AT325" i="6" s="1"/>
  <c r="AU325" i="6" s="1"/>
  <c r="Z325" i="6"/>
  <c r="O325" i="6"/>
  <c r="I325" i="6"/>
  <c r="AS325" i="6" s="1"/>
  <c r="AW324" i="6"/>
  <c r="AV324" i="6"/>
  <c r="AT324" i="6"/>
  <c r="AU324" i="6" s="1"/>
  <c r="AF324" i="6"/>
  <c r="Z324" i="6"/>
  <c r="O324" i="6"/>
  <c r="I324" i="6"/>
  <c r="AS324" i="6" s="1"/>
  <c r="AV323" i="6"/>
  <c r="AT323" i="6"/>
  <c r="AU323" i="6" s="1"/>
  <c r="AF323" i="6"/>
  <c r="Z323" i="6"/>
  <c r="O323" i="6"/>
  <c r="I323" i="6"/>
  <c r="AW323" i="6" s="1"/>
  <c r="AV322" i="6"/>
  <c r="AU322" i="6"/>
  <c r="AF322" i="6"/>
  <c r="AT322" i="6" s="1"/>
  <c r="Z322" i="6"/>
  <c r="O322" i="6"/>
  <c r="I322" i="6"/>
  <c r="AW322" i="6" s="1"/>
  <c r="AV321" i="6"/>
  <c r="AF321" i="6"/>
  <c r="AT321" i="6" s="1"/>
  <c r="AU321" i="6" s="1"/>
  <c r="Z321" i="6"/>
  <c r="O321" i="6"/>
  <c r="I321" i="6"/>
  <c r="AS321" i="6" s="1"/>
  <c r="AW320" i="6"/>
  <c r="AV320" i="6"/>
  <c r="AT320" i="6"/>
  <c r="AU320" i="6" s="1"/>
  <c r="AF320" i="6"/>
  <c r="Z320" i="6"/>
  <c r="O320" i="6"/>
  <c r="I320" i="6"/>
  <c r="AS320" i="6" s="1"/>
  <c r="AV319" i="6"/>
  <c r="AT319" i="6"/>
  <c r="AU319" i="6" s="1"/>
  <c r="AF319" i="6"/>
  <c r="Z319" i="6"/>
  <c r="O319" i="6"/>
  <c r="I319" i="6"/>
  <c r="AW319" i="6" s="1"/>
  <c r="AV318" i="6"/>
  <c r="AU318" i="6"/>
  <c r="AF318" i="6"/>
  <c r="AT318" i="6" s="1"/>
  <c r="Z318" i="6"/>
  <c r="O318" i="6"/>
  <c r="I318" i="6"/>
  <c r="AW318" i="6" s="1"/>
  <c r="AV317" i="6"/>
  <c r="AF317" i="6"/>
  <c r="AT317" i="6" s="1"/>
  <c r="AU317" i="6" s="1"/>
  <c r="Z317" i="6"/>
  <c r="O317" i="6"/>
  <c r="I317" i="6"/>
  <c r="AS317" i="6" s="1"/>
  <c r="AW316" i="6"/>
  <c r="AV316" i="6"/>
  <c r="AT316" i="6"/>
  <c r="AU316" i="6" s="1"/>
  <c r="AF316" i="6"/>
  <c r="Z316" i="6"/>
  <c r="O316" i="6"/>
  <c r="I316" i="6"/>
  <c r="AS316" i="6" s="1"/>
  <c r="AV315" i="6"/>
  <c r="AT315" i="6"/>
  <c r="AU315" i="6" s="1"/>
  <c r="AF315" i="6"/>
  <c r="Z315" i="6"/>
  <c r="O315" i="6"/>
  <c r="I315" i="6"/>
  <c r="AW315" i="6" s="1"/>
  <c r="AV314" i="6"/>
  <c r="AU314" i="6"/>
  <c r="AF314" i="6"/>
  <c r="AT314" i="6" s="1"/>
  <c r="Z314" i="6"/>
  <c r="O314" i="6"/>
  <c r="I314" i="6"/>
  <c r="AW314" i="6" s="1"/>
  <c r="AV313" i="6"/>
  <c r="AF313" i="6"/>
  <c r="AT313" i="6" s="1"/>
  <c r="AU313" i="6" s="1"/>
  <c r="Z313" i="6"/>
  <c r="O313" i="6"/>
  <c r="I313" i="6"/>
  <c r="AS313" i="6" s="1"/>
  <c r="AW312" i="6"/>
  <c r="AV312" i="6"/>
  <c r="AT312" i="6"/>
  <c r="AU312" i="6" s="1"/>
  <c r="AF312" i="6"/>
  <c r="Z312" i="6"/>
  <c r="O312" i="6"/>
  <c r="I312" i="6"/>
  <c r="AS312" i="6" s="1"/>
  <c r="AV311" i="6"/>
  <c r="AT311" i="6"/>
  <c r="AU311" i="6" s="1"/>
  <c r="AF311" i="6"/>
  <c r="Z311" i="6"/>
  <c r="O311" i="6"/>
  <c r="I311" i="6"/>
  <c r="AW311" i="6" s="1"/>
  <c r="AV310" i="6"/>
  <c r="AU310" i="6"/>
  <c r="AF310" i="6"/>
  <c r="AT310" i="6" s="1"/>
  <c r="Z310" i="6"/>
  <c r="O310" i="6"/>
  <c r="I310" i="6"/>
  <c r="AW310" i="6" s="1"/>
  <c r="AV309" i="6"/>
  <c r="AF309" i="6"/>
  <c r="AT309" i="6" s="1"/>
  <c r="AU309" i="6" s="1"/>
  <c r="Z309" i="6"/>
  <c r="O309" i="6"/>
  <c r="I309" i="6"/>
  <c r="AS309" i="6" s="1"/>
  <c r="AW308" i="6"/>
  <c r="AV308" i="6"/>
  <c r="AT308" i="6"/>
  <c r="AU308" i="6" s="1"/>
  <c r="AF308" i="6"/>
  <c r="Z308" i="6"/>
  <c r="O308" i="6"/>
  <c r="I308" i="6"/>
  <c r="AS308" i="6" s="1"/>
  <c r="AV307" i="6"/>
  <c r="AT307" i="6"/>
  <c r="AU307" i="6" s="1"/>
  <c r="AF307" i="6"/>
  <c r="Z307" i="6"/>
  <c r="O307" i="6"/>
  <c r="I307" i="6"/>
  <c r="AW307" i="6" s="1"/>
  <c r="AV306" i="6"/>
  <c r="AU306" i="6"/>
  <c r="AF306" i="6"/>
  <c r="AT306" i="6" s="1"/>
  <c r="Z306" i="6"/>
  <c r="O306" i="6"/>
  <c r="I306" i="6"/>
  <c r="AW306" i="6" s="1"/>
  <c r="AV305" i="6"/>
  <c r="AF305" i="6"/>
  <c r="AT305" i="6" s="1"/>
  <c r="AU305" i="6" s="1"/>
  <c r="Z305" i="6"/>
  <c r="O305" i="6"/>
  <c r="I305" i="6"/>
  <c r="AS305" i="6" s="1"/>
  <c r="AW304" i="6"/>
  <c r="AV304" i="6"/>
  <c r="AT304" i="6"/>
  <c r="AU304" i="6" s="1"/>
  <c r="AF304" i="6"/>
  <c r="Z304" i="6"/>
  <c r="O304" i="6"/>
  <c r="I304" i="6"/>
  <c r="AS304" i="6" s="1"/>
  <c r="AV303" i="6"/>
  <c r="AT303" i="6"/>
  <c r="AU303" i="6" s="1"/>
  <c r="AF303" i="6"/>
  <c r="Z303" i="6"/>
  <c r="O303" i="6"/>
  <c r="I303" i="6"/>
  <c r="AW303" i="6" s="1"/>
  <c r="AV302" i="6"/>
  <c r="AU302" i="6"/>
  <c r="AF302" i="6"/>
  <c r="AT302" i="6" s="1"/>
  <c r="Z302" i="6"/>
  <c r="O302" i="6"/>
  <c r="I302" i="6"/>
  <c r="AW302" i="6" s="1"/>
  <c r="AV301" i="6"/>
  <c r="AF301" i="6"/>
  <c r="AT301" i="6" s="1"/>
  <c r="AU301" i="6" s="1"/>
  <c r="Z301" i="6"/>
  <c r="O301" i="6"/>
  <c r="I301" i="6"/>
  <c r="AS301" i="6" s="1"/>
  <c r="AW300" i="6"/>
  <c r="AV300" i="6"/>
  <c r="AT300" i="6"/>
  <c r="AU300" i="6" s="1"/>
  <c r="AF300" i="6"/>
  <c r="Z300" i="6"/>
  <c r="O300" i="6"/>
  <c r="I300" i="6"/>
  <c r="AS300" i="6" s="1"/>
  <c r="AV299" i="6"/>
  <c r="AT299" i="6"/>
  <c r="AU299" i="6" s="1"/>
  <c r="AF299" i="6"/>
  <c r="Z299" i="6"/>
  <c r="O299" i="6"/>
  <c r="I299" i="6"/>
  <c r="AW299" i="6" s="1"/>
  <c r="AV298" i="6"/>
  <c r="AU298" i="6"/>
  <c r="AF298" i="6"/>
  <c r="AT298" i="6" s="1"/>
  <c r="Z298" i="6"/>
  <c r="O298" i="6"/>
  <c r="I298" i="6"/>
  <c r="AW298" i="6" s="1"/>
  <c r="AV297" i="6"/>
  <c r="AF297" i="6"/>
  <c r="AT297" i="6" s="1"/>
  <c r="AU297" i="6" s="1"/>
  <c r="Z297" i="6"/>
  <c r="O297" i="6"/>
  <c r="I297" i="6"/>
  <c r="AS297" i="6" s="1"/>
  <c r="AW296" i="6"/>
  <c r="AV296" i="6"/>
  <c r="AT296" i="6"/>
  <c r="AU296" i="6" s="1"/>
  <c r="AF296" i="6"/>
  <c r="Z296" i="6"/>
  <c r="O296" i="6"/>
  <c r="I296" i="6"/>
  <c r="AS296" i="6" s="1"/>
  <c r="AV295" i="6"/>
  <c r="AT295" i="6"/>
  <c r="AU295" i="6" s="1"/>
  <c r="AF295" i="6"/>
  <c r="Z295" i="6"/>
  <c r="O295" i="6"/>
  <c r="I295" i="6"/>
  <c r="AW295" i="6" s="1"/>
  <c r="AV294" i="6"/>
  <c r="AU294" i="6"/>
  <c r="AF294" i="6"/>
  <c r="AT294" i="6" s="1"/>
  <c r="Z294" i="6"/>
  <c r="O294" i="6"/>
  <c r="I294" i="6"/>
  <c r="AW294" i="6" s="1"/>
  <c r="AV293" i="6"/>
  <c r="AF293" i="6"/>
  <c r="AT293" i="6" s="1"/>
  <c r="AU293" i="6" s="1"/>
  <c r="Z293" i="6"/>
  <c r="O293" i="6"/>
  <c r="I293" i="6"/>
  <c r="AS293" i="6" s="1"/>
  <c r="AW292" i="6"/>
  <c r="AV292" i="6"/>
  <c r="AT292" i="6"/>
  <c r="AU292" i="6" s="1"/>
  <c r="AF292" i="6"/>
  <c r="Z292" i="6"/>
  <c r="O292" i="6"/>
  <c r="I292" i="6"/>
  <c r="AS292" i="6" s="1"/>
  <c r="AV291" i="6"/>
  <c r="AT291" i="6"/>
  <c r="AU291" i="6" s="1"/>
  <c r="AF291" i="6"/>
  <c r="Z291" i="6"/>
  <c r="O291" i="6"/>
  <c r="I291" i="6"/>
  <c r="AW291" i="6" s="1"/>
  <c r="AV290" i="6"/>
  <c r="AU290" i="6"/>
  <c r="AF290" i="6"/>
  <c r="AT290" i="6" s="1"/>
  <c r="Z290" i="6"/>
  <c r="O290" i="6"/>
  <c r="I290" i="6"/>
  <c r="AW290" i="6" s="1"/>
  <c r="AV289" i="6"/>
  <c r="AF289" i="6"/>
  <c r="AT289" i="6" s="1"/>
  <c r="AU289" i="6" s="1"/>
  <c r="Z289" i="6"/>
  <c r="O289" i="6"/>
  <c r="I289" i="6"/>
  <c r="AS289" i="6" s="1"/>
  <c r="AW288" i="6"/>
  <c r="AV288" i="6"/>
  <c r="AT288" i="6"/>
  <c r="AU288" i="6" s="1"/>
  <c r="AF288" i="6"/>
  <c r="Z288" i="6"/>
  <c r="O288" i="6"/>
  <c r="I288" i="6"/>
  <c r="AS288" i="6" s="1"/>
  <c r="AV287" i="6"/>
  <c r="AT287" i="6"/>
  <c r="AU287" i="6" s="1"/>
  <c r="AF287" i="6"/>
  <c r="AW287" i="6" s="1"/>
  <c r="Z287" i="6"/>
  <c r="O287" i="6"/>
  <c r="AV286" i="6"/>
  <c r="AT286" i="6"/>
  <c r="AU286" i="6" s="1"/>
  <c r="AF286" i="6"/>
  <c r="AW286" i="6" s="1"/>
  <c r="Z286" i="6"/>
  <c r="O286" i="6"/>
  <c r="AU285" i="6"/>
  <c r="AT285" i="6"/>
  <c r="AG285" i="6"/>
  <c r="AV285" i="6" s="1"/>
  <c r="AF285" i="6"/>
  <c r="Z285" i="6"/>
  <c r="O285" i="6"/>
  <c r="I285" i="6"/>
  <c r="AW285" i="6" s="1"/>
  <c r="AG284" i="6"/>
  <c r="Z284" i="6"/>
  <c r="O284" i="6"/>
  <c r="I284" i="6"/>
  <c r="AG283" i="6"/>
  <c r="AV283" i="6" s="1"/>
  <c r="AF283" i="6"/>
  <c r="AT283" i="6" s="1"/>
  <c r="AU283" i="6" s="1"/>
  <c r="Z283" i="6"/>
  <c r="O283" i="6"/>
  <c r="I283" i="6"/>
  <c r="AW283" i="6" s="1"/>
  <c r="AV282" i="6"/>
  <c r="AG282" i="6"/>
  <c r="Z282" i="6"/>
  <c r="O282" i="6"/>
  <c r="I282" i="6"/>
  <c r="AU281" i="6"/>
  <c r="AT281" i="6"/>
  <c r="AG281" i="6"/>
  <c r="AV281" i="6" s="1"/>
  <c r="AF281" i="6"/>
  <c r="Z281" i="6"/>
  <c r="O281" i="6"/>
  <c r="I281" i="6"/>
  <c r="AW281" i="6" s="1"/>
  <c r="AG280" i="6"/>
  <c r="Z280" i="6"/>
  <c r="I280" i="6"/>
  <c r="AW279" i="6"/>
  <c r="AT279" i="6"/>
  <c r="AG279" i="6"/>
  <c r="AV279" i="6" s="1"/>
  <c r="AF279" i="6"/>
  <c r="Z279" i="6"/>
  <c r="I279" i="6"/>
  <c r="AK278" i="6"/>
  <c r="AI278" i="6"/>
  <c r="AH278" i="6"/>
  <c r="AH277" i="6" s="1"/>
  <c r="AG278" i="6"/>
  <c r="AG277" i="6" s="1"/>
  <c r="AE278" i="6"/>
  <c r="AC278" i="6"/>
  <c r="AC277" i="6" s="1"/>
  <c r="AB278" i="6"/>
  <c r="Y278" i="6"/>
  <c r="Y277" i="6" s="1"/>
  <c r="X278" i="6"/>
  <c r="X277" i="6" s="1"/>
  <c r="W278" i="6"/>
  <c r="V278" i="6"/>
  <c r="V277" i="6" s="1"/>
  <c r="V269" i="6" s="1"/>
  <c r="U278" i="6"/>
  <c r="U277" i="6" s="1"/>
  <c r="T278" i="6"/>
  <c r="S278" i="6"/>
  <c r="R278" i="6"/>
  <c r="P278" i="6"/>
  <c r="P277" i="6" s="1"/>
  <c r="O278" i="6"/>
  <c r="O277" i="6" s="1"/>
  <c r="M278" i="6"/>
  <c r="L278" i="6"/>
  <c r="L277" i="6" s="1"/>
  <c r="L269" i="6" s="1"/>
  <c r="K278" i="6"/>
  <c r="K277" i="6" s="1"/>
  <c r="J278" i="6"/>
  <c r="AV278" i="6" s="1"/>
  <c r="AK277" i="6"/>
  <c r="AI277" i="6"/>
  <c r="AE277" i="6"/>
  <c r="AB277" i="6"/>
  <c r="W277" i="6"/>
  <c r="T277" i="6"/>
  <c r="T269" i="6" s="1"/>
  <c r="S277" i="6"/>
  <c r="R277" i="6"/>
  <c r="M277" i="6"/>
  <c r="J277" i="6"/>
  <c r="J269" i="6" s="1"/>
  <c r="AW276" i="6"/>
  <c r="AV276" i="6"/>
  <c r="AU276" i="6"/>
  <c r="AT276" i="6"/>
  <c r="AS276" i="6"/>
  <c r="Z276" i="6"/>
  <c r="AW275" i="6"/>
  <c r="AU275" i="6"/>
  <c r="AG275" i="6"/>
  <c r="AG271" i="6" s="1"/>
  <c r="AF275" i="6"/>
  <c r="AT275" i="6" s="1"/>
  <c r="Z275" i="6"/>
  <c r="AW274" i="6"/>
  <c r="AV274" i="6"/>
  <c r="AU274" i="6"/>
  <c r="AT274" i="6"/>
  <c r="AS274" i="6"/>
  <c r="Z274" i="6"/>
  <c r="AW273" i="6"/>
  <c r="AV273" i="6"/>
  <c r="AT273" i="6"/>
  <c r="AU273" i="6" s="1"/>
  <c r="AS273" i="6"/>
  <c r="Z273" i="6"/>
  <c r="AW272" i="6"/>
  <c r="AV272" i="6"/>
  <c r="AU272" i="6"/>
  <c r="AT272" i="6"/>
  <c r="AS272" i="6"/>
  <c r="Z272" i="6"/>
  <c r="Z271" i="6" s="1"/>
  <c r="Z270" i="6" s="1"/>
  <c r="AK271" i="6"/>
  <c r="AJ271" i="6"/>
  <c r="AI271" i="6"/>
  <c r="AH271" i="6"/>
  <c r="AH270" i="6" s="1"/>
  <c r="AF271" i="6"/>
  <c r="AF270" i="6" s="1"/>
  <c r="AE271" i="6"/>
  <c r="AE270" i="6" s="1"/>
  <c r="AE269" i="6" s="1"/>
  <c r="AD271" i="6"/>
  <c r="AC271" i="6"/>
  <c r="AB271" i="6"/>
  <c r="AA271" i="6"/>
  <c r="AA270" i="6" s="1"/>
  <c r="Y271" i="6"/>
  <c r="X271" i="6"/>
  <c r="W271" i="6"/>
  <c r="W270" i="6" s="1"/>
  <c r="V271" i="6"/>
  <c r="U271" i="6"/>
  <c r="T271" i="6"/>
  <c r="S271" i="6"/>
  <c r="S270" i="6" s="1"/>
  <c r="R271" i="6"/>
  <c r="P271" i="6"/>
  <c r="O271" i="6"/>
  <c r="M271" i="6"/>
  <c r="M270" i="6" s="1"/>
  <c r="L271" i="6"/>
  <c r="K271" i="6"/>
  <c r="J271" i="6"/>
  <c r="I271" i="6"/>
  <c r="I270" i="6" s="1"/>
  <c r="AW270" i="6" s="1"/>
  <c r="AS270" i="6"/>
  <c r="AK270" i="6"/>
  <c r="AI270" i="6"/>
  <c r="AI269" i="6" s="1"/>
  <c r="AI266" i="6" s="1"/>
  <c r="AG270" i="6"/>
  <c r="AC270" i="6"/>
  <c r="AC269" i="6" s="1"/>
  <c r="AC268" i="6" s="1"/>
  <c r="AB270" i="6"/>
  <c r="AB269" i="6" s="1"/>
  <c r="Y270" i="6"/>
  <c r="X270" i="6"/>
  <c r="X269" i="6" s="1"/>
  <c r="V270" i="6"/>
  <c r="U270" i="6"/>
  <c r="T270" i="6"/>
  <c r="R270" i="6"/>
  <c r="R269" i="6" s="1"/>
  <c r="P270" i="6"/>
  <c r="O270" i="6"/>
  <c r="O269" i="6" s="1"/>
  <c r="L270" i="6"/>
  <c r="K270" i="6"/>
  <c r="J270" i="6"/>
  <c r="AK269" i="6"/>
  <c r="Y269" i="6"/>
  <c r="W269" i="6"/>
  <c r="U269" i="6"/>
  <c r="U268" i="6" s="1"/>
  <c r="S269" i="6"/>
  <c r="P269" i="6"/>
  <c r="P266" i="6" s="1"/>
  <c r="M269" i="6"/>
  <c r="K269" i="6"/>
  <c r="AD268" i="6"/>
  <c r="Q268" i="6"/>
  <c r="P268" i="6"/>
  <c r="N268" i="6"/>
  <c r="AU267" i="6"/>
  <c r="AT267" i="6"/>
  <c r="J267" i="6"/>
  <c r="AV267" i="6" s="1"/>
  <c r="I267" i="6"/>
  <c r="AL266" i="6"/>
  <c r="AJ266" i="6"/>
  <c r="AD266" i="6"/>
  <c r="U266" i="6"/>
  <c r="Q266" i="6"/>
  <c r="N266" i="6"/>
  <c r="AV265" i="6"/>
  <c r="AN265" i="6"/>
  <c r="AM265" i="6"/>
  <c r="AF265" i="6"/>
  <c r="AT265" i="6" s="1"/>
  <c r="AU265" i="6" s="1"/>
  <c r="Z265" i="6"/>
  <c r="I265" i="6"/>
  <c r="AW265" i="6" s="1"/>
  <c r="AV264" i="6"/>
  <c r="AN264" i="6"/>
  <c r="AM264" i="6"/>
  <c r="AF264" i="6"/>
  <c r="AT264" i="6" s="1"/>
  <c r="AU264" i="6" s="1"/>
  <c r="Z264" i="6"/>
  <c r="I264" i="6"/>
  <c r="AW264" i="6" s="1"/>
  <c r="AV263" i="6"/>
  <c r="AN263" i="6"/>
  <c r="AM263" i="6"/>
  <c r="AF263" i="6"/>
  <c r="AT263" i="6" s="1"/>
  <c r="AU263" i="6" s="1"/>
  <c r="Z263" i="6"/>
  <c r="O263" i="6"/>
  <c r="I263" i="6"/>
  <c r="AW263" i="6" s="1"/>
  <c r="AW262" i="6"/>
  <c r="AV262" i="6"/>
  <c r="AS262" i="6"/>
  <c r="AN262" i="6"/>
  <c r="AM262" i="6"/>
  <c r="AF262" i="6"/>
  <c r="AT262" i="6" s="1"/>
  <c r="AU262" i="6" s="1"/>
  <c r="Z262" i="6"/>
  <c r="O262" i="6"/>
  <c r="I262" i="6"/>
  <c r="AV261" i="6"/>
  <c r="AN261" i="6"/>
  <c r="AM261" i="6"/>
  <c r="AF261" i="6"/>
  <c r="AT261" i="6" s="1"/>
  <c r="AU261" i="6" s="1"/>
  <c r="Z261" i="6"/>
  <c r="O261" i="6"/>
  <c r="I261" i="6"/>
  <c r="AW261" i="6" s="1"/>
  <c r="AV260" i="6"/>
  <c r="AN260" i="6"/>
  <c r="AM260" i="6"/>
  <c r="AF260" i="6"/>
  <c r="AT260" i="6" s="1"/>
  <c r="AU260" i="6" s="1"/>
  <c r="Z260" i="6"/>
  <c r="O260" i="6"/>
  <c r="I260" i="6"/>
  <c r="AW260" i="6" s="1"/>
  <c r="AV259" i="6"/>
  <c r="AN259" i="6"/>
  <c r="AM259" i="6"/>
  <c r="AF259" i="6"/>
  <c r="AT259" i="6" s="1"/>
  <c r="AU259" i="6" s="1"/>
  <c r="Z259" i="6"/>
  <c r="O259" i="6"/>
  <c r="I259" i="6"/>
  <c r="AW259" i="6" s="1"/>
  <c r="AW258" i="6"/>
  <c r="AV258" i="6"/>
  <c r="AS258" i="6"/>
  <c r="AN258" i="6"/>
  <c r="AM258" i="6"/>
  <c r="AF258" i="6"/>
  <c r="AT258" i="6" s="1"/>
  <c r="AU258" i="6" s="1"/>
  <c r="Z258" i="6"/>
  <c r="O258" i="6"/>
  <c r="I258" i="6"/>
  <c r="AV257" i="6"/>
  <c r="AN257" i="6"/>
  <c r="AM257" i="6"/>
  <c r="AF257" i="6"/>
  <c r="AT257" i="6" s="1"/>
  <c r="AU257" i="6" s="1"/>
  <c r="Z257" i="6"/>
  <c r="O257" i="6"/>
  <c r="I257" i="6"/>
  <c r="AW257" i="6" s="1"/>
  <c r="AV256" i="6"/>
  <c r="AN256" i="6"/>
  <c r="AM256" i="6"/>
  <c r="AF256" i="6"/>
  <c r="AT256" i="6" s="1"/>
  <c r="AU256" i="6" s="1"/>
  <c r="Z256" i="6"/>
  <c r="O256" i="6"/>
  <c r="I256" i="6"/>
  <c r="AW256" i="6" s="1"/>
  <c r="AV255" i="6"/>
  <c r="AN255" i="6"/>
  <c r="AM255" i="6"/>
  <c r="AF255" i="6"/>
  <c r="AT255" i="6" s="1"/>
  <c r="AU255" i="6" s="1"/>
  <c r="Z255" i="6"/>
  <c r="O255" i="6"/>
  <c r="I255" i="6"/>
  <c r="AW255" i="6" s="1"/>
  <c r="AW254" i="6"/>
  <c r="AV254" i="6"/>
  <c r="AS254" i="6"/>
  <c r="AN254" i="6"/>
  <c r="AM254" i="6"/>
  <c r="AF254" i="6"/>
  <c r="AT254" i="6" s="1"/>
  <c r="AU254" i="6" s="1"/>
  <c r="O254" i="6"/>
  <c r="I254" i="6"/>
  <c r="AV253" i="6"/>
  <c r="AN253" i="6"/>
  <c r="AM253" i="6"/>
  <c r="AF253" i="6"/>
  <c r="AT253" i="6" s="1"/>
  <c r="AU253" i="6" s="1"/>
  <c r="Z253" i="6"/>
  <c r="O253" i="6"/>
  <c r="I253" i="6"/>
  <c r="AW253" i="6" s="1"/>
  <c r="AV252" i="6"/>
  <c r="AN252" i="6"/>
  <c r="AM252" i="6"/>
  <c r="AF252" i="6"/>
  <c r="AT252" i="6" s="1"/>
  <c r="AU252" i="6" s="1"/>
  <c r="Z252" i="6"/>
  <c r="O252" i="6"/>
  <c r="I252" i="6"/>
  <c r="AW252" i="6" s="1"/>
  <c r="AW251" i="6"/>
  <c r="AV251" i="6"/>
  <c r="AS251" i="6"/>
  <c r="AN251" i="6"/>
  <c r="AM251" i="6"/>
  <c r="AF251" i="6"/>
  <c r="AT251" i="6" s="1"/>
  <c r="AU251" i="6" s="1"/>
  <c r="Z251" i="6"/>
  <c r="O251" i="6"/>
  <c r="I251" i="6"/>
  <c r="I249" i="6" s="1"/>
  <c r="AV250" i="6"/>
  <c r="AN250" i="6"/>
  <c r="AM250" i="6"/>
  <c r="AF250" i="6"/>
  <c r="AT250" i="6" s="1"/>
  <c r="AU250" i="6" s="1"/>
  <c r="Z250" i="6"/>
  <c r="O250" i="6"/>
  <c r="O249" i="6" s="1"/>
  <c r="O247" i="6" s="1"/>
  <c r="O246" i="6" s="1"/>
  <c r="I250" i="6"/>
  <c r="AW250" i="6" s="1"/>
  <c r="AK249" i="6"/>
  <c r="AI249" i="6"/>
  <c r="AI247" i="6" s="1"/>
  <c r="AI246" i="6" s="1"/>
  <c r="AH249" i="6"/>
  <c r="AG249" i="6"/>
  <c r="AG247" i="6" s="1"/>
  <c r="AE249" i="6"/>
  <c r="AE247" i="6" s="1"/>
  <c r="AE246" i="6" s="1"/>
  <c r="AC249" i="6"/>
  <c r="AB249" i="6"/>
  <c r="AB247" i="6" s="1"/>
  <c r="AB246" i="6" s="1"/>
  <c r="AA249" i="6"/>
  <c r="Z249" i="6"/>
  <c r="Y249" i="6"/>
  <c r="X249" i="6"/>
  <c r="X247" i="6" s="1"/>
  <c r="X246" i="6" s="1"/>
  <c r="W249" i="6"/>
  <c r="V249" i="6"/>
  <c r="V247" i="6" s="1"/>
  <c r="V246" i="6" s="1"/>
  <c r="U249" i="6"/>
  <c r="T249" i="6"/>
  <c r="T247" i="6" s="1"/>
  <c r="T246" i="6" s="1"/>
  <c r="S249" i="6"/>
  <c r="R249" i="6"/>
  <c r="R247" i="6" s="1"/>
  <c r="R246" i="6" s="1"/>
  <c r="Q249" i="6"/>
  <c r="P249" i="6"/>
  <c r="P247" i="6" s="1"/>
  <c r="P246" i="6" s="1"/>
  <c r="N249" i="6"/>
  <c r="N247" i="6" s="1"/>
  <c r="M249" i="6"/>
  <c r="L249" i="6"/>
  <c r="L247" i="6" s="1"/>
  <c r="L246" i="6" s="1"/>
  <c r="K249" i="6"/>
  <c r="J249" i="6"/>
  <c r="J247" i="6" s="1"/>
  <c r="AV248" i="6"/>
  <c r="AN248" i="6"/>
  <c r="AM248" i="6"/>
  <c r="AF248" i="6"/>
  <c r="AT248" i="6" s="1"/>
  <c r="AU248" i="6" s="1"/>
  <c r="Z248" i="6"/>
  <c r="Z247" i="6" s="1"/>
  <c r="Z246" i="6" s="1"/>
  <c r="O248" i="6"/>
  <c r="I248" i="6"/>
  <c r="AW248" i="6" s="1"/>
  <c r="AK247" i="6"/>
  <c r="AK246" i="6" s="1"/>
  <c r="AH247" i="6"/>
  <c r="AC247" i="6"/>
  <c r="AA247" i="6"/>
  <c r="AA246" i="6" s="1"/>
  <c r="Y247" i="6"/>
  <c r="W247" i="6"/>
  <c r="W246" i="6" s="1"/>
  <c r="U247" i="6"/>
  <c r="S247" i="6"/>
  <c r="S246" i="6" s="1"/>
  <c r="Q247" i="6"/>
  <c r="M247" i="6"/>
  <c r="M246" i="6" s="1"/>
  <c r="K247" i="6"/>
  <c r="K246" i="6" s="1"/>
  <c r="AH246" i="6"/>
  <c r="AC246" i="6"/>
  <c r="Y246" i="6"/>
  <c r="U246" i="6"/>
  <c r="Q246" i="6"/>
  <c r="AW245" i="6"/>
  <c r="AV245" i="6"/>
  <c r="AU245" i="6"/>
  <c r="AT245" i="6"/>
  <c r="AS245" i="6"/>
  <c r="AW244" i="6"/>
  <c r="AV244" i="6"/>
  <c r="AT244" i="6"/>
  <c r="AU244" i="6" s="1"/>
  <c r="AS244" i="6"/>
  <c r="AW243" i="6"/>
  <c r="AV243" i="6"/>
  <c r="AU243" i="6"/>
  <c r="AT243" i="6"/>
  <c r="AS243" i="6"/>
  <c r="AW242" i="6"/>
  <c r="AV242" i="6"/>
  <c r="AT242" i="6"/>
  <c r="AU242" i="6" s="1"/>
  <c r="AS242" i="6"/>
  <c r="AW241" i="6"/>
  <c r="AV241" i="6"/>
  <c r="AU241" i="6"/>
  <c r="AT241" i="6"/>
  <c r="AS241" i="6"/>
  <c r="AW240" i="6"/>
  <c r="AV240" i="6"/>
  <c r="AT240" i="6"/>
  <c r="AU240" i="6" s="1"/>
  <c r="AS240" i="6"/>
  <c r="AW239" i="6"/>
  <c r="AV239" i="6"/>
  <c r="AU239" i="6"/>
  <c r="AT239" i="6"/>
  <c r="AS239" i="6"/>
  <c r="AW238" i="6"/>
  <c r="AV238" i="6"/>
  <c r="AT238" i="6"/>
  <c r="AU238" i="6" s="1"/>
  <c r="AS238" i="6"/>
  <c r="AX237" i="6"/>
  <c r="AV237" i="6"/>
  <c r="AT237" i="6"/>
  <c r="AU237" i="6" s="1"/>
  <c r="AF237" i="6"/>
  <c r="I237" i="6"/>
  <c r="AW237" i="6" s="1"/>
  <c r="AW236" i="6"/>
  <c r="AV236" i="6"/>
  <c r="AS236" i="6"/>
  <c r="AF236" i="6"/>
  <c r="AT236" i="6" s="1"/>
  <c r="AU236" i="6" s="1"/>
  <c r="Z236" i="6"/>
  <c r="AV235" i="6"/>
  <c r="AF235" i="6"/>
  <c r="AT235" i="6" s="1"/>
  <c r="AU235" i="6" s="1"/>
  <c r="Z235" i="6"/>
  <c r="AK234" i="6"/>
  <c r="AI234" i="6"/>
  <c r="AI233" i="6" s="1"/>
  <c r="AI232" i="6" s="1"/>
  <c r="AH234" i="6"/>
  <c r="AG234" i="6"/>
  <c r="AG233" i="6" s="1"/>
  <c r="AE234" i="6"/>
  <c r="AE233" i="6" s="1"/>
  <c r="AE232" i="6" s="1"/>
  <c r="AC234" i="6"/>
  <c r="AB234" i="6"/>
  <c r="AB233" i="6" s="1"/>
  <c r="AB232" i="6" s="1"/>
  <c r="AA234" i="6"/>
  <c r="Z234" i="6"/>
  <c r="Z233" i="6" s="1"/>
  <c r="Z232" i="6" s="1"/>
  <c r="Y234" i="6"/>
  <c r="X234" i="6"/>
  <c r="X233" i="6" s="1"/>
  <c r="X232" i="6" s="1"/>
  <c r="W234" i="6"/>
  <c r="V234" i="6"/>
  <c r="V233" i="6" s="1"/>
  <c r="V232" i="6" s="1"/>
  <c r="U234" i="6"/>
  <c r="T234" i="6"/>
  <c r="T233" i="6" s="1"/>
  <c r="T232" i="6" s="1"/>
  <c r="S234" i="6"/>
  <c r="R234" i="6"/>
  <c r="R233" i="6" s="1"/>
  <c r="R232" i="6" s="1"/>
  <c r="Q234" i="6"/>
  <c r="P234" i="6"/>
  <c r="P233" i="6" s="1"/>
  <c r="P232" i="6" s="1"/>
  <c r="O234" i="6"/>
  <c r="M234" i="6"/>
  <c r="M233" i="6" s="1"/>
  <c r="M232" i="6" s="1"/>
  <c r="L234" i="6"/>
  <c r="K234" i="6"/>
  <c r="K233" i="6" s="1"/>
  <c r="K232" i="6" s="1"/>
  <c r="J234" i="6"/>
  <c r="AV234" i="6" s="1"/>
  <c r="I234" i="6"/>
  <c r="AK233" i="6"/>
  <c r="AH233" i="6"/>
  <c r="AH232" i="6" s="1"/>
  <c r="AC233" i="6"/>
  <c r="AC232" i="6" s="1"/>
  <c r="AA233" i="6"/>
  <c r="AA232" i="6" s="1"/>
  <c r="Y233" i="6"/>
  <c r="Y232" i="6" s="1"/>
  <c r="W233" i="6"/>
  <c r="W232" i="6" s="1"/>
  <c r="U233" i="6"/>
  <c r="U232" i="6" s="1"/>
  <c r="S233" i="6"/>
  <c r="S232" i="6" s="1"/>
  <c r="Q233" i="6"/>
  <c r="Q232" i="6" s="1"/>
  <c r="O233" i="6"/>
  <c r="O232" i="6" s="1"/>
  <c r="L233" i="6"/>
  <c r="L232" i="6" s="1"/>
  <c r="J233" i="6"/>
  <c r="AV231" i="6"/>
  <c r="AK231" i="6"/>
  <c r="AI231" i="6"/>
  <c r="AH231" i="6"/>
  <c r="AG231" i="6"/>
  <c r="AF231" i="6"/>
  <c r="AT231" i="6" s="1"/>
  <c r="O231" i="6"/>
  <c r="I231" i="6"/>
  <c r="AW231" i="6" s="1"/>
  <c r="AV230" i="6"/>
  <c r="AK230" i="6"/>
  <c r="AI230" i="6"/>
  <c r="AH230" i="6"/>
  <c r="AG230" i="6"/>
  <c r="AF230" i="6"/>
  <c r="AT230" i="6" s="1"/>
  <c r="O230" i="6"/>
  <c r="I230" i="6"/>
  <c r="AW230" i="6" s="1"/>
  <c r="AV229" i="6"/>
  <c r="AK229" i="6"/>
  <c r="AI229" i="6"/>
  <c r="AH229" i="6"/>
  <c r="AG229" i="6"/>
  <c r="AF229" i="6"/>
  <c r="AT229" i="6" s="1"/>
  <c r="O229" i="6"/>
  <c r="I229" i="6"/>
  <c r="AW229" i="6" s="1"/>
  <c r="AV228" i="6"/>
  <c r="AK228" i="6"/>
  <c r="AI228" i="6"/>
  <c r="AH228" i="6"/>
  <c r="AG228" i="6"/>
  <c r="AF228" i="6"/>
  <c r="AT228" i="6" s="1"/>
  <c r="O228" i="6"/>
  <c r="I228" i="6"/>
  <c r="AW228" i="6" s="1"/>
  <c r="AV227" i="6"/>
  <c r="AK227" i="6"/>
  <c r="AI227" i="6"/>
  <c r="AH227" i="6"/>
  <c r="AG227" i="6"/>
  <c r="AF227" i="6"/>
  <c r="AT227" i="6" s="1"/>
  <c r="O227" i="6"/>
  <c r="I227" i="6"/>
  <c r="AW227" i="6" s="1"/>
  <c r="AV226" i="6"/>
  <c r="AK226" i="6"/>
  <c r="AI226" i="6"/>
  <c r="AH226" i="6"/>
  <c r="AG226" i="6"/>
  <c r="AF226" i="6"/>
  <c r="AT226" i="6" s="1"/>
  <c r="O226" i="6"/>
  <c r="I226" i="6"/>
  <c r="AW226" i="6" s="1"/>
  <c r="AW225" i="6"/>
  <c r="AV225" i="6"/>
  <c r="AT225" i="6"/>
  <c r="AU225" i="6" s="1"/>
  <c r="AS225" i="6"/>
  <c r="AW224" i="6"/>
  <c r="AV224" i="6"/>
  <c r="AU224" i="6"/>
  <c r="AT224" i="6"/>
  <c r="AW223" i="6"/>
  <c r="AV223" i="6"/>
  <c r="AS223" i="6"/>
  <c r="AN223" i="6"/>
  <c r="AM223" i="6"/>
  <c r="AF223" i="6"/>
  <c r="AT223" i="6" s="1"/>
  <c r="AU223" i="6" s="1"/>
  <c r="Z223" i="6"/>
  <c r="O223" i="6"/>
  <c r="I223" i="6"/>
  <c r="AV222" i="6"/>
  <c r="AN222" i="6"/>
  <c r="AM222" i="6"/>
  <c r="AF222" i="6"/>
  <c r="AT222" i="6" s="1"/>
  <c r="AU222" i="6" s="1"/>
  <c r="Z222" i="6"/>
  <c r="O222" i="6"/>
  <c r="I222" i="6"/>
  <c r="AW222" i="6" s="1"/>
  <c r="AW221" i="6"/>
  <c r="AV221" i="6"/>
  <c r="AS221" i="6"/>
  <c r="AN221" i="6"/>
  <c r="AM221" i="6"/>
  <c r="AF221" i="6"/>
  <c r="AT221" i="6" s="1"/>
  <c r="AU221" i="6" s="1"/>
  <c r="AA221" i="6"/>
  <c r="Z221" i="6" s="1"/>
  <c r="O221" i="6"/>
  <c r="I221" i="6"/>
  <c r="AV220" i="6"/>
  <c r="AN220" i="6"/>
  <c r="AM220" i="6"/>
  <c r="AF220" i="6"/>
  <c r="AT220" i="6" s="1"/>
  <c r="AU220" i="6" s="1"/>
  <c r="Z220" i="6"/>
  <c r="O220" i="6"/>
  <c r="I220" i="6"/>
  <c r="AW220" i="6" s="1"/>
  <c r="AV219" i="6"/>
  <c r="AN219" i="6"/>
  <c r="AK219" i="6"/>
  <c r="AK215" i="6" s="1"/>
  <c r="AK214" i="6" s="1"/>
  <c r="AI219" i="6"/>
  <c r="AH219" i="6"/>
  <c r="AH215" i="6" s="1"/>
  <c r="AH214" i="6" s="1"/>
  <c r="AG219" i="6"/>
  <c r="AF219" i="6"/>
  <c r="AT219" i="6" s="1"/>
  <c r="AE219" i="6"/>
  <c r="AC219" i="6"/>
  <c r="AC215" i="6" s="1"/>
  <c r="AC214" i="6" s="1"/>
  <c r="AB219" i="6"/>
  <c r="AA219" i="6"/>
  <c r="Y219" i="6"/>
  <c r="Y215" i="6" s="1"/>
  <c r="Y214" i="6" s="1"/>
  <c r="X219" i="6"/>
  <c r="W219" i="6"/>
  <c r="W215" i="6" s="1"/>
  <c r="W214" i="6" s="1"/>
  <c r="V219" i="6"/>
  <c r="U219" i="6"/>
  <c r="U215" i="6" s="1"/>
  <c r="U214" i="6" s="1"/>
  <c r="T219" i="6"/>
  <c r="S219" i="6"/>
  <c r="S215" i="6" s="1"/>
  <c r="S214" i="6" s="1"/>
  <c r="R219" i="6"/>
  <c r="Q219" i="6"/>
  <c r="Q215" i="6" s="1"/>
  <c r="Q214" i="6" s="1"/>
  <c r="P219" i="6"/>
  <c r="O219" i="6"/>
  <c r="N219" i="6"/>
  <c r="M219" i="6"/>
  <c r="M215" i="6" s="1"/>
  <c r="M214" i="6" s="1"/>
  <c r="L219" i="6"/>
  <c r="K219" i="6"/>
  <c r="K215" i="6" s="1"/>
  <c r="K214" i="6" s="1"/>
  <c r="J219" i="6"/>
  <c r="AM219" i="6" s="1"/>
  <c r="AV218" i="6"/>
  <c r="AN218" i="6"/>
  <c r="AM218" i="6"/>
  <c r="AF218" i="6"/>
  <c r="AF215" i="6" s="1"/>
  <c r="Z218" i="6"/>
  <c r="O218" i="6"/>
  <c r="I218" i="6"/>
  <c r="AW218" i="6" s="1"/>
  <c r="AW217" i="6"/>
  <c r="AV217" i="6"/>
  <c r="AS217" i="6"/>
  <c r="AN217" i="6"/>
  <c r="AM217" i="6"/>
  <c r="AF217" i="6"/>
  <c r="AT217" i="6" s="1"/>
  <c r="AU217" i="6" s="1"/>
  <c r="AA217" i="6"/>
  <c r="Z217" i="6" s="1"/>
  <c r="O217" i="6"/>
  <c r="I217" i="6"/>
  <c r="AW216" i="6"/>
  <c r="AV216" i="6"/>
  <c r="AS216" i="6"/>
  <c r="AN216" i="6"/>
  <c r="AM216" i="6"/>
  <c r="AF216" i="6"/>
  <c r="AT216" i="6" s="1"/>
  <c r="AU216" i="6" s="1"/>
  <c r="AA216" i="6"/>
  <c r="AA215" i="6" s="1"/>
  <c r="AA214" i="6" s="1"/>
  <c r="O216" i="6"/>
  <c r="O215" i="6" s="1"/>
  <c r="O214" i="6" s="1"/>
  <c r="I216" i="6"/>
  <c r="AI215" i="6"/>
  <c r="AG215" i="6"/>
  <c r="AG214" i="6" s="1"/>
  <c r="AE215" i="6"/>
  <c r="AB215" i="6"/>
  <c r="AB214" i="6" s="1"/>
  <c r="X215" i="6"/>
  <c r="X214" i="6" s="1"/>
  <c r="V215" i="6"/>
  <c r="T215" i="6"/>
  <c r="T214" i="6" s="1"/>
  <c r="R215" i="6"/>
  <c r="P215" i="6"/>
  <c r="P214" i="6" s="1"/>
  <c r="N215" i="6"/>
  <c r="L215" i="6"/>
  <c r="L214" i="6" s="1"/>
  <c r="L208" i="6" s="1"/>
  <c r="J215" i="6"/>
  <c r="AV215" i="6" s="1"/>
  <c r="AI214" i="6"/>
  <c r="AE214" i="6"/>
  <c r="V214" i="6"/>
  <c r="R214" i="6"/>
  <c r="AV213" i="6"/>
  <c r="AT213" i="6"/>
  <c r="AU213" i="6" s="1"/>
  <c r="AF213" i="6"/>
  <c r="I213" i="6"/>
  <c r="AW213" i="6" s="1"/>
  <c r="AW212" i="6"/>
  <c r="AV212" i="6"/>
  <c r="AS212" i="6"/>
  <c r="AM212" i="6"/>
  <c r="AF212" i="6"/>
  <c r="AT212" i="6" s="1"/>
  <c r="AU212" i="6" s="1"/>
  <c r="AV211" i="6"/>
  <c r="AF211" i="6"/>
  <c r="AT211" i="6" s="1"/>
  <c r="AU211" i="6" s="1"/>
  <c r="I211" i="6"/>
  <c r="AW211" i="6" s="1"/>
  <c r="AK210" i="6"/>
  <c r="AI210" i="6"/>
  <c r="AI209" i="6" s="1"/>
  <c r="AI208" i="6" s="1"/>
  <c r="AH210" i="6"/>
  <c r="AG210" i="6"/>
  <c r="AG209" i="6" s="1"/>
  <c r="AE210" i="6"/>
  <c r="AE209" i="6" s="1"/>
  <c r="AE208" i="6" s="1"/>
  <c r="AC210" i="6"/>
  <c r="AB210" i="6"/>
  <c r="AB209" i="6" s="1"/>
  <c r="AB208" i="6" s="1"/>
  <c r="AA210" i="6"/>
  <c r="Z210" i="6"/>
  <c r="Z209" i="6" s="1"/>
  <c r="Y210" i="6"/>
  <c r="X210" i="6"/>
  <c r="X209" i="6" s="1"/>
  <c r="X208" i="6" s="1"/>
  <c r="W210" i="6"/>
  <c r="V210" i="6"/>
  <c r="V209" i="6" s="1"/>
  <c r="V208" i="6" s="1"/>
  <c r="U210" i="6"/>
  <c r="T210" i="6"/>
  <c r="T209" i="6" s="1"/>
  <c r="T208" i="6" s="1"/>
  <c r="S210" i="6"/>
  <c r="R210" i="6"/>
  <c r="R209" i="6" s="1"/>
  <c r="R208" i="6" s="1"/>
  <c r="Q210" i="6"/>
  <c r="P210" i="6"/>
  <c r="P209" i="6" s="1"/>
  <c r="P208" i="6" s="1"/>
  <c r="O210" i="6"/>
  <c r="M210" i="6"/>
  <c r="M209" i="6" s="1"/>
  <c r="M208" i="6" s="1"/>
  <c r="L210" i="6"/>
  <c r="K210" i="6"/>
  <c r="K209" i="6" s="1"/>
  <c r="K208" i="6" s="1"/>
  <c r="J210" i="6"/>
  <c r="AV210" i="6" s="1"/>
  <c r="I210" i="6"/>
  <c r="AK209" i="6"/>
  <c r="AH209" i="6"/>
  <c r="AH208" i="6" s="1"/>
  <c r="AC209" i="6"/>
  <c r="AC208" i="6" s="1"/>
  <c r="AA209" i="6"/>
  <c r="AA208" i="6" s="1"/>
  <c r="Y209" i="6"/>
  <c r="Y208" i="6" s="1"/>
  <c r="W209" i="6"/>
  <c r="W208" i="6" s="1"/>
  <c r="U209" i="6"/>
  <c r="U208" i="6" s="1"/>
  <c r="S209" i="6"/>
  <c r="S208" i="6" s="1"/>
  <c r="Q209" i="6"/>
  <c r="Q208" i="6" s="1"/>
  <c r="O209" i="6"/>
  <c r="O208" i="6" s="1"/>
  <c r="L209" i="6"/>
  <c r="J209" i="6"/>
  <c r="AV209" i="6" s="1"/>
  <c r="N208" i="6"/>
  <c r="AK207" i="6"/>
  <c r="AI207" i="6"/>
  <c r="AH207" i="6"/>
  <c r="AG207" i="6"/>
  <c r="AV207" i="6" s="1"/>
  <c r="O207" i="6"/>
  <c r="I207" i="6"/>
  <c r="AW206" i="6"/>
  <c r="AV206" i="6"/>
  <c r="AU206" i="6"/>
  <c r="AT206" i="6"/>
  <c r="AS206" i="6"/>
  <c r="AV205" i="6"/>
  <c r="AN205" i="6"/>
  <c r="AM205" i="6"/>
  <c r="AF205" i="6"/>
  <c r="AT205" i="6" s="1"/>
  <c r="AU205" i="6" s="1"/>
  <c r="Z205" i="6"/>
  <c r="O205" i="6"/>
  <c r="I205" i="6"/>
  <c r="AW205" i="6" s="1"/>
  <c r="AV204" i="6"/>
  <c r="AN204" i="6"/>
  <c r="AM204" i="6"/>
  <c r="AK204" i="6"/>
  <c r="AI204" i="6"/>
  <c r="AF204" i="6" s="1"/>
  <c r="AT204" i="6" s="1"/>
  <c r="AU204" i="6" s="1"/>
  <c r="Z204" i="6"/>
  <c r="O204" i="6"/>
  <c r="I204" i="6"/>
  <c r="AV203" i="6"/>
  <c r="AN203" i="6"/>
  <c r="AM203" i="6"/>
  <c r="AF203" i="6"/>
  <c r="AT203" i="6" s="1"/>
  <c r="AU203" i="6" s="1"/>
  <c r="Z203" i="6"/>
  <c r="O203" i="6"/>
  <c r="I203" i="6"/>
  <c r="AW203" i="6" s="1"/>
  <c r="AV202" i="6"/>
  <c r="AN202" i="6"/>
  <c r="AM202" i="6"/>
  <c r="AK202" i="6"/>
  <c r="AI202" i="6"/>
  <c r="AF202" i="6" s="1"/>
  <c r="AT202" i="6" s="1"/>
  <c r="AU202" i="6" s="1"/>
  <c r="Z202" i="6"/>
  <c r="O202" i="6"/>
  <c r="I202" i="6"/>
  <c r="AW202" i="6" s="1"/>
  <c r="AV201" i="6"/>
  <c r="AN201" i="6"/>
  <c r="AM201" i="6"/>
  <c r="AK201" i="6"/>
  <c r="AF201" i="6" s="1"/>
  <c r="AT201" i="6" s="1"/>
  <c r="AU201" i="6" s="1"/>
  <c r="AI201" i="6"/>
  <c r="Z201" i="6"/>
  <c r="O201" i="6"/>
  <c r="I201" i="6"/>
  <c r="AW201" i="6" s="1"/>
  <c r="AV200" i="6"/>
  <c r="AN200" i="6"/>
  <c r="AM200" i="6"/>
  <c r="AK200" i="6"/>
  <c r="AI200" i="6"/>
  <c r="AF200" i="6" s="1"/>
  <c r="AT200" i="6" s="1"/>
  <c r="AU200" i="6" s="1"/>
  <c r="Z200" i="6"/>
  <c r="O200" i="6"/>
  <c r="I200" i="6"/>
  <c r="AW200" i="6" s="1"/>
  <c r="AV199" i="6"/>
  <c r="AN199" i="6"/>
  <c r="AM199" i="6"/>
  <c r="AF199" i="6"/>
  <c r="AT199" i="6" s="1"/>
  <c r="AU199" i="6" s="1"/>
  <c r="Z199" i="6"/>
  <c r="O199" i="6"/>
  <c r="I199" i="6"/>
  <c r="AW199" i="6" s="1"/>
  <c r="AV198" i="6"/>
  <c r="AN198" i="6"/>
  <c r="AM198" i="6"/>
  <c r="AF198" i="6"/>
  <c r="AT198" i="6" s="1"/>
  <c r="AU198" i="6" s="1"/>
  <c r="Z198" i="6"/>
  <c r="O198" i="6"/>
  <c r="I198" i="6"/>
  <c r="AW198" i="6" s="1"/>
  <c r="AV197" i="6"/>
  <c r="AN197" i="6"/>
  <c r="AM197" i="6"/>
  <c r="AF197" i="6"/>
  <c r="AT197" i="6" s="1"/>
  <c r="AU197" i="6" s="1"/>
  <c r="Z197" i="6"/>
  <c r="O197" i="6"/>
  <c r="I197" i="6"/>
  <c r="AW197" i="6" s="1"/>
  <c r="AW196" i="6"/>
  <c r="AV196" i="6"/>
  <c r="AS196" i="6"/>
  <c r="AN196" i="6"/>
  <c r="AM196" i="6"/>
  <c r="AF196" i="6"/>
  <c r="AT196" i="6" s="1"/>
  <c r="AU196" i="6" s="1"/>
  <c r="Z196" i="6"/>
  <c r="O196" i="6"/>
  <c r="I196" i="6"/>
  <c r="AV195" i="6"/>
  <c r="AN195" i="6"/>
  <c r="AM195" i="6"/>
  <c r="AF195" i="6"/>
  <c r="AT195" i="6" s="1"/>
  <c r="AU195" i="6" s="1"/>
  <c r="Z195" i="6"/>
  <c r="O195" i="6"/>
  <c r="I195" i="6"/>
  <c r="AW195" i="6" s="1"/>
  <c r="AV194" i="6"/>
  <c r="AN194" i="6"/>
  <c r="AM194" i="6"/>
  <c r="AF194" i="6"/>
  <c r="AT194" i="6" s="1"/>
  <c r="AU194" i="6" s="1"/>
  <c r="Z194" i="6"/>
  <c r="O194" i="6"/>
  <c r="I194" i="6"/>
  <c r="AW194" i="6" s="1"/>
  <c r="AV193" i="6"/>
  <c r="AN193" i="6"/>
  <c r="AM193" i="6"/>
  <c r="AF193" i="6"/>
  <c r="AT193" i="6" s="1"/>
  <c r="AU193" i="6" s="1"/>
  <c r="Z193" i="6"/>
  <c r="O193" i="6"/>
  <c r="I193" i="6"/>
  <c r="AW193" i="6" s="1"/>
  <c r="AW192" i="6"/>
  <c r="AV192" i="6"/>
  <c r="AS192" i="6"/>
  <c r="AN192" i="6"/>
  <c r="AM192" i="6"/>
  <c r="AF192" i="6"/>
  <c r="AT192" i="6" s="1"/>
  <c r="AU192" i="6" s="1"/>
  <c r="Z192" i="6"/>
  <c r="O192" i="6"/>
  <c r="I192" i="6"/>
  <c r="AV191" i="6"/>
  <c r="AN191" i="6"/>
  <c r="AM191" i="6"/>
  <c r="AK191" i="6"/>
  <c r="AF191" i="6" s="1"/>
  <c r="AT191" i="6" s="1"/>
  <c r="AU191" i="6" s="1"/>
  <c r="Z191" i="6"/>
  <c r="O191" i="6"/>
  <c r="I191" i="6"/>
  <c r="AV190" i="6"/>
  <c r="AN190" i="6"/>
  <c r="AM190" i="6"/>
  <c r="AK190" i="6"/>
  <c r="AF190" i="6" s="1"/>
  <c r="AT190" i="6" s="1"/>
  <c r="AU190" i="6" s="1"/>
  <c r="Z190" i="6"/>
  <c r="O190" i="6"/>
  <c r="I190" i="6"/>
  <c r="AW190" i="6" s="1"/>
  <c r="AV189" i="6"/>
  <c r="AN189" i="6"/>
  <c r="AM189" i="6"/>
  <c r="AK189" i="6"/>
  <c r="AF189" i="6" s="1"/>
  <c r="AT189" i="6" s="1"/>
  <c r="AU189" i="6" s="1"/>
  <c r="Z189" i="6"/>
  <c r="O189" i="6"/>
  <c r="I189" i="6"/>
  <c r="AV188" i="6"/>
  <c r="AN188" i="6"/>
  <c r="AM188" i="6"/>
  <c r="AK188" i="6"/>
  <c r="AF188" i="6" s="1"/>
  <c r="AT188" i="6" s="1"/>
  <c r="AU188" i="6" s="1"/>
  <c r="Z188" i="6"/>
  <c r="O188" i="6"/>
  <c r="I188" i="6"/>
  <c r="AW188" i="6" s="1"/>
  <c r="AV187" i="6"/>
  <c r="AN187" i="6"/>
  <c r="AM187" i="6"/>
  <c r="AK187" i="6"/>
  <c r="AF187" i="6" s="1"/>
  <c r="AT187" i="6" s="1"/>
  <c r="AU187" i="6" s="1"/>
  <c r="Z187" i="6"/>
  <c r="O187" i="6"/>
  <c r="I187" i="6"/>
  <c r="AV186" i="6"/>
  <c r="AN186" i="6"/>
  <c r="AM186" i="6"/>
  <c r="AK186" i="6"/>
  <c r="AF186" i="6" s="1"/>
  <c r="AT186" i="6" s="1"/>
  <c r="AU186" i="6" s="1"/>
  <c r="Z186" i="6"/>
  <c r="O186" i="6"/>
  <c r="I186" i="6"/>
  <c r="AW186" i="6" s="1"/>
  <c r="AV185" i="6"/>
  <c r="AN185" i="6"/>
  <c r="AM185" i="6"/>
  <c r="AK185" i="6"/>
  <c r="AF185" i="6" s="1"/>
  <c r="AT185" i="6" s="1"/>
  <c r="AU185" i="6" s="1"/>
  <c r="Z185" i="6"/>
  <c r="O185" i="6"/>
  <c r="I185" i="6"/>
  <c r="AV184" i="6"/>
  <c r="AN184" i="6"/>
  <c r="AM184" i="6"/>
  <c r="AK184" i="6"/>
  <c r="AF184" i="6" s="1"/>
  <c r="AT184" i="6" s="1"/>
  <c r="AU184" i="6" s="1"/>
  <c r="Z184" i="6"/>
  <c r="O184" i="6"/>
  <c r="I184" i="6"/>
  <c r="AW184" i="6" s="1"/>
  <c r="AV183" i="6"/>
  <c r="AN183" i="6"/>
  <c r="AM183" i="6"/>
  <c r="AK183" i="6"/>
  <c r="AF183" i="6" s="1"/>
  <c r="AT183" i="6" s="1"/>
  <c r="AU183" i="6" s="1"/>
  <c r="Z183" i="6"/>
  <c r="O183" i="6"/>
  <c r="I183" i="6"/>
  <c r="AV182" i="6"/>
  <c r="AN182" i="6"/>
  <c r="AM182" i="6"/>
  <c r="AK182" i="6"/>
  <c r="AF182" i="6" s="1"/>
  <c r="AT182" i="6" s="1"/>
  <c r="AU182" i="6" s="1"/>
  <c r="Z182" i="6"/>
  <c r="O182" i="6"/>
  <c r="I182" i="6"/>
  <c r="AW182" i="6" s="1"/>
  <c r="AV181" i="6"/>
  <c r="AN181" i="6"/>
  <c r="AM181" i="6"/>
  <c r="AK181" i="6"/>
  <c r="AF181" i="6" s="1"/>
  <c r="AT181" i="6" s="1"/>
  <c r="AU181" i="6" s="1"/>
  <c r="Z181" i="6"/>
  <c r="O181" i="6"/>
  <c r="I181" i="6"/>
  <c r="AV180" i="6"/>
  <c r="AN180" i="6"/>
  <c r="AM180" i="6"/>
  <c r="AK180" i="6"/>
  <c r="AF180" i="6" s="1"/>
  <c r="AT180" i="6" s="1"/>
  <c r="AU180" i="6" s="1"/>
  <c r="Z180" i="6"/>
  <c r="O180" i="6"/>
  <c r="I180" i="6"/>
  <c r="AW180" i="6" s="1"/>
  <c r="AV179" i="6"/>
  <c r="AN179" i="6"/>
  <c r="AM179" i="6"/>
  <c r="AI179" i="6"/>
  <c r="AF179" i="6" s="1"/>
  <c r="AT179" i="6" s="1"/>
  <c r="AU179" i="6" s="1"/>
  <c r="Z179" i="6"/>
  <c r="O179" i="6"/>
  <c r="I179" i="6"/>
  <c r="AV178" i="6"/>
  <c r="AN178" i="6"/>
  <c r="AM178" i="6"/>
  <c r="AF178" i="6"/>
  <c r="AT178" i="6" s="1"/>
  <c r="AU178" i="6" s="1"/>
  <c r="Z178" i="6"/>
  <c r="I178" i="6"/>
  <c r="AW178" i="6" s="1"/>
  <c r="AV177" i="6"/>
  <c r="AN177" i="6"/>
  <c r="AM177" i="6"/>
  <c r="AF177" i="6"/>
  <c r="AT177" i="6" s="1"/>
  <c r="AU177" i="6" s="1"/>
  <c r="Z177" i="6"/>
  <c r="I177" i="6"/>
  <c r="AW177" i="6" s="1"/>
  <c r="AV176" i="6"/>
  <c r="AN176" i="6"/>
  <c r="AM176" i="6"/>
  <c r="AF176" i="6"/>
  <c r="AT176" i="6" s="1"/>
  <c r="AU176" i="6" s="1"/>
  <c r="Z176" i="6"/>
  <c r="O176" i="6"/>
  <c r="I176" i="6"/>
  <c r="AW176" i="6" s="1"/>
  <c r="AV175" i="6"/>
  <c r="AN175" i="6"/>
  <c r="AM175" i="6"/>
  <c r="AF175" i="6"/>
  <c r="AT175" i="6" s="1"/>
  <c r="AU175" i="6" s="1"/>
  <c r="Z175" i="6"/>
  <c r="O175" i="6"/>
  <c r="I175" i="6"/>
  <c r="AW175" i="6" s="1"/>
  <c r="AV174" i="6"/>
  <c r="AN174" i="6"/>
  <c r="AM174" i="6"/>
  <c r="AF174" i="6"/>
  <c r="AT174" i="6" s="1"/>
  <c r="AU174" i="6" s="1"/>
  <c r="Z174" i="6"/>
  <c r="O174" i="6"/>
  <c r="I174" i="6"/>
  <c r="AW174" i="6" s="1"/>
  <c r="AW173" i="6"/>
  <c r="AV173" i="6"/>
  <c r="AS173" i="6"/>
  <c r="AN173" i="6"/>
  <c r="AM173" i="6"/>
  <c r="AF173" i="6"/>
  <c r="AT173" i="6" s="1"/>
  <c r="AU173" i="6" s="1"/>
  <c r="Z173" i="6"/>
  <c r="O173" i="6"/>
  <c r="I173" i="6"/>
  <c r="AV172" i="6"/>
  <c r="AN172" i="6"/>
  <c r="AM172" i="6"/>
  <c r="AF172" i="6"/>
  <c r="AT172" i="6" s="1"/>
  <c r="AU172" i="6" s="1"/>
  <c r="Z172" i="6"/>
  <c r="O172" i="6"/>
  <c r="I172" i="6"/>
  <c r="AW172" i="6" s="1"/>
  <c r="AV171" i="6"/>
  <c r="AN171" i="6"/>
  <c r="AM171" i="6"/>
  <c r="AF171" i="6"/>
  <c r="AT171" i="6" s="1"/>
  <c r="AU171" i="6" s="1"/>
  <c r="Z171" i="6"/>
  <c r="O171" i="6"/>
  <c r="I171" i="6"/>
  <c r="AW171" i="6" s="1"/>
  <c r="AV170" i="6"/>
  <c r="AN170" i="6"/>
  <c r="AM170" i="6"/>
  <c r="AF170" i="6"/>
  <c r="AT170" i="6" s="1"/>
  <c r="AU170" i="6" s="1"/>
  <c r="Z170" i="6"/>
  <c r="O170" i="6"/>
  <c r="I170" i="6"/>
  <c r="AW170" i="6" s="1"/>
  <c r="AW169" i="6"/>
  <c r="AV169" i="6"/>
  <c r="AS169" i="6"/>
  <c r="AN169" i="6"/>
  <c r="AM169" i="6"/>
  <c r="AF169" i="6"/>
  <c r="AT169" i="6" s="1"/>
  <c r="AU169" i="6" s="1"/>
  <c r="Z169" i="6"/>
  <c r="O169" i="6"/>
  <c r="I169" i="6"/>
  <c r="AV168" i="6"/>
  <c r="AN168" i="6"/>
  <c r="AM168" i="6"/>
  <c r="AF168" i="6"/>
  <c r="AT168" i="6" s="1"/>
  <c r="AU168" i="6" s="1"/>
  <c r="Z168" i="6"/>
  <c r="O168" i="6"/>
  <c r="I168" i="6"/>
  <c r="AW168" i="6" s="1"/>
  <c r="AV167" i="6"/>
  <c r="AN167" i="6"/>
  <c r="AM167" i="6"/>
  <c r="AF167" i="6"/>
  <c r="AT167" i="6" s="1"/>
  <c r="AU167" i="6" s="1"/>
  <c r="Z167" i="6"/>
  <c r="O167" i="6"/>
  <c r="I167" i="6"/>
  <c r="AW167" i="6" s="1"/>
  <c r="AV166" i="6"/>
  <c r="AN166" i="6"/>
  <c r="AM166" i="6"/>
  <c r="AF166" i="6"/>
  <c r="AT166" i="6" s="1"/>
  <c r="AU166" i="6" s="1"/>
  <c r="Z166" i="6"/>
  <c r="O166" i="6"/>
  <c r="I166" i="6"/>
  <c r="AW166" i="6" s="1"/>
  <c r="AW165" i="6"/>
  <c r="AV165" i="6"/>
  <c r="AS165" i="6"/>
  <c r="AN165" i="6"/>
  <c r="AM165" i="6"/>
  <c r="AF165" i="6"/>
  <c r="AT165" i="6" s="1"/>
  <c r="AU165" i="6" s="1"/>
  <c r="Z165" i="6"/>
  <c r="Z163" i="6" s="1"/>
  <c r="Z162" i="6" s="1"/>
  <c r="Z161" i="6" s="1"/>
  <c r="Z148" i="6" s="1"/>
  <c r="O165" i="6"/>
  <c r="I165" i="6"/>
  <c r="I163" i="6" s="1"/>
  <c r="AV164" i="6"/>
  <c r="AN164" i="6"/>
  <c r="AM164" i="6"/>
  <c r="AF164" i="6"/>
  <c r="Z164" i="6"/>
  <c r="O164" i="6"/>
  <c r="O163" i="6" s="1"/>
  <c r="O162" i="6" s="1"/>
  <c r="O161" i="6" s="1"/>
  <c r="O148" i="6" s="1"/>
  <c r="I164" i="6"/>
  <c r="AW164" i="6" s="1"/>
  <c r="AK163" i="6"/>
  <c r="AI163" i="6"/>
  <c r="AH163" i="6"/>
  <c r="AG163" i="6"/>
  <c r="AG162" i="6" s="1"/>
  <c r="AE163" i="6"/>
  <c r="AC163" i="6"/>
  <c r="AB163" i="6"/>
  <c r="AB162" i="6" s="1"/>
  <c r="AB161" i="6" s="1"/>
  <c r="AB148" i="6" s="1"/>
  <c r="AA163" i="6"/>
  <c r="Y163" i="6"/>
  <c r="X163" i="6"/>
  <c r="X162" i="6" s="1"/>
  <c r="X161" i="6" s="1"/>
  <c r="X148" i="6" s="1"/>
  <c r="W163" i="6"/>
  <c r="V163" i="6"/>
  <c r="U163" i="6"/>
  <c r="T163" i="6"/>
  <c r="T162" i="6" s="1"/>
  <c r="T161" i="6" s="1"/>
  <c r="T148" i="6" s="1"/>
  <c r="S163" i="6"/>
  <c r="R163" i="6"/>
  <c r="Q163" i="6"/>
  <c r="P163" i="6"/>
  <c r="P162" i="6" s="1"/>
  <c r="P161" i="6" s="1"/>
  <c r="P148" i="6" s="1"/>
  <c r="N163" i="6"/>
  <c r="M163" i="6"/>
  <c r="L163" i="6"/>
  <c r="L162" i="6" s="1"/>
  <c r="L161" i="6" s="1"/>
  <c r="L148" i="6" s="1"/>
  <c r="K163" i="6"/>
  <c r="J163" i="6"/>
  <c r="AV163" i="6" s="1"/>
  <c r="AK162" i="6"/>
  <c r="AI162" i="6"/>
  <c r="AI161" i="6" s="1"/>
  <c r="AI148" i="6" s="1"/>
  <c r="AH162" i="6"/>
  <c r="AE162" i="6"/>
  <c r="AE161" i="6" s="1"/>
  <c r="AE148" i="6" s="1"/>
  <c r="AC162" i="6"/>
  <c r="AA162" i="6"/>
  <c r="Y162" i="6"/>
  <c r="W162" i="6"/>
  <c r="V162" i="6"/>
  <c r="V161" i="6" s="1"/>
  <c r="V148" i="6" s="1"/>
  <c r="U162" i="6"/>
  <c r="S162" i="6"/>
  <c r="R162" i="6"/>
  <c r="R161" i="6" s="1"/>
  <c r="R148" i="6" s="1"/>
  <c r="Q162" i="6"/>
  <c r="N162" i="6"/>
  <c r="M162" i="6"/>
  <c r="K162" i="6"/>
  <c r="J162" i="6"/>
  <c r="AV162" i="6" s="1"/>
  <c r="AK161" i="6"/>
  <c r="AH161" i="6"/>
  <c r="AC161" i="6"/>
  <c r="AA161" i="6"/>
  <c r="Y161" i="6"/>
  <c r="W161" i="6"/>
  <c r="U161" i="6"/>
  <c r="S161" i="6"/>
  <c r="Q161" i="6"/>
  <c r="M161" i="6"/>
  <c r="K161" i="6"/>
  <c r="AW160" i="6"/>
  <c r="AV160" i="6"/>
  <c r="AT160" i="6"/>
  <c r="AU160" i="6" s="1"/>
  <c r="AS160" i="6"/>
  <c r="AN160" i="6"/>
  <c r="AW159" i="6"/>
  <c r="AV159" i="6"/>
  <c r="AT159" i="6"/>
  <c r="AU159" i="6" s="1"/>
  <c r="AS159" i="6"/>
  <c r="AN159" i="6"/>
  <c r="AW158" i="6"/>
  <c r="AV158" i="6"/>
  <c r="AT158" i="6"/>
  <c r="AU158" i="6" s="1"/>
  <c r="AS158" i="6"/>
  <c r="AN158" i="6"/>
  <c r="AW157" i="6"/>
  <c r="AV157" i="6"/>
  <c r="AT157" i="6"/>
  <c r="AU157" i="6" s="1"/>
  <c r="AS157" i="6"/>
  <c r="AN157" i="6"/>
  <c r="AW156" i="6"/>
  <c r="AV156" i="6"/>
  <c r="AT156" i="6"/>
  <c r="AU156" i="6" s="1"/>
  <c r="AS156" i="6"/>
  <c r="AN156" i="6"/>
  <c r="AW155" i="6"/>
  <c r="AV155" i="6"/>
  <c r="AT155" i="6"/>
  <c r="AU155" i="6" s="1"/>
  <c r="AS155" i="6"/>
  <c r="AN155" i="6"/>
  <c r="AW154" i="6"/>
  <c r="AV154" i="6"/>
  <c r="AT154" i="6"/>
  <c r="AU154" i="6" s="1"/>
  <c r="AS154" i="6"/>
  <c r="AN154" i="6"/>
  <c r="AW153" i="6"/>
  <c r="AV153" i="6"/>
  <c r="AT153" i="6"/>
  <c r="AU153" i="6" s="1"/>
  <c r="AS153" i="6"/>
  <c r="AN153" i="6"/>
  <c r="AW152" i="6"/>
  <c r="AV152" i="6"/>
  <c r="AT152" i="6"/>
  <c r="AU152" i="6" s="1"/>
  <c r="AS152" i="6"/>
  <c r="AN152" i="6"/>
  <c r="AW151" i="6"/>
  <c r="AV151" i="6"/>
  <c r="AT151" i="6"/>
  <c r="AU151" i="6" s="1"/>
  <c r="AS151" i="6"/>
  <c r="AN151" i="6"/>
  <c r="AK150" i="6"/>
  <c r="AI150" i="6"/>
  <c r="AT150" i="6" s="1"/>
  <c r="AH150" i="6"/>
  <c r="AG150" i="6"/>
  <c r="AF150" i="6"/>
  <c r="AE150" i="6"/>
  <c r="AC150" i="6"/>
  <c r="AB150" i="6"/>
  <c r="AA150" i="6"/>
  <c r="Z150" i="6"/>
  <c r="Y150" i="6"/>
  <c r="X150" i="6"/>
  <c r="W150" i="6"/>
  <c r="V150" i="6"/>
  <c r="U150" i="6"/>
  <c r="T150" i="6"/>
  <c r="S150" i="6"/>
  <c r="R150" i="6"/>
  <c r="Q150" i="6"/>
  <c r="P150" i="6"/>
  <c r="O150" i="6"/>
  <c r="M150" i="6"/>
  <c r="L150" i="6"/>
  <c r="K150" i="6"/>
  <c r="J150" i="6"/>
  <c r="I150" i="6"/>
  <c r="AW150" i="6" s="1"/>
  <c r="AK149" i="6"/>
  <c r="AI149" i="6"/>
  <c r="AT149" i="6" s="1"/>
  <c r="AH149" i="6"/>
  <c r="AG149" i="6"/>
  <c r="AU149" i="6" s="1"/>
  <c r="AF149" i="6"/>
  <c r="AE149" i="6"/>
  <c r="AC149" i="6"/>
  <c r="AB149" i="6"/>
  <c r="AA149" i="6"/>
  <c r="Z149" i="6"/>
  <c r="Y149" i="6"/>
  <c r="X149" i="6"/>
  <c r="W149" i="6"/>
  <c r="V149" i="6"/>
  <c r="U149" i="6"/>
  <c r="T149" i="6"/>
  <c r="S149" i="6"/>
  <c r="R149" i="6"/>
  <c r="Q149" i="6"/>
  <c r="P149" i="6"/>
  <c r="O149" i="6"/>
  <c r="M149" i="6"/>
  <c r="L149" i="6"/>
  <c r="K149" i="6"/>
  <c r="J149" i="6"/>
  <c r="I149" i="6"/>
  <c r="AW149" i="6" s="1"/>
  <c r="AK148" i="6"/>
  <c r="AH148" i="6"/>
  <c r="AC148" i="6"/>
  <c r="AA148" i="6"/>
  <c r="Y148" i="6"/>
  <c r="W148" i="6"/>
  <c r="U148" i="6"/>
  <c r="S148" i="6"/>
  <c r="Q148" i="6"/>
  <c r="M148" i="6"/>
  <c r="K148" i="6"/>
  <c r="AV147" i="6"/>
  <c r="AN147" i="6"/>
  <c r="AM147" i="6"/>
  <c r="AF147" i="6"/>
  <c r="AT147" i="6" s="1"/>
  <c r="AU147" i="6" s="1"/>
  <c r="Z147" i="6"/>
  <c r="O147" i="6"/>
  <c r="I147" i="6"/>
  <c r="AW147" i="6" s="1"/>
  <c r="AV146" i="6"/>
  <c r="AN146" i="6"/>
  <c r="AM146" i="6"/>
  <c r="AF146" i="6"/>
  <c r="AT146" i="6" s="1"/>
  <c r="AU146" i="6" s="1"/>
  <c r="Z146" i="6"/>
  <c r="O146" i="6"/>
  <c r="I146" i="6"/>
  <c r="AW146" i="6" s="1"/>
  <c r="AV145" i="6"/>
  <c r="AN145" i="6"/>
  <c r="AM145" i="6"/>
  <c r="AF145" i="6"/>
  <c r="AT145" i="6" s="1"/>
  <c r="AU145" i="6" s="1"/>
  <c r="Z145" i="6"/>
  <c r="O145" i="6"/>
  <c r="I145" i="6"/>
  <c r="AW145" i="6" s="1"/>
  <c r="AW144" i="6"/>
  <c r="AV144" i="6"/>
  <c r="AS144" i="6"/>
  <c r="AN144" i="6"/>
  <c r="AM144" i="6"/>
  <c r="AF144" i="6"/>
  <c r="AT144" i="6" s="1"/>
  <c r="AU144" i="6" s="1"/>
  <c r="Z144" i="6"/>
  <c r="O144" i="6"/>
  <c r="I144" i="6"/>
  <c r="AV143" i="6"/>
  <c r="AN143" i="6"/>
  <c r="AM143" i="6"/>
  <c r="AF143" i="6"/>
  <c r="AT143" i="6" s="1"/>
  <c r="AU143" i="6" s="1"/>
  <c r="Z143" i="6"/>
  <c r="O143" i="6"/>
  <c r="I143" i="6"/>
  <c r="AW143" i="6" s="1"/>
  <c r="AV142" i="6"/>
  <c r="AN142" i="6"/>
  <c r="AM142" i="6"/>
  <c r="AF142" i="6"/>
  <c r="AT142" i="6" s="1"/>
  <c r="AU142" i="6" s="1"/>
  <c r="Z142" i="6"/>
  <c r="O142" i="6"/>
  <c r="I142" i="6"/>
  <c r="AW142" i="6" s="1"/>
  <c r="AV141" i="6"/>
  <c r="AN141" i="6"/>
  <c r="AM141" i="6"/>
  <c r="AF141" i="6"/>
  <c r="AT141" i="6" s="1"/>
  <c r="AU141" i="6" s="1"/>
  <c r="Z141" i="6"/>
  <c r="O141" i="6"/>
  <c r="I141" i="6"/>
  <c r="AW141" i="6" s="1"/>
  <c r="AW140" i="6"/>
  <c r="AV140" i="6"/>
  <c r="AS140" i="6"/>
  <c r="AN140" i="6"/>
  <c r="AM140" i="6"/>
  <c r="AF140" i="6"/>
  <c r="AT140" i="6" s="1"/>
  <c r="AU140" i="6" s="1"/>
  <c r="Z140" i="6"/>
  <c r="O140" i="6"/>
  <c r="I140" i="6"/>
  <c r="AV139" i="6"/>
  <c r="AN139" i="6"/>
  <c r="AG139" i="6"/>
  <c r="Z139" i="6"/>
  <c r="O139" i="6"/>
  <c r="J139" i="6"/>
  <c r="AM139" i="6" s="1"/>
  <c r="AW138" i="6"/>
  <c r="AV138" i="6"/>
  <c r="AS138" i="6"/>
  <c r="AN138" i="6"/>
  <c r="AM138" i="6"/>
  <c r="AF138" i="6"/>
  <c r="AT138" i="6" s="1"/>
  <c r="AU138" i="6" s="1"/>
  <c r="Z138" i="6"/>
  <c r="O138" i="6"/>
  <c r="I138" i="6"/>
  <c r="AV137" i="6"/>
  <c r="AN137" i="6"/>
  <c r="AM137" i="6"/>
  <c r="AF137" i="6"/>
  <c r="AT137" i="6" s="1"/>
  <c r="AU137" i="6" s="1"/>
  <c r="Z137" i="6"/>
  <c r="O137" i="6"/>
  <c r="I137" i="6"/>
  <c r="AW137" i="6" s="1"/>
  <c r="AV136" i="6"/>
  <c r="AN136" i="6"/>
  <c r="AM136" i="6"/>
  <c r="AF136" i="6"/>
  <c r="AT136" i="6" s="1"/>
  <c r="AU136" i="6" s="1"/>
  <c r="Z136" i="6"/>
  <c r="O136" i="6"/>
  <c r="I136" i="6"/>
  <c r="AW136" i="6" s="1"/>
  <c r="AV135" i="6"/>
  <c r="AN135" i="6"/>
  <c r="AM135" i="6"/>
  <c r="AF135" i="6"/>
  <c r="AT135" i="6" s="1"/>
  <c r="AU135" i="6" s="1"/>
  <c r="Z135" i="6"/>
  <c r="O135" i="6"/>
  <c r="I135" i="6"/>
  <c r="AW135" i="6" s="1"/>
  <c r="AW134" i="6"/>
  <c r="AV134" i="6"/>
  <c r="AS134" i="6"/>
  <c r="AN134" i="6"/>
  <c r="AM134" i="6"/>
  <c r="AF134" i="6"/>
  <c r="AT134" i="6" s="1"/>
  <c r="AU134" i="6" s="1"/>
  <c r="Z134" i="6"/>
  <c r="O134" i="6"/>
  <c r="I134" i="6"/>
  <c r="AV133" i="6"/>
  <c r="AN133" i="6"/>
  <c r="AM133" i="6"/>
  <c r="AF133" i="6"/>
  <c r="AT133" i="6" s="1"/>
  <c r="AU133" i="6" s="1"/>
  <c r="Z133" i="6"/>
  <c r="O133" i="6"/>
  <c r="I133" i="6"/>
  <c r="AW133" i="6" s="1"/>
  <c r="AV132" i="6"/>
  <c r="AN132" i="6"/>
  <c r="AM132" i="6"/>
  <c r="AF132" i="6"/>
  <c r="AT132" i="6" s="1"/>
  <c r="AU132" i="6" s="1"/>
  <c r="Z132" i="6"/>
  <c r="O132" i="6"/>
  <c r="I132" i="6"/>
  <c r="AW132" i="6" s="1"/>
  <c r="AV131" i="6"/>
  <c r="AN131" i="6"/>
  <c r="AM131" i="6"/>
  <c r="AF131" i="6"/>
  <c r="AT131" i="6" s="1"/>
  <c r="AU131" i="6" s="1"/>
  <c r="Z131" i="6"/>
  <c r="O131" i="6"/>
  <c r="I131" i="6"/>
  <c r="AW131" i="6" s="1"/>
  <c r="AW130" i="6"/>
  <c r="AV130" i="6"/>
  <c r="AS130" i="6"/>
  <c r="AN130" i="6"/>
  <c r="AM130" i="6"/>
  <c r="AF130" i="6"/>
  <c r="AT130" i="6" s="1"/>
  <c r="AU130" i="6" s="1"/>
  <c r="Z130" i="6"/>
  <c r="O130" i="6"/>
  <c r="I130" i="6"/>
  <c r="AV129" i="6"/>
  <c r="AN129" i="6"/>
  <c r="AM129" i="6"/>
  <c r="AF129" i="6"/>
  <c r="AT129" i="6" s="1"/>
  <c r="AU129" i="6" s="1"/>
  <c r="Z129" i="6"/>
  <c r="O129" i="6"/>
  <c r="I129" i="6"/>
  <c r="AW129" i="6" s="1"/>
  <c r="AV128" i="6"/>
  <c r="AN128" i="6"/>
  <c r="AM128" i="6"/>
  <c r="AF128" i="6"/>
  <c r="AT128" i="6" s="1"/>
  <c r="AU128" i="6" s="1"/>
  <c r="Z128" i="6"/>
  <c r="O128" i="6"/>
  <c r="I128" i="6"/>
  <c r="AW128" i="6" s="1"/>
  <c r="AV127" i="6"/>
  <c r="AN127" i="6"/>
  <c r="AM127" i="6"/>
  <c r="AF127" i="6"/>
  <c r="AT127" i="6" s="1"/>
  <c r="AU127" i="6" s="1"/>
  <c r="Z127" i="6"/>
  <c r="O127" i="6"/>
  <c r="I127" i="6"/>
  <c r="AW127" i="6" s="1"/>
  <c r="AW126" i="6"/>
  <c r="AV126" i="6"/>
  <c r="AS126" i="6"/>
  <c r="AN126" i="6"/>
  <c r="AM126" i="6"/>
  <c r="AF126" i="6"/>
  <c r="AT126" i="6" s="1"/>
  <c r="AU126" i="6" s="1"/>
  <c r="Z126" i="6"/>
  <c r="O126" i="6"/>
  <c r="I126" i="6"/>
  <c r="AV125" i="6"/>
  <c r="AN125" i="6"/>
  <c r="AM125" i="6"/>
  <c r="AF125" i="6"/>
  <c r="AT125" i="6" s="1"/>
  <c r="AU125" i="6" s="1"/>
  <c r="Z125" i="6"/>
  <c r="O125" i="6"/>
  <c r="I125" i="6"/>
  <c r="AW125" i="6" s="1"/>
  <c r="AV124" i="6"/>
  <c r="AN124" i="6"/>
  <c r="AM124" i="6"/>
  <c r="AF124" i="6"/>
  <c r="AT124" i="6" s="1"/>
  <c r="AU124" i="6" s="1"/>
  <c r="Z124" i="6"/>
  <c r="O124" i="6"/>
  <c r="I124" i="6"/>
  <c r="AW124" i="6" s="1"/>
  <c r="AV123" i="6"/>
  <c r="AN123" i="6"/>
  <c r="AM123" i="6"/>
  <c r="AF123" i="6"/>
  <c r="AT123" i="6" s="1"/>
  <c r="AU123" i="6" s="1"/>
  <c r="Z123" i="6"/>
  <c r="O123" i="6"/>
  <c r="I123" i="6"/>
  <c r="AW123" i="6" s="1"/>
  <c r="AV122" i="6"/>
  <c r="AN122" i="6"/>
  <c r="AM122" i="6"/>
  <c r="AH122" i="6"/>
  <c r="AF122" i="6"/>
  <c r="AT122" i="6" s="1"/>
  <c r="AU122" i="6" s="1"/>
  <c r="Z122" i="6"/>
  <c r="O122" i="6"/>
  <c r="I122" i="6"/>
  <c r="AV121" i="6"/>
  <c r="AN121" i="6"/>
  <c r="AM121" i="6"/>
  <c r="AH121" i="6"/>
  <c r="AF121" i="6"/>
  <c r="AT121" i="6" s="1"/>
  <c r="AU121" i="6" s="1"/>
  <c r="Z121" i="6"/>
  <c r="O121" i="6"/>
  <c r="I121" i="6"/>
  <c r="AV120" i="6"/>
  <c r="AN120" i="6"/>
  <c r="AM120" i="6"/>
  <c r="AH120" i="6"/>
  <c r="AF120" i="6"/>
  <c r="AT120" i="6" s="1"/>
  <c r="AU120" i="6" s="1"/>
  <c r="Z120" i="6"/>
  <c r="O120" i="6"/>
  <c r="I120" i="6"/>
  <c r="AV119" i="6"/>
  <c r="AN119" i="6"/>
  <c r="AM119" i="6"/>
  <c r="AH119" i="6"/>
  <c r="AF119" i="6"/>
  <c r="AT119" i="6" s="1"/>
  <c r="AU119" i="6" s="1"/>
  <c r="Z119" i="6"/>
  <c r="O119" i="6"/>
  <c r="I119" i="6"/>
  <c r="AV118" i="6"/>
  <c r="AN118" i="6"/>
  <c r="AM118" i="6"/>
  <c r="AH118" i="6"/>
  <c r="AF118" i="6"/>
  <c r="AT118" i="6" s="1"/>
  <c r="AU118" i="6" s="1"/>
  <c r="Z118" i="6"/>
  <c r="O118" i="6"/>
  <c r="I118" i="6"/>
  <c r="AW117" i="6"/>
  <c r="AV117" i="6"/>
  <c r="AS117" i="6"/>
  <c r="AN117" i="6"/>
  <c r="AM117" i="6"/>
  <c r="AF117" i="6"/>
  <c r="AT117" i="6" s="1"/>
  <c r="AU117" i="6" s="1"/>
  <c r="Z117" i="6"/>
  <c r="O117" i="6"/>
  <c r="I117" i="6"/>
  <c r="AV116" i="6"/>
  <c r="AN116" i="6"/>
  <c r="AM116" i="6"/>
  <c r="AK116" i="6"/>
  <c r="AI116" i="6"/>
  <c r="AH116" i="6"/>
  <c r="AH92" i="6" s="1"/>
  <c r="AG116" i="6"/>
  <c r="Z116" i="6"/>
  <c r="O116" i="6"/>
  <c r="I116" i="6"/>
  <c r="AV115" i="6"/>
  <c r="AN115" i="6"/>
  <c r="AM115" i="6"/>
  <c r="AF115" i="6"/>
  <c r="AT115" i="6" s="1"/>
  <c r="AU115" i="6" s="1"/>
  <c r="Z115" i="6"/>
  <c r="O115" i="6"/>
  <c r="I115" i="6"/>
  <c r="AW115" i="6" s="1"/>
  <c r="AV114" i="6"/>
  <c r="AN114" i="6"/>
  <c r="AM114" i="6"/>
  <c r="AF114" i="6"/>
  <c r="AT114" i="6" s="1"/>
  <c r="AU114" i="6" s="1"/>
  <c r="Z114" i="6"/>
  <c r="O114" i="6"/>
  <c r="I114" i="6"/>
  <c r="AW114" i="6" s="1"/>
  <c r="AW113" i="6"/>
  <c r="AV113" i="6"/>
  <c r="AS113" i="6"/>
  <c r="AN113" i="6"/>
  <c r="AM113" i="6"/>
  <c r="AF113" i="6"/>
  <c r="AT113" i="6" s="1"/>
  <c r="AU113" i="6" s="1"/>
  <c r="Z113" i="6"/>
  <c r="O113" i="6"/>
  <c r="I113" i="6"/>
  <c r="AV112" i="6"/>
  <c r="AN112" i="6"/>
  <c r="AM112" i="6"/>
  <c r="AF112" i="6"/>
  <c r="AT112" i="6" s="1"/>
  <c r="AU112" i="6" s="1"/>
  <c r="Z112" i="6"/>
  <c r="O112" i="6"/>
  <c r="I112" i="6"/>
  <c r="AW112" i="6" s="1"/>
  <c r="AV111" i="6"/>
  <c r="AN111" i="6"/>
  <c r="AM111" i="6"/>
  <c r="AF111" i="6"/>
  <c r="AT111" i="6" s="1"/>
  <c r="AU111" i="6" s="1"/>
  <c r="Z111" i="6"/>
  <c r="O111" i="6"/>
  <c r="I111" i="6"/>
  <c r="AW111" i="6" s="1"/>
  <c r="AV110" i="6"/>
  <c r="AN110" i="6"/>
  <c r="AM110" i="6"/>
  <c r="AF110" i="6"/>
  <c r="AT110" i="6" s="1"/>
  <c r="AU110" i="6" s="1"/>
  <c r="Z110" i="6"/>
  <c r="O110" i="6"/>
  <c r="I110" i="6"/>
  <c r="AW110" i="6" s="1"/>
  <c r="AW109" i="6"/>
  <c r="AV109" i="6"/>
  <c r="AS109" i="6"/>
  <c r="AN109" i="6"/>
  <c r="AM109" i="6"/>
  <c r="AF109" i="6"/>
  <c r="AT109" i="6" s="1"/>
  <c r="AU109" i="6" s="1"/>
  <c r="Z109" i="6"/>
  <c r="O109" i="6"/>
  <c r="I109" i="6"/>
  <c r="AV108" i="6"/>
  <c r="AN108" i="6"/>
  <c r="AM108" i="6"/>
  <c r="AF108" i="6"/>
  <c r="AT108" i="6" s="1"/>
  <c r="AU108" i="6" s="1"/>
  <c r="Z108" i="6"/>
  <c r="O108" i="6"/>
  <c r="I108" i="6"/>
  <c r="AW108" i="6" s="1"/>
  <c r="AV107" i="6"/>
  <c r="AN107" i="6"/>
  <c r="AM107" i="6"/>
  <c r="AF107" i="6"/>
  <c r="AT107" i="6" s="1"/>
  <c r="AU107" i="6" s="1"/>
  <c r="Z107" i="6"/>
  <c r="O107" i="6"/>
  <c r="I107" i="6"/>
  <c r="AW107" i="6" s="1"/>
  <c r="AV106" i="6"/>
  <c r="AN106" i="6"/>
  <c r="AM106" i="6"/>
  <c r="AF106" i="6"/>
  <c r="AT106" i="6" s="1"/>
  <c r="AU106" i="6" s="1"/>
  <c r="Z106" i="6"/>
  <c r="O106" i="6"/>
  <c r="I106" i="6"/>
  <c r="AW106" i="6" s="1"/>
  <c r="AW105" i="6"/>
  <c r="AV105" i="6"/>
  <c r="AS105" i="6"/>
  <c r="AN105" i="6"/>
  <c r="AM105" i="6"/>
  <c r="AF105" i="6"/>
  <c r="AT105" i="6" s="1"/>
  <c r="AU105" i="6" s="1"/>
  <c r="Z105" i="6"/>
  <c r="O105" i="6"/>
  <c r="I105" i="6"/>
  <c r="AV104" i="6"/>
  <c r="AN104" i="6"/>
  <c r="AM104" i="6"/>
  <c r="AF104" i="6"/>
  <c r="AT104" i="6" s="1"/>
  <c r="AU104" i="6" s="1"/>
  <c r="Z104" i="6"/>
  <c r="O104" i="6"/>
  <c r="I104" i="6"/>
  <c r="AW104" i="6" s="1"/>
  <c r="AV103" i="6"/>
  <c r="AN103" i="6"/>
  <c r="AM103" i="6"/>
  <c r="AF103" i="6"/>
  <c r="AT103" i="6" s="1"/>
  <c r="AU103" i="6" s="1"/>
  <c r="Z103" i="6"/>
  <c r="O103" i="6"/>
  <c r="I103" i="6"/>
  <c r="AW103" i="6" s="1"/>
  <c r="AV102" i="6"/>
  <c r="AN102" i="6"/>
  <c r="AM102" i="6"/>
  <c r="AF102" i="6"/>
  <c r="AT102" i="6" s="1"/>
  <c r="AU102" i="6" s="1"/>
  <c r="Z102" i="6"/>
  <c r="O102" i="6"/>
  <c r="I102" i="6"/>
  <c r="AW102" i="6" s="1"/>
  <c r="AW101" i="6"/>
  <c r="AV101" i="6"/>
  <c r="AS101" i="6"/>
  <c r="AN101" i="6"/>
  <c r="AM101" i="6"/>
  <c r="AF101" i="6"/>
  <c r="AT101" i="6" s="1"/>
  <c r="AU101" i="6" s="1"/>
  <c r="Z101" i="6"/>
  <c r="O101" i="6"/>
  <c r="I101" i="6"/>
  <c r="AV100" i="6"/>
  <c r="AN100" i="6"/>
  <c r="AM100" i="6"/>
  <c r="AF100" i="6"/>
  <c r="AT100" i="6" s="1"/>
  <c r="AU100" i="6" s="1"/>
  <c r="Z100" i="6"/>
  <c r="O100" i="6"/>
  <c r="I100" i="6"/>
  <c r="AW100" i="6" s="1"/>
  <c r="AV99" i="6"/>
  <c r="AN99" i="6"/>
  <c r="AM99" i="6"/>
  <c r="AF99" i="6"/>
  <c r="AT99" i="6" s="1"/>
  <c r="AU99" i="6" s="1"/>
  <c r="Z99" i="6"/>
  <c r="O99" i="6"/>
  <c r="I99" i="6"/>
  <c r="AW99" i="6" s="1"/>
  <c r="AV98" i="6"/>
  <c r="AN98" i="6"/>
  <c r="AM98" i="6"/>
  <c r="AF98" i="6"/>
  <c r="AT98" i="6" s="1"/>
  <c r="AU98" i="6" s="1"/>
  <c r="Z98" i="6"/>
  <c r="O98" i="6"/>
  <c r="I98" i="6"/>
  <c r="AW98" i="6" s="1"/>
  <c r="AW97" i="6"/>
  <c r="AV97" i="6"/>
  <c r="AS97" i="6"/>
  <c r="AN97" i="6"/>
  <c r="AM97" i="6"/>
  <c r="AF97" i="6"/>
  <c r="AT97" i="6" s="1"/>
  <c r="AU97" i="6" s="1"/>
  <c r="Z97" i="6"/>
  <c r="O97" i="6"/>
  <c r="I97" i="6"/>
  <c r="AV96" i="6"/>
  <c r="AN96" i="6"/>
  <c r="AM96" i="6"/>
  <c r="AF96" i="6"/>
  <c r="AT96" i="6" s="1"/>
  <c r="AU96" i="6" s="1"/>
  <c r="Z96" i="6"/>
  <c r="O96" i="6"/>
  <c r="I96" i="6"/>
  <c r="AW96" i="6" s="1"/>
  <c r="AV95" i="6"/>
  <c r="AN95" i="6"/>
  <c r="AM95" i="6"/>
  <c r="AF95" i="6"/>
  <c r="AT95" i="6" s="1"/>
  <c r="AU95" i="6" s="1"/>
  <c r="Z95" i="6"/>
  <c r="O95" i="6"/>
  <c r="I95" i="6"/>
  <c r="AV94" i="6"/>
  <c r="AN94" i="6"/>
  <c r="AM94" i="6"/>
  <c r="AF94" i="6"/>
  <c r="AT94" i="6" s="1"/>
  <c r="AU94" i="6" s="1"/>
  <c r="Z94" i="6"/>
  <c r="O94" i="6"/>
  <c r="I94" i="6"/>
  <c r="AW94" i="6" s="1"/>
  <c r="AV93" i="6"/>
  <c r="AQ93" i="6"/>
  <c r="AN93" i="6"/>
  <c r="AM93" i="6"/>
  <c r="AF93" i="6"/>
  <c r="AT93" i="6" s="1"/>
  <c r="AU93" i="6" s="1"/>
  <c r="Z93" i="6"/>
  <c r="O93" i="6"/>
  <c r="O92" i="6" s="1"/>
  <c r="I93" i="6"/>
  <c r="AK92" i="6"/>
  <c r="AI92" i="6"/>
  <c r="AG92" i="6"/>
  <c r="AN92" i="6" s="1"/>
  <c r="AE92" i="6"/>
  <c r="AC92" i="6"/>
  <c r="AB92" i="6"/>
  <c r="AA92" i="6"/>
  <c r="Z92" i="6"/>
  <c r="Y92" i="6"/>
  <c r="X92" i="6"/>
  <c r="W92" i="6"/>
  <c r="V92" i="6"/>
  <c r="U92" i="6"/>
  <c r="T92" i="6"/>
  <c r="S92" i="6"/>
  <c r="R92" i="6"/>
  <c r="Q92" i="6"/>
  <c r="P92" i="6"/>
  <c r="N92" i="6"/>
  <c r="M92" i="6"/>
  <c r="L92" i="6"/>
  <c r="K92" i="6"/>
  <c r="J92" i="6"/>
  <c r="AV92" i="6" s="1"/>
  <c r="AM91" i="6"/>
  <c r="Z91" i="6"/>
  <c r="O91" i="6"/>
  <c r="J91" i="6"/>
  <c r="AG91" i="6" s="1"/>
  <c r="I91" i="6"/>
  <c r="AV90" i="6"/>
  <c r="AN90" i="6"/>
  <c r="AM90" i="6"/>
  <c r="AH90" i="6"/>
  <c r="AH87" i="6" s="1"/>
  <c r="AH86" i="6" s="1"/>
  <c r="AH84" i="6" s="1"/>
  <c r="Z90" i="6"/>
  <c r="O90" i="6"/>
  <c r="I90" i="6"/>
  <c r="AV89" i="6"/>
  <c r="AN89" i="6"/>
  <c r="AM89" i="6"/>
  <c r="AG89" i="6"/>
  <c r="Z89" i="6"/>
  <c r="O89" i="6"/>
  <c r="I89" i="6"/>
  <c r="AV88" i="6"/>
  <c r="AN88" i="6"/>
  <c r="AM88" i="6"/>
  <c r="AF88" i="6"/>
  <c r="AT88" i="6" s="1"/>
  <c r="AU88" i="6" s="1"/>
  <c r="Z88" i="6"/>
  <c r="O88" i="6"/>
  <c r="I88" i="6"/>
  <c r="AW88" i="6" s="1"/>
  <c r="AK87" i="6"/>
  <c r="AI87" i="6"/>
  <c r="AE87" i="6"/>
  <c r="AC87" i="6"/>
  <c r="AB87" i="6"/>
  <c r="AA87" i="6"/>
  <c r="Z87" i="6"/>
  <c r="Y87" i="6"/>
  <c r="X87" i="6"/>
  <c r="W87" i="6"/>
  <c r="V87" i="6"/>
  <c r="U87" i="6"/>
  <c r="T87" i="6"/>
  <c r="S87" i="6"/>
  <c r="R87" i="6"/>
  <c r="Q87" i="6"/>
  <c r="P87" i="6"/>
  <c r="N87" i="6"/>
  <c r="M87" i="6"/>
  <c r="L87" i="6"/>
  <c r="L86" i="6" s="1"/>
  <c r="L84" i="6" s="1"/>
  <c r="K87" i="6"/>
  <c r="J87" i="6"/>
  <c r="AK86" i="6"/>
  <c r="AI86" i="6"/>
  <c r="AE86" i="6"/>
  <c r="AC86" i="6"/>
  <c r="AB86" i="6"/>
  <c r="AA86" i="6"/>
  <c r="Z86" i="6"/>
  <c r="Y86" i="6"/>
  <c r="X86" i="6"/>
  <c r="W86" i="6"/>
  <c r="V86" i="6"/>
  <c r="U86" i="6"/>
  <c r="T86" i="6"/>
  <c r="S86" i="6"/>
  <c r="R86" i="6"/>
  <c r="Q86" i="6"/>
  <c r="P86" i="6"/>
  <c r="M86" i="6"/>
  <c r="K86" i="6"/>
  <c r="AW85" i="6"/>
  <c r="AV85" i="6"/>
  <c r="AT85" i="6"/>
  <c r="AU85" i="6" s="1"/>
  <c r="AS85" i="6"/>
  <c r="AK84" i="6"/>
  <c r="AI84" i="6"/>
  <c r="AE84" i="6"/>
  <c r="AC84" i="6"/>
  <c r="AB84" i="6"/>
  <c r="AA84" i="6"/>
  <c r="Z84" i="6"/>
  <c r="Y84" i="6"/>
  <c r="X84" i="6"/>
  <c r="W84" i="6"/>
  <c r="V84" i="6"/>
  <c r="U84" i="6"/>
  <c r="T84" i="6"/>
  <c r="S84" i="6"/>
  <c r="R84" i="6"/>
  <c r="Q84" i="6"/>
  <c r="P84" i="6"/>
  <c r="M84" i="6"/>
  <c r="K84" i="6"/>
  <c r="AV83" i="6"/>
  <c r="AK83" i="6"/>
  <c r="AI83" i="6"/>
  <c r="AF83" i="6"/>
  <c r="AT83" i="6" s="1"/>
  <c r="AU83" i="6" s="1"/>
  <c r="Z83" i="6"/>
  <c r="O83" i="6"/>
  <c r="I83" i="6"/>
  <c r="AW83" i="6" s="1"/>
  <c r="AV82" i="6"/>
  <c r="AF82" i="6"/>
  <c r="AT82" i="6" s="1"/>
  <c r="AU82" i="6" s="1"/>
  <c r="Z82" i="6"/>
  <c r="O82" i="6"/>
  <c r="I82" i="6"/>
  <c r="AW82" i="6" s="1"/>
  <c r="AV81" i="6"/>
  <c r="AT81" i="6"/>
  <c r="AU81" i="6" s="1"/>
  <c r="AF81" i="6"/>
  <c r="Z81" i="6"/>
  <c r="O81" i="6"/>
  <c r="I81" i="6"/>
  <c r="AW81" i="6" s="1"/>
  <c r="AV80" i="6"/>
  <c r="AF80" i="6"/>
  <c r="AT80" i="6" s="1"/>
  <c r="AU80" i="6" s="1"/>
  <c r="Z80" i="6"/>
  <c r="O80" i="6"/>
  <c r="I80" i="6"/>
  <c r="AW80" i="6" s="1"/>
  <c r="AV79" i="6"/>
  <c r="AH79" i="6"/>
  <c r="AF79" i="6" s="1"/>
  <c r="AT79" i="6" s="1"/>
  <c r="AU79" i="6" s="1"/>
  <c r="Z79" i="6"/>
  <c r="O79" i="6"/>
  <c r="I79" i="6"/>
  <c r="AW79" i="6" s="1"/>
  <c r="AV78" i="6"/>
  <c r="AH78" i="6"/>
  <c r="AF78" i="6" s="1"/>
  <c r="AT78" i="6" s="1"/>
  <c r="AU78" i="6" s="1"/>
  <c r="Z78" i="6"/>
  <c r="O78" i="6"/>
  <c r="I78" i="6"/>
  <c r="AV77" i="6"/>
  <c r="AH77" i="6"/>
  <c r="AF77" i="6" s="1"/>
  <c r="AT77" i="6" s="1"/>
  <c r="AU77" i="6" s="1"/>
  <c r="Z77" i="6"/>
  <c r="O77" i="6"/>
  <c r="I77" i="6"/>
  <c r="AW77" i="6" s="1"/>
  <c r="AV76" i="6"/>
  <c r="AH76" i="6"/>
  <c r="AF76" i="6" s="1"/>
  <c r="AT76" i="6" s="1"/>
  <c r="AU76" i="6" s="1"/>
  <c r="Z76" i="6"/>
  <c r="O76" i="6"/>
  <c r="I76" i="6"/>
  <c r="AV75" i="6"/>
  <c r="AH75" i="6"/>
  <c r="AF75" i="6" s="1"/>
  <c r="AT75" i="6" s="1"/>
  <c r="AU75" i="6" s="1"/>
  <c r="Z75" i="6"/>
  <c r="O75" i="6"/>
  <c r="I75" i="6"/>
  <c r="AW75" i="6" s="1"/>
  <c r="AV74" i="6"/>
  <c r="AH74" i="6"/>
  <c r="AG74" i="6"/>
  <c r="AF74" i="6"/>
  <c r="AT74" i="6" s="1"/>
  <c r="Z74" i="6"/>
  <c r="O74" i="6"/>
  <c r="J74" i="6"/>
  <c r="I74" i="6"/>
  <c r="AW74" i="6" s="1"/>
  <c r="AV73" i="6"/>
  <c r="AH73" i="6"/>
  <c r="AF73" i="6" s="1"/>
  <c r="AT73" i="6" s="1"/>
  <c r="AU73" i="6" s="1"/>
  <c r="Z73" i="6"/>
  <c r="O73" i="6"/>
  <c r="I73" i="6"/>
  <c r="AV72" i="6"/>
  <c r="AH72" i="6"/>
  <c r="AF72" i="6" s="1"/>
  <c r="AT72" i="6" s="1"/>
  <c r="AU72" i="6" s="1"/>
  <c r="Z72" i="6"/>
  <c r="O72" i="6"/>
  <c r="I72" i="6"/>
  <c r="AW72" i="6" s="1"/>
  <c r="AK71" i="6"/>
  <c r="AI71" i="6"/>
  <c r="AH71" i="6"/>
  <c r="Z71" i="6"/>
  <c r="O71" i="6"/>
  <c r="J71" i="6"/>
  <c r="AG71" i="6" s="1"/>
  <c r="I71" i="6"/>
  <c r="AV70" i="6"/>
  <c r="AH70" i="6"/>
  <c r="AF70" i="6" s="1"/>
  <c r="AT70" i="6" s="1"/>
  <c r="AU70" i="6" s="1"/>
  <c r="Z70" i="6"/>
  <c r="O70" i="6"/>
  <c r="I70" i="6"/>
  <c r="AW70" i="6" s="1"/>
  <c r="AV69" i="6"/>
  <c r="AH69" i="6"/>
  <c r="AF69" i="6" s="1"/>
  <c r="AT69" i="6" s="1"/>
  <c r="AU69" i="6" s="1"/>
  <c r="Z69" i="6"/>
  <c r="O69" i="6"/>
  <c r="I69" i="6"/>
  <c r="AV68" i="6"/>
  <c r="AH68" i="6"/>
  <c r="AF68" i="6" s="1"/>
  <c r="AT68" i="6" s="1"/>
  <c r="AU68" i="6" s="1"/>
  <c r="Z68" i="6"/>
  <c r="O68" i="6"/>
  <c r="I68" i="6"/>
  <c r="AW68" i="6" s="1"/>
  <c r="AV67" i="6"/>
  <c r="AK67" i="6"/>
  <c r="AI67" i="6"/>
  <c r="AH67" i="6"/>
  <c r="AH29" i="6" s="1"/>
  <c r="AH26" i="6" s="1"/>
  <c r="AH25" i="6" s="1"/>
  <c r="AG67" i="6"/>
  <c r="Z67" i="6"/>
  <c r="O67" i="6"/>
  <c r="I67" i="6"/>
  <c r="AV66" i="6"/>
  <c r="AH66" i="6"/>
  <c r="AF66" i="6"/>
  <c r="AT66" i="6" s="1"/>
  <c r="AU66" i="6" s="1"/>
  <c r="Z66" i="6"/>
  <c r="O66" i="6"/>
  <c r="I66" i="6"/>
  <c r="AV65" i="6"/>
  <c r="AK65" i="6"/>
  <c r="AI65" i="6"/>
  <c r="AH65" i="6"/>
  <c r="AF65" i="6"/>
  <c r="AT65" i="6" s="1"/>
  <c r="AU65" i="6" s="1"/>
  <c r="Z65" i="6"/>
  <c r="O65" i="6"/>
  <c r="I65" i="6"/>
  <c r="AW64" i="6"/>
  <c r="AV64" i="6"/>
  <c r="AS64" i="6"/>
  <c r="AH64" i="6"/>
  <c r="AF64" i="6"/>
  <c r="AT64" i="6" s="1"/>
  <c r="AU64" i="6" s="1"/>
  <c r="Z64" i="6"/>
  <c r="O64" i="6"/>
  <c r="I64" i="6"/>
  <c r="AV63" i="6"/>
  <c r="AH63" i="6"/>
  <c r="AF63" i="6"/>
  <c r="AT63" i="6" s="1"/>
  <c r="AU63" i="6" s="1"/>
  <c r="Z63" i="6"/>
  <c r="O63" i="6"/>
  <c r="I63" i="6"/>
  <c r="AW62" i="6"/>
  <c r="AV62" i="6"/>
  <c r="AS62" i="6"/>
  <c r="AH62" i="6"/>
  <c r="AF62" i="6"/>
  <c r="AT62" i="6" s="1"/>
  <c r="AU62" i="6" s="1"/>
  <c r="Z62" i="6"/>
  <c r="O62" i="6"/>
  <c r="I62" i="6"/>
  <c r="AV61" i="6"/>
  <c r="AH61" i="6"/>
  <c r="AF61" i="6"/>
  <c r="AT61" i="6" s="1"/>
  <c r="AU61" i="6" s="1"/>
  <c r="Z61" i="6"/>
  <c r="O61" i="6"/>
  <c r="I61" i="6"/>
  <c r="AV60" i="6"/>
  <c r="AF60" i="6"/>
  <c r="AT60" i="6" s="1"/>
  <c r="AU60" i="6" s="1"/>
  <c r="Z60" i="6"/>
  <c r="O60" i="6"/>
  <c r="I60" i="6"/>
  <c r="AW60" i="6" s="1"/>
  <c r="AV59" i="6"/>
  <c r="AT59" i="6"/>
  <c r="AU59" i="6" s="1"/>
  <c r="AF59" i="6"/>
  <c r="Z59" i="6"/>
  <c r="O59" i="6"/>
  <c r="I59" i="6"/>
  <c r="AW59" i="6" s="1"/>
  <c r="AV58" i="6"/>
  <c r="AF58" i="6"/>
  <c r="AT58" i="6" s="1"/>
  <c r="AU58" i="6" s="1"/>
  <c r="Z58" i="6"/>
  <c r="O58" i="6"/>
  <c r="I58" i="6"/>
  <c r="AW58" i="6" s="1"/>
  <c r="AV57" i="6"/>
  <c r="AF57" i="6"/>
  <c r="AT57" i="6" s="1"/>
  <c r="AU57" i="6" s="1"/>
  <c r="Z57" i="6"/>
  <c r="O57" i="6"/>
  <c r="I57" i="6"/>
  <c r="AW57" i="6" s="1"/>
  <c r="AV56" i="6"/>
  <c r="AS56" i="6"/>
  <c r="AF56" i="6"/>
  <c r="AT56" i="6" s="1"/>
  <c r="AU56" i="6" s="1"/>
  <c r="Z56" i="6"/>
  <c r="O56" i="6"/>
  <c r="I56" i="6"/>
  <c r="I29" i="6" s="1"/>
  <c r="AV55" i="6"/>
  <c r="AT55" i="6"/>
  <c r="AU55" i="6" s="1"/>
  <c r="AF55" i="6"/>
  <c r="Z55" i="6"/>
  <c r="O55" i="6"/>
  <c r="I55" i="6"/>
  <c r="AW55" i="6" s="1"/>
  <c r="AK54" i="6"/>
  <c r="AI54" i="6"/>
  <c r="AF54" i="6" s="1"/>
  <c r="AG54" i="6"/>
  <c r="AV54" i="6" s="1"/>
  <c r="Z54" i="6"/>
  <c r="O54" i="6"/>
  <c r="I54" i="6"/>
  <c r="AV53" i="6"/>
  <c r="AH53" i="6"/>
  <c r="AF53" i="6"/>
  <c r="AT53" i="6" s="1"/>
  <c r="AU53" i="6" s="1"/>
  <c r="Z53" i="6"/>
  <c r="O53" i="6"/>
  <c r="I53" i="6"/>
  <c r="AW52" i="6"/>
  <c r="AV52" i="6"/>
  <c r="AS52" i="6"/>
  <c r="AH52" i="6"/>
  <c r="AF52" i="6"/>
  <c r="AT52" i="6" s="1"/>
  <c r="AU52" i="6" s="1"/>
  <c r="Z52" i="6"/>
  <c r="O52" i="6"/>
  <c r="I52" i="6"/>
  <c r="AV51" i="6"/>
  <c r="AK51" i="6"/>
  <c r="AF51" i="6"/>
  <c r="AT51" i="6" s="1"/>
  <c r="AU51" i="6" s="1"/>
  <c r="Z51" i="6"/>
  <c r="O51" i="6"/>
  <c r="AV50" i="6"/>
  <c r="AK50" i="6"/>
  <c r="AF50" i="6" s="1"/>
  <c r="Z50" i="6"/>
  <c r="O50" i="6"/>
  <c r="AW49" i="6"/>
  <c r="AV49" i="6"/>
  <c r="AS49" i="6"/>
  <c r="AK49" i="6"/>
  <c r="AF49" i="6"/>
  <c r="AT49" i="6" s="1"/>
  <c r="AU49" i="6" s="1"/>
  <c r="Z49" i="6"/>
  <c r="O49" i="6"/>
  <c r="AV48" i="6"/>
  <c r="AK48" i="6"/>
  <c r="AF48" i="6" s="1"/>
  <c r="Z48" i="6"/>
  <c r="O48" i="6"/>
  <c r="AV47" i="6"/>
  <c r="AK47" i="6"/>
  <c r="AF47" i="6"/>
  <c r="AT47" i="6" s="1"/>
  <c r="AU47" i="6" s="1"/>
  <c r="Z47" i="6"/>
  <c r="O47" i="6"/>
  <c r="AV46" i="6"/>
  <c r="AF46" i="6"/>
  <c r="AT46" i="6" s="1"/>
  <c r="AU46" i="6" s="1"/>
  <c r="Z46" i="6"/>
  <c r="O46" i="6"/>
  <c r="AV45" i="6"/>
  <c r="AF45" i="6"/>
  <c r="AT45" i="6" s="1"/>
  <c r="AU45" i="6" s="1"/>
  <c r="Z45" i="6"/>
  <c r="O45" i="6"/>
  <c r="AV44" i="6"/>
  <c r="AK44" i="6"/>
  <c r="AF44" i="6" s="1"/>
  <c r="Z44" i="6"/>
  <c r="O44" i="6"/>
  <c r="AW43" i="6"/>
  <c r="AV43" i="6"/>
  <c r="AS43" i="6"/>
  <c r="AF43" i="6"/>
  <c r="AT43" i="6" s="1"/>
  <c r="AU43" i="6" s="1"/>
  <c r="Z43" i="6"/>
  <c r="O43" i="6"/>
  <c r="AW42" i="6"/>
  <c r="AV42" i="6"/>
  <c r="AS42" i="6"/>
  <c r="AF42" i="6"/>
  <c r="AT42" i="6" s="1"/>
  <c r="AU42" i="6" s="1"/>
  <c r="Z42" i="6"/>
  <c r="O42" i="6"/>
  <c r="AW41" i="6"/>
  <c r="AV41" i="6"/>
  <c r="AS41" i="6"/>
  <c r="AK41" i="6"/>
  <c r="AF41" i="6"/>
  <c r="AT41" i="6" s="1"/>
  <c r="AU41" i="6" s="1"/>
  <c r="Z41" i="6"/>
  <c r="O41" i="6"/>
  <c r="AV40" i="6"/>
  <c r="AK40" i="6"/>
  <c r="AF40" i="6" s="1"/>
  <c r="Z40" i="6"/>
  <c r="O40" i="6"/>
  <c r="AK39" i="6"/>
  <c r="AG39" i="6"/>
  <c r="AF39" i="6" s="1"/>
  <c r="Z39" i="6"/>
  <c r="O39" i="6"/>
  <c r="AW38" i="6"/>
  <c r="AV38" i="6"/>
  <c r="AS38" i="6"/>
  <c r="AK38" i="6"/>
  <c r="AF38" i="6"/>
  <c r="AT38" i="6" s="1"/>
  <c r="AU38" i="6" s="1"/>
  <c r="Z38" i="6"/>
  <c r="O38" i="6"/>
  <c r="AV37" i="6"/>
  <c r="AK37" i="6"/>
  <c r="AF37" i="6" s="1"/>
  <c r="Z37" i="6"/>
  <c r="O37" i="6"/>
  <c r="AV36" i="6"/>
  <c r="AK36" i="6"/>
  <c r="AF36" i="6"/>
  <c r="AT36" i="6" s="1"/>
  <c r="AU36" i="6" s="1"/>
  <c r="Z36" i="6"/>
  <c r="O36" i="6"/>
  <c r="AV35" i="6"/>
  <c r="AK35" i="6"/>
  <c r="AF35" i="6" s="1"/>
  <c r="Z35" i="6"/>
  <c r="O35" i="6"/>
  <c r="AW34" i="6"/>
  <c r="AV34" i="6"/>
  <c r="AS34" i="6"/>
  <c r="AK34" i="6"/>
  <c r="AF34" i="6"/>
  <c r="AT34" i="6" s="1"/>
  <c r="AU34" i="6" s="1"/>
  <c r="Z34" i="6"/>
  <c r="O34" i="6"/>
  <c r="AV33" i="6"/>
  <c r="AK33" i="6"/>
  <c r="AF33" i="6" s="1"/>
  <c r="Z33" i="6"/>
  <c r="O33" i="6"/>
  <c r="AV32" i="6"/>
  <c r="AK32" i="6"/>
  <c r="AF32" i="6"/>
  <c r="AT32" i="6" s="1"/>
  <c r="AU32" i="6" s="1"/>
  <c r="Z32" i="6"/>
  <c r="O32" i="6"/>
  <c r="O29" i="6" s="1"/>
  <c r="O26" i="6" s="1"/>
  <c r="O25" i="6" s="1"/>
  <c r="AV31" i="6"/>
  <c r="AK31" i="6"/>
  <c r="AF31" i="6" s="1"/>
  <c r="Z31" i="6"/>
  <c r="O31" i="6"/>
  <c r="AW30" i="6"/>
  <c r="AV30" i="6"/>
  <c r="AS30" i="6"/>
  <c r="AK30" i="6"/>
  <c r="AF30" i="6"/>
  <c r="AT30" i="6" s="1"/>
  <c r="AU30" i="6" s="1"/>
  <c r="AA30" i="6"/>
  <c r="Z30" i="6"/>
  <c r="O30" i="6"/>
  <c r="AI29" i="6"/>
  <c r="AE29" i="6"/>
  <c r="AE26" i="6" s="1"/>
  <c r="AE25" i="6" s="1"/>
  <c r="AC29" i="6"/>
  <c r="AB29" i="6"/>
  <c r="AB26" i="6" s="1"/>
  <c r="AB25" i="6" s="1"/>
  <c r="AA29" i="6"/>
  <c r="Z29" i="6"/>
  <c r="Y29" i="6"/>
  <c r="X29" i="6"/>
  <c r="X26" i="6" s="1"/>
  <c r="X25" i="6" s="1"/>
  <c r="W29" i="6"/>
  <c r="V29" i="6"/>
  <c r="V26" i="6" s="1"/>
  <c r="V25" i="6" s="1"/>
  <c r="U29" i="6"/>
  <c r="T29" i="6"/>
  <c r="T26" i="6" s="1"/>
  <c r="T25" i="6" s="1"/>
  <c r="S29" i="6"/>
  <c r="R29" i="6"/>
  <c r="R26" i="6" s="1"/>
  <c r="R25" i="6" s="1"/>
  <c r="Q29" i="6"/>
  <c r="P29" i="6"/>
  <c r="P26" i="6" s="1"/>
  <c r="P25" i="6" s="1"/>
  <c r="N29" i="6"/>
  <c r="N26" i="6" s="1"/>
  <c r="M29" i="6"/>
  <c r="L29" i="6"/>
  <c r="L26" i="6" s="1"/>
  <c r="L25" i="6" s="1"/>
  <c r="K29" i="6"/>
  <c r="J29" i="6"/>
  <c r="J26" i="6" s="1"/>
  <c r="AV28" i="6"/>
  <c r="AK28" i="6"/>
  <c r="AI28" i="6"/>
  <c r="AI26" i="6" s="1"/>
  <c r="AI25" i="6" s="1"/>
  <c r="AH28" i="6"/>
  <c r="AE28" i="6"/>
  <c r="AC28" i="6"/>
  <c r="Z28" i="6" s="1"/>
  <c r="AB28" i="6"/>
  <c r="O28" i="6"/>
  <c r="I28" i="6"/>
  <c r="AV27" i="6"/>
  <c r="AK27" i="6"/>
  <c r="AF27" i="6" s="1"/>
  <c r="Z27" i="6"/>
  <c r="O27" i="6"/>
  <c r="I27" i="6"/>
  <c r="AW27" i="6" s="1"/>
  <c r="AA26" i="6"/>
  <c r="Y26" i="6"/>
  <c r="W26" i="6"/>
  <c r="U26" i="6"/>
  <c r="S26" i="6"/>
  <c r="Q26" i="6"/>
  <c r="M26" i="6"/>
  <c r="M25" i="6" s="1"/>
  <c r="K26" i="6"/>
  <c r="K25" i="6" s="1"/>
  <c r="AA25" i="6"/>
  <c r="Y25" i="6"/>
  <c r="W25" i="6"/>
  <c r="U25" i="6"/>
  <c r="S25" i="6"/>
  <c r="Q25" i="6"/>
  <c r="AW24" i="6"/>
  <c r="AV24" i="6"/>
  <c r="AS24" i="6"/>
  <c r="AF24" i="6"/>
  <c r="AT24" i="6" s="1"/>
  <c r="AU24" i="6" s="1"/>
  <c r="Z24" i="6"/>
  <c r="AV23" i="6"/>
  <c r="AT23" i="6"/>
  <c r="AU23" i="6" s="1"/>
  <c r="AF23" i="6"/>
  <c r="AW23" i="6" s="1"/>
  <c r="Z23" i="6"/>
  <c r="AW22" i="6"/>
  <c r="AV22" i="6"/>
  <c r="AS22" i="6"/>
  <c r="AF22" i="6"/>
  <c r="AT22" i="6" s="1"/>
  <c r="AU22" i="6" s="1"/>
  <c r="Z22" i="6"/>
  <c r="Z20" i="6" s="1"/>
  <c r="AV21" i="6"/>
  <c r="AF21" i="6"/>
  <c r="AT21" i="6" s="1"/>
  <c r="AU21" i="6" s="1"/>
  <c r="Z21" i="6"/>
  <c r="I21" i="6"/>
  <c r="I20" i="6" s="1"/>
  <c r="AK20" i="6"/>
  <c r="AI20" i="6"/>
  <c r="AH20" i="6"/>
  <c r="AG20" i="6"/>
  <c r="AU20" i="6" s="1"/>
  <c r="AF20" i="6"/>
  <c r="AT20" i="6" s="1"/>
  <c r="AE20" i="6"/>
  <c r="AC20" i="6"/>
  <c r="AB20" i="6"/>
  <c r="AA20" i="6"/>
  <c r="Y20" i="6"/>
  <c r="X20" i="6"/>
  <c r="W20" i="6"/>
  <c r="V20" i="6"/>
  <c r="U20" i="6"/>
  <c r="T20" i="6"/>
  <c r="S20" i="6"/>
  <c r="R20" i="6"/>
  <c r="Q20" i="6"/>
  <c r="P20" i="6"/>
  <c r="O20" i="6"/>
  <c r="M20" i="6"/>
  <c r="L20" i="6"/>
  <c r="K20" i="6"/>
  <c r="J20" i="6"/>
  <c r="AV20" i="6" s="1"/>
  <c r="AW19" i="6"/>
  <c r="AV19" i="6"/>
  <c r="AS19" i="6"/>
  <c r="AF19" i="6"/>
  <c r="AT19" i="6" s="1"/>
  <c r="AU19" i="6" s="1"/>
  <c r="Z19" i="6"/>
  <c r="Z17" i="6" s="1"/>
  <c r="AV18" i="6"/>
  <c r="AT18" i="6"/>
  <c r="AU18" i="6" s="1"/>
  <c r="AF18" i="6"/>
  <c r="AW18" i="6" s="1"/>
  <c r="Z18" i="6"/>
  <c r="AK17" i="6"/>
  <c r="AI17" i="6"/>
  <c r="AI16" i="6" s="1"/>
  <c r="AI15" i="6" s="1"/>
  <c r="AI12" i="6" s="1"/>
  <c r="AI11" i="6" s="1"/>
  <c r="AH17" i="6"/>
  <c r="AG17" i="6"/>
  <c r="AE17" i="6"/>
  <c r="AE16" i="6" s="1"/>
  <c r="AE15" i="6" s="1"/>
  <c r="AC17" i="6"/>
  <c r="AB17" i="6"/>
  <c r="AB16" i="6" s="1"/>
  <c r="AB15" i="6" s="1"/>
  <c r="AA17" i="6"/>
  <c r="Y17" i="6"/>
  <c r="X17" i="6"/>
  <c r="X16" i="6" s="1"/>
  <c r="X15" i="6" s="1"/>
  <c r="W17" i="6"/>
  <c r="V17" i="6"/>
  <c r="V16" i="6" s="1"/>
  <c r="V15" i="6" s="1"/>
  <c r="U17" i="6"/>
  <c r="T17" i="6"/>
  <c r="T16" i="6" s="1"/>
  <c r="T15" i="6" s="1"/>
  <c r="S17" i="6"/>
  <c r="R17" i="6"/>
  <c r="R16" i="6" s="1"/>
  <c r="R15" i="6" s="1"/>
  <c r="Q17" i="6"/>
  <c r="P17" i="6"/>
  <c r="P16" i="6" s="1"/>
  <c r="P15" i="6" s="1"/>
  <c r="O17" i="6"/>
  <c r="M17" i="6"/>
  <c r="M16" i="6" s="1"/>
  <c r="M15" i="6" s="1"/>
  <c r="L17" i="6"/>
  <c r="K17" i="6"/>
  <c r="K16" i="6" s="1"/>
  <c r="J17" i="6"/>
  <c r="AV17" i="6" s="1"/>
  <c r="I17" i="6"/>
  <c r="AK16" i="6"/>
  <c r="AH16" i="6"/>
  <c r="AH15" i="6" s="1"/>
  <c r="AC16" i="6"/>
  <c r="AA16" i="6"/>
  <c r="AA15" i="6" s="1"/>
  <c r="Y16" i="6"/>
  <c r="Y15" i="6" s="1"/>
  <c r="W16" i="6"/>
  <c r="W15" i="6" s="1"/>
  <c r="U16" i="6"/>
  <c r="U15" i="6" s="1"/>
  <c r="S16" i="6"/>
  <c r="S15" i="6" s="1"/>
  <c r="Q16" i="6"/>
  <c r="Q15" i="6" s="1"/>
  <c r="O16" i="6"/>
  <c r="O15" i="6" s="1"/>
  <c r="L16" i="6"/>
  <c r="L15" i="6" s="1"/>
  <c r="J16" i="6"/>
  <c r="AD14" i="6"/>
  <c r="N14" i="6"/>
  <c r="AW13" i="6"/>
  <c r="AU13" i="6"/>
  <c r="AT13" i="6"/>
  <c r="AS13" i="6"/>
  <c r="J13" i="6"/>
  <c r="AV13" i="6" s="1"/>
  <c r="I13" i="6"/>
  <c r="BC12" i="6"/>
  <c r="N12" i="6"/>
  <c r="T106" i="1"/>
  <c r="Q106" i="1"/>
  <c r="F106" i="1"/>
  <c r="T105" i="1"/>
  <c r="Q105" i="1"/>
  <c r="F105" i="1"/>
  <c r="T104" i="1"/>
  <c r="Q104" i="1"/>
  <c r="F104" i="1"/>
  <c r="T103" i="1"/>
  <c r="Q103" i="1"/>
  <c r="F103" i="1"/>
  <c r="T102" i="1"/>
  <c r="Q102" i="1"/>
  <c r="F102" i="1"/>
  <c r="T101" i="1"/>
  <c r="Q101" i="1"/>
  <c r="F101" i="1"/>
  <c r="T100" i="1"/>
  <c r="Q100" i="1"/>
  <c r="F100" i="1"/>
  <c r="T99" i="1"/>
  <c r="Q99" i="1"/>
  <c r="F99" i="1"/>
  <c r="T98" i="1"/>
  <c r="Q98" i="1"/>
  <c r="F98" i="1"/>
  <c r="T97" i="1"/>
  <c r="T95" i="1" s="1"/>
  <c r="Q97" i="1"/>
  <c r="F97" i="1"/>
  <c r="T96" i="1"/>
  <c r="Q96" i="1"/>
  <c r="F96" i="1"/>
  <c r="S95" i="1"/>
  <c r="R95" i="1"/>
  <c r="Q95" i="1"/>
  <c r="P95" i="1"/>
  <c r="P10" i="1" s="1"/>
  <c r="K95" i="1"/>
  <c r="J95" i="1"/>
  <c r="J10" i="1" s="1"/>
  <c r="I95" i="1"/>
  <c r="H95" i="1"/>
  <c r="G95" i="1"/>
  <c r="F95" i="1"/>
  <c r="E95" i="1"/>
  <c r="D95" i="1"/>
  <c r="C95" i="1"/>
  <c r="T94" i="1"/>
  <c r="Q94" i="1"/>
  <c r="F94" i="1"/>
  <c r="T93" i="1"/>
  <c r="Q93" i="1"/>
  <c r="F93" i="1"/>
  <c r="T92" i="1"/>
  <c r="Q92" i="1"/>
  <c r="F92" i="1"/>
  <c r="T91" i="1"/>
  <c r="Q91" i="1"/>
  <c r="F91" i="1"/>
  <c r="T90" i="1"/>
  <c r="Q90" i="1"/>
  <c r="F90" i="1"/>
  <c r="T89" i="1"/>
  <c r="Q89" i="1"/>
  <c r="F89" i="1"/>
  <c r="T88" i="1"/>
  <c r="Q88" i="1"/>
  <c r="F88" i="1"/>
  <c r="T87" i="1"/>
  <c r="Q87" i="1"/>
  <c r="F87" i="1"/>
  <c r="T86" i="1"/>
  <c r="T83" i="1" s="1"/>
  <c r="Q86" i="1"/>
  <c r="F86" i="1"/>
  <c r="T85" i="1"/>
  <c r="Q85" i="1"/>
  <c r="Q83" i="1" s="1"/>
  <c r="F85" i="1"/>
  <c r="T84" i="1"/>
  <c r="Q84" i="1"/>
  <c r="F84" i="1"/>
  <c r="S83" i="1"/>
  <c r="R83" i="1"/>
  <c r="P83" i="1"/>
  <c r="K83" i="1"/>
  <c r="J83" i="1"/>
  <c r="I83" i="1"/>
  <c r="H83" i="1"/>
  <c r="G83" i="1"/>
  <c r="F83" i="1"/>
  <c r="E83" i="1"/>
  <c r="D83" i="1"/>
  <c r="C83" i="1"/>
  <c r="T82" i="1"/>
  <c r="Q82" i="1"/>
  <c r="F82" i="1"/>
  <c r="T81" i="1"/>
  <c r="Q81" i="1"/>
  <c r="F81" i="1"/>
  <c r="T80" i="1"/>
  <c r="Q80" i="1"/>
  <c r="F80" i="1"/>
  <c r="T79" i="1"/>
  <c r="Q79" i="1"/>
  <c r="F79" i="1"/>
  <c r="T78" i="1"/>
  <c r="Q78" i="1"/>
  <c r="F78" i="1"/>
  <c r="T77" i="1"/>
  <c r="Q77" i="1"/>
  <c r="F77" i="1"/>
  <c r="T76" i="1"/>
  <c r="Q76" i="1"/>
  <c r="F76" i="1"/>
  <c r="T75" i="1"/>
  <c r="Q75" i="1"/>
  <c r="F75" i="1"/>
  <c r="T74" i="1"/>
  <c r="Q74" i="1"/>
  <c r="F74" i="1"/>
  <c r="T73" i="1"/>
  <c r="Q73" i="1"/>
  <c r="F73" i="1"/>
  <c r="T72" i="1"/>
  <c r="S72" i="1"/>
  <c r="R72" i="1"/>
  <c r="Q72" i="1"/>
  <c r="P72" i="1"/>
  <c r="K72" i="1"/>
  <c r="J72" i="1"/>
  <c r="I72" i="1"/>
  <c r="H72" i="1"/>
  <c r="G72" i="1"/>
  <c r="F72" i="1"/>
  <c r="E72" i="1"/>
  <c r="D72" i="1"/>
  <c r="C72" i="1"/>
  <c r="T71" i="1"/>
  <c r="Q71" i="1"/>
  <c r="F71" i="1"/>
  <c r="T70" i="1"/>
  <c r="Q70" i="1"/>
  <c r="F70" i="1"/>
  <c r="T69" i="1"/>
  <c r="Q69" i="1"/>
  <c r="F69" i="1"/>
  <c r="T68" i="1"/>
  <c r="Q68" i="1"/>
  <c r="F68" i="1"/>
  <c r="T67" i="1"/>
  <c r="Q67" i="1"/>
  <c r="F67" i="1"/>
  <c r="T66" i="1"/>
  <c r="Q66" i="1"/>
  <c r="Q64" i="1" s="1"/>
  <c r="F66" i="1"/>
  <c r="T65" i="1"/>
  <c r="T64" i="1" s="1"/>
  <c r="Q65" i="1"/>
  <c r="F65" i="1"/>
  <c r="S64" i="1"/>
  <c r="R64" i="1"/>
  <c r="P64" i="1"/>
  <c r="K64" i="1"/>
  <c r="J64" i="1"/>
  <c r="I64" i="1"/>
  <c r="H64" i="1"/>
  <c r="G64" i="1"/>
  <c r="F64" i="1"/>
  <c r="E64" i="1"/>
  <c r="D64" i="1"/>
  <c r="C64" i="1"/>
  <c r="T63" i="1"/>
  <c r="Q63" i="1"/>
  <c r="F63" i="1"/>
  <c r="T62" i="1"/>
  <c r="Q62" i="1"/>
  <c r="F62" i="1"/>
  <c r="T61" i="1"/>
  <c r="Q61" i="1"/>
  <c r="F61" i="1"/>
  <c r="T60" i="1"/>
  <c r="Q60" i="1"/>
  <c r="F60" i="1"/>
  <c r="T59" i="1"/>
  <c r="Q59" i="1"/>
  <c r="F59" i="1"/>
  <c r="T58" i="1"/>
  <c r="T57" i="1" s="1"/>
  <c r="Q58" i="1"/>
  <c r="F58" i="1"/>
  <c r="S57" i="1"/>
  <c r="R57" i="1"/>
  <c r="Q57" i="1"/>
  <c r="P57" i="1"/>
  <c r="K57" i="1"/>
  <c r="J57" i="1"/>
  <c r="I57" i="1"/>
  <c r="H57" i="1"/>
  <c r="G57" i="1"/>
  <c r="F57" i="1"/>
  <c r="E57" i="1"/>
  <c r="D57" i="1"/>
  <c r="C57" i="1"/>
  <c r="T56" i="1"/>
  <c r="Q56" i="1"/>
  <c r="F56" i="1"/>
  <c r="T55" i="1"/>
  <c r="Q55" i="1"/>
  <c r="F55" i="1"/>
  <c r="T54" i="1"/>
  <c r="Q54" i="1"/>
  <c r="F54" i="1"/>
  <c r="T53" i="1"/>
  <c r="Q53" i="1"/>
  <c r="F53" i="1"/>
  <c r="T52" i="1"/>
  <c r="Q52" i="1"/>
  <c r="F52" i="1"/>
  <c r="T51" i="1"/>
  <c r="Q51" i="1"/>
  <c r="F51" i="1"/>
  <c r="T50" i="1"/>
  <c r="Q50" i="1"/>
  <c r="F50" i="1"/>
  <c r="T49" i="1"/>
  <c r="Q49" i="1"/>
  <c r="Q47" i="1" s="1"/>
  <c r="F49" i="1"/>
  <c r="T48" i="1"/>
  <c r="T47" i="1" s="1"/>
  <c r="Q48" i="1"/>
  <c r="F48" i="1"/>
  <c r="S47" i="1"/>
  <c r="R47" i="1"/>
  <c r="K47" i="1"/>
  <c r="J47" i="1"/>
  <c r="I47" i="1"/>
  <c r="H47" i="1"/>
  <c r="G47" i="1"/>
  <c r="F47" i="1"/>
  <c r="E47" i="1"/>
  <c r="D47" i="1"/>
  <c r="C47" i="1"/>
  <c r="T46" i="1"/>
  <c r="Q46" i="1"/>
  <c r="F46" i="1"/>
  <c r="T45" i="1"/>
  <c r="Q45" i="1"/>
  <c r="F45" i="1"/>
  <c r="T44" i="1"/>
  <c r="T43" i="1" s="1"/>
  <c r="Q44" i="1"/>
  <c r="F44" i="1"/>
  <c r="S43" i="1"/>
  <c r="R43" i="1"/>
  <c r="Q43" i="1"/>
  <c r="P43" i="1"/>
  <c r="K43" i="1"/>
  <c r="K10" i="1" s="1"/>
  <c r="J43" i="1"/>
  <c r="I43" i="1"/>
  <c r="H43" i="1"/>
  <c r="G43" i="1"/>
  <c r="G10" i="1" s="1"/>
  <c r="F43" i="1"/>
  <c r="E43" i="1"/>
  <c r="D43" i="1"/>
  <c r="C43" i="1"/>
  <c r="C10" i="1" s="1"/>
  <c r="T42" i="1"/>
  <c r="Q42" i="1"/>
  <c r="F42" i="1"/>
  <c r="T41" i="1"/>
  <c r="Q41" i="1"/>
  <c r="F41" i="1"/>
  <c r="T40" i="1"/>
  <c r="Q40" i="1"/>
  <c r="F40" i="1"/>
  <c r="T39" i="1"/>
  <c r="Q39" i="1"/>
  <c r="F39" i="1"/>
  <c r="T38" i="1"/>
  <c r="Q38" i="1"/>
  <c r="F38" i="1"/>
  <c r="T37" i="1"/>
  <c r="Q37" i="1"/>
  <c r="F37" i="1"/>
  <c r="T36" i="1"/>
  <c r="Q36" i="1"/>
  <c r="F36" i="1"/>
  <c r="T35" i="1"/>
  <c r="Q35" i="1"/>
  <c r="F35" i="1"/>
  <c r="S34" i="1"/>
  <c r="R34" i="1"/>
  <c r="Q34" i="1"/>
  <c r="P34" i="1"/>
  <c r="K34" i="1"/>
  <c r="J34" i="1"/>
  <c r="I34" i="1"/>
  <c r="H34" i="1"/>
  <c r="H10" i="1" s="1"/>
  <c r="G34" i="1"/>
  <c r="E34" i="1"/>
  <c r="D34" i="1"/>
  <c r="C34" i="1"/>
  <c r="T33" i="1"/>
  <c r="Q33" i="1"/>
  <c r="F33" i="1"/>
  <c r="T32" i="1"/>
  <c r="Q32" i="1"/>
  <c r="F32" i="1"/>
  <c r="T31" i="1"/>
  <c r="Q31" i="1"/>
  <c r="F31" i="1"/>
  <c r="T30" i="1"/>
  <c r="Q30" i="1"/>
  <c r="F30" i="1"/>
  <c r="T29" i="1"/>
  <c r="Q29" i="1"/>
  <c r="F29" i="1"/>
  <c r="T28" i="1"/>
  <c r="Q28" i="1"/>
  <c r="F28" i="1"/>
  <c r="T27" i="1"/>
  <c r="Q27" i="1"/>
  <c r="F27" i="1"/>
  <c r="T26" i="1"/>
  <c r="Q26" i="1"/>
  <c r="F26" i="1"/>
  <c r="T25" i="1"/>
  <c r="Q25" i="1"/>
  <c r="Q23" i="1" s="1"/>
  <c r="F25" i="1"/>
  <c r="T24" i="1"/>
  <c r="T23" i="1" s="1"/>
  <c r="Q24" i="1"/>
  <c r="F24" i="1"/>
  <c r="S23" i="1"/>
  <c r="S10" i="1" s="1"/>
  <c r="R23" i="1"/>
  <c r="P23" i="1"/>
  <c r="K23" i="1"/>
  <c r="J23" i="1"/>
  <c r="I23" i="1"/>
  <c r="H23" i="1"/>
  <c r="G23" i="1"/>
  <c r="F23" i="1"/>
  <c r="E23" i="1"/>
  <c r="D23" i="1"/>
  <c r="C23" i="1"/>
  <c r="T22" i="1"/>
  <c r="Q22" i="1"/>
  <c r="F22" i="1"/>
  <c r="T21" i="1"/>
  <c r="Q21" i="1"/>
  <c r="F21" i="1"/>
  <c r="T20" i="1"/>
  <c r="Q20" i="1"/>
  <c r="F20" i="1"/>
  <c r="T19" i="1"/>
  <c r="Q19" i="1"/>
  <c r="F19" i="1"/>
  <c r="T18" i="1"/>
  <c r="Q18" i="1"/>
  <c r="F18" i="1"/>
  <c r="T17" i="1"/>
  <c r="Q17" i="1"/>
  <c r="F17" i="1"/>
  <c r="T16" i="1"/>
  <c r="Q16" i="1"/>
  <c r="F16" i="1"/>
  <c r="T15" i="1"/>
  <c r="Q15" i="1"/>
  <c r="F15" i="1"/>
  <c r="T14" i="1"/>
  <c r="T11" i="1" s="1"/>
  <c r="Q14" i="1"/>
  <c r="F14" i="1"/>
  <c r="T13" i="1"/>
  <c r="Q13" i="1"/>
  <c r="F13" i="1"/>
  <c r="T12" i="1"/>
  <c r="Q12" i="1"/>
  <c r="Q11" i="1" s="1"/>
  <c r="F12" i="1"/>
  <c r="S11" i="1"/>
  <c r="R11" i="1"/>
  <c r="P11" i="1"/>
  <c r="K11" i="1"/>
  <c r="J11" i="1"/>
  <c r="I11" i="1"/>
  <c r="H11" i="1"/>
  <c r="G11" i="1"/>
  <c r="F11" i="1"/>
  <c r="E11" i="1"/>
  <c r="D11" i="1"/>
  <c r="D10" i="1" s="1"/>
  <c r="C11" i="1"/>
  <c r="R10" i="1"/>
  <c r="N10" i="1"/>
  <c r="O10" i="1" s="1"/>
  <c r="I10" i="1"/>
  <c r="E10" i="1"/>
  <c r="E98" i="4"/>
  <c r="E86" i="4"/>
  <c r="E75" i="4"/>
  <c r="E67" i="4"/>
  <c r="E60" i="4"/>
  <c r="E50" i="4"/>
  <c r="E46" i="4"/>
  <c r="E37" i="4"/>
  <c r="E26" i="4"/>
  <c r="E14" i="4"/>
  <c r="L13" i="4"/>
  <c r="K13" i="4"/>
  <c r="J13" i="4"/>
  <c r="I13" i="4"/>
  <c r="H13" i="4"/>
  <c r="G13" i="4"/>
  <c r="F13" i="4"/>
  <c r="E13" i="4"/>
  <c r="D13" i="4"/>
  <c r="C13" i="4"/>
  <c r="B13" i="4"/>
  <c r="A13" i="4"/>
  <c r="L12" i="4"/>
  <c r="K12" i="4"/>
  <c r="J12" i="4"/>
  <c r="I12" i="4"/>
  <c r="H12" i="4"/>
  <c r="G12" i="4"/>
  <c r="F12" i="4"/>
  <c r="E12" i="4"/>
  <c r="D12" i="4"/>
  <c r="C12" i="4"/>
  <c r="B12" i="4"/>
  <c r="A12" i="4"/>
  <c r="L11" i="4"/>
  <c r="K11" i="4"/>
  <c r="J11" i="4"/>
  <c r="I11" i="4"/>
  <c r="H11" i="4"/>
  <c r="G11" i="4"/>
  <c r="F11" i="4"/>
  <c r="E11" i="4"/>
  <c r="D11" i="4"/>
  <c r="C11" i="4"/>
  <c r="A11" i="4"/>
  <c r="V108" i="3"/>
  <c r="S108" i="3"/>
  <c r="P108" i="3"/>
  <c r="F108" i="3"/>
  <c r="V107" i="3"/>
  <c r="S107" i="3"/>
  <c r="P107" i="3"/>
  <c r="F107" i="3"/>
  <c r="V106" i="3"/>
  <c r="S106" i="3"/>
  <c r="P106" i="3"/>
  <c r="F106" i="3"/>
  <c r="V105" i="3"/>
  <c r="S105" i="3"/>
  <c r="P105" i="3"/>
  <c r="F105" i="3"/>
  <c r="V104" i="3"/>
  <c r="S104" i="3"/>
  <c r="P104" i="3"/>
  <c r="F104" i="3"/>
  <c r="V103" i="3"/>
  <c r="S103" i="3"/>
  <c r="P103" i="3"/>
  <c r="F103" i="3"/>
  <c r="V102" i="3"/>
  <c r="S102" i="3"/>
  <c r="P102" i="3"/>
  <c r="F102" i="3"/>
  <c r="V101" i="3"/>
  <c r="S101" i="3"/>
  <c r="P101" i="3"/>
  <c r="F101" i="3"/>
  <c r="V100" i="3"/>
  <c r="S100" i="3"/>
  <c r="P100" i="3"/>
  <c r="F100" i="3"/>
  <c r="V99" i="3"/>
  <c r="S99" i="3"/>
  <c r="P99" i="3"/>
  <c r="P97" i="3" s="1"/>
  <c r="F99" i="3"/>
  <c r="V98" i="3"/>
  <c r="S98" i="3"/>
  <c r="S97" i="3" s="1"/>
  <c r="P98" i="3"/>
  <c r="F98" i="3"/>
  <c r="F97" i="3" s="1"/>
  <c r="V97" i="3"/>
  <c r="U97" i="3"/>
  <c r="T97" i="3"/>
  <c r="R97" i="3"/>
  <c r="Q97" i="3"/>
  <c r="N97" i="3"/>
  <c r="K97" i="3"/>
  <c r="K12" i="3" s="1"/>
  <c r="J97" i="3"/>
  <c r="I97" i="3"/>
  <c r="I12" i="3" s="1"/>
  <c r="H97" i="3"/>
  <c r="G97" i="3"/>
  <c r="G12" i="3" s="1"/>
  <c r="E97" i="3"/>
  <c r="D97" i="3"/>
  <c r="C97" i="3"/>
  <c r="V96" i="3"/>
  <c r="S96" i="3"/>
  <c r="P96" i="3"/>
  <c r="F96" i="3"/>
  <c r="V95" i="3"/>
  <c r="S95" i="3"/>
  <c r="P95" i="3"/>
  <c r="F95" i="3"/>
  <c r="V94" i="3"/>
  <c r="S94" i="3"/>
  <c r="P94" i="3"/>
  <c r="F94" i="3"/>
  <c r="V93" i="3"/>
  <c r="S93" i="3"/>
  <c r="P93" i="3"/>
  <c r="F93" i="3"/>
  <c r="V92" i="3"/>
  <c r="S92" i="3"/>
  <c r="P92" i="3"/>
  <c r="F92" i="3"/>
  <c r="V91" i="3"/>
  <c r="S91" i="3"/>
  <c r="P91" i="3"/>
  <c r="F91" i="3"/>
  <c r="V90" i="3"/>
  <c r="S90" i="3"/>
  <c r="P90" i="3"/>
  <c r="F90" i="3"/>
  <c r="V89" i="3"/>
  <c r="S89" i="3"/>
  <c r="P89" i="3"/>
  <c r="F89" i="3"/>
  <c r="V88" i="3"/>
  <c r="S88" i="3"/>
  <c r="P88" i="3"/>
  <c r="F88" i="3"/>
  <c r="V87" i="3"/>
  <c r="S87" i="3"/>
  <c r="P87" i="3"/>
  <c r="F87" i="3"/>
  <c r="V86" i="3"/>
  <c r="V85" i="3" s="1"/>
  <c r="S86" i="3"/>
  <c r="P86" i="3"/>
  <c r="P85" i="3" s="1"/>
  <c r="F86" i="3"/>
  <c r="U85" i="3"/>
  <c r="U12" i="3" s="1"/>
  <c r="T85" i="3"/>
  <c r="S85" i="3"/>
  <c r="R85" i="3"/>
  <c r="Q85" i="3"/>
  <c r="Q12" i="3" s="1"/>
  <c r="K85" i="3"/>
  <c r="J85" i="3"/>
  <c r="I85" i="3"/>
  <c r="H85" i="3"/>
  <c r="G85" i="3"/>
  <c r="E85" i="3"/>
  <c r="D85" i="3"/>
  <c r="C85" i="3"/>
  <c r="V84" i="3"/>
  <c r="S84" i="3"/>
  <c r="P84" i="3"/>
  <c r="F84" i="3"/>
  <c r="V83" i="3"/>
  <c r="S83" i="3"/>
  <c r="P83" i="3"/>
  <c r="F83" i="3"/>
  <c r="V82" i="3"/>
  <c r="S82" i="3"/>
  <c r="P82" i="3"/>
  <c r="F82" i="3"/>
  <c r="V81" i="3"/>
  <c r="S81" i="3"/>
  <c r="P81" i="3"/>
  <c r="F81" i="3"/>
  <c r="V80" i="3"/>
  <c r="S80" i="3"/>
  <c r="P80" i="3"/>
  <c r="F80" i="3"/>
  <c r="V79" i="3"/>
  <c r="S79" i="3"/>
  <c r="P79" i="3"/>
  <c r="F79" i="3"/>
  <c r="V78" i="3"/>
  <c r="S78" i="3"/>
  <c r="P78" i="3"/>
  <c r="F78" i="3"/>
  <c r="V77" i="3"/>
  <c r="S77" i="3"/>
  <c r="P77" i="3"/>
  <c r="F77" i="3"/>
  <c r="V76" i="3"/>
  <c r="S76" i="3"/>
  <c r="P76" i="3"/>
  <c r="F76" i="3"/>
  <c r="V75" i="3"/>
  <c r="S75" i="3"/>
  <c r="S74" i="3" s="1"/>
  <c r="P75" i="3"/>
  <c r="F75" i="3"/>
  <c r="U74" i="3"/>
  <c r="T74" i="3"/>
  <c r="R74" i="3"/>
  <c r="Q74" i="3"/>
  <c r="P74" i="3"/>
  <c r="K74" i="3"/>
  <c r="J74" i="3"/>
  <c r="I74" i="3"/>
  <c r="H74" i="3"/>
  <c r="G74" i="3"/>
  <c r="F74" i="3"/>
  <c r="E74" i="3"/>
  <c r="D74" i="3"/>
  <c r="C74" i="3"/>
  <c r="V73" i="3"/>
  <c r="S73" i="3"/>
  <c r="P73" i="3"/>
  <c r="F73" i="3"/>
  <c r="V72" i="3"/>
  <c r="S72" i="3"/>
  <c r="P72" i="3"/>
  <c r="F72" i="3"/>
  <c r="V71" i="3"/>
  <c r="S71" i="3"/>
  <c r="P71" i="3"/>
  <c r="F71" i="3"/>
  <c r="V70" i="3"/>
  <c r="S70" i="3"/>
  <c r="P70" i="3"/>
  <c r="F70" i="3"/>
  <c r="V69" i="3"/>
  <c r="S69" i="3"/>
  <c r="P69" i="3"/>
  <c r="F69" i="3"/>
  <c r="V68" i="3"/>
  <c r="V66" i="3" s="1"/>
  <c r="S68" i="3"/>
  <c r="P68" i="3"/>
  <c r="F68" i="3"/>
  <c r="V67" i="3"/>
  <c r="S67" i="3"/>
  <c r="S66" i="3" s="1"/>
  <c r="P67" i="3"/>
  <c r="F67" i="3"/>
  <c r="U66" i="3"/>
  <c r="T66" i="3"/>
  <c r="R66" i="3"/>
  <c r="Q66" i="3"/>
  <c r="P66" i="3"/>
  <c r="K66" i="3"/>
  <c r="J66" i="3"/>
  <c r="I66" i="3"/>
  <c r="H66" i="3"/>
  <c r="G66" i="3"/>
  <c r="F66" i="3"/>
  <c r="E66" i="3"/>
  <c r="D66" i="3"/>
  <c r="C66" i="3"/>
  <c r="V65" i="3"/>
  <c r="S65" i="3"/>
  <c r="P65" i="3"/>
  <c r="F65" i="3"/>
  <c r="V64" i="3"/>
  <c r="S64" i="3"/>
  <c r="P64" i="3"/>
  <c r="F64" i="3"/>
  <c r="V63" i="3"/>
  <c r="S63" i="3"/>
  <c r="S59" i="3" s="1"/>
  <c r="P63" i="3"/>
  <c r="F63" i="3"/>
  <c r="V62" i="3"/>
  <c r="S62" i="3"/>
  <c r="P62" i="3"/>
  <c r="F62" i="3"/>
  <c r="V61" i="3"/>
  <c r="S61" i="3"/>
  <c r="P61" i="3"/>
  <c r="F61" i="3"/>
  <c r="F59" i="3" s="1"/>
  <c r="V60" i="3"/>
  <c r="V59" i="3" s="1"/>
  <c r="S60" i="3"/>
  <c r="P60" i="3"/>
  <c r="P59" i="3" s="1"/>
  <c r="F60" i="3"/>
  <c r="U59" i="3"/>
  <c r="T59" i="3"/>
  <c r="R59" i="3"/>
  <c r="Q59" i="3"/>
  <c r="K59" i="3"/>
  <c r="J59" i="3"/>
  <c r="I59" i="3"/>
  <c r="H59" i="3"/>
  <c r="G59" i="3"/>
  <c r="E59" i="3"/>
  <c r="D59" i="3"/>
  <c r="C59" i="3"/>
  <c r="V58" i="3"/>
  <c r="S58" i="3"/>
  <c r="P58" i="3"/>
  <c r="F58" i="3"/>
  <c r="V57" i="3"/>
  <c r="S57" i="3"/>
  <c r="P57" i="3"/>
  <c r="F57" i="3"/>
  <c r="V56" i="3"/>
  <c r="S56" i="3"/>
  <c r="P56" i="3"/>
  <c r="F56" i="3"/>
  <c r="V55" i="3"/>
  <c r="S55" i="3"/>
  <c r="P55" i="3"/>
  <c r="F55" i="3"/>
  <c r="V54" i="3"/>
  <c r="S54" i="3"/>
  <c r="P54" i="3"/>
  <c r="F54" i="3"/>
  <c r="V53" i="3"/>
  <c r="S53" i="3"/>
  <c r="P53" i="3"/>
  <c r="F53" i="3"/>
  <c r="V52" i="3"/>
  <c r="S52" i="3"/>
  <c r="P52" i="3"/>
  <c r="F52" i="3"/>
  <c r="V51" i="3"/>
  <c r="S51" i="3"/>
  <c r="P51" i="3"/>
  <c r="F51" i="3"/>
  <c r="F49" i="3" s="1"/>
  <c r="V50" i="3"/>
  <c r="V49" i="3" s="1"/>
  <c r="S50" i="3"/>
  <c r="P50" i="3"/>
  <c r="F50" i="3"/>
  <c r="U49" i="3"/>
  <c r="T49" i="3"/>
  <c r="S49" i="3"/>
  <c r="R49" i="3"/>
  <c r="K49" i="3"/>
  <c r="J49" i="3"/>
  <c r="I49" i="3"/>
  <c r="H49" i="3"/>
  <c r="G49" i="3"/>
  <c r="E49" i="3"/>
  <c r="D49" i="3"/>
  <c r="C49" i="3"/>
  <c r="V48" i="3"/>
  <c r="S48" i="3"/>
  <c r="P48" i="3"/>
  <c r="F48" i="3"/>
  <c r="V47" i="3"/>
  <c r="S47" i="3"/>
  <c r="P47" i="3"/>
  <c r="F47" i="3"/>
  <c r="F45" i="3" s="1"/>
  <c r="V46" i="3"/>
  <c r="V45" i="3" s="1"/>
  <c r="S46" i="3"/>
  <c r="P46" i="3"/>
  <c r="P45" i="3" s="1"/>
  <c r="F46" i="3"/>
  <c r="U45" i="3"/>
  <c r="T45" i="3"/>
  <c r="S45" i="3"/>
  <c r="R45" i="3"/>
  <c r="Q45" i="3"/>
  <c r="K45" i="3"/>
  <c r="J45" i="3"/>
  <c r="I45" i="3"/>
  <c r="H45" i="3"/>
  <c r="G45" i="3"/>
  <c r="E45" i="3"/>
  <c r="D45" i="3"/>
  <c r="C45" i="3"/>
  <c r="V44" i="3"/>
  <c r="S44" i="3"/>
  <c r="P44" i="3"/>
  <c r="F44" i="3"/>
  <c r="V43" i="3"/>
  <c r="S43" i="3"/>
  <c r="P43" i="3"/>
  <c r="F43" i="3"/>
  <c r="V42" i="3"/>
  <c r="S42" i="3"/>
  <c r="P42" i="3"/>
  <c r="F42" i="3"/>
  <c r="V41" i="3"/>
  <c r="S41" i="3"/>
  <c r="P41" i="3"/>
  <c r="F41" i="3"/>
  <c r="V40" i="3"/>
  <c r="S40" i="3"/>
  <c r="P40" i="3"/>
  <c r="F40" i="3"/>
  <c r="V39" i="3"/>
  <c r="S39" i="3"/>
  <c r="P39" i="3"/>
  <c r="F39" i="3"/>
  <c r="V38" i="3"/>
  <c r="S38" i="3"/>
  <c r="P38" i="3"/>
  <c r="F38" i="3"/>
  <c r="V37" i="3"/>
  <c r="S37" i="3"/>
  <c r="S36" i="3" s="1"/>
  <c r="P37" i="3"/>
  <c r="F37" i="3"/>
  <c r="F36" i="3" s="1"/>
  <c r="U36" i="3"/>
  <c r="T36" i="3"/>
  <c r="T12" i="3" s="1"/>
  <c r="R36" i="3"/>
  <c r="Q36" i="3"/>
  <c r="P36" i="3"/>
  <c r="N36" i="3"/>
  <c r="K36" i="3"/>
  <c r="J36" i="3"/>
  <c r="I36" i="3"/>
  <c r="H36" i="3"/>
  <c r="G36" i="3"/>
  <c r="E36" i="3"/>
  <c r="D36" i="3"/>
  <c r="C36" i="3"/>
  <c r="V35" i="3"/>
  <c r="S35" i="3"/>
  <c r="P35" i="3"/>
  <c r="F35" i="3"/>
  <c r="V34" i="3"/>
  <c r="S34" i="3"/>
  <c r="P34" i="3"/>
  <c r="F34" i="3"/>
  <c r="V33" i="3"/>
  <c r="S33" i="3"/>
  <c r="P33" i="3"/>
  <c r="F33" i="3"/>
  <c r="V32" i="3"/>
  <c r="S32" i="3"/>
  <c r="P32" i="3"/>
  <c r="F32" i="3"/>
  <c r="V31" i="3"/>
  <c r="S31" i="3"/>
  <c r="P31" i="3"/>
  <c r="F31" i="3"/>
  <c r="V30" i="3"/>
  <c r="S30" i="3"/>
  <c r="P30" i="3"/>
  <c r="F30" i="3"/>
  <c r="V29" i="3"/>
  <c r="S29" i="3"/>
  <c r="P29" i="3"/>
  <c r="F29" i="3"/>
  <c r="V28" i="3"/>
  <c r="S28" i="3"/>
  <c r="P28" i="3"/>
  <c r="F28" i="3"/>
  <c r="V27" i="3"/>
  <c r="S27" i="3"/>
  <c r="P27" i="3"/>
  <c r="P25" i="3" s="1"/>
  <c r="F27" i="3"/>
  <c r="V26" i="3"/>
  <c r="S26" i="3"/>
  <c r="S25" i="3" s="1"/>
  <c r="P26" i="3"/>
  <c r="F26" i="3"/>
  <c r="F25" i="3" s="1"/>
  <c r="V25" i="3"/>
  <c r="U25" i="3"/>
  <c r="T25" i="3"/>
  <c r="R25" i="3"/>
  <c r="Q25" i="3"/>
  <c r="N25" i="3"/>
  <c r="K25" i="3"/>
  <c r="J25" i="3"/>
  <c r="I25" i="3"/>
  <c r="H25" i="3"/>
  <c r="G25" i="3"/>
  <c r="E25" i="3"/>
  <c r="D25" i="3"/>
  <c r="C25" i="3"/>
  <c r="V24" i="3"/>
  <c r="S24" i="3"/>
  <c r="P24" i="3"/>
  <c r="F24" i="3"/>
  <c r="V23" i="3"/>
  <c r="S23" i="3"/>
  <c r="P23" i="3"/>
  <c r="F23" i="3"/>
  <c r="V22" i="3"/>
  <c r="S22" i="3"/>
  <c r="P22" i="3"/>
  <c r="F22" i="3"/>
  <c r="V21" i="3"/>
  <c r="S21" i="3"/>
  <c r="P21" i="3"/>
  <c r="F21" i="3"/>
  <c r="V20" i="3"/>
  <c r="S20" i="3"/>
  <c r="P20" i="3"/>
  <c r="F20" i="3"/>
  <c r="V19" i="3"/>
  <c r="S19" i="3"/>
  <c r="P19" i="3"/>
  <c r="F19" i="3"/>
  <c r="V18" i="3"/>
  <c r="S18" i="3"/>
  <c r="P18" i="3"/>
  <c r="F18" i="3"/>
  <c r="V17" i="3"/>
  <c r="S17" i="3"/>
  <c r="P17" i="3"/>
  <c r="F17" i="3"/>
  <c r="V16" i="3"/>
  <c r="S16" i="3"/>
  <c r="P16" i="3"/>
  <c r="F16" i="3"/>
  <c r="V15" i="3"/>
  <c r="S15" i="3"/>
  <c r="P15" i="3"/>
  <c r="F15" i="3"/>
  <c r="V14" i="3"/>
  <c r="V13" i="3" s="1"/>
  <c r="S14" i="3"/>
  <c r="P14" i="3"/>
  <c r="P13" i="3" s="1"/>
  <c r="F14" i="3"/>
  <c r="U13" i="3"/>
  <c r="T13" i="3"/>
  <c r="S13" i="3"/>
  <c r="R13" i="3"/>
  <c r="Q13" i="3"/>
  <c r="K13" i="3"/>
  <c r="J13" i="3"/>
  <c r="I13" i="3"/>
  <c r="H13" i="3"/>
  <c r="G13" i="3"/>
  <c r="E13" i="3"/>
  <c r="E12" i="3" s="1"/>
  <c r="D13" i="3"/>
  <c r="C13" i="3"/>
  <c r="C12" i="3" s="1"/>
  <c r="R12" i="3"/>
  <c r="N12" i="3"/>
  <c r="M12" i="3"/>
  <c r="O12" i="3" s="1"/>
  <c r="J12" i="3"/>
  <c r="H12" i="3"/>
  <c r="D12" i="3"/>
  <c r="F118" i="2"/>
  <c r="F117" i="2"/>
  <c r="F116" i="2"/>
  <c r="F115" i="2"/>
  <c r="F114" i="2"/>
  <c r="F113" i="2"/>
  <c r="F112" i="2"/>
  <c r="F111" i="2"/>
  <c r="F110" i="2"/>
  <c r="F109" i="2"/>
  <c r="F108" i="2"/>
  <c r="F107" i="2" s="1"/>
  <c r="O107" i="2"/>
  <c r="K107" i="2"/>
  <c r="J107" i="2"/>
  <c r="I107" i="2"/>
  <c r="H107" i="2"/>
  <c r="G107" i="2"/>
  <c r="E107" i="2"/>
  <c r="D107" i="2"/>
  <c r="C107" i="2"/>
  <c r="F106" i="2"/>
  <c r="F105" i="2"/>
  <c r="F104" i="2"/>
  <c r="F103" i="2"/>
  <c r="F102" i="2"/>
  <c r="F101" i="2"/>
  <c r="F100" i="2"/>
  <c r="F99" i="2"/>
  <c r="F98" i="2"/>
  <c r="F97" i="2"/>
  <c r="F96" i="2"/>
  <c r="O95" i="2"/>
  <c r="K95" i="2"/>
  <c r="J95" i="2"/>
  <c r="I95" i="2"/>
  <c r="H95" i="2"/>
  <c r="G95" i="2"/>
  <c r="F95" i="2"/>
  <c r="E95" i="2"/>
  <c r="D95" i="2"/>
  <c r="C95" i="2"/>
  <c r="F94" i="2"/>
  <c r="F93" i="2"/>
  <c r="F92" i="2"/>
  <c r="F91" i="2"/>
  <c r="F90" i="2"/>
  <c r="F89" i="2"/>
  <c r="F88" i="2"/>
  <c r="F87" i="2"/>
  <c r="F86" i="2"/>
  <c r="F84" i="2" s="1"/>
  <c r="F85" i="2"/>
  <c r="O84" i="2"/>
  <c r="K84" i="2"/>
  <c r="J84" i="2"/>
  <c r="I84" i="2"/>
  <c r="H84" i="2"/>
  <c r="G84" i="2"/>
  <c r="E84" i="2"/>
  <c r="D84" i="2"/>
  <c r="C84" i="2"/>
  <c r="F83" i="2"/>
  <c r="F82" i="2"/>
  <c r="F81" i="2"/>
  <c r="F80" i="2"/>
  <c r="F79" i="2"/>
  <c r="F78" i="2"/>
  <c r="F77" i="2"/>
  <c r="F76" i="2" s="1"/>
  <c r="O76" i="2"/>
  <c r="K76" i="2"/>
  <c r="J76" i="2"/>
  <c r="I76" i="2"/>
  <c r="H76" i="2"/>
  <c r="G76" i="2"/>
  <c r="E76" i="2"/>
  <c r="D76" i="2"/>
  <c r="C76" i="2"/>
  <c r="F75" i="2"/>
  <c r="F74" i="2"/>
  <c r="F73" i="2"/>
  <c r="F72" i="2"/>
  <c r="F71" i="2"/>
  <c r="F70" i="2"/>
  <c r="F69" i="2" s="1"/>
  <c r="O69" i="2"/>
  <c r="K69" i="2"/>
  <c r="J69" i="2"/>
  <c r="I69" i="2"/>
  <c r="H69" i="2"/>
  <c r="G69" i="2"/>
  <c r="E69" i="2"/>
  <c r="D69" i="2"/>
  <c r="C69" i="2"/>
  <c r="F68" i="2"/>
  <c r="F67" i="2"/>
  <c r="F66" i="2"/>
  <c r="F65" i="2"/>
  <c r="F64" i="2"/>
  <c r="F63" i="2"/>
  <c r="F62" i="2"/>
  <c r="F61" i="2"/>
  <c r="F60" i="2"/>
  <c r="O59" i="2"/>
  <c r="K59" i="2"/>
  <c r="J59" i="2"/>
  <c r="I59" i="2"/>
  <c r="H59" i="2"/>
  <c r="G59" i="2"/>
  <c r="F59" i="2"/>
  <c r="E59" i="2"/>
  <c r="D59" i="2"/>
  <c r="C59" i="2"/>
  <c r="F58" i="2"/>
  <c r="F57" i="2"/>
  <c r="F56" i="2"/>
  <c r="F55" i="2" s="1"/>
  <c r="O55" i="2"/>
  <c r="K55" i="2"/>
  <c r="J55" i="2"/>
  <c r="I55" i="2"/>
  <c r="H55" i="2"/>
  <c r="G55" i="2"/>
  <c r="E55" i="2"/>
  <c r="D55" i="2"/>
  <c r="C55" i="2"/>
  <c r="F54" i="2"/>
  <c r="F53" i="2"/>
  <c r="F52" i="2"/>
  <c r="F51" i="2"/>
  <c r="F50" i="2"/>
  <c r="F49" i="2"/>
  <c r="F48" i="2"/>
  <c r="F47" i="2"/>
  <c r="F46" i="2" s="1"/>
  <c r="O46" i="2"/>
  <c r="O22" i="2" s="1"/>
  <c r="K46" i="2"/>
  <c r="J46" i="2"/>
  <c r="I46" i="2"/>
  <c r="H46" i="2"/>
  <c r="G46" i="2"/>
  <c r="E46" i="2"/>
  <c r="D46" i="2"/>
  <c r="C46" i="2"/>
  <c r="F45" i="2"/>
  <c r="F44" i="2"/>
  <c r="F43" i="2"/>
  <c r="F42" i="2"/>
  <c r="F41" i="2"/>
  <c r="F40" i="2"/>
  <c r="F39" i="2"/>
  <c r="F38" i="2"/>
  <c r="F37" i="2"/>
  <c r="F36" i="2"/>
  <c r="F35" i="2" s="1"/>
  <c r="O35" i="2"/>
  <c r="K35" i="2"/>
  <c r="K22" i="2" s="1"/>
  <c r="J35" i="2"/>
  <c r="I35" i="2"/>
  <c r="H35" i="2"/>
  <c r="G35" i="2"/>
  <c r="G22" i="2" s="1"/>
  <c r="E35" i="2"/>
  <c r="D35" i="2"/>
  <c r="C35" i="2"/>
  <c r="C22" i="2" s="1"/>
  <c r="F34" i="2"/>
  <c r="F33" i="2"/>
  <c r="F32" i="2"/>
  <c r="F31" i="2"/>
  <c r="F30" i="2"/>
  <c r="F29" i="2"/>
  <c r="F28" i="2"/>
  <c r="F27" i="2"/>
  <c r="F26" i="2"/>
  <c r="F25" i="2"/>
  <c r="F24" i="2"/>
  <c r="O23" i="2"/>
  <c r="K23" i="2"/>
  <c r="J23" i="2"/>
  <c r="J22" i="2" s="1"/>
  <c r="I23" i="2"/>
  <c r="H23" i="2"/>
  <c r="H22" i="2" s="1"/>
  <c r="G23" i="2"/>
  <c r="F23" i="2"/>
  <c r="E23" i="2"/>
  <c r="D23" i="2"/>
  <c r="D22" i="2" s="1"/>
  <c r="C23" i="2"/>
  <c r="P22" i="2"/>
  <c r="N22" i="2"/>
  <c r="I22" i="2"/>
  <c r="E22" i="2"/>
  <c r="Q21" i="2"/>
  <c r="M21" i="2"/>
  <c r="M20" i="2"/>
  <c r="O19" i="2"/>
  <c r="O13" i="2" s="1"/>
  <c r="O12" i="2" s="1"/>
  <c r="M18" i="2"/>
  <c r="M17" i="2"/>
  <c r="M16" i="2"/>
  <c r="O15" i="2"/>
  <c r="M15" i="2"/>
  <c r="O14" i="2"/>
  <c r="M14" i="2"/>
  <c r="Q13" i="2"/>
  <c r="P13" i="2"/>
  <c r="P12" i="2" s="1"/>
  <c r="N13" i="2"/>
  <c r="V36" i="3" l="1"/>
  <c r="V74" i="3"/>
  <c r="T34" i="1"/>
  <c r="L14" i="6"/>
  <c r="BA12" i="6" s="1"/>
  <c r="L12" i="6"/>
  <c r="M13" i="2"/>
  <c r="M22" i="2" s="1"/>
  <c r="Q10" i="1"/>
  <c r="T10" i="1"/>
  <c r="X11" i="1" s="1"/>
  <c r="S14" i="6"/>
  <c r="S12" i="6"/>
  <c r="AA14" i="6"/>
  <c r="AA12" i="6"/>
  <c r="I16" i="6"/>
  <c r="M14" i="6"/>
  <c r="BB12" i="6" s="1"/>
  <c r="M12" i="6"/>
  <c r="R14" i="6"/>
  <c r="R12" i="6"/>
  <c r="V12" i="6"/>
  <c r="V14" i="6"/>
  <c r="Z16" i="6"/>
  <c r="AT27" i="6"/>
  <c r="AU27" i="6" s="1"/>
  <c r="AW69" i="6"/>
  <c r="AU74" i="6"/>
  <c r="AW76" i="6"/>
  <c r="O87" i="6"/>
  <c r="O86" i="6" s="1"/>
  <c r="O84" i="6" s="1"/>
  <c r="AU150" i="6"/>
  <c r="AF163" i="6"/>
  <c r="I162" i="6"/>
  <c r="AW163" i="6"/>
  <c r="AS163" i="6"/>
  <c r="AW181" i="6"/>
  <c r="AW185" i="6"/>
  <c r="AW189" i="6"/>
  <c r="AW204" i="6"/>
  <c r="AG208" i="6"/>
  <c r="K268" i="6"/>
  <c r="U14" i="6"/>
  <c r="U12" i="6"/>
  <c r="U11" i="6" s="1"/>
  <c r="AT50" i="6"/>
  <c r="AU50" i="6" s="1"/>
  <c r="AW50" i="6"/>
  <c r="AS50" i="6"/>
  <c r="AF91" i="6"/>
  <c r="AT91" i="6" s="1"/>
  <c r="AG87" i="6"/>
  <c r="AN91" i="6"/>
  <c r="AU91" i="6"/>
  <c r="AN162" i="6"/>
  <c r="AG161" i="6"/>
  <c r="AT215" i="6"/>
  <c r="AF214" i="6"/>
  <c r="AT214" i="6" s="1"/>
  <c r="AV247" i="6"/>
  <c r="J246" i="6"/>
  <c r="J232" i="6" s="1"/>
  <c r="AM247" i="6"/>
  <c r="AG246" i="6"/>
  <c r="AN247" i="6"/>
  <c r="R266" i="6"/>
  <c r="R268" i="6"/>
  <c r="X266" i="6"/>
  <c r="X268" i="6"/>
  <c r="AG269" i="6"/>
  <c r="P12" i="3"/>
  <c r="AW20" i="6"/>
  <c r="AS20" i="6"/>
  <c r="S12" i="3"/>
  <c r="O14" i="6"/>
  <c r="BD12" i="6" s="1"/>
  <c r="O12" i="6"/>
  <c r="W14" i="6"/>
  <c r="W12" i="6"/>
  <c r="AH12" i="6"/>
  <c r="K15" i="6"/>
  <c r="P14" i="6"/>
  <c r="P12" i="6"/>
  <c r="P11" i="6" s="1"/>
  <c r="T14" i="6"/>
  <c r="T12" i="6"/>
  <c r="X14" i="6"/>
  <c r="X12" i="6"/>
  <c r="X11" i="6" s="1"/>
  <c r="AT31" i="6"/>
  <c r="AU31" i="6" s="1"/>
  <c r="AW31" i="6"/>
  <c r="AS31" i="6"/>
  <c r="AT35" i="6"/>
  <c r="AU35" i="6" s="1"/>
  <c r="AW35" i="6"/>
  <c r="AS35" i="6"/>
  <c r="AT39" i="6"/>
  <c r="AW39" i="6"/>
  <c r="AS39" i="6"/>
  <c r="AW40" i="6"/>
  <c r="AS40" i="6"/>
  <c r="AT40" i="6"/>
  <c r="AU40" i="6" s="1"/>
  <c r="AW48" i="6"/>
  <c r="AS48" i="6"/>
  <c r="AT48" i="6"/>
  <c r="AU48" i="6" s="1"/>
  <c r="AT54" i="6"/>
  <c r="AU54" i="6" s="1"/>
  <c r="AW54" i="6"/>
  <c r="AS54" i="6"/>
  <c r="AW73" i="6"/>
  <c r="AW78" i="6"/>
  <c r="AW179" i="6"/>
  <c r="AW183" i="6"/>
  <c r="AW187" i="6"/>
  <c r="AW191" i="6"/>
  <c r="AK208" i="6"/>
  <c r="AU214" i="6"/>
  <c r="AU219" i="6"/>
  <c r="Z219" i="6"/>
  <c r="Y268" i="6"/>
  <c r="AH269" i="6"/>
  <c r="AT270" i="6"/>
  <c r="AU270" i="6" s="1"/>
  <c r="AV269" i="6"/>
  <c r="V266" i="6"/>
  <c r="V268" i="6"/>
  <c r="AB14" i="6"/>
  <c r="AB12" i="6"/>
  <c r="AT44" i="6"/>
  <c r="AU44" i="6" s="1"/>
  <c r="AW44" i="6"/>
  <c r="AS44" i="6"/>
  <c r="V12" i="3"/>
  <c r="X10" i="1"/>
  <c r="Q14" i="6"/>
  <c r="Q12" i="6"/>
  <c r="Q11" i="6" s="1"/>
  <c r="Y14" i="6"/>
  <c r="Y12" i="6"/>
  <c r="Y11" i="6" s="1"/>
  <c r="AE14" i="6"/>
  <c r="AE12" i="6"/>
  <c r="Z26" i="6"/>
  <c r="Z25" i="6" s="1"/>
  <c r="J25" i="6"/>
  <c r="AW33" i="6"/>
  <c r="AS33" i="6"/>
  <c r="AT33" i="6"/>
  <c r="AU33" i="6" s="1"/>
  <c r="AW37" i="6"/>
  <c r="AS37" i="6"/>
  <c r="AT37" i="6"/>
  <c r="AU37" i="6" s="1"/>
  <c r="AV71" i="6"/>
  <c r="AF71" i="6"/>
  <c r="AT71" i="6" s="1"/>
  <c r="AU71" i="6"/>
  <c r="AU226" i="6"/>
  <c r="AU227" i="6"/>
  <c r="AU228" i="6"/>
  <c r="AU229" i="6"/>
  <c r="AU230" i="6"/>
  <c r="AU231" i="6"/>
  <c r="AK232" i="6"/>
  <c r="AB266" i="6"/>
  <c r="AB268" i="6"/>
  <c r="AW280" i="6"/>
  <c r="AT386" i="6"/>
  <c r="AU386" i="6" s="1"/>
  <c r="AW386" i="6"/>
  <c r="AS386" i="6"/>
  <c r="AU39" i="6"/>
  <c r="AW56" i="6"/>
  <c r="AS60" i="6"/>
  <c r="AS65" i="6"/>
  <c r="AW65" i="6"/>
  <c r="AS82" i="6"/>
  <c r="AS93" i="6"/>
  <c r="AW93" i="6"/>
  <c r="AS118" i="6"/>
  <c r="AW118" i="6"/>
  <c r="AS119" i="6"/>
  <c r="AW119" i="6"/>
  <c r="AS120" i="6"/>
  <c r="AW120" i="6"/>
  <c r="AS121" i="6"/>
  <c r="AW121" i="6"/>
  <c r="AS122" i="6"/>
  <c r="AW122" i="6"/>
  <c r="AN149" i="6"/>
  <c r="AV149" i="6"/>
  <c r="AN150" i="6"/>
  <c r="AV150" i="6"/>
  <c r="AM163" i="6"/>
  <c r="AS202" i="6"/>
  <c r="AS204" i="6"/>
  <c r="AM215" i="6"/>
  <c r="AU215" i="6"/>
  <c r="AS271" i="6"/>
  <c r="AV277" i="6"/>
  <c r="AF280" i="6"/>
  <c r="AF284" i="6"/>
  <c r="AT284" i="6" s="1"/>
  <c r="AU284" i="6" s="1"/>
  <c r="AW340" i="6"/>
  <c r="AS340" i="6"/>
  <c r="AF359" i="6"/>
  <c r="AW396" i="6"/>
  <c r="AS396" i="6"/>
  <c r="AS422" i="6"/>
  <c r="W421" i="6"/>
  <c r="W420" i="6" s="1"/>
  <c r="AV443" i="6"/>
  <c r="J433" i="6"/>
  <c r="AS458" i="6"/>
  <c r="AS459" i="6"/>
  <c r="AW460" i="6"/>
  <c r="AS461" i="6"/>
  <c r="AW462" i="6"/>
  <c r="AS472" i="6"/>
  <c r="AU485" i="6"/>
  <c r="AF485" i="6"/>
  <c r="AT485" i="6" s="1"/>
  <c r="AG433" i="6"/>
  <c r="AV578" i="6"/>
  <c r="AG673" i="6"/>
  <c r="AV676" i="6"/>
  <c r="M19" i="2"/>
  <c r="F22" i="2"/>
  <c r="F13" i="3"/>
  <c r="F85" i="3"/>
  <c r="F12" i="3" s="1"/>
  <c r="L12" i="3" s="1"/>
  <c r="AG16" i="6"/>
  <c r="AV16" i="6" s="1"/>
  <c r="AS21" i="6"/>
  <c r="AW21" i="6"/>
  <c r="AK29" i="6"/>
  <c r="AK26" i="6" s="1"/>
  <c r="AK25" i="6" s="1"/>
  <c r="AK15" i="6" s="1"/>
  <c r="AK12" i="6" s="1"/>
  <c r="AV39" i="6"/>
  <c r="AS45" i="6"/>
  <c r="AW45" i="6"/>
  <c r="AS46" i="6"/>
  <c r="AW46" i="6"/>
  <c r="AS57" i="6"/>
  <c r="AS68" i="6"/>
  <c r="AS70" i="6"/>
  <c r="AS72" i="6"/>
  <c r="AS75" i="6"/>
  <c r="AS77" i="6"/>
  <c r="AS79" i="6"/>
  <c r="J86" i="6"/>
  <c r="AS88" i="6"/>
  <c r="AF89" i="6"/>
  <c r="AT89" i="6" s="1"/>
  <c r="AU89" i="6" s="1"/>
  <c r="AW89" i="6"/>
  <c r="AF90" i="6"/>
  <c r="AT90" i="6" s="1"/>
  <c r="AU90" i="6" s="1"/>
  <c r="AV91" i="6"/>
  <c r="AS96" i="6"/>
  <c r="AS100" i="6"/>
  <c r="AS104" i="6"/>
  <c r="AS108" i="6"/>
  <c r="AS112" i="6"/>
  <c r="AS125" i="6"/>
  <c r="AS129" i="6"/>
  <c r="AS133" i="6"/>
  <c r="AS137" i="6"/>
  <c r="I139" i="6"/>
  <c r="I92" i="6" s="1"/>
  <c r="AF139" i="6"/>
  <c r="AT139" i="6" s="1"/>
  <c r="AU139" i="6" s="1"/>
  <c r="AS143" i="6"/>
  <c r="AS147" i="6"/>
  <c r="AS149" i="6"/>
  <c r="AS150" i="6"/>
  <c r="AN163" i="6"/>
  <c r="AS164" i="6"/>
  <c r="AS168" i="6"/>
  <c r="AS172" i="6"/>
  <c r="AS176" i="6"/>
  <c r="AS178" i="6"/>
  <c r="AS179" i="6"/>
  <c r="AS180" i="6"/>
  <c r="AS181" i="6"/>
  <c r="AS182" i="6"/>
  <c r="AS183" i="6"/>
  <c r="AS184" i="6"/>
  <c r="AS185" i="6"/>
  <c r="AS186" i="6"/>
  <c r="AS187" i="6"/>
  <c r="AS188" i="6"/>
  <c r="AS189" i="6"/>
  <c r="AS190" i="6"/>
  <c r="AS191" i="6"/>
  <c r="AS195" i="6"/>
  <c r="AS199" i="6"/>
  <c r="I209" i="6"/>
  <c r="AF210" i="6"/>
  <c r="AW210" i="6" s="1"/>
  <c r="AS211" i="6"/>
  <c r="J214" i="6"/>
  <c r="AN215" i="6"/>
  <c r="Z216" i="6"/>
  <c r="Z215" i="6" s="1"/>
  <c r="Z214" i="6" s="1"/>
  <c r="Z208" i="6" s="1"/>
  <c r="AS218" i="6"/>
  <c r="AS222" i="6"/>
  <c r="AS226" i="6"/>
  <c r="AS227" i="6"/>
  <c r="AS228" i="6"/>
  <c r="AS229" i="6"/>
  <c r="AS230" i="6"/>
  <c r="AS231" i="6"/>
  <c r="I233" i="6"/>
  <c r="AF234" i="6"/>
  <c r="AW234" i="6" s="1"/>
  <c r="AS235" i="6"/>
  <c r="AW235" i="6"/>
  <c r="AF249" i="6"/>
  <c r="AV249" i="6"/>
  <c r="AS250" i="6"/>
  <c r="AS257" i="6"/>
  <c r="AS261" i="6"/>
  <c r="AS264" i="6"/>
  <c r="AT271" i="6"/>
  <c r="AU271" i="6" s="1"/>
  <c r="AS275" i="6"/>
  <c r="AS280" i="6"/>
  <c r="AS284" i="6"/>
  <c r="AW289" i="6"/>
  <c r="AW293" i="6"/>
  <c r="AW297" i="6"/>
  <c r="AW301" i="6"/>
  <c r="AW305" i="6"/>
  <c r="AW309" i="6"/>
  <c r="AW313" i="6"/>
  <c r="AW317" i="6"/>
  <c r="AW321" i="6"/>
  <c r="AW325" i="6"/>
  <c r="AW329" i="6"/>
  <c r="AW333" i="6"/>
  <c r="AW337" i="6"/>
  <c r="AK342" i="6"/>
  <c r="AK341" i="6" s="1"/>
  <c r="AT351" i="6"/>
  <c r="AU351" i="6" s="1"/>
  <c r="AW351" i="6"/>
  <c r="AS351" i="6"/>
  <c r="AF361" i="6"/>
  <c r="AS361" i="6" s="1"/>
  <c r="Z370" i="6"/>
  <c r="Z369" i="6" s="1"/>
  <c r="AF385" i="6"/>
  <c r="AV386" i="6"/>
  <c r="AW397" i="6"/>
  <c r="AS397" i="6"/>
  <c r="Z417" i="6"/>
  <c r="AS417" i="6"/>
  <c r="AW420" i="6"/>
  <c r="AS420" i="6"/>
  <c r="S419" i="6"/>
  <c r="AV421" i="6"/>
  <c r="Z423" i="6"/>
  <c r="Z421" i="6" s="1"/>
  <c r="Z420" i="6" s="1"/>
  <c r="Z419" i="6" s="1"/>
  <c r="AA421" i="6"/>
  <c r="AA420" i="6" s="1"/>
  <c r="AA419" i="6" s="1"/>
  <c r="I456" i="6"/>
  <c r="AV456" i="6"/>
  <c r="AS465" i="6"/>
  <c r="AW468" i="6"/>
  <c r="AS469" i="6"/>
  <c r="M472" i="6"/>
  <c r="AW473" i="6"/>
  <c r="AS477" i="6"/>
  <c r="AT711" i="6"/>
  <c r="AW711" i="6"/>
  <c r="AS711" i="6"/>
  <c r="F34" i="1"/>
  <c r="F10" i="1" s="1"/>
  <c r="L10" i="1" s="1"/>
  <c r="I26" i="6"/>
  <c r="AC26" i="6"/>
  <c r="AC25" i="6" s="1"/>
  <c r="AC15" i="6" s="1"/>
  <c r="AF28" i="6"/>
  <c r="AT28" i="6" s="1"/>
  <c r="AU28" i="6" s="1"/>
  <c r="AS28" i="6"/>
  <c r="AG29" i="6"/>
  <c r="AS32" i="6"/>
  <c r="AW32" i="6"/>
  <c r="AS36" i="6"/>
  <c r="AW36" i="6"/>
  <c r="AS47" i="6"/>
  <c r="AW47" i="6"/>
  <c r="AS51" i="6"/>
  <c r="AW51" i="6"/>
  <c r="AS53" i="6"/>
  <c r="AW53" i="6"/>
  <c r="AS58" i="6"/>
  <c r="AS61" i="6"/>
  <c r="AW61" i="6"/>
  <c r="AS63" i="6"/>
  <c r="AW63" i="6"/>
  <c r="AS66" i="6"/>
  <c r="AW66" i="6"/>
  <c r="AF67" i="6"/>
  <c r="AT67" i="6" s="1"/>
  <c r="AU67" i="6" s="1"/>
  <c r="AS80" i="6"/>
  <c r="AS91" i="6"/>
  <c r="AM92" i="6"/>
  <c r="AS95" i="6"/>
  <c r="AW95" i="6"/>
  <c r="AS99" i="6"/>
  <c r="AS103" i="6"/>
  <c r="AS107" i="6"/>
  <c r="AS111" i="6"/>
  <c r="AS115" i="6"/>
  <c r="AF116" i="6"/>
  <c r="AT116" i="6" s="1"/>
  <c r="AU116" i="6" s="1"/>
  <c r="AS124" i="6"/>
  <c r="AS128" i="6"/>
  <c r="AS132" i="6"/>
  <c r="AS136" i="6"/>
  <c r="AS142" i="6"/>
  <c r="AS146" i="6"/>
  <c r="AM162" i="6"/>
  <c r="AT164" i="6"/>
  <c r="AU164" i="6" s="1"/>
  <c r="AS167" i="6"/>
  <c r="AS171" i="6"/>
  <c r="AS175" i="6"/>
  <c r="AS194" i="6"/>
  <c r="AS198" i="6"/>
  <c r="AS200" i="6"/>
  <c r="AS210" i="6"/>
  <c r="AT218" i="6"/>
  <c r="AU218" i="6" s="1"/>
  <c r="I219" i="6"/>
  <c r="AS220" i="6"/>
  <c r="AV233" i="6"/>
  <c r="AS234" i="6"/>
  <c r="I247" i="6"/>
  <c r="AS248" i="6"/>
  <c r="AS253" i="6"/>
  <c r="AS256" i="6"/>
  <c r="AS260" i="6"/>
  <c r="AS267" i="6"/>
  <c r="AW267" i="6"/>
  <c r="AV280" i="6"/>
  <c r="AF282" i="6"/>
  <c r="AS282" i="6" s="1"/>
  <c r="AV284" i="6"/>
  <c r="Z340" i="6"/>
  <c r="Z278" i="6" s="1"/>
  <c r="Z277" i="6" s="1"/>
  <c r="Z269" i="6" s="1"/>
  <c r="AA278" i="6"/>
  <c r="AA277" i="6" s="1"/>
  <c r="AA269" i="6" s="1"/>
  <c r="Z341" i="6"/>
  <c r="O342" i="6"/>
  <c r="O341" i="6" s="1"/>
  <c r="T342" i="6"/>
  <c r="T341" i="6" s="1"/>
  <c r="T266" i="6" s="1"/>
  <c r="AG342" i="6"/>
  <c r="AV359" i="6"/>
  <c r="AW363" i="6"/>
  <c r="AW371" i="6"/>
  <c r="AS371" i="6"/>
  <c r="I370" i="6"/>
  <c r="AK419" i="6"/>
  <c r="AT421" i="6"/>
  <c r="AU421" i="6" s="1"/>
  <c r="AS440" i="6"/>
  <c r="W433" i="6"/>
  <c r="W432" i="6" s="1"/>
  <c r="AS454" i="6"/>
  <c r="I457" i="6"/>
  <c r="AS460" i="6"/>
  <c r="AW461" i="6"/>
  <c r="AS462" i="6"/>
  <c r="AW466" i="6"/>
  <c r="AW485" i="6"/>
  <c r="AS485" i="6"/>
  <c r="M485" i="6"/>
  <c r="AV713" i="6"/>
  <c r="AG712" i="6"/>
  <c r="AV712" i="6" s="1"/>
  <c r="AF17" i="6"/>
  <c r="AS18" i="6"/>
  <c r="AS23" i="6"/>
  <c r="AS27" i="6"/>
  <c r="AS55" i="6"/>
  <c r="AS59" i="6"/>
  <c r="AS67" i="6"/>
  <c r="AS69" i="6"/>
  <c r="AS71" i="6"/>
  <c r="AS73" i="6"/>
  <c r="AS74" i="6"/>
  <c r="AS76" i="6"/>
  <c r="AS78" i="6"/>
  <c r="AS81" i="6"/>
  <c r="AS83" i="6"/>
  <c r="AS94" i="6"/>
  <c r="AS98" i="6"/>
  <c r="AS102" i="6"/>
  <c r="AS106" i="6"/>
  <c r="AS110" i="6"/>
  <c r="AS114" i="6"/>
  <c r="AS123" i="6"/>
  <c r="AS127" i="6"/>
  <c r="AS131" i="6"/>
  <c r="AS135" i="6"/>
  <c r="AS141" i="6"/>
  <c r="AS145" i="6"/>
  <c r="J161" i="6"/>
  <c r="AS166" i="6"/>
  <c r="AS170" i="6"/>
  <c r="AS174" i="6"/>
  <c r="AS177" i="6"/>
  <c r="AS193" i="6"/>
  <c r="AS197" i="6"/>
  <c r="AS201" i="6"/>
  <c r="AS203" i="6"/>
  <c r="AS205" i="6"/>
  <c r="AF207" i="6"/>
  <c r="AS213" i="6"/>
  <c r="AS237" i="6"/>
  <c r="AS252" i="6"/>
  <c r="AS255" i="6"/>
  <c r="AS259" i="6"/>
  <c r="AS263" i="6"/>
  <c r="AS265" i="6"/>
  <c r="AV270" i="6"/>
  <c r="AV271" i="6"/>
  <c r="AW271" i="6"/>
  <c r="AV275" i="6"/>
  <c r="I278" i="6"/>
  <c r="AS279" i="6"/>
  <c r="AV343" i="6"/>
  <c r="AV370" i="6"/>
  <c r="J369" i="6"/>
  <c r="AV369" i="6" s="1"/>
  <c r="AG369" i="6"/>
  <c r="AT389" i="6"/>
  <c r="AU389" i="6" s="1"/>
  <c r="AW389" i="6"/>
  <c r="AS389" i="6"/>
  <c r="AT420" i="6"/>
  <c r="AU420" i="6" s="1"/>
  <c r="AW421" i="6"/>
  <c r="AS421" i="6"/>
  <c r="AW425" i="6"/>
  <c r="O433" i="6"/>
  <c r="O432" i="6" s="1"/>
  <c r="O419" i="6" s="1"/>
  <c r="I433" i="6"/>
  <c r="AW455" i="6"/>
  <c r="AS455" i="6"/>
  <c r="AT459" i="6"/>
  <c r="AU459" i="6" s="1"/>
  <c r="AW469" i="6"/>
  <c r="AS473" i="6"/>
  <c r="AW477" i="6"/>
  <c r="AV587" i="6"/>
  <c r="AT707" i="6"/>
  <c r="AU707" i="6" s="1"/>
  <c r="AW707" i="6"/>
  <c r="AS707" i="6"/>
  <c r="AF689" i="6"/>
  <c r="AW734" i="6"/>
  <c r="AS734" i="6"/>
  <c r="I733" i="6"/>
  <c r="AU279" i="6"/>
  <c r="AS290" i="6"/>
  <c r="AS294" i="6"/>
  <c r="AS298" i="6"/>
  <c r="AS302" i="6"/>
  <c r="AS306" i="6"/>
  <c r="AS310" i="6"/>
  <c r="AS314" i="6"/>
  <c r="AS318" i="6"/>
  <c r="AS322" i="6"/>
  <c r="AS326" i="6"/>
  <c r="AS330" i="6"/>
  <c r="AS334" i="6"/>
  <c r="AS338" i="6"/>
  <c r="AS363" i="6"/>
  <c r="AS463" i="6"/>
  <c r="AW463" i="6"/>
  <c r="AS470" i="6"/>
  <c r="AW470" i="6"/>
  <c r="AS474" i="6"/>
  <c r="AW474" i="6"/>
  <c r="AS478" i="6"/>
  <c r="AS482" i="6"/>
  <c r="AF486" i="6"/>
  <c r="AT513" i="6"/>
  <c r="AU513" i="6" s="1"/>
  <c r="AW513" i="6"/>
  <c r="AS513" i="6"/>
  <c r="AF518" i="6"/>
  <c r="AF522" i="6"/>
  <c r="AF532" i="6"/>
  <c r="AF536" i="6"/>
  <c r="AF540" i="6"/>
  <c r="AF544" i="6"/>
  <c r="AW561" i="6"/>
  <c r="AW577" i="6"/>
  <c r="AT579" i="6"/>
  <c r="O580" i="6"/>
  <c r="O579" i="6" s="1"/>
  <c r="O578" i="6" s="1"/>
  <c r="AT588" i="6"/>
  <c r="AV678" i="6"/>
  <c r="AU711" i="6"/>
  <c r="AW748" i="6"/>
  <c r="AS748" i="6"/>
  <c r="AW763" i="6"/>
  <c r="AS763" i="6"/>
  <c r="AW795" i="6"/>
  <c r="AS795" i="6"/>
  <c r="AT957" i="6"/>
  <c r="AU957" i="6" s="1"/>
  <c r="AS957" i="6"/>
  <c r="J15" i="7"/>
  <c r="H16" i="7"/>
  <c r="BM17" i="7"/>
  <c r="BP16" i="7"/>
  <c r="BP15" i="7" s="1"/>
  <c r="BP14" i="7" s="1"/>
  <c r="I17" i="7"/>
  <c r="I16" i="7" s="1"/>
  <c r="F18" i="7"/>
  <c r="EH18" i="7"/>
  <c r="AS281" i="6"/>
  <c r="AS283" i="6"/>
  <c r="AS285" i="6"/>
  <c r="AS286" i="6"/>
  <c r="AS287" i="6"/>
  <c r="AS291" i="6"/>
  <c r="AS295" i="6"/>
  <c r="AS299" i="6"/>
  <c r="AS303" i="6"/>
  <c r="AS307" i="6"/>
  <c r="AS311" i="6"/>
  <c r="AS315" i="6"/>
  <c r="AS319" i="6"/>
  <c r="AS323" i="6"/>
  <c r="AS327" i="6"/>
  <c r="AS331" i="6"/>
  <c r="AS335" i="6"/>
  <c r="AS383" i="6"/>
  <c r="AS464" i="6"/>
  <c r="M467" i="6"/>
  <c r="M433" i="6" s="1"/>
  <c r="M432" i="6" s="1"/>
  <c r="M419" i="6" s="1"/>
  <c r="AS467" i="6"/>
  <c r="AS471" i="6"/>
  <c r="AS475" i="6"/>
  <c r="AS479" i="6"/>
  <c r="AS483" i="6"/>
  <c r="O489" i="6"/>
  <c r="O488" i="6" s="1"/>
  <c r="O487" i="6" s="1"/>
  <c r="AF515" i="6"/>
  <c r="AG489" i="6"/>
  <c r="AF519" i="6"/>
  <c r="AF523" i="6"/>
  <c r="AF533" i="6"/>
  <c r="AF537" i="6"/>
  <c r="AF541" i="6"/>
  <c r="AF545" i="6"/>
  <c r="AT548" i="6"/>
  <c r="AU548" i="6" s="1"/>
  <c r="AW548" i="6"/>
  <c r="AS548" i="6"/>
  <c r="AT552" i="6"/>
  <c r="AU552" i="6" s="1"/>
  <c r="AW552" i="6"/>
  <c r="AS552" i="6"/>
  <c r="AT556" i="6"/>
  <c r="AU556" i="6" s="1"/>
  <c r="AW556" i="6"/>
  <c r="AS556" i="6"/>
  <c r="AT560" i="6"/>
  <c r="AU560" i="6" s="1"/>
  <c r="AW560" i="6"/>
  <c r="AS560" i="6"/>
  <c r="AT564" i="6"/>
  <c r="AU564" i="6" s="1"/>
  <c r="AW564" i="6"/>
  <c r="AS564" i="6"/>
  <c r="AT568" i="6"/>
  <c r="AU568" i="6" s="1"/>
  <c r="AW568" i="6"/>
  <c r="AS568" i="6"/>
  <c r="AT572" i="6"/>
  <c r="AU572" i="6" s="1"/>
  <c r="AW572" i="6"/>
  <c r="AS572" i="6"/>
  <c r="AT576" i="6"/>
  <c r="AU576" i="6" s="1"/>
  <c r="AW576" i="6"/>
  <c r="AS576" i="6"/>
  <c r="AV579" i="6"/>
  <c r="AT580" i="6"/>
  <c r="AU580" i="6" s="1"/>
  <c r="AV588" i="6"/>
  <c r="AV673" i="6"/>
  <c r="AT678" i="6"/>
  <c r="AU678" i="6" s="1"/>
  <c r="AF676" i="6"/>
  <c r="AW678" i="6"/>
  <c r="AS678" i="6"/>
  <c r="AW689" i="6"/>
  <c r="AS689" i="6"/>
  <c r="AG689" i="6"/>
  <c r="AV711" i="6"/>
  <c r="AF714" i="6"/>
  <c r="AF733" i="6"/>
  <c r="AW758" i="6"/>
  <c r="AS758" i="6"/>
  <c r="AW790" i="6"/>
  <c r="AS790" i="6"/>
  <c r="AT818" i="6"/>
  <c r="AU818" i="6" s="1"/>
  <c r="AW818" i="6"/>
  <c r="AS818" i="6"/>
  <c r="AF860" i="6"/>
  <c r="AT860" i="6" s="1"/>
  <c r="AU860" i="6" s="1"/>
  <c r="AG812" i="6"/>
  <c r="AT896" i="6"/>
  <c r="AU896" i="6" s="1"/>
  <c r="L895" i="6"/>
  <c r="L268" i="6" s="1"/>
  <c r="Z895" i="6"/>
  <c r="AH896" i="6"/>
  <c r="AH895" i="6" s="1"/>
  <c r="AT897" i="6"/>
  <c r="AT926" i="6"/>
  <c r="AU926" i="6" s="1"/>
  <c r="AS926" i="6"/>
  <c r="AT932" i="6"/>
  <c r="AU932" i="6" s="1"/>
  <c r="AS932" i="6"/>
  <c r="AZ12" i="7"/>
  <c r="X15" i="7"/>
  <c r="M16" i="7"/>
  <c r="P16" i="7"/>
  <c r="AW16" i="7"/>
  <c r="AU17" i="7"/>
  <c r="AU16" i="7" s="1"/>
  <c r="R15" i="7"/>
  <c r="EH40" i="7"/>
  <c r="F40" i="7"/>
  <c r="F120" i="7"/>
  <c r="EH120" i="7"/>
  <c r="K123" i="7"/>
  <c r="AS480" i="6"/>
  <c r="AS484" i="6"/>
  <c r="AF516" i="6"/>
  <c r="AF520" i="6"/>
  <c r="AF524" i="6"/>
  <c r="AF530" i="6"/>
  <c r="AF534" i="6"/>
  <c r="AF538" i="6"/>
  <c r="AF542" i="6"/>
  <c r="AV689" i="6"/>
  <c r="O734" i="6"/>
  <c r="O733" i="6" s="1"/>
  <c r="O732" i="6" s="1"/>
  <c r="AW782" i="6"/>
  <c r="AS782" i="6"/>
  <c r="AG16" i="7"/>
  <c r="AE17" i="7"/>
  <c r="Q17" i="7"/>
  <c r="CD17" i="7" s="1"/>
  <c r="BE17" i="7"/>
  <c r="N17" i="7"/>
  <c r="AB25" i="7"/>
  <c r="EH36" i="7"/>
  <c r="F36" i="7"/>
  <c r="I53" i="7"/>
  <c r="AF517" i="6"/>
  <c r="AF521" i="6"/>
  <c r="AF525" i="6"/>
  <c r="AF531" i="6"/>
  <c r="AF535" i="6"/>
  <c r="AF539" i="6"/>
  <c r="AF543" i="6"/>
  <c r="AT578" i="6"/>
  <c r="AU578" i="6" s="1"/>
  <c r="AU579" i="6"/>
  <c r="AT587" i="6"/>
  <c r="AU587" i="6" s="1"/>
  <c r="AU588" i="6"/>
  <c r="Z672" i="6"/>
  <c r="AW723" i="6"/>
  <c r="AS723" i="6"/>
  <c r="AW774" i="6"/>
  <c r="AS774" i="6"/>
  <c r="AT916" i="6"/>
  <c r="AU916" i="6" s="1"/>
  <c r="AS916" i="6"/>
  <c r="AT946" i="6"/>
  <c r="AU946" i="6" s="1"/>
  <c r="AS946" i="6"/>
  <c r="O27" i="7"/>
  <c r="L27" i="7"/>
  <c r="EH32" i="7"/>
  <c r="F32" i="7"/>
  <c r="EH77" i="7"/>
  <c r="F77" i="7"/>
  <c r="EH92" i="7"/>
  <c r="F92" i="7"/>
  <c r="EH21" i="7"/>
  <c r="BC22" i="7"/>
  <c r="D22" i="7" s="1"/>
  <c r="AW25" i="7"/>
  <c r="AU25" i="7" s="1"/>
  <c r="J27" i="7"/>
  <c r="J26" i="7" s="1"/>
  <c r="BI26" i="7"/>
  <c r="AU27" i="7"/>
  <c r="AU26" i="7" s="1"/>
  <c r="AW26" i="7"/>
  <c r="N28" i="7"/>
  <c r="BE28" i="7"/>
  <c r="Q28" i="7"/>
  <c r="CD28" i="7" s="1"/>
  <c r="J31" i="7"/>
  <c r="BI30" i="7"/>
  <c r="AE34" i="7"/>
  <c r="Q34" i="7"/>
  <c r="CD34" i="7" s="1"/>
  <c r="AE38" i="7"/>
  <c r="Q38" i="7"/>
  <c r="CD38" i="7" s="1"/>
  <c r="AE42" i="7"/>
  <c r="Q42" i="7"/>
  <c r="CD42" i="7" s="1"/>
  <c r="Q49" i="7"/>
  <c r="CD49" i="7" s="1"/>
  <c r="W49" i="7"/>
  <c r="AM49" i="7"/>
  <c r="AO43" i="7"/>
  <c r="BV49" i="7"/>
  <c r="EH50" i="7"/>
  <c r="F50" i="7"/>
  <c r="Q51" i="7"/>
  <c r="CD51" i="7" s="1"/>
  <c r="W51" i="7"/>
  <c r="BV51" i="7"/>
  <c r="Y52" i="7"/>
  <c r="BF52" i="7"/>
  <c r="G52" i="7" s="1"/>
  <c r="R52" i="7"/>
  <c r="AA53" i="7"/>
  <c r="BG55" i="7"/>
  <c r="H55" i="7" s="1"/>
  <c r="S55" i="7"/>
  <c r="BV62" i="7"/>
  <c r="BE62" i="7"/>
  <c r="N62" i="7"/>
  <c r="Q62" i="7"/>
  <c r="CD62" i="7" s="1"/>
  <c r="BU65" i="7"/>
  <c r="M65" i="7"/>
  <c r="BC68" i="7"/>
  <c r="L68" i="7"/>
  <c r="BK68" i="7"/>
  <c r="BM65" i="7"/>
  <c r="AE71" i="7"/>
  <c r="Q71" i="7"/>
  <c r="CD71" i="7" s="1"/>
  <c r="AE75" i="7"/>
  <c r="Q75" i="7"/>
  <c r="CD75" i="7" s="1"/>
  <c r="AM80" i="7"/>
  <c r="AO79" i="7"/>
  <c r="BY79" i="7" s="1"/>
  <c r="H83" i="7"/>
  <c r="BC85" i="7"/>
  <c r="D85" i="7" s="1"/>
  <c r="L85" i="7"/>
  <c r="BE86" i="7"/>
  <c r="AE86" i="7"/>
  <c r="Q86" i="7"/>
  <c r="CD86" i="7" s="1"/>
  <c r="W96" i="7"/>
  <c r="Y94" i="7"/>
  <c r="N96" i="7"/>
  <c r="Q96" i="7"/>
  <c r="CD96" i="7" s="1"/>
  <c r="W100" i="7"/>
  <c r="N100" i="7"/>
  <c r="Q100" i="7"/>
  <c r="CD100" i="7" s="1"/>
  <c r="BI101" i="7"/>
  <c r="J101" i="7" s="1"/>
  <c r="AC30" i="7"/>
  <c r="AW103" i="7"/>
  <c r="AG104" i="7"/>
  <c r="AE104" i="7" s="1"/>
  <c r="BF104" i="7"/>
  <c r="AO104" i="7"/>
  <c r="F106" i="7"/>
  <c r="AE106" i="7"/>
  <c r="Q106" i="7"/>
  <c r="CD106" i="7" s="1"/>
  <c r="T107" i="7"/>
  <c r="F113" i="7"/>
  <c r="AE113" i="7"/>
  <c r="Q113" i="7"/>
  <c r="CD113" i="7" s="1"/>
  <c r="T114" i="7"/>
  <c r="L117" i="7"/>
  <c r="BC117" i="7"/>
  <c r="D117" i="7" s="1"/>
  <c r="O117" i="7"/>
  <c r="L118" i="7"/>
  <c r="BF119" i="7"/>
  <c r="G119" i="7" s="1"/>
  <c r="AM119" i="7"/>
  <c r="V123" i="7"/>
  <c r="U123" i="7"/>
  <c r="AK103" i="7"/>
  <c r="BF123" i="7"/>
  <c r="G123" i="7" s="1"/>
  <c r="EH124" i="7"/>
  <c r="BE126" i="7"/>
  <c r="AM126" i="7"/>
  <c r="AM123" i="7" s="1"/>
  <c r="BI131" i="7"/>
  <c r="J131" i="7" s="1"/>
  <c r="J103" i="7" s="1"/>
  <c r="AC103" i="7"/>
  <c r="U103" i="7" s="1"/>
  <c r="U131" i="7"/>
  <c r="L133" i="7"/>
  <c r="O133" i="7"/>
  <c r="BC133" i="7"/>
  <c r="D133" i="7" s="1"/>
  <c r="O139" i="7"/>
  <c r="BC139" i="7"/>
  <c r="D139" i="7" s="1"/>
  <c r="Q144" i="7"/>
  <c r="CD149" i="7"/>
  <c r="BC158" i="7"/>
  <c r="D158" i="7" s="1"/>
  <c r="W167" i="7"/>
  <c r="N167" i="7"/>
  <c r="BE167" i="7"/>
  <c r="CD184" i="7"/>
  <c r="BC186" i="7"/>
  <c r="D186" i="7" s="1"/>
  <c r="BG190" i="7"/>
  <c r="BG189" i="7" s="1"/>
  <c r="H191" i="7"/>
  <c r="H190" i="7" s="1"/>
  <c r="H189" i="7" s="1"/>
  <c r="F194" i="7"/>
  <c r="BE195" i="7"/>
  <c r="W195" i="7"/>
  <c r="N195" i="7"/>
  <c r="BF193" i="7"/>
  <c r="G196" i="7"/>
  <c r="G193" i="7" s="1"/>
  <c r="F202" i="7"/>
  <c r="BE203" i="7"/>
  <c r="W203" i="7"/>
  <c r="N203" i="7"/>
  <c r="BJ207" i="7"/>
  <c r="BJ204" i="7" s="1"/>
  <c r="L211" i="7"/>
  <c r="BC211" i="7"/>
  <c r="D211" i="7" s="1"/>
  <c r="N212" i="7"/>
  <c r="N216" i="7"/>
  <c r="AM19" i="8"/>
  <c r="J19" i="8"/>
  <c r="AF25" i="8"/>
  <c r="P26" i="8"/>
  <c r="DB26" i="8" s="1"/>
  <c r="T26" i="8"/>
  <c r="AJ25" i="8"/>
  <c r="W52" i="8"/>
  <c r="BE52" i="8"/>
  <c r="F52" i="8" s="1"/>
  <c r="N52" i="8"/>
  <c r="Q52" i="8"/>
  <c r="BV52" i="8"/>
  <c r="BG59" i="8"/>
  <c r="H59" i="8" s="1"/>
  <c r="S59" i="8"/>
  <c r="AA53" i="8"/>
  <c r="W75" i="8"/>
  <c r="N75" i="8"/>
  <c r="Q75" i="8"/>
  <c r="BE75" i="8"/>
  <c r="F75" i="8" s="1"/>
  <c r="BV75" i="8"/>
  <c r="Y73" i="8"/>
  <c r="G79" i="8"/>
  <c r="CP79" i="8"/>
  <c r="CP53" i="9"/>
  <c r="G53" i="9"/>
  <c r="Z734" i="6"/>
  <c r="Z733" i="6" s="1"/>
  <c r="Z732" i="6" s="1"/>
  <c r="AW751" i="6"/>
  <c r="AS751" i="6"/>
  <c r="AW755" i="6"/>
  <c r="AW759" i="6"/>
  <c r="AS759" i="6"/>
  <c r="AW770" i="6"/>
  <c r="AS770" i="6"/>
  <c r="AW775" i="6"/>
  <c r="AS775" i="6"/>
  <c r="AW783" i="6"/>
  <c r="AS783" i="6"/>
  <c r="AW791" i="6"/>
  <c r="AS791" i="6"/>
  <c r="AW798" i="6"/>
  <c r="AS798" i="6"/>
  <c r="AW807" i="6"/>
  <c r="AS807" i="6"/>
  <c r="O812" i="6"/>
  <c r="O811" i="6" s="1"/>
  <c r="O810" i="6" s="1"/>
  <c r="I895" i="6"/>
  <c r="AS896" i="6"/>
  <c r="M895" i="6"/>
  <c r="S895" i="6"/>
  <c r="W895" i="6"/>
  <c r="AA895" i="6"/>
  <c r="AE895" i="6"/>
  <c r="AE266" i="6" s="1"/>
  <c r="AT937" i="6"/>
  <c r="AU937" i="6" s="1"/>
  <c r="AS937" i="6"/>
  <c r="AT940" i="6"/>
  <c r="AU940" i="6" s="1"/>
  <c r="AS940" i="6"/>
  <c r="AI15" i="7"/>
  <c r="BG15" i="7"/>
  <c r="L17" i="7"/>
  <c r="Q18" i="7"/>
  <c r="CD18" i="7" s="1"/>
  <c r="W19" i="7"/>
  <c r="BE20" i="7"/>
  <c r="AU20" i="7"/>
  <c r="AU19" i="7" s="1"/>
  <c r="AW19" i="7"/>
  <c r="H19" i="7"/>
  <c r="BC21" i="7"/>
  <c r="D21" i="7" s="1"/>
  <c r="N23" i="7"/>
  <c r="L23" i="7"/>
  <c r="O24" i="7"/>
  <c r="AO26" i="7"/>
  <c r="BD26" i="7"/>
  <c r="G27" i="7"/>
  <c r="G26" i="7" s="1"/>
  <c r="AN29" i="7"/>
  <c r="AW29" i="7"/>
  <c r="AU29" i="7" s="1"/>
  <c r="Z30" i="7"/>
  <c r="V31" i="7"/>
  <c r="AL30" i="7"/>
  <c r="V30" i="7" s="1"/>
  <c r="BG43" i="7"/>
  <c r="W45" i="7"/>
  <c r="BV45" i="7"/>
  <c r="BE45" i="7"/>
  <c r="N45" i="7"/>
  <c r="Q45" i="7"/>
  <c r="CD45" i="7" s="1"/>
  <c r="BG49" i="7"/>
  <c r="H49" i="7" s="1"/>
  <c r="S49" i="7"/>
  <c r="BG51" i="7"/>
  <c r="H51" i="7" s="1"/>
  <c r="S51" i="7"/>
  <c r="W57" i="7"/>
  <c r="BV57" i="7"/>
  <c r="BE57" i="7"/>
  <c r="N57" i="7"/>
  <c r="Q57" i="7"/>
  <c r="CD57" i="7" s="1"/>
  <c r="O68" i="7"/>
  <c r="W69" i="7"/>
  <c r="N69" i="7"/>
  <c r="Q69" i="7"/>
  <c r="CD69" i="7" s="1"/>
  <c r="BV69" i="7"/>
  <c r="O76" i="7"/>
  <c r="EH76" i="7"/>
  <c r="F76" i="7"/>
  <c r="AE78" i="7"/>
  <c r="BV78" i="7"/>
  <c r="BE78" i="7"/>
  <c r="N78" i="7"/>
  <c r="BH79" i="7"/>
  <c r="I79" i="7" s="1"/>
  <c r="BG79" i="7"/>
  <c r="H79" i="7" s="1"/>
  <c r="W80" i="7"/>
  <c r="N80" i="7"/>
  <c r="Y79" i="7"/>
  <c r="Q80" i="7"/>
  <c r="CD80" i="7" s="1"/>
  <c r="AE82" i="7"/>
  <c r="Q82" i="7"/>
  <c r="CD82" i="7" s="1"/>
  <c r="AG83" i="7"/>
  <c r="AE83" i="7" s="1"/>
  <c r="T83" i="7"/>
  <c r="O85" i="7"/>
  <c r="BV85" i="7"/>
  <c r="BE85" i="7"/>
  <c r="N85" i="7"/>
  <c r="Q85" i="7"/>
  <c r="CD85" i="7" s="1"/>
  <c r="Y88" i="7"/>
  <c r="AM88" i="7"/>
  <c r="AO83" i="7"/>
  <c r="BY83" i="7" s="1"/>
  <c r="BX89" i="7"/>
  <c r="BK89" i="7"/>
  <c r="BC91" i="7"/>
  <c r="D91" i="7" s="1"/>
  <c r="L91" i="7"/>
  <c r="AM92" i="7"/>
  <c r="AO89" i="7"/>
  <c r="BY89" i="7" s="1"/>
  <c r="BV96" i="7"/>
  <c r="AE98" i="7"/>
  <c r="Q98" i="7"/>
  <c r="CD98" i="7" s="1"/>
  <c r="BV100" i="7"/>
  <c r="U101" i="7"/>
  <c r="BF101" i="7"/>
  <c r="G101" i="7" s="1"/>
  <c r="BX101" i="7"/>
  <c r="BD101" i="7"/>
  <c r="E101" i="7" s="1"/>
  <c r="H104" i="7"/>
  <c r="W105" i="7"/>
  <c r="N105" i="7"/>
  <c r="Q105" i="7"/>
  <c r="CD105" i="7" s="1"/>
  <c r="P107" i="7"/>
  <c r="BG107" i="7"/>
  <c r="H107" i="7" s="1"/>
  <c r="EH108" i="7"/>
  <c r="BH111" i="7"/>
  <c r="I111" i="7" s="1"/>
  <c r="W112" i="7"/>
  <c r="N112" i="7"/>
  <c r="Q112" i="7"/>
  <c r="CD112" i="7" s="1"/>
  <c r="BG114" i="7"/>
  <c r="H114" i="7" s="1"/>
  <c r="EH115" i="7"/>
  <c r="BE121" i="7"/>
  <c r="BE122" i="7"/>
  <c r="BI103" i="7"/>
  <c r="L124" i="7"/>
  <c r="BC124" i="7"/>
  <c r="D124" i="7" s="1"/>
  <c r="O124" i="7"/>
  <c r="BC126" i="7"/>
  <c r="D126" i="7" s="1"/>
  <c r="L126" i="7"/>
  <c r="O126" i="7"/>
  <c r="BJ131" i="7"/>
  <c r="K131" i="7" s="1"/>
  <c r="N132" i="7"/>
  <c r="BE132" i="7"/>
  <c r="Q132" i="7"/>
  <c r="CD132" i="7" s="1"/>
  <c r="W132" i="7"/>
  <c r="BC138" i="7"/>
  <c r="D138" i="7" s="1"/>
  <c r="O138" i="7"/>
  <c r="L138" i="7"/>
  <c r="AH236" i="7"/>
  <c r="AH140" i="7"/>
  <c r="AH14" i="7" s="1"/>
  <c r="BA140" i="7"/>
  <c r="BA236" i="7"/>
  <c r="O144" i="7"/>
  <c r="Y145" i="7"/>
  <c r="AA144" i="7"/>
  <c r="BG145" i="7"/>
  <c r="J145" i="7"/>
  <c r="J144" i="7" s="1"/>
  <c r="BI144" i="7"/>
  <c r="BI141" i="7" s="1"/>
  <c r="EH157" i="7"/>
  <c r="BG172" i="7"/>
  <c r="H172" i="7" s="1"/>
  <c r="AE189" i="7"/>
  <c r="AF236" i="7"/>
  <c r="AF140" i="7"/>
  <c r="AE205" i="7"/>
  <c r="L205" i="7" s="1"/>
  <c r="N205" i="7"/>
  <c r="L215" i="7"/>
  <c r="BC215" i="7"/>
  <c r="D215" i="7" s="1"/>
  <c r="BP12" i="8"/>
  <c r="BP11" i="8"/>
  <c r="AK12" i="8"/>
  <c r="AK11" i="8"/>
  <c r="AT14" i="8"/>
  <c r="DC16" i="8"/>
  <c r="BC28" i="8"/>
  <c r="D28" i="8" s="1"/>
  <c r="I28" i="8"/>
  <c r="I26" i="8" s="1"/>
  <c r="BH26" i="8"/>
  <c r="BL25" i="8"/>
  <c r="W34" i="8"/>
  <c r="N34" i="8"/>
  <c r="BE34" i="8"/>
  <c r="F34" i="8" s="1"/>
  <c r="Q34" i="8"/>
  <c r="Y31" i="8"/>
  <c r="BV34" i="8"/>
  <c r="BC48" i="8"/>
  <c r="D48" i="8" s="1"/>
  <c r="L48" i="8"/>
  <c r="O48" i="8"/>
  <c r="AW752" i="6"/>
  <c r="AS752" i="6"/>
  <c r="AW766" i="6"/>
  <c r="AS766" i="6"/>
  <c r="AW771" i="6"/>
  <c r="AS771" i="6"/>
  <c r="AW778" i="6"/>
  <c r="AS778" i="6"/>
  <c r="AW786" i="6"/>
  <c r="AS786" i="6"/>
  <c r="AW799" i="6"/>
  <c r="AS799" i="6"/>
  <c r="AW803" i="6"/>
  <c r="AS803" i="6"/>
  <c r="AW808" i="6"/>
  <c r="AS808" i="6"/>
  <c r="O911" i="6"/>
  <c r="O910" i="6" s="1"/>
  <c r="O895" i="6" s="1"/>
  <c r="AS928" i="6"/>
  <c r="AS931" i="6"/>
  <c r="AT942" i="6"/>
  <c r="AU942" i="6" s="1"/>
  <c r="AS942" i="6"/>
  <c r="AT950" i="6"/>
  <c r="AU950" i="6" s="1"/>
  <c r="AS950" i="6"/>
  <c r="AA15" i="7"/>
  <c r="BO15" i="7"/>
  <c r="BO14" i="7" s="1"/>
  <c r="AM18" i="7"/>
  <c r="AM16" i="7" s="1"/>
  <c r="AM15" i="7" s="1"/>
  <c r="AO16" i="7"/>
  <c r="AO15" i="7" s="1"/>
  <c r="K20" i="7"/>
  <c r="K19" i="7" s="1"/>
  <c r="AE20" i="7"/>
  <c r="AE19" i="7" s="1"/>
  <c r="AG19" i="7"/>
  <c r="I19" i="7"/>
  <c r="N22" i="7"/>
  <c r="L22" i="7"/>
  <c r="O23" i="7"/>
  <c r="BE23" i="7"/>
  <c r="BC24" i="7"/>
  <c r="D24" i="7" s="1"/>
  <c r="BG26" i="7"/>
  <c r="AM26" i="7"/>
  <c r="BK28" i="7"/>
  <c r="BK26" i="7" s="1"/>
  <c r="X30" i="7"/>
  <c r="AM32" i="7"/>
  <c r="AM31" i="7" s="1"/>
  <c r="AO31" i="7"/>
  <c r="BY31" i="7" s="1"/>
  <c r="L34" i="7"/>
  <c r="BC35" i="7"/>
  <c r="D35" i="7" s="1"/>
  <c r="L35" i="7"/>
  <c r="L38" i="7"/>
  <c r="BC39" i="7"/>
  <c r="D39" i="7" s="1"/>
  <c r="L39" i="7"/>
  <c r="L42" i="7"/>
  <c r="AG43" i="7"/>
  <c r="AE43" i="7" s="1"/>
  <c r="T43" i="7"/>
  <c r="BK44" i="7"/>
  <c r="BM43" i="7"/>
  <c r="BK43" i="7" s="1"/>
  <c r="L46" i="7"/>
  <c r="N49" i="7"/>
  <c r="N51" i="7"/>
  <c r="BU53" i="7"/>
  <c r="M53" i="7"/>
  <c r="Y59" i="7"/>
  <c r="W61" i="7"/>
  <c r="BV61" i="7"/>
  <c r="BE61" i="7"/>
  <c r="N61" i="7"/>
  <c r="Q61" i="7"/>
  <c r="CD61" i="7" s="1"/>
  <c r="BV63" i="7"/>
  <c r="L64" i="7"/>
  <c r="P65" i="7"/>
  <c r="BG65" i="7"/>
  <c r="H65" i="7" s="1"/>
  <c r="AE67" i="7"/>
  <c r="Q67" i="7"/>
  <c r="CD67" i="7" s="1"/>
  <c r="BE69" i="7"/>
  <c r="BC72" i="7"/>
  <c r="D72" i="7" s="1"/>
  <c r="L72" i="7"/>
  <c r="BU73" i="7"/>
  <c r="M73" i="7"/>
  <c r="I73" i="7"/>
  <c r="I30" i="7" s="1"/>
  <c r="AG79" i="7"/>
  <c r="AE79" i="7" s="1"/>
  <c r="T79" i="7"/>
  <c r="AM83" i="7"/>
  <c r="BC87" i="7"/>
  <c r="D87" i="7" s="1"/>
  <c r="L87" i="7"/>
  <c r="BG88" i="7"/>
  <c r="H88" i="7" s="1"/>
  <c r="S88" i="7"/>
  <c r="BV89" i="7"/>
  <c r="N89" i="7"/>
  <c r="W92" i="7"/>
  <c r="N92" i="7"/>
  <c r="Q92" i="7"/>
  <c r="CD92" i="7" s="1"/>
  <c r="BE96" i="7"/>
  <c r="BE100" i="7"/>
  <c r="Q101" i="7"/>
  <c r="CD101" i="7" s="1"/>
  <c r="AG101" i="7"/>
  <c r="AE101" i="7" s="1"/>
  <c r="T101" i="7"/>
  <c r="BH101" i="7"/>
  <c r="I101" i="7" s="1"/>
  <c r="BC102" i="7"/>
  <c r="D102" i="7" s="1"/>
  <c r="L102" i="7"/>
  <c r="W104" i="7"/>
  <c r="T103" i="7"/>
  <c r="T104" i="7"/>
  <c r="AJ103" i="7"/>
  <c r="AJ29" i="7" s="1"/>
  <c r="BL103" i="7"/>
  <c r="BC109" i="7"/>
  <c r="D109" i="7" s="1"/>
  <c r="L109" i="7"/>
  <c r="BK109" i="7"/>
  <c r="BM107" i="7"/>
  <c r="BK107" i="7" s="1"/>
  <c r="EH110" i="7"/>
  <c r="AG111" i="7"/>
  <c r="AE111" i="7" s="1"/>
  <c r="T111" i="7"/>
  <c r="BK114" i="7"/>
  <c r="BC116" i="7"/>
  <c r="D116" i="7" s="1"/>
  <c r="L116" i="7"/>
  <c r="BG119" i="7"/>
  <c r="H119" i="7" s="1"/>
  <c r="W120" i="7"/>
  <c r="N120" i="7"/>
  <c r="Q120" i="7"/>
  <c r="CD120" i="7" s="1"/>
  <c r="AE121" i="7"/>
  <c r="Q121" i="7"/>
  <c r="CD121" i="7" s="1"/>
  <c r="BE123" i="7"/>
  <c r="Q123" i="7"/>
  <c r="CD123" i="7" s="1"/>
  <c r="L125" i="7"/>
  <c r="O125" i="7"/>
  <c r="BC125" i="7"/>
  <c r="D125" i="7" s="1"/>
  <c r="F128" i="7"/>
  <c r="EH128" i="7"/>
  <c r="BF129" i="7"/>
  <c r="G129" i="7" s="1"/>
  <c r="R129" i="7"/>
  <c r="BJ129" i="7"/>
  <c r="K129" i="7" s="1"/>
  <c r="V129" i="7"/>
  <c r="F130" i="7"/>
  <c r="EH130" i="7"/>
  <c r="L137" i="7"/>
  <c r="O137" i="7"/>
  <c r="BC137" i="7"/>
  <c r="D137" i="7" s="1"/>
  <c r="AQ236" i="7"/>
  <c r="AQ140" i="7"/>
  <c r="AQ14" i="7" s="1"/>
  <c r="AK140" i="7"/>
  <c r="AK236" i="7"/>
  <c r="CD146" i="7"/>
  <c r="BE146" i="7"/>
  <c r="AM146" i="7"/>
  <c r="BC146" i="7" s="1"/>
  <c r="D146" i="7" s="1"/>
  <c r="O153" i="7"/>
  <c r="CD153" i="7"/>
  <c r="EH155" i="7"/>
  <c r="BC182" i="7"/>
  <c r="D182" i="7" s="1"/>
  <c r="AU182" i="7"/>
  <c r="BE182" i="7"/>
  <c r="CD182" i="7"/>
  <c r="AU187" i="7"/>
  <c r="BE187" i="7"/>
  <c r="CD187" i="7"/>
  <c r="AB189" i="7"/>
  <c r="AB140" i="7" s="1"/>
  <c r="T140" i="7" s="1"/>
  <c r="Y190" i="7"/>
  <c r="N190" i="7" s="1"/>
  <c r="E189" i="7"/>
  <c r="G192" i="7"/>
  <c r="BF190" i="7"/>
  <c r="F198" i="7"/>
  <c r="BE199" i="7"/>
  <c r="W199" i="7"/>
  <c r="N199" i="7"/>
  <c r="CD206" i="7"/>
  <c r="O206" i="7"/>
  <c r="AW16" i="8"/>
  <c r="AW15" i="8" s="1"/>
  <c r="AU17" i="8"/>
  <c r="AU16" i="8" s="1"/>
  <c r="L27" i="8"/>
  <c r="W26" i="8"/>
  <c r="O27" i="8"/>
  <c r="BK31" i="8"/>
  <c r="W38" i="8"/>
  <c r="N38" i="8"/>
  <c r="BE38" i="8"/>
  <c r="F38" i="8" s="1"/>
  <c r="Q38" i="8"/>
  <c r="BV38" i="8"/>
  <c r="CS43" i="8"/>
  <c r="J43" i="8"/>
  <c r="DE46" i="8"/>
  <c r="DC46" i="8"/>
  <c r="L51" i="8"/>
  <c r="O51" i="8"/>
  <c r="BC51" i="8"/>
  <c r="D51" i="8" s="1"/>
  <c r="AW762" i="6"/>
  <c r="AS762" i="6"/>
  <c r="AW767" i="6"/>
  <c r="AS767" i="6"/>
  <c r="AW779" i="6"/>
  <c r="AS779" i="6"/>
  <c r="AW787" i="6"/>
  <c r="AS787" i="6"/>
  <c r="AW794" i="6"/>
  <c r="AS794" i="6"/>
  <c r="AW804" i="6"/>
  <c r="AS804" i="6"/>
  <c r="I860" i="6"/>
  <c r="J812" i="6"/>
  <c r="AU897" i="6"/>
  <c r="AT944" i="6"/>
  <c r="AU944" i="6" s="1"/>
  <c r="AS944" i="6"/>
  <c r="AF1014" i="6"/>
  <c r="AF911" i="6" s="1"/>
  <c r="AG911" i="6"/>
  <c r="AK14" i="7"/>
  <c r="BA14" i="7"/>
  <c r="BQ14" i="7"/>
  <c r="T15" i="7"/>
  <c r="AB14" i="7"/>
  <c r="AF14" i="7"/>
  <c r="BF16" i="7"/>
  <c r="BF15" i="7" s="1"/>
  <c r="G17" i="7"/>
  <c r="G16" i="7" s="1"/>
  <c r="G15" i="7" s="1"/>
  <c r="BJ16" i="7"/>
  <c r="BJ15" i="7" s="1"/>
  <c r="K17" i="7"/>
  <c r="K16" i="7" s="1"/>
  <c r="W18" i="7"/>
  <c r="N18" i="7"/>
  <c r="Y16" i="7"/>
  <c r="E19" i="7"/>
  <c r="I1" i="7" s="1"/>
  <c r="J1" i="7" s="1"/>
  <c r="BE22" i="7"/>
  <c r="BE27" i="7"/>
  <c r="N27" i="7"/>
  <c r="Q27" i="7"/>
  <c r="CD27" i="7" s="1"/>
  <c r="Y26" i="7"/>
  <c r="W28" i="7"/>
  <c r="AA30" i="7"/>
  <c r="BZ31" i="7"/>
  <c r="AP30" i="7"/>
  <c r="BM30" i="7"/>
  <c r="BN29" i="7"/>
  <c r="W32" i="7"/>
  <c r="N32" i="7"/>
  <c r="Y31" i="7"/>
  <c r="Q32" i="7"/>
  <c r="CD32" i="7" s="1"/>
  <c r="N34" i="7"/>
  <c r="BV34" i="7"/>
  <c r="W36" i="7"/>
  <c r="N36" i="7"/>
  <c r="Q36" i="7"/>
  <c r="CD36" i="7" s="1"/>
  <c r="N38" i="7"/>
  <c r="BV38" i="7"/>
  <c r="W40" i="7"/>
  <c r="N40" i="7"/>
  <c r="Q40" i="7"/>
  <c r="CD40" i="7" s="1"/>
  <c r="N42" i="7"/>
  <c r="BV42" i="7"/>
  <c r="Y44" i="7"/>
  <c r="Z43" i="7"/>
  <c r="BF44" i="7"/>
  <c r="G44" i="7" s="1"/>
  <c r="R44" i="7"/>
  <c r="EH46" i="7"/>
  <c r="F46" i="7"/>
  <c r="W47" i="7"/>
  <c r="BV47" i="7"/>
  <c r="BE47" i="7"/>
  <c r="N47" i="7"/>
  <c r="Q47" i="7"/>
  <c r="CD47" i="7" s="1"/>
  <c r="BE49" i="7"/>
  <c r="BE51" i="7"/>
  <c r="Y55" i="7"/>
  <c r="Y56" i="7"/>
  <c r="BF56" i="7"/>
  <c r="G56" i="7" s="1"/>
  <c r="R56" i="7"/>
  <c r="BG59" i="7"/>
  <c r="H59" i="7" s="1"/>
  <c r="S59" i="7"/>
  <c r="Y60" i="7"/>
  <c r="BF60" i="7"/>
  <c r="G60" i="7" s="1"/>
  <c r="R60" i="7"/>
  <c r="W62" i="7"/>
  <c r="BE63" i="7"/>
  <c r="AE63" i="7"/>
  <c r="Q63" i="7"/>
  <c r="CD63" i="7" s="1"/>
  <c r="EH64" i="7"/>
  <c r="F64" i="7"/>
  <c r="BD65" i="7"/>
  <c r="E65" i="7" s="1"/>
  <c r="BK65" i="7"/>
  <c r="N71" i="7"/>
  <c r="BV71" i="7"/>
  <c r="O72" i="7"/>
  <c r="N75" i="7"/>
  <c r="BV75" i="7"/>
  <c r="BC76" i="7"/>
  <c r="D76" i="7" s="1"/>
  <c r="W77" i="7"/>
  <c r="N77" i="7"/>
  <c r="Q77" i="7"/>
  <c r="CD77" i="7" s="1"/>
  <c r="BF79" i="7"/>
  <c r="G79" i="7" s="1"/>
  <c r="AM79" i="7"/>
  <c r="BE80" i="7"/>
  <c r="W84" i="7"/>
  <c r="BV84" i="7"/>
  <c r="BE84" i="7"/>
  <c r="N84" i="7"/>
  <c r="Y83" i="7"/>
  <c r="Q84" i="7"/>
  <c r="CD84" i="7" s="1"/>
  <c r="BV86" i="7"/>
  <c r="O87" i="7"/>
  <c r="BV87" i="7"/>
  <c r="BE87" i="7"/>
  <c r="N87" i="7"/>
  <c r="Q87" i="7"/>
  <c r="CD87" i="7" s="1"/>
  <c r="Q89" i="7"/>
  <c r="AE90" i="7"/>
  <c r="Q90" i="7"/>
  <c r="CD90" i="7" s="1"/>
  <c r="BC95" i="7"/>
  <c r="D95" i="7" s="1"/>
  <c r="L95" i="7"/>
  <c r="BK95" i="7"/>
  <c r="BM94" i="7"/>
  <c r="BK94" i="7" s="1"/>
  <c r="EH97" i="7"/>
  <c r="F97" i="7"/>
  <c r="BC99" i="7"/>
  <c r="D99" i="7" s="1"/>
  <c r="L99" i="7"/>
  <c r="AW30" i="7"/>
  <c r="AU30" i="7" s="1"/>
  <c r="AU103" i="7"/>
  <c r="BE104" i="7"/>
  <c r="N104" i="7"/>
  <c r="AM104" i="7"/>
  <c r="K103" i="7"/>
  <c r="F105" i="7"/>
  <c r="EH105" i="7"/>
  <c r="M107" i="7"/>
  <c r="O109" i="7"/>
  <c r="F109" i="7"/>
  <c r="EH109" i="7"/>
  <c r="F112" i="7"/>
  <c r="EH112" i="7"/>
  <c r="M114" i="7"/>
  <c r="BM114" i="7"/>
  <c r="O116" i="7"/>
  <c r="F116" i="7"/>
  <c r="EH116" i="7"/>
  <c r="EH117" i="7"/>
  <c r="AG119" i="7"/>
  <c r="AE119" i="7" s="1"/>
  <c r="T119" i="7"/>
  <c r="W122" i="7"/>
  <c r="N122" i="7"/>
  <c r="Q122" i="7"/>
  <c r="CD122" i="7" s="1"/>
  <c r="AS103" i="7"/>
  <c r="AO103" i="7" s="1"/>
  <c r="AM103" i="7" s="1"/>
  <c r="CC89" i="7"/>
  <c r="L127" i="7"/>
  <c r="O127" i="7"/>
  <c r="BC127" i="7"/>
  <c r="D127" i="7" s="1"/>
  <c r="EH129" i="7"/>
  <c r="AE135" i="7"/>
  <c r="N135" i="7"/>
  <c r="N136" i="7"/>
  <c r="BE136" i="7"/>
  <c r="Q136" i="7"/>
  <c r="CD136" i="7" s="1"/>
  <c r="W136" i="7"/>
  <c r="M144" i="7"/>
  <c r="D148" i="7"/>
  <c r="Y149" i="7"/>
  <c r="BG149" i="7"/>
  <c r="H149" i="7" s="1"/>
  <c r="W159" i="7"/>
  <c r="AE172" i="7"/>
  <c r="BC172" i="7" s="1"/>
  <c r="D172" i="7" s="1"/>
  <c r="N172" i="7"/>
  <c r="CD188" i="7"/>
  <c r="O188" i="7"/>
  <c r="W190" i="7"/>
  <c r="L190" i="7" s="1"/>
  <c r="M190" i="7"/>
  <c r="X189" i="7"/>
  <c r="K193" i="7"/>
  <c r="BI193" i="7"/>
  <c r="J194" i="7"/>
  <c r="J193" i="7" s="1"/>
  <c r="BR204" i="7"/>
  <c r="BR14" i="7" s="1"/>
  <c r="BM205" i="7"/>
  <c r="BK205" i="7" s="1"/>
  <c r="N208" i="7"/>
  <c r="BB12" i="8"/>
  <c r="BB11" i="8"/>
  <c r="DI29" i="8"/>
  <c r="W42" i="8"/>
  <c r="N42" i="8"/>
  <c r="BE42" i="8"/>
  <c r="F42" i="8" s="1"/>
  <c r="Q42" i="8"/>
  <c r="BV42" i="8"/>
  <c r="BE50" i="8"/>
  <c r="F50" i="8" s="1"/>
  <c r="Q50" i="8"/>
  <c r="BV50" i="8"/>
  <c r="W50" i="8"/>
  <c r="N50" i="8"/>
  <c r="AS744" i="6"/>
  <c r="AU815" i="6"/>
  <c r="BC17" i="7"/>
  <c r="AK30" i="7"/>
  <c r="AS30" i="7"/>
  <c r="AG31" i="7"/>
  <c r="BF31" i="7"/>
  <c r="BJ31" i="7"/>
  <c r="N33" i="7"/>
  <c r="BE35" i="7"/>
  <c r="BV35" i="7"/>
  <c r="N37" i="7"/>
  <c r="BE39" i="7"/>
  <c r="BV39" i="7"/>
  <c r="N41" i="7"/>
  <c r="BD43" i="7"/>
  <c r="BV46" i="7"/>
  <c r="Y48" i="7"/>
  <c r="BF49" i="7"/>
  <c r="G49" i="7" s="1"/>
  <c r="N50" i="7"/>
  <c r="BF51" i="7"/>
  <c r="G51" i="7" s="1"/>
  <c r="BM53" i="7"/>
  <c r="BK53" i="7" s="1"/>
  <c r="Y54" i="7"/>
  <c r="BF55" i="7"/>
  <c r="G55" i="7" s="1"/>
  <c r="Y58" i="7"/>
  <c r="BF59" i="7"/>
  <c r="G59" i="7" s="1"/>
  <c r="W63" i="7"/>
  <c r="BV64" i="7"/>
  <c r="Y65" i="7"/>
  <c r="N66" i="7"/>
  <c r="BE68" i="7"/>
  <c r="N70" i="7"/>
  <c r="BE72" i="7"/>
  <c r="Y73" i="7"/>
  <c r="N74" i="7"/>
  <c r="BV76" i="7"/>
  <c r="BD79" i="7"/>
  <c r="E79" i="7" s="1"/>
  <c r="N81" i="7"/>
  <c r="W82" i="7"/>
  <c r="BD83" i="7"/>
  <c r="E83" i="7" s="1"/>
  <c r="W86" i="7"/>
  <c r="BF88" i="7"/>
  <c r="G88" i="7" s="1"/>
  <c r="BE91" i="7"/>
  <c r="BV91" i="7"/>
  <c r="N93" i="7"/>
  <c r="BX94" i="7"/>
  <c r="BE95" i="7"/>
  <c r="N97" i="7"/>
  <c r="BE99" i="7"/>
  <c r="AO101" i="7"/>
  <c r="BY101" i="7" s="1"/>
  <c r="AA103" i="7"/>
  <c r="S103" i="7" s="1"/>
  <c r="AI103" i="7"/>
  <c r="AI29" i="7" s="1"/>
  <c r="AI25" i="7" s="1"/>
  <c r="BD104" i="7"/>
  <c r="BH104" i="7"/>
  <c r="W106" i="7"/>
  <c r="Y107" i="7"/>
  <c r="N108" i="7"/>
  <c r="N110" i="7"/>
  <c r="W113" i="7"/>
  <c r="Y114" i="7"/>
  <c r="N115" i="7"/>
  <c r="N117" i="7"/>
  <c r="W123" i="7"/>
  <c r="N124" i="7"/>
  <c r="N126" i="7"/>
  <c r="Q126" i="7"/>
  <c r="CD126" i="7" s="1"/>
  <c r="BE127" i="7"/>
  <c r="Q129" i="7"/>
  <c r="CD129" i="7" s="1"/>
  <c r="AM131" i="7"/>
  <c r="BE133" i="7"/>
  <c r="F134" i="7"/>
  <c r="EH134" i="7"/>
  <c r="BE137" i="7"/>
  <c r="BE138" i="7"/>
  <c r="Z236" i="7"/>
  <c r="Z140" i="7"/>
  <c r="AW141" i="7"/>
  <c r="N142" i="7"/>
  <c r="AM142" i="7"/>
  <c r="AO141" i="7"/>
  <c r="K145" i="7"/>
  <c r="K144" i="7" s="1"/>
  <c r="K141" i="7" s="1"/>
  <c r="BJ144" i="7"/>
  <c r="BJ141" i="7" s="1"/>
  <c r="BJ140" i="7" s="1"/>
  <c r="BE147" i="7"/>
  <c r="CD148" i="7"/>
  <c r="BE148" i="7"/>
  <c r="CD150" i="7"/>
  <c r="BE150" i="7"/>
  <c r="BC151" i="7"/>
  <c r="D151" i="7" s="1"/>
  <c r="BC160" i="7"/>
  <c r="D160" i="7" s="1"/>
  <c r="BE161" i="7"/>
  <c r="BC162" i="7"/>
  <c r="D162" i="7" s="1"/>
  <c r="BE163" i="7"/>
  <c r="BC164" i="7"/>
  <c r="D164" i="7" s="1"/>
  <c r="BE165" i="7"/>
  <c r="BC166" i="7"/>
  <c r="D166" i="7" s="1"/>
  <c r="BC168" i="7"/>
  <c r="D168" i="7" s="1"/>
  <c r="BE169" i="7"/>
  <c r="BC170" i="7"/>
  <c r="D170" i="7" s="1"/>
  <c r="BE171" i="7"/>
  <c r="BE172" i="7"/>
  <c r="BE173" i="7"/>
  <c r="BC174" i="7"/>
  <c r="D174" i="7" s="1"/>
  <c r="BE175" i="7"/>
  <c r="BC176" i="7"/>
  <c r="D176" i="7" s="1"/>
  <c r="BE177" i="7"/>
  <c r="BC178" i="7"/>
  <c r="D178" i="7" s="1"/>
  <c r="BE179" i="7"/>
  <c r="BC180" i="7"/>
  <c r="D180" i="7" s="1"/>
  <c r="BE181" i="7"/>
  <c r="CD183" i="7"/>
  <c r="BE183" i="7"/>
  <c r="CD185" i="7"/>
  <c r="BE185" i="7"/>
  <c r="BC187" i="7"/>
  <c r="D187" i="7" s="1"/>
  <c r="T189" i="7"/>
  <c r="T236" i="7" s="1"/>
  <c r="Q190" i="7"/>
  <c r="BC191" i="7"/>
  <c r="D191" i="7" s="1"/>
  <c r="AM193" i="7"/>
  <c r="AN189" i="7"/>
  <c r="L194" i="7"/>
  <c r="BC194" i="7"/>
  <c r="D194" i="7" s="1"/>
  <c r="CD197" i="7"/>
  <c r="L198" i="7"/>
  <c r="BC198" i="7"/>
  <c r="D198" i="7" s="1"/>
  <c r="CD201" i="7"/>
  <c r="L202" i="7"/>
  <c r="BC202" i="7"/>
  <c r="D202" i="7" s="1"/>
  <c r="Q205" i="7"/>
  <c r="V204" i="7"/>
  <c r="Q204" i="7" s="1"/>
  <c r="J206" i="7"/>
  <c r="J205" i="7" s="1"/>
  <c r="J204" i="7" s="1"/>
  <c r="BI205" i="7"/>
  <c r="H207" i="7"/>
  <c r="N209" i="7"/>
  <c r="BE209" i="7"/>
  <c r="AE209" i="7"/>
  <c r="L209" i="7" s="1"/>
  <c r="W210" i="7"/>
  <c r="BE210" i="7"/>
  <c r="N213" i="7"/>
  <c r="BE213" i="7"/>
  <c r="AE213" i="7"/>
  <c r="L213" i="7" s="1"/>
  <c r="W214" i="7"/>
  <c r="BE214" i="7"/>
  <c r="N217" i="7"/>
  <c r="BE217" i="7"/>
  <c r="AE217" i="7"/>
  <c r="L217" i="7" s="1"/>
  <c r="AS11" i="8"/>
  <c r="AL12" i="8"/>
  <c r="AL11" i="8"/>
  <c r="BA12" i="8"/>
  <c r="BA11" i="8"/>
  <c r="BQ12" i="8"/>
  <c r="BQ11" i="8"/>
  <c r="AM15" i="8"/>
  <c r="BE18" i="8"/>
  <c r="F18" i="8" s="1"/>
  <c r="G20" i="8"/>
  <c r="G19" i="8" s="1"/>
  <c r="BF19" i="8"/>
  <c r="S26" i="8"/>
  <c r="BJ26" i="8"/>
  <c r="K27" i="8"/>
  <c r="K26" i="8" s="1"/>
  <c r="DC28" i="8"/>
  <c r="E28" i="8"/>
  <c r="E26" i="8" s="1"/>
  <c r="BD26" i="8"/>
  <c r="P30" i="8"/>
  <c r="BH31" i="8"/>
  <c r="W33" i="8"/>
  <c r="N33" i="8"/>
  <c r="BE33" i="8"/>
  <c r="F33" i="8" s="1"/>
  <c r="Q33" i="8"/>
  <c r="BV33" i="8"/>
  <c r="W37" i="8"/>
  <c r="N37" i="8"/>
  <c r="BE37" i="8"/>
  <c r="F37" i="8" s="1"/>
  <c r="Q37" i="8"/>
  <c r="BV37" i="8"/>
  <c r="W41" i="8"/>
  <c r="N41" i="8"/>
  <c r="BE41" i="8"/>
  <c r="F41" i="8" s="1"/>
  <c r="Q41" i="8"/>
  <c r="BV41" i="8"/>
  <c r="DE43" i="8"/>
  <c r="DC43" i="8"/>
  <c r="BF44" i="8"/>
  <c r="G44" i="8" s="1"/>
  <c r="R44" i="8"/>
  <c r="Z43" i="8"/>
  <c r="DZ30" i="8" s="1"/>
  <c r="Y44" i="8"/>
  <c r="W47" i="8"/>
  <c r="BV47" i="8"/>
  <c r="BE47" i="8"/>
  <c r="F47" i="8" s="1"/>
  <c r="N47" i="8"/>
  <c r="BF49" i="8"/>
  <c r="G49" i="8" s="1"/>
  <c r="R49" i="8"/>
  <c r="Y49" i="8"/>
  <c r="AM61" i="8"/>
  <c r="AO53" i="8"/>
  <c r="CP94" i="8"/>
  <c r="G94" i="8"/>
  <c r="CT94" i="8"/>
  <c r="K94" i="8"/>
  <c r="I107" i="8"/>
  <c r="DI103" i="8" s="1"/>
  <c r="BH103" i="8"/>
  <c r="EQ103" i="8"/>
  <c r="AQ103" i="8"/>
  <c r="DE128" i="8"/>
  <c r="DC128" i="8"/>
  <c r="E128" i="8"/>
  <c r="AS512" i="6"/>
  <c r="AS547" i="6"/>
  <c r="AS551" i="6"/>
  <c r="AS555" i="6"/>
  <c r="AS559" i="6"/>
  <c r="AS563" i="6"/>
  <c r="AS567" i="6"/>
  <c r="AS571" i="6"/>
  <c r="AS575" i="6"/>
  <c r="Y19" i="7"/>
  <c r="Q20" i="7"/>
  <c r="CD20" i="7" s="1"/>
  <c r="Q21" i="7"/>
  <c r="CD21" i="7" s="1"/>
  <c r="Q22" i="7"/>
  <c r="CD22" i="7" s="1"/>
  <c r="Q23" i="7"/>
  <c r="CD23" i="7" s="1"/>
  <c r="Q24" i="7"/>
  <c r="CD24" i="7" s="1"/>
  <c r="M31" i="7"/>
  <c r="W33" i="7"/>
  <c r="BE34" i="7"/>
  <c r="W37" i="7"/>
  <c r="BE38" i="7"/>
  <c r="W41" i="7"/>
  <c r="BE42" i="7"/>
  <c r="Q46" i="7"/>
  <c r="CD46" i="7" s="1"/>
  <c r="W50" i="7"/>
  <c r="Z53" i="7"/>
  <c r="AO53" i="7"/>
  <c r="Q64" i="7"/>
  <c r="CD64" i="7" s="1"/>
  <c r="AO65" i="7"/>
  <c r="W66" i="7"/>
  <c r="BE67" i="7"/>
  <c r="Q68" i="7"/>
  <c r="CD68" i="7" s="1"/>
  <c r="W70" i="7"/>
  <c r="BE71" i="7"/>
  <c r="Q72" i="7"/>
  <c r="CD72" i="7" s="1"/>
  <c r="AO73" i="7"/>
  <c r="W74" i="7"/>
  <c r="BE75" i="7"/>
  <c r="Q76" i="7"/>
  <c r="CD76" i="7" s="1"/>
  <c r="BM79" i="7"/>
  <c r="BK79" i="7" s="1"/>
  <c r="W81" i="7"/>
  <c r="BE82" i="7"/>
  <c r="BM83" i="7"/>
  <c r="BK83" i="7" s="1"/>
  <c r="W89" i="7"/>
  <c r="BE90" i="7"/>
  <c r="W93" i="7"/>
  <c r="Q95" i="7"/>
  <c r="CD95" i="7" s="1"/>
  <c r="W97" i="7"/>
  <c r="BE98" i="7"/>
  <c r="Q99" i="7"/>
  <c r="CD99" i="7" s="1"/>
  <c r="W101" i="7"/>
  <c r="AM102" i="7"/>
  <c r="X103" i="7"/>
  <c r="BM104" i="7"/>
  <c r="BK104" i="7" s="1"/>
  <c r="W108" i="7"/>
  <c r="Q109" i="7"/>
  <c r="CD109" i="7" s="1"/>
  <c r="W110" i="7"/>
  <c r="Y111" i="7"/>
  <c r="BM111" i="7"/>
  <c r="BK111" i="7" s="1"/>
  <c r="W115" i="7"/>
  <c r="Q116" i="7"/>
  <c r="CD116" i="7" s="1"/>
  <c r="AM118" i="7"/>
  <c r="BC118" i="7" s="1"/>
  <c r="D118" i="7" s="1"/>
  <c r="Y119" i="7"/>
  <c r="BM119" i="7"/>
  <c r="BK119" i="7" s="1"/>
  <c r="T123" i="7"/>
  <c r="Q127" i="7"/>
  <c r="CD127" i="7" s="1"/>
  <c r="W128" i="7"/>
  <c r="W130" i="7"/>
  <c r="V131" i="7"/>
  <c r="AG131" i="7"/>
  <c r="BE131" i="7" s="1"/>
  <c r="Q133" i="7"/>
  <c r="CD133" i="7" s="1"/>
  <c r="O134" i="7"/>
  <c r="N134" i="7"/>
  <c r="Q134" i="7"/>
  <c r="CD134" i="7" s="1"/>
  <c r="BE135" i="7"/>
  <c r="Q137" i="7"/>
  <c r="CD137" i="7" s="1"/>
  <c r="F139" i="7"/>
  <c r="L139" i="7"/>
  <c r="AC236" i="7"/>
  <c r="AC140" i="7"/>
  <c r="AC14" i="7" s="1"/>
  <c r="AL236" i="7"/>
  <c r="AL140" i="7"/>
  <c r="AL14" i="7" s="1"/>
  <c r="BN140" i="7"/>
  <c r="J141" i="7"/>
  <c r="S141" i="7"/>
  <c r="S236" i="7" s="1"/>
  <c r="BM142" i="7"/>
  <c r="AE143" i="7"/>
  <c r="BC143" i="7" s="1"/>
  <c r="D143" i="7" s="1"/>
  <c r="N143" i="7"/>
  <c r="AU143" i="7"/>
  <c r="BE143" i="7"/>
  <c r="AM144" i="7"/>
  <c r="AS236" i="7"/>
  <c r="AS140" i="7"/>
  <c r="AS14" i="7" s="1"/>
  <c r="BK144" i="7"/>
  <c r="Q145" i="7"/>
  <c r="G145" i="7"/>
  <c r="G144" i="7" s="1"/>
  <c r="BF144" i="7"/>
  <c r="Y153" i="7"/>
  <c r="BG153" i="7"/>
  <c r="H153" i="7" s="1"/>
  <c r="BC155" i="7"/>
  <c r="D155" i="7" s="1"/>
  <c r="BC157" i="7"/>
  <c r="D157" i="7" s="1"/>
  <c r="CD158" i="7"/>
  <c r="BE158" i="7"/>
  <c r="AG159" i="7"/>
  <c r="AE159" i="7" s="1"/>
  <c r="AI144" i="7"/>
  <c r="AO172" i="7"/>
  <c r="AM172" i="7" s="1"/>
  <c r="BG184" i="7"/>
  <c r="H184" i="7" s="1"/>
  <c r="Y184" i="7"/>
  <c r="Y189" i="7"/>
  <c r="N189" i="7" s="1"/>
  <c r="L191" i="7"/>
  <c r="BE191" i="7"/>
  <c r="N191" i="7"/>
  <c r="BC192" i="7"/>
  <c r="D192" i="7" s="1"/>
  <c r="Q193" i="7"/>
  <c r="N196" i="7"/>
  <c r="BE196" i="7"/>
  <c r="AE196" i="7"/>
  <c r="BC196" i="7" s="1"/>
  <c r="D196" i="7" s="1"/>
  <c r="W197" i="7"/>
  <c r="BE197" i="7"/>
  <c r="N200" i="7"/>
  <c r="BE200" i="7"/>
  <c r="AE200" i="7"/>
  <c r="BC200" i="7" s="1"/>
  <c r="D200" i="7" s="1"/>
  <c r="W201" i="7"/>
  <c r="BE201" i="7"/>
  <c r="W204" i="7"/>
  <c r="L204" i="7" s="1"/>
  <c r="N204" i="7"/>
  <c r="AO204" i="7"/>
  <c r="AM205" i="7"/>
  <c r="Q207" i="7"/>
  <c r="CD207" i="7" s="1"/>
  <c r="I208" i="7"/>
  <c r="I207" i="7" s="1"/>
  <c r="BG207" i="7"/>
  <c r="BG204" i="7" s="1"/>
  <c r="CD209" i="7"/>
  <c r="O209" i="7"/>
  <c r="CD213" i="7"/>
  <c r="O213" i="7"/>
  <c r="CD217" i="7"/>
  <c r="O217" i="7"/>
  <c r="U15" i="8"/>
  <c r="V14" i="8"/>
  <c r="AD12" i="8"/>
  <c r="BR14" i="8"/>
  <c r="T16" i="8"/>
  <c r="X15" i="8"/>
  <c r="M16" i="8"/>
  <c r="P16" i="8"/>
  <c r="DB16" i="8" s="1"/>
  <c r="I17" i="8"/>
  <c r="I16" i="8" s="1"/>
  <c r="I15" i="8" s="1"/>
  <c r="AG16" i="8"/>
  <c r="N17" i="8"/>
  <c r="BE17" i="8"/>
  <c r="W18" i="8"/>
  <c r="N18" i="8"/>
  <c r="Q18" i="8"/>
  <c r="L20" i="8"/>
  <c r="O20" i="8"/>
  <c r="AU20" i="8"/>
  <c r="AU19" i="8" s="1"/>
  <c r="L22" i="8"/>
  <c r="BC22" i="8"/>
  <c r="D22" i="8" s="1"/>
  <c r="O22" i="8"/>
  <c r="L24" i="8"/>
  <c r="BC24" i="8"/>
  <c r="D24" i="8" s="1"/>
  <c r="O24" i="8"/>
  <c r="BF26" i="8"/>
  <c r="G27" i="8"/>
  <c r="G26" i="8" s="1"/>
  <c r="O28" i="8"/>
  <c r="BI31" i="8"/>
  <c r="EC30" i="8"/>
  <c r="AC30" i="8"/>
  <c r="U30" i="8" s="1"/>
  <c r="CY31" i="8"/>
  <c r="FO30" i="8"/>
  <c r="W32" i="8"/>
  <c r="N32" i="8"/>
  <c r="BE32" i="8"/>
  <c r="F32" i="8" s="1"/>
  <c r="Q32" i="8"/>
  <c r="BV32" i="8"/>
  <c r="W36" i="8"/>
  <c r="N36" i="8"/>
  <c r="BE36" i="8"/>
  <c r="F36" i="8" s="1"/>
  <c r="Q36" i="8"/>
  <c r="BV36" i="8"/>
  <c r="W40" i="8"/>
  <c r="N40" i="8"/>
  <c r="BE40" i="8"/>
  <c r="F40" i="8" s="1"/>
  <c r="Q40" i="8"/>
  <c r="BV40" i="8"/>
  <c r="T43" i="8"/>
  <c r="Y45" i="8"/>
  <c r="AM45" i="8"/>
  <c r="AO43" i="8"/>
  <c r="H65" i="8"/>
  <c r="CQ65" i="8"/>
  <c r="M114" i="8"/>
  <c r="BD114" i="8"/>
  <c r="DX103" i="8"/>
  <c r="P114" i="8"/>
  <c r="BU73" i="8"/>
  <c r="X103" i="8"/>
  <c r="DC123" i="8"/>
  <c r="E123" i="8"/>
  <c r="DE123" i="8"/>
  <c r="I123" i="8"/>
  <c r="CR89" i="8"/>
  <c r="AT225" i="8"/>
  <c r="AT140" i="8"/>
  <c r="AM179" i="8"/>
  <c r="BC179" i="8" s="1"/>
  <c r="D179" i="8" s="1"/>
  <c r="BE179" i="8"/>
  <c r="F179" i="8" s="1"/>
  <c r="AM183" i="8"/>
  <c r="BE183" i="8"/>
  <c r="F183" i="8" s="1"/>
  <c r="BE33" i="7"/>
  <c r="BE37" i="7"/>
  <c r="BE41" i="7"/>
  <c r="BE66" i="7"/>
  <c r="BE70" i="7"/>
  <c r="BE74" i="7"/>
  <c r="BE81" i="7"/>
  <c r="BE93" i="7"/>
  <c r="BE102" i="7"/>
  <c r="BE118" i="7"/>
  <c r="N128" i="7"/>
  <c r="Q128" i="7"/>
  <c r="CD128" i="7" s="1"/>
  <c r="BH129" i="7"/>
  <c r="I129" i="7" s="1"/>
  <c r="N130" i="7"/>
  <c r="Q130" i="7"/>
  <c r="CD130" i="7" s="1"/>
  <c r="BK134" i="7"/>
  <c r="D134" i="7" s="1"/>
  <c r="BM131" i="7"/>
  <c r="BK131" i="7" s="1"/>
  <c r="N138" i="7"/>
  <c r="Q138" i="7"/>
  <c r="CD138" i="7" s="1"/>
  <c r="AD236" i="7"/>
  <c r="AD140" i="7"/>
  <c r="V140" i="7" s="1"/>
  <c r="AZ236" i="7"/>
  <c r="BO140" i="7"/>
  <c r="L142" i="7"/>
  <c r="O143" i="7"/>
  <c r="Q142" i="7"/>
  <c r="AY144" i="7"/>
  <c r="AW144" i="7" s="1"/>
  <c r="AU144" i="7" s="1"/>
  <c r="BC147" i="7"/>
  <c r="D147" i="7" s="1"/>
  <c r="EH151" i="7"/>
  <c r="CD152" i="7"/>
  <c r="BE152" i="7"/>
  <c r="CD154" i="7"/>
  <c r="BE154" i="7"/>
  <c r="CD156" i="7"/>
  <c r="BE156" i="7"/>
  <c r="CD160" i="7"/>
  <c r="CD162" i="7"/>
  <c r="CD164" i="7"/>
  <c r="CD166" i="7"/>
  <c r="CD168" i="7"/>
  <c r="CD170" i="7"/>
  <c r="CD172" i="7"/>
  <c r="O172" i="7"/>
  <c r="CD174" i="7"/>
  <c r="CD176" i="7"/>
  <c r="CD178" i="7"/>
  <c r="CD180" i="7"/>
  <c r="CD186" i="7"/>
  <c r="AP189" i="7"/>
  <c r="AO190" i="7"/>
  <c r="AM190" i="7" s="1"/>
  <c r="AT140" i="7"/>
  <c r="AT14" i="7" s="1"/>
  <c r="BN189" i="7"/>
  <c r="BM189" i="7" s="1"/>
  <c r="BK189" i="7" s="1"/>
  <c r="BM190" i="7"/>
  <c r="BK190" i="7" s="1"/>
  <c r="G190" i="7"/>
  <c r="K190" i="7"/>
  <c r="K189" i="7" s="1"/>
  <c r="J192" i="7"/>
  <c r="J190" i="7" s="1"/>
  <c r="J189" i="7" s="1"/>
  <c r="BI190" i="7"/>
  <c r="BI189" i="7" s="1"/>
  <c r="AU193" i="7"/>
  <c r="CD196" i="7"/>
  <c r="O196" i="7"/>
  <c r="CD200" i="7"/>
  <c r="O200" i="7"/>
  <c r="W207" i="7"/>
  <c r="M207" i="7"/>
  <c r="AU207" i="7"/>
  <c r="AV204" i="7"/>
  <c r="BE208" i="7"/>
  <c r="W208" i="7"/>
  <c r="BE212" i="7"/>
  <c r="W212" i="7"/>
  <c r="BE216" i="7"/>
  <c r="W216" i="7"/>
  <c r="J15" i="8"/>
  <c r="BK17" i="8"/>
  <c r="BK16" i="8" s="1"/>
  <c r="BK15" i="8" s="1"/>
  <c r="BM16" i="8"/>
  <c r="BM15" i="8" s="1"/>
  <c r="BU18" i="8"/>
  <c r="H16" i="8"/>
  <c r="H15" i="8" s="1"/>
  <c r="AE21" i="8"/>
  <c r="AE19" i="8" s="1"/>
  <c r="N21" i="8"/>
  <c r="AE23" i="8"/>
  <c r="O23" i="8" s="1"/>
  <c r="N23" i="8"/>
  <c r="BE27" i="8"/>
  <c r="N27" i="8"/>
  <c r="Q27" i="8"/>
  <c r="Y26" i="8"/>
  <c r="BM26" i="8"/>
  <c r="BK28" i="8"/>
  <c r="BK26" i="8" s="1"/>
  <c r="BF31" i="8"/>
  <c r="R31" i="8"/>
  <c r="BJ31" i="8"/>
  <c r="ED30" i="8"/>
  <c r="AD30" i="8"/>
  <c r="V31" i="8"/>
  <c r="DV30" i="8" s="1"/>
  <c r="BX31" i="8"/>
  <c r="EN30" i="8"/>
  <c r="BD31" i="8"/>
  <c r="AN30" i="8"/>
  <c r="W35" i="8"/>
  <c r="N35" i="8"/>
  <c r="BE35" i="8"/>
  <c r="F35" i="8" s="1"/>
  <c r="Q35" i="8"/>
  <c r="BV35" i="8"/>
  <c r="W39" i="8"/>
  <c r="N39" i="8"/>
  <c r="BE39" i="8"/>
  <c r="F39" i="8" s="1"/>
  <c r="Q39" i="8"/>
  <c r="BV39" i="8"/>
  <c r="T30" i="8"/>
  <c r="AB29" i="8"/>
  <c r="BH43" i="8"/>
  <c r="CW43" i="8"/>
  <c r="DA43" i="8"/>
  <c r="FQ30" i="8"/>
  <c r="BQ30" i="8"/>
  <c r="AA43" i="8"/>
  <c r="BG45" i="8"/>
  <c r="H45" i="8" s="1"/>
  <c r="S45" i="8"/>
  <c r="DE52" i="8"/>
  <c r="DC52" i="8"/>
  <c r="E52" i="8"/>
  <c r="CR53" i="8"/>
  <c r="I53" i="8"/>
  <c r="CS79" i="8"/>
  <c r="J79" i="8"/>
  <c r="BC113" i="8"/>
  <c r="L113" i="8"/>
  <c r="O113" i="8"/>
  <c r="BK113" i="8"/>
  <c r="BM111" i="8"/>
  <c r="BK111" i="8" s="1"/>
  <c r="AO131" i="8"/>
  <c r="AM131" i="8" s="1"/>
  <c r="BZ101" i="8"/>
  <c r="BE147" i="8"/>
  <c r="F147" i="8" s="1"/>
  <c r="CL53" i="8"/>
  <c r="FB30" i="8"/>
  <c r="BB30" i="8"/>
  <c r="CV53" i="8"/>
  <c r="BK53" i="8"/>
  <c r="BG61" i="8"/>
  <c r="H61" i="8" s="1"/>
  <c r="S61" i="8"/>
  <c r="DE65" i="8"/>
  <c r="CN65" i="8"/>
  <c r="DC65" i="8"/>
  <c r="E65" i="8"/>
  <c r="DE73" i="8"/>
  <c r="CN73" i="8"/>
  <c r="DC73" i="8"/>
  <c r="E73" i="8"/>
  <c r="CR73" i="8"/>
  <c r="I73" i="8"/>
  <c r="BX73" i="8"/>
  <c r="AM80" i="8"/>
  <c r="AO79" i="8"/>
  <c r="BY79" i="8" s="1"/>
  <c r="CR83" i="8"/>
  <c r="I83" i="8"/>
  <c r="DC88" i="8"/>
  <c r="DE88" i="8"/>
  <c r="AE92" i="8"/>
  <c r="Q92" i="8"/>
  <c r="N92" i="8"/>
  <c r="H94" i="8"/>
  <c r="CQ94" i="8"/>
  <c r="AG101" i="8"/>
  <c r="T101" i="8"/>
  <c r="BY101" i="8"/>
  <c r="DE101" i="8"/>
  <c r="CN101" i="8"/>
  <c r="DC101" i="8"/>
  <c r="DM103" i="8"/>
  <c r="AG104" i="8"/>
  <c r="Q104" i="8" s="1"/>
  <c r="R104" i="8"/>
  <c r="EH103" i="8"/>
  <c r="AH103" i="8"/>
  <c r="BC121" i="8"/>
  <c r="L121" i="8"/>
  <c r="BK121" i="8"/>
  <c r="BM119" i="8"/>
  <c r="BK119" i="8" s="1"/>
  <c r="EC103" i="8"/>
  <c r="AC103" i="8"/>
  <c r="U103" i="8" s="1"/>
  <c r="U123" i="8"/>
  <c r="DU103" i="8" s="1"/>
  <c r="AR103" i="8"/>
  <c r="AR101" i="8" s="1"/>
  <c r="ER30" i="8" s="1"/>
  <c r="ER103" i="8"/>
  <c r="FA103" i="8"/>
  <c r="BA103" i="8"/>
  <c r="CK89" i="8"/>
  <c r="E139" i="8"/>
  <c r="DC139" i="8"/>
  <c r="G141" i="8"/>
  <c r="BE192" i="8"/>
  <c r="F192" i="8" s="1"/>
  <c r="AE192" i="8"/>
  <c r="L192" i="8" s="1"/>
  <c r="N192" i="8"/>
  <c r="I194" i="8"/>
  <c r="I193" i="8" s="1"/>
  <c r="BH193" i="8"/>
  <c r="BE200" i="8"/>
  <c r="F200" i="8" s="1"/>
  <c r="AE200" i="8"/>
  <c r="L200" i="8" s="1"/>
  <c r="N200" i="8"/>
  <c r="AE22" i="9"/>
  <c r="N22" i="9"/>
  <c r="W135" i="7"/>
  <c r="AX236" i="7"/>
  <c r="AX189" i="7"/>
  <c r="BB189" i="7"/>
  <c r="BB140" i="7" s="1"/>
  <c r="BB14" i="7" s="1"/>
  <c r="M193" i="7"/>
  <c r="AG193" i="7"/>
  <c r="AE193" i="7" s="1"/>
  <c r="CD195" i="7"/>
  <c r="O195" i="7"/>
  <c r="O197" i="7"/>
  <c r="CD199" i="7"/>
  <c r="O199" i="7"/>
  <c r="O201" i="7"/>
  <c r="CD203" i="7"/>
  <c r="O203" i="7"/>
  <c r="Y206" i="7"/>
  <c r="AM207" i="7"/>
  <c r="BF207" i="7"/>
  <c r="CD208" i="7"/>
  <c r="O208" i="7"/>
  <c r="O210" i="7"/>
  <c r="CD212" i="7"/>
  <c r="O212" i="7"/>
  <c r="O214" i="7"/>
  <c r="CD216" i="7"/>
  <c r="O216" i="7"/>
  <c r="DB13" i="8"/>
  <c r="BG15" i="8"/>
  <c r="BI16" i="8"/>
  <c r="E19" i="8"/>
  <c r="I1" i="8" s="1"/>
  <c r="AG19" i="8"/>
  <c r="L21" i="8"/>
  <c r="BC21" i="8"/>
  <c r="D21" i="8" s="1"/>
  <c r="O21" i="8"/>
  <c r="BC23" i="8"/>
  <c r="D23" i="8" s="1"/>
  <c r="J27" i="8"/>
  <c r="J26" i="8" s="1"/>
  <c r="BI26" i="8"/>
  <c r="AU27" i="8"/>
  <c r="AU26" i="8" s="1"/>
  <c r="AW26" i="8"/>
  <c r="DH29" i="8"/>
  <c r="AV29" i="8"/>
  <c r="FL30" i="8"/>
  <c r="AG31" i="8"/>
  <c r="T31" i="8"/>
  <c r="DT30" i="8" s="1"/>
  <c r="BY31" i="8"/>
  <c r="CC31" i="8"/>
  <c r="ES30" i="8"/>
  <c r="AS30" i="8"/>
  <c r="P43" i="8"/>
  <c r="DC44" i="8"/>
  <c r="W46" i="8"/>
  <c r="N46" i="8"/>
  <c r="BE46" i="8"/>
  <c r="F46" i="8" s="1"/>
  <c r="BF47" i="8"/>
  <c r="G47" i="8" s="1"/>
  <c r="R47" i="8"/>
  <c r="DC49" i="8"/>
  <c r="DE50" i="8"/>
  <c r="U53" i="8"/>
  <c r="DU30" i="8" s="1"/>
  <c r="AG53" i="8"/>
  <c r="AE53" i="8" s="1"/>
  <c r="EP30" i="8"/>
  <c r="AP30" i="8"/>
  <c r="ET30" i="8"/>
  <c r="AT30" i="8"/>
  <c r="FN30" i="8"/>
  <c r="BN30" i="8"/>
  <c r="FR30" i="8"/>
  <c r="BR30" i="8"/>
  <c r="BG55" i="8"/>
  <c r="H55" i="8" s="1"/>
  <c r="S55" i="8"/>
  <c r="CW73" i="8"/>
  <c r="DB73" i="8"/>
  <c r="BK85" i="8"/>
  <c r="BM83" i="8"/>
  <c r="CW83" i="8" s="1"/>
  <c r="BG89" i="8"/>
  <c r="S89" i="8"/>
  <c r="AE93" i="8"/>
  <c r="Q93" i="8"/>
  <c r="E94" i="8"/>
  <c r="DE94" i="8"/>
  <c r="I94" i="8"/>
  <c r="CR94" i="8"/>
  <c r="E101" i="8"/>
  <c r="T103" i="8"/>
  <c r="BK103" i="8"/>
  <c r="N104" i="8"/>
  <c r="W104" i="8"/>
  <c r="J104" i="8"/>
  <c r="FI103" i="8"/>
  <c r="BI103" i="8"/>
  <c r="AE106" i="8"/>
  <c r="Q106" i="8"/>
  <c r="DE108" i="8"/>
  <c r="DC108" i="8"/>
  <c r="E108" i="8"/>
  <c r="E111" i="8"/>
  <c r="DE111" i="8"/>
  <c r="DC111" i="8"/>
  <c r="BE117" i="8"/>
  <c r="F117" i="8" s="1"/>
  <c r="AE117" i="8"/>
  <c r="O117" i="8" s="1"/>
  <c r="Q117" i="8"/>
  <c r="AE120" i="8"/>
  <c r="Q120" i="8"/>
  <c r="O121" i="8"/>
  <c r="W122" i="8"/>
  <c r="N122" i="8"/>
  <c r="Q122" i="8"/>
  <c r="BE122" i="8"/>
  <c r="F122" i="8" s="1"/>
  <c r="AM125" i="8"/>
  <c r="AM123" i="8" s="1"/>
  <c r="AO123" i="8"/>
  <c r="BE123" i="8" s="1"/>
  <c r="F123" i="8" s="1"/>
  <c r="EU103" i="8"/>
  <c r="CE94" i="8"/>
  <c r="EY103" i="8"/>
  <c r="AY103" i="8"/>
  <c r="AW103" i="8" s="1"/>
  <c r="AU103" i="8" s="1"/>
  <c r="CI94" i="8"/>
  <c r="BC132" i="8"/>
  <c r="D132" i="8" s="1"/>
  <c r="BC135" i="8"/>
  <c r="D135" i="8" s="1"/>
  <c r="L135" i="8"/>
  <c r="BE151" i="8"/>
  <c r="F151" i="8" s="1"/>
  <c r="AT236" i="7"/>
  <c r="BE160" i="7"/>
  <c r="BE162" i="7"/>
  <c r="BE164" i="7"/>
  <c r="BE166" i="7"/>
  <c r="BE168" i="7"/>
  <c r="BE170" i="7"/>
  <c r="BE174" i="7"/>
  <c r="BE176" i="7"/>
  <c r="BE178" i="7"/>
  <c r="BE180" i="7"/>
  <c r="BE186" i="7"/>
  <c r="R189" i="7"/>
  <c r="Q189" i="7" s="1"/>
  <c r="V189" i="7"/>
  <c r="V236" i="7" s="1"/>
  <c r="AE190" i="7"/>
  <c r="CD191" i="7"/>
  <c r="O191" i="7"/>
  <c r="Y193" i="7"/>
  <c r="I193" i="7"/>
  <c r="I189" i="7" s="1"/>
  <c r="AW204" i="7"/>
  <c r="BM204" i="7"/>
  <c r="BK204" i="7" s="1"/>
  <c r="AE207" i="7"/>
  <c r="G207" i="7"/>
  <c r="K207" i="7"/>
  <c r="K204" i="7" s="1"/>
  <c r="AA15" i="8"/>
  <c r="L17" i="8"/>
  <c r="O17" i="8"/>
  <c r="BF16" i="8"/>
  <c r="BF15" i="8" s="1"/>
  <c r="G17" i="8"/>
  <c r="G16" i="8" s="1"/>
  <c r="G15" i="8" s="1"/>
  <c r="BJ16" i="8"/>
  <c r="BJ15" i="8" s="1"/>
  <c r="K17" i="8"/>
  <c r="K16" i="8" s="1"/>
  <c r="K15" i="8" s="1"/>
  <c r="BE20" i="8"/>
  <c r="BI19" i="8"/>
  <c r="M26" i="8"/>
  <c r="AE26" i="8"/>
  <c r="N28" i="8"/>
  <c r="BE28" i="8"/>
  <c r="F28" i="8" s="1"/>
  <c r="Q28" i="8"/>
  <c r="AQ29" i="8"/>
  <c r="AQ25" i="8" s="1"/>
  <c r="AW30" i="8"/>
  <c r="AU30" i="8" s="1"/>
  <c r="EZ30" i="8"/>
  <c r="EK30" i="8"/>
  <c r="AK30" i="8"/>
  <c r="H31" i="8"/>
  <c r="CQ31" i="8"/>
  <c r="BU43" i="8"/>
  <c r="FU30" i="8" s="1"/>
  <c r="BK43" i="8"/>
  <c r="CU43" i="8" s="1"/>
  <c r="CV43" i="8"/>
  <c r="BV48" i="8"/>
  <c r="Q51" i="8"/>
  <c r="BV51" i="8"/>
  <c r="BE51" i="8"/>
  <c r="F51" i="8" s="1"/>
  <c r="DB53" i="8"/>
  <c r="BF53" i="8"/>
  <c r="R53" i="8"/>
  <c r="BJ53" i="8"/>
  <c r="EL30" i="8"/>
  <c r="AL30" i="8"/>
  <c r="BG57" i="8"/>
  <c r="H57" i="8" s="1"/>
  <c r="S57" i="8"/>
  <c r="CP65" i="8"/>
  <c r="G65" i="8"/>
  <c r="CT65" i="8"/>
  <c r="K65" i="8"/>
  <c r="BV79" i="8"/>
  <c r="N79" i="8"/>
  <c r="BE79" i="8"/>
  <c r="W81" i="8"/>
  <c r="N81" i="8"/>
  <c r="Q81" i="8"/>
  <c r="BE81" i="8"/>
  <c r="F81" i="8" s="1"/>
  <c r="BV81" i="8"/>
  <c r="BU83" i="8"/>
  <c r="M83" i="8"/>
  <c r="DM30" i="8" s="1"/>
  <c r="BD83" i="8"/>
  <c r="Y85" i="8"/>
  <c r="BF85" i="8"/>
  <c r="G85" i="8" s="1"/>
  <c r="Z83" i="8"/>
  <c r="R85" i="8"/>
  <c r="G89" i="8"/>
  <c r="DC94" i="8"/>
  <c r="AO107" i="8"/>
  <c r="AM107" i="8" s="1"/>
  <c r="EP103" i="8"/>
  <c r="AP103" i="8"/>
  <c r="AO103" i="8" s="1"/>
  <c r="BE111" i="8"/>
  <c r="F111" i="8" s="1"/>
  <c r="Q111" i="8"/>
  <c r="W111" i="8"/>
  <c r="N111" i="8"/>
  <c r="Y119" i="8"/>
  <c r="BF119" i="8"/>
  <c r="G119" i="8" s="1"/>
  <c r="R119" i="8"/>
  <c r="K119" i="8"/>
  <c r="K103" i="8" s="1"/>
  <c r="CT83" i="8"/>
  <c r="BI123" i="8"/>
  <c r="L124" i="8"/>
  <c r="O124" i="8"/>
  <c r="W125" i="8"/>
  <c r="N125" i="8"/>
  <c r="Q125" i="8"/>
  <c r="BE125" i="8"/>
  <c r="F125" i="8" s="1"/>
  <c r="BF131" i="8"/>
  <c r="G131" i="8" s="1"/>
  <c r="Y131" i="8"/>
  <c r="R131" i="8"/>
  <c r="BJ131" i="8"/>
  <c r="K131" i="8" s="1"/>
  <c r="ED103" i="8"/>
  <c r="AD103" i="8"/>
  <c r="V103" i="8" s="1"/>
  <c r="V131" i="8"/>
  <c r="DC134" i="8"/>
  <c r="E134" i="8"/>
  <c r="O135" i="8"/>
  <c r="BE136" i="8"/>
  <c r="F136" i="8" s="1"/>
  <c r="AE136" i="8"/>
  <c r="O136" i="8" s="1"/>
  <c r="Q136" i="8"/>
  <c r="N137" i="8"/>
  <c r="BE137" i="8"/>
  <c r="F137" i="8" s="1"/>
  <c r="W137" i="8"/>
  <c r="Q137" i="8"/>
  <c r="AJ225" i="8"/>
  <c r="AJ140" i="8"/>
  <c r="BG159" i="8"/>
  <c r="H159" i="8" s="1"/>
  <c r="Y159" i="8"/>
  <c r="Y16" i="8"/>
  <c r="AO16" i="8"/>
  <c r="AO15" i="8" s="1"/>
  <c r="BD19" i="8"/>
  <c r="DC19" i="8" s="1"/>
  <c r="DC32" i="8"/>
  <c r="DC33" i="8"/>
  <c r="DC34" i="8"/>
  <c r="DC35" i="8"/>
  <c r="DC36" i="8"/>
  <c r="DC37" i="8"/>
  <c r="DC38" i="8"/>
  <c r="DC39" i="8"/>
  <c r="DC40" i="8"/>
  <c r="DC41" i="8"/>
  <c r="DC42" i="8"/>
  <c r="DC45" i="8"/>
  <c r="DC48" i="8"/>
  <c r="BD53" i="8"/>
  <c r="BU53" i="8"/>
  <c r="DE55" i="8"/>
  <c r="DE57" i="8"/>
  <c r="DE59" i="8"/>
  <c r="DE61" i="8"/>
  <c r="BE65" i="8"/>
  <c r="AE65" i="8"/>
  <c r="Q65" i="8"/>
  <c r="CW65" i="8"/>
  <c r="CA73" i="8"/>
  <c r="CS73" i="8"/>
  <c r="J73" i="8"/>
  <c r="AM74" i="8"/>
  <c r="AO73" i="8"/>
  <c r="AM73" i="8" s="1"/>
  <c r="DE76" i="8"/>
  <c r="DC76" i="8"/>
  <c r="E76" i="8"/>
  <c r="W77" i="8"/>
  <c r="N77" i="8"/>
  <c r="Q77" i="8"/>
  <c r="H79" i="8"/>
  <c r="CQ79" i="8"/>
  <c r="W80" i="8"/>
  <c r="N80" i="8"/>
  <c r="Q80" i="8"/>
  <c r="W82" i="8"/>
  <c r="N82" i="8"/>
  <c r="Q82" i="8"/>
  <c r="BG83" i="8"/>
  <c r="L86" i="8"/>
  <c r="CU89" i="8"/>
  <c r="AE90" i="8"/>
  <c r="Q90" i="8"/>
  <c r="BE94" i="8"/>
  <c r="AE94" i="8"/>
  <c r="Q94" i="8"/>
  <c r="CW94" i="8"/>
  <c r="BE101" i="8"/>
  <c r="N101" i="8"/>
  <c r="CS101" i="8"/>
  <c r="J101" i="8"/>
  <c r="AM103" i="8"/>
  <c r="EA103" i="8"/>
  <c r="AA103" i="8"/>
  <c r="S103" i="8" s="1"/>
  <c r="BG104" i="8"/>
  <c r="FJ103" i="8"/>
  <c r="AG107" i="8"/>
  <c r="AE107" i="8" s="1"/>
  <c r="T107" i="8"/>
  <c r="BC108" i="8"/>
  <c r="L108" i="8"/>
  <c r="BK108" i="8"/>
  <c r="BM107" i="8"/>
  <c r="AE112" i="8"/>
  <c r="Q112" i="8"/>
  <c r="BG114" i="8"/>
  <c r="H114" i="8" s="1"/>
  <c r="DE121" i="8"/>
  <c r="DC121" i="8"/>
  <c r="E121" i="8"/>
  <c r="BQ103" i="8"/>
  <c r="DA89" i="8"/>
  <c r="F124" i="8"/>
  <c r="BE127" i="8"/>
  <c r="F127" i="8" s="1"/>
  <c r="BC128" i="8"/>
  <c r="D128" i="8" s="1"/>
  <c r="L128" i="8"/>
  <c r="W142" i="8"/>
  <c r="L142" i="8" s="1"/>
  <c r="N142" i="8"/>
  <c r="Y141" i="8"/>
  <c r="Q144" i="8"/>
  <c r="R141" i="8"/>
  <c r="R225" i="8" s="1"/>
  <c r="V225" i="8"/>
  <c r="AW144" i="8"/>
  <c r="AX141" i="8"/>
  <c r="BE171" i="8"/>
  <c r="F171" i="8" s="1"/>
  <c r="BE175" i="8"/>
  <c r="F175" i="8" s="1"/>
  <c r="W15" i="9"/>
  <c r="EC15" i="9"/>
  <c r="BN29" i="9"/>
  <c r="BG52" i="8"/>
  <c r="H52" i="8" s="1"/>
  <c r="BI53" i="8"/>
  <c r="BV54" i="8"/>
  <c r="BE54" i="8"/>
  <c r="F54" i="8" s="1"/>
  <c r="N54" i="8"/>
  <c r="Q54" i="8"/>
  <c r="Y55" i="8"/>
  <c r="BF55" i="8"/>
  <c r="G55" i="8" s="1"/>
  <c r="BV56" i="8"/>
  <c r="BE56" i="8"/>
  <c r="F56" i="8" s="1"/>
  <c r="N56" i="8"/>
  <c r="Q56" i="8"/>
  <c r="Y57" i="8"/>
  <c r="BF57" i="8"/>
  <c r="G57" i="8" s="1"/>
  <c r="BV58" i="8"/>
  <c r="BE58" i="8"/>
  <c r="F58" i="8" s="1"/>
  <c r="N58" i="8"/>
  <c r="Q58" i="8"/>
  <c r="Y59" i="8"/>
  <c r="BF59" i="8"/>
  <c r="G59" i="8" s="1"/>
  <c r="BV60" i="8"/>
  <c r="BE60" i="8"/>
  <c r="F60" i="8" s="1"/>
  <c r="N60" i="8"/>
  <c r="Q60" i="8"/>
  <c r="Y61" i="8"/>
  <c r="BF61" i="8"/>
  <c r="G61" i="8" s="1"/>
  <c r="BV62" i="8"/>
  <c r="BE62" i="8"/>
  <c r="F62" i="8" s="1"/>
  <c r="N62" i="8"/>
  <c r="Q62" i="8"/>
  <c r="L63" i="8"/>
  <c r="L64" i="8"/>
  <c r="CX65" i="8"/>
  <c r="BV65" i="8"/>
  <c r="H73" i="8"/>
  <c r="CQ73" i="8"/>
  <c r="W74" i="8"/>
  <c r="N74" i="8"/>
  <c r="Q74" i="8"/>
  <c r="W76" i="8"/>
  <c r="N76" i="8"/>
  <c r="BE76" i="8"/>
  <c r="F76" i="8" s="1"/>
  <c r="Q76" i="8"/>
  <c r="BV77" i="8"/>
  <c r="DE79" i="8"/>
  <c r="CN79" i="8"/>
  <c r="DC79" i="8"/>
  <c r="AM79" i="8"/>
  <c r="BX79" i="8"/>
  <c r="BV80" i="8"/>
  <c r="BV82" i="8"/>
  <c r="CV83" i="8"/>
  <c r="BK83" i="8"/>
  <c r="CU83" i="8" s="1"/>
  <c r="O86" i="8"/>
  <c r="F86" i="8"/>
  <c r="Y88" i="8"/>
  <c r="BF88" i="8"/>
  <c r="G88" i="8" s="1"/>
  <c r="R88" i="8"/>
  <c r="BE89" i="8"/>
  <c r="AG89" i="8"/>
  <c r="T89" i="8"/>
  <c r="AE91" i="8"/>
  <c r="Q91" i="8"/>
  <c r="BV92" i="8"/>
  <c r="L93" i="8"/>
  <c r="U101" i="8"/>
  <c r="CP101" i="8"/>
  <c r="G101" i="8"/>
  <c r="K101" i="8"/>
  <c r="AM101" i="8"/>
  <c r="BX101" i="8"/>
  <c r="CQ101" i="8"/>
  <c r="BC102" i="8"/>
  <c r="D102" i="8" s="1"/>
  <c r="L102" i="8"/>
  <c r="O102" i="8"/>
  <c r="S104" i="8"/>
  <c r="DS103" i="8" s="1"/>
  <c r="BD104" i="8"/>
  <c r="AM104" i="8"/>
  <c r="BK104" i="8"/>
  <c r="L106" i="8"/>
  <c r="BF107" i="8"/>
  <c r="G107" i="8" s="1"/>
  <c r="FO103" i="8"/>
  <c r="BO103" i="8"/>
  <c r="BO29" i="8" s="1"/>
  <c r="BO25" i="8" s="1"/>
  <c r="BO14" i="8" s="1"/>
  <c r="W109" i="8"/>
  <c r="N109" i="8"/>
  <c r="Q109" i="8"/>
  <c r="DE113" i="8"/>
  <c r="DC113" i="8"/>
  <c r="E113" i="8"/>
  <c r="AO114" i="8"/>
  <c r="AM114" i="8" s="1"/>
  <c r="BK114" i="8"/>
  <c r="W115" i="8"/>
  <c r="N115" i="8"/>
  <c r="Q115" i="8"/>
  <c r="L117" i="8"/>
  <c r="L118" i="8"/>
  <c r="E119" i="8"/>
  <c r="DE119" i="8"/>
  <c r="AG123" i="8"/>
  <c r="AE123" i="8" s="1"/>
  <c r="T123" i="8"/>
  <c r="AE127" i="8"/>
  <c r="Q127" i="8"/>
  <c r="BU94" i="8"/>
  <c r="BD129" i="8"/>
  <c r="M129" i="8"/>
  <c r="L132" i="8"/>
  <c r="BC134" i="8"/>
  <c r="D134" i="8" s="1"/>
  <c r="L134" i="8"/>
  <c r="BK134" i="8"/>
  <c r="BM131" i="8"/>
  <c r="BK131" i="8" s="1"/>
  <c r="CU101" i="8" s="1"/>
  <c r="L138" i="8"/>
  <c r="BC138" i="8"/>
  <c r="D138" i="8" s="1"/>
  <c r="AH140" i="8"/>
  <c r="BA225" i="8"/>
  <c r="AY225" i="8"/>
  <c r="AY140" i="8"/>
  <c r="BE163" i="8"/>
  <c r="F163" i="8" s="1"/>
  <c r="J191" i="8"/>
  <c r="J190" i="8" s="1"/>
  <c r="BI190" i="8"/>
  <c r="BI189" i="8" s="1"/>
  <c r="J199" i="8"/>
  <c r="BI193" i="8"/>
  <c r="AE20" i="9"/>
  <c r="EM19" i="9"/>
  <c r="AG19" i="9"/>
  <c r="Q19" i="9" s="1"/>
  <c r="N20" i="9"/>
  <c r="AE24" i="9"/>
  <c r="FZ24" i="9"/>
  <c r="N24" i="9"/>
  <c r="ET25" i="9"/>
  <c r="AN25" i="9"/>
  <c r="BE155" i="8"/>
  <c r="F155" i="8" s="1"/>
  <c r="BG167" i="8"/>
  <c r="H167" i="8" s="1"/>
  <c r="Y167" i="8"/>
  <c r="W172" i="8"/>
  <c r="N172" i="8"/>
  <c r="BE172" i="8"/>
  <c r="F172" i="8" s="1"/>
  <c r="W204" i="8"/>
  <c r="L204" i="8" s="1"/>
  <c r="N204" i="8"/>
  <c r="AV140" i="8"/>
  <c r="BC216" i="8"/>
  <c r="D216" i="8" s="1"/>
  <c r="FU14" i="9"/>
  <c r="BO14" i="9"/>
  <c r="BC63" i="8"/>
  <c r="D63" i="8" s="1"/>
  <c r="BC64" i="8"/>
  <c r="D64" i="8" s="1"/>
  <c r="W65" i="8"/>
  <c r="BK65" i="8"/>
  <c r="CU65" i="8" s="1"/>
  <c r="BX65" i="8"/>
  <c r="N66" i="8"/>
  <c r="N67" i="8"/>
  <c r="N68" i="8"/>
  <c r="N69" i="8"/>
  <c r="N70" i="8"/>
  <c r="N71" i="8"/>
  <c r="N72" i="8"/>
  <c r="E74" i="8"/>
  <c r="E75" i="8"/>
  <c r="E77" i="8"/>
  <c r="E80" i="8"/>
  <c r="E81" i="8"/>
  <c r="E82" i="8"/>
  <c r="Y84" i="8"/>
  <c r="BV86" i="8"/>
  <c r="Y87" i="8"/>
  <c r="AM89" i="8"/>
  <c r="BD89" i="8"/>
  <c r="W94" i="8"/>
  <c r="BK94" i="8"/>
  <c r="CU94" i="8" s="1"/>
  <c r="BX94" i="8"/>
  <c r="N95" i="8"/>
  <c r="N96" i="8"/>
  <c r="N97" i="8"/>
  <c r="DC97" i="8"/>
  <c r="N98" i="8"/>
  <c r="N99" i="8"/>
  <c r="N100" i="8"/>
  <c r="N102" i="8"/>
  <c r="BE102" i="8"/>
  <c r="F102" i="8" s="1"/>
  <c r="BF104" i="8"/>
  <c r="N105" i="8"/>
  <c r="BD107" i="8"/>
  <c r="BE108" i="8"/>
  <c r="F108" i="8" s="1"/>
  <c r="E109" i="8"/>
  <c r="DC109" i="8"/>
  <c r="N110" i="8"/>
  <c r="BE113" i="8"/>
  <c r="F113" i="8" s="1"/>
  <c r="Y114" i="8"/>
  <c r="E115" i="8"/>
  <c r="DC115" i="8"/>
  <c r="N116" i="8"/>
  <c r="BC117" i="8"/>
  <c r="D117" i="8" s="1"/>
  <c r="BE121" i="8"/>
  <c r="F121" i="8" s="1"/>
  <c r="E122" i="8"/>
  <c r="DC122" i="8"/>
  <c r="E125" i="8"/>
  <c r="DC125" i="8"/>
  <c r="N126" i="8"/>
  <c r="BE128" i="8"/>
  <c r="F128" i="8" s="1"/>
  <c r="Y129" i="8"/>
  <c r="N130" i="8"/>
  <c r="N133" i="8"/>
  <c r="BE134" i="8"/>
  <c r="F134" i="8" s="1"/>
  <c r="L136" i="8"/>
  <c r="BC136" i="8"/>
  <c r="D136" i="8" s="1"/>
  <c r="BE138" i="8"/>
  <c r="F138" i="8" s="1"/>
  <c r="BC139" i="8"/>
  <c r="D139" i="8" s="1"/>
  <c r="F139" i="8"/>
  <c r="BM141" i="8"/>
  <c r="BK141" i="8" s="1"/>
  <c r="AA141" i="8"/>
  <c r="AM143" i="8"/>
  <c r="AO142" i="8"/>
  <c r="BE143" i="8"/>
  <c r="W145" i="8"/>
  <c r="N145" i="8"/>
  <c r="I145" i="8"/>
  <c r="I144" i="8" s="1"/>
  <c r="I141" i="8" s="1"/>
  <c r="BH144" i="8"/>
  <c r="BH141" i="8" s="1"/>
  <c r="BC146" i="8"/>
  <c r="D146" i="8" s="1"/>
  <c r="BE148" i="8"/>
  <c r="F148" i="8" s="1"/>
  <c r="W149" i="8"/>
  <c r="N149" i="8"/>
  <c r="BC150" i="8"/>
  <c r="D150" i="8" s="1"/>
  <c r="BE152" i="8"/>
  <c r="F152" i="8" s="1"/>
  <c r="W153" i="8"/>
  <c r="N153" i="8"/>
  <c r="BC154" i="8"/>
  <c r="D154" i="8" s="1"/>
  <c r="BE156" i="8"/>
  <c r="F156" i="8" s="1"/>
  <c r="BC158" i="8"/>
  <c r="D158" i="8" s="1"/>
  <c r="BE160" i="8"/>
  <c r="F160" i="8" s="1"/>
  <c r="BC162" i="8"/>
  <c r="D162" i="8" s="1"/>
  <c r="BE164" i="8"/>
  <c r="F164" i="8" s="1"/>
  <c r="BC166" i="8"/>
  <c r="D166" i="8" s="1"/>
  <c r="BE168" i="8"/>
  <c r="F168" i="8" s="1"/>
  <c r="BC170" i="8"/>
  <c r="D170" i="8" s="1"/>
  <c r="BC174" i="8"/>
  <c r="D174" i="8" s="1"/>
  <c r="BE176" i="8"/>
  <c r="F176" i="8" s="1"/>
  <c r="AM178" i="8"/>
  <c r="BE178" i="8"/>
  <c r="F178" i="8" s="1"/>
  <c r="AM182" i="8"/>
  <c r="BE182" i="8"/>
  <c r="F182" i="8" s="1"/>
  <c r="W184" i="8"/>
  <c r="N184" i="8"/>
  <c r="BE184" i="8"/>
  <c r="F184" i="8" s="1"/>
  <c r="Y189" i="8"/>
  <c r="N189" i="8" s="1"/>
  <c r="N190" i="8"/>
  <c r="AC189" i="8"/>
  <c r="AC140" i="8" s="1"/>
  <c r="U140" i="8" s="1"/>
  <c r="BC191" i="8"/>
  <c r="D191" i="8" s="1"/>
  <c r="L191" i="8"/>
  <c r="J193" i="8"/>
  <c r="E194" i="8"/>
  <c r="E193" i="8" s="1"/>
  <c r="BD193" i="8"/>
  <c r="BE196" i="8"/>
  <c r="F196" i="8" s="1"/>
  <c r="AE196" i="8"/>
  <c r="L196" i="8" s="1"/>
  <c r="N196" i="8"/>
  <c r="BC197" i="8"/>
  <c r="D197" i="8" s="1"/>
  <c r="BC199" i="8"/>
  <c r="D199" i="8" s="1"/>
  <c r="L199" i="8"/>
  <c r="W202" i="8"/>
  <c r="BE202" i="8"/>
  <c r="F202" i="8" s="1"/>
  <c r="V204" i="8"/>
  <c r="Q204" i="8" s="1"/>
  <c r="O204" i="8" s="1"/>
  <c r="Q205" i="8"/>
  <c r="O205" i="8" s="1"/>
  <c r="G208" i="8"/>
  <c r="G207" i="8" s="1"/>
  <c r="BF207" i="8"/>
  <c r="AH225" i="8"/>
  <c r="H27" i="9"/>
  <c r="FM26" i="9"/>
  <c r="BG26" i="9"/>
  <c r="AM65" i="8"/>
  <c r="W66" i="8"/>
  <c r="W67" i="8"/>
  <c r="W68" i="8"/>
  <c r="W69" i="8"/>
  <c r="W70" i="8"/>
  <c r="W71" i="8"/>
  <c r="W72" i="8"/>
  <c r="W73" i="8"/>
  <c r="BK73" i="8"/>
  <c r="CU73" i="8" s="1"/>
  <c r="DC74" i="8"/>
  <c r="DC75" i="8"/>
  <c r="DC77" i="8"/>
  <c r="AM78" i="8"/>
  <c r="BC78" i="8" s="1"/>
  <c r="D78" i="8" s="1"/>
  <c r="W79" i="8"/>
  <c r="BK79" i="8"/>
  <c r="CU79" i="8" s="1"/>
  <c r="DC80" i="8"/>
  <c r="DC81" i="8"/>
  <c r="DC82" i="8"/>
  <c r="AO83" i="8"/>
  <c r="Q86" i="8"/>
  <c r="M89" i="8"/>
  <c r="BE90" i="8"/>
  <c r="F90" i="8" s="1"/>
  <c r="BE91" i="8"/>
  <c r="F91" i="8" s="1"/>
  <c r="BE92" i="8"/>
  <c r="F92" i="8" s="1"/>
  <c r="BE93" i="8"/>
  <c r="F93" i="8" s="1"/>
  <c r="AM94" i="8"/>
  <c r="W95" i="8"/>
  <c r="W96" i="8"/>
  <c r="W97" i="8"/>
  <c r="W98" i="8"/>
  <c r="W99" i="8"/>
  <c r="W100" i="8"/>
  <c r="W101" i="8"/>
  <c r="Z103" i="8"/>
  <c r="BJ103" i="8"/>
  <c r="BN103" i="8"/>
  <c r="BM103" i="8" s="1"/>
  <c r="DZ103" i="8"/>
  <c r="EL103" i="8"/>
  <c r="W105" i="8"/>
  <c r="Y107" i="8"/>
  <c r="W110" i="8"/>
  <c r="AM111" i="8"/>
  <c r="W116" i="8"/>
  <c r="AM118" i="8"/>
  <c r="BC118" i="8" s="1"/>
  <c r="D118" i="8" s="1"/>
  <c r="AM119" i="8"/>
  <c r="W123" i="8"/>
  <c r="E124" i="8"/>
  <c r="Q124" i="8"/>
  <c r="W126" i="8"/>
  <c r="V129" i="8"/>
  <c r="DV103" i="8" s="1"/>
  <c r="AO129" i="8"/>
  <c r="BY94" i="8" s="1"/>
  <c r="W130" i="8"/>
  <c r="E132" i="8"/>
  <c r="Q132" i="8"/>
  <c r="W133" i="8"/>
  <c r="W131" i="8" s="1"/>
  <c r="Q135" i="8"/>
  <c r="Q138" i="8"/>
  <c r="AB225" i="8"/>
  <c r="AB140" i="8"/>
  <c r="AK225" i="8"/>
  <c r="BC143" i="8"/>
  <c r="D143" i="8" s="1"/>
  <c r="L143" i="8"/>
  <c r="AG144" i="8"/>
  <c r="AQ144" i="8"/>
  <c r="AQ141" i="8" s="1"/>
  <c r="BF141" i="8"/>
  <c r="BG145" i="8"/>
  <c r="E145" i="8"/>
  <c r="E144" i="8" s="1"/>
  <c r="BD144" i="8"/>
  <c r="J145" i="8"/>
  <c r="J144" i="8" s="1"/>
  <c r="J141" i="8" s="1"/>
  <c r="BI144" i="8"/>
  <c r="BI141" i="8" s="1"/>
  <c r="BC147" i="8"/>
  <c r="D147" i="8" s="1"/>
  <c r="BG149" i="8"/>
  <c r="H149" i="8" s="1"/>
  <c r="BC151" i="8"/>
  <c r="D151" i="8" s="1"/>
  <c r="BG153" i="8"/>
  <c r="H153" i="8" s="1"/>
  <c r="BC155" i="8"/>
  <c r="D155" i="8" s="1"/>
  <c r="BE157" i="8"/>
  <c r="F157" i="8" s="1"/>
  <c r="BE161" i="8"/>
  <c r="F161" i="8" s="1"/>
  <c r="BC163" i="8"/>
  <c r="D163" i="8" s="1"/>
  <c r="BE165" i="8"/>
  <c r="F165" i="8" s="1"/>
  <c r="BE169" i="8"/>
  <c r="F169" i="8" s="1"/>
  <c r="BC171" i="8"/>
  <c r="D171" i="8" s="1"/>
  <c r="BE173" i="8"/>
  <c r="F173" i="8" s="1"/>
  <c r="BC175" i="8"/>
  <c r="D175" i="8" s="1"/>
  <c r="AM177" i="8"/>
  <c r="BC177" i="8" s="1"/>
  <c r="D177" i="8" s="1"/>
  <c r="BE177" i="8"/>
  <c r="F177" i="8" s="1"/>
  <c r="AM181" i="8"/>
  <c r="BC181" i="8" s="1"/>
  <c r="D181" i="8" s="1"/>
  <c r="BE181" i="8"/>
  <c r="F181" i="8" s="1"/>
  <c r="BC183" i="8"/>
  <c r="D183" i="8" s="1"/>
  <c r="L188" i="8"/>
  <c r="BC188" i="8"/>
  <c r="D188" i="8" s="1"/>
  <c r="Q189" i="8"/>
  <c r="BM189" i="8"/>
  <c r="BK189" i="8" s="1"/>
  <c r="U189" i="8"/>
  <c r="AM190" i="8"/>
  <c r="BC192" i="8"/>
  <c r="D192" i="8" s="1"/>
  <c r="W193" i="8"/>
  <c r="L193" i="8" s="1"/>
  <c r="K193" i="8"/>
  <c r="K189" i="8" s="1"/>
  <c r="BC195" i="8"/>
  <c r="D195" i="8" s="1"/>
  <c r="L195" i="8"/>
  <c r="G196" i="8"/>
  <c r="G193" i="8" s="1"/>
  <c r="BF193" i="8"/>
  <c r="K196" i="8"/>
  <c r="BJ193" i="8"/>
  <c r="BJ189" i="8" s="1"/>
  <c r="BJ140" i="8" s="1"/>
  <c r="K140" i="8" s="1"/>
  <c r="W198" i="8"/>
  <c r="BE198" i="8"/>
  <c r="F198" i="8" s="1"/>
  <c r="BC200" i="8"/>
  <c r="D200" i="8" s="1"/>
  <c r="L201" i="8"/>
  <c r="W203" i="8"/>
  <c r="BE203" i="8"/>
  <c r="F203" i="8" s="1"/>
  <c r="N205" i="8"/>
  <c r="BG207" i="8"/>
  <c r="BG204" i="8" s="1"/>
  <c r="L217" i="8"/>
  <c r="BC217" i="8"/>
  <c r="D217" i="8" s="1"/>
  <c r="FZ19" i="9"/>
  <c r="ET15" i="9"/>
  <c r="AN15" i="9"/>
  <c r="EX15" i="9"/>
  <c r="AR15" i="9"/>
  <c r="FR15" i="9"/>
  <c r="BL15" i="9"/>
  <c r="AE21" i="9"/>
  <c r="N21" i="9"/>
  <c r="AE23" i="9"/>
  <c r="N23" i="9"/>
  <c r="BE66" i="8"/>
  <c r="F66" i="8" s="1"/>
  <c r="BE67" i="8"/>
  <c r="F67" i="8" s="1"/>
  <c r="BE68" i="8"/>
  <c r="F68" i="8" s="1"/>
  <c r="BE69" i="8"/>
  <c r="F69" i="8" s="1"/>
  <c r="BE70" i="8"/>
  <c r="F70" i="8" s="1"/>
  <c r="BE71" i="8"/>
  <c r="F71" i="8" s="1"/>
  <c r="BE72" i="8"/>
  <c r="F72" i="8" s="1"/>
  <c r="BE95" i="8"/>
  <c r="F95" i="8" s="1"/>
  <c r="BE96" i="8"/>
  <c r="F96" i="8" s="1"/>
  <c r="BE98" i="8"/>
  <c r="F98" i="8" s="1"/>
  <c r="BE99" i="8"/>
  <c r="F99" i="8" s="1"/>
  <c r="BE100" i="8"/>
  <c r="F100" i="8" s="1"/>
  <c r="U225" i="8"/>
  <c r="AC225" i="8"/>
  <c r="AZ225" i="8"/>
  <c r="AZ140" i="8"/>
  <c r="AZ14" i="8" s="1"/>
  <c r="AI225" i="8"/>
  <c r="AI140" i="8"/>
  <c r="AI14" i="8" s="1"/>
  <c r="Y144" i="8"/>
  <c r="Z141" i="8"/>
  <c r="BM144" i="8"/>
  <c r="BK144" i="8" s="1"/>
  <c r="BE145" i="8"/>
  <c r="F145" i="8" s="1"/>
  <c r="BE146" i="8"/>
  <c r="F146" i="8" s="1"/>
  <c r="BE149" i="8"/>
  <c r="F149" i="8" s="1"/>
  <c r="BE150" i="8"/>
  <c r="F150" i="8" s="1"/>
  <c r="BE153" i="8"/>
  <c r="F153" i="8" s="1"/>
  <c r="BE154" i="8"/>
  <c r="F154" i="8" s="1"/>
  <c r="BE158" i="8"/>
  <c r="F158" i="8" s="1"/>
  <c r="BE162" i="8"/>
  <c r="F162" i="8" s="1"/>
  <c r="BE166" i="8"/>
  <c r="F166" i="8" s="1"/>
  <c r="BE170" i="8"/>
  <c r="F170" i="8" s="1"/>
  <c r="BE174" i="8"/>
  <c r="F174" i="8" s="1"/>
  <c r="BC178" i="8"/>
  <c r="D178" i="8" s="1"/>
  <c r="AM180" i="8"/>
  <c r="BC180" i="8" s="1"/>
  <c r="D180" i="8" s="1"/>
  <c r="BE180" i="8"/>
  <c r="F180" i="8" s="1"/>
  <c r="BC182" i="8"/>
  <c r="D182" i="8" s="1"/>
  <c r="AM185" i="8"/>
  <c r="BC185" i="8" s="1"/>
  <c r="D185" i="8" s="1"/>
  <c r="BE185" i="8"/>
  <c r="F185" i="8" s="1"/>
  <c r="BE187" i="8"/>
  <c r="F187" i="8" s="1"/>
  <c r="AU187" i="8"/>
  <c r="BC187" i="8" s="1"/>
  <c r="D187" i="8" s="1"/>
  <c r="AW189" i="8"/>
  <c r="AU189" i="8" s="1"/>
  <c r="I189" i="8"/>
  <c r="AE190" i="8"/>
  <c r="L190" i="8" s="1"/>
  <c r="F190" i="8"/>
  <c r="D190" i="8" s="1"/>
  <c r="O193" i="8"/>
  <c r="AU193" i="8"/>
  <c r="W194" i="8"/>
  <c r="BE194" i="8"/>
  <c r="F194" i="8" s="1"/>
  <c r="H193" i="8"/>
  <c r="H189" i="8" s="1"/>
  <c r="BC196" i="8"/>
  <c r="D196" i="8" s="1"/>
  <c r="AW207" i="8"/>
  <c r="AU207" i="8" s="1"/>
  <c r="AX204" i="8"/>
  <c r="AW204" i="8" s="1"/>
  <c r="AU204" i="8" s="1"/>
  <c r="DQ16" i="9"/>
  <c r="FX16" i="9"/>
  <c r="L17" i="9"/>
  <c r="O17" i="9"/>
  <c r="EC16" i="9"/>
  <c r="ES16" i="9"/>
  <c r="AM16" i="9"/>
  <c r="BC17" i="9"/>
  <c r="DO16" i="9"/>
  <c r="I16" i="9"/>
  <c r="CW31" i="9"/>
  <c r="BQ30" i="9"/>
  <c r="FW29" i="9" s="1"/>
  <c r="DA31" i="9"/>
  <c r="FW30" i="9"/>
  <c r="W206" i="8"/>
  <c r="N206" i="8"/>
  <c r="BE206" i="8"/>
  <c r="F206" i="8" s="1"/>
  <c r="BC209" i="8"/>
  <c r="D209" i="8" s="1"/>
  <c r="BC213" i="8"/>
  <c r="D213" i="8" s="1"/>
  <c r="BE217" i="8"/>
  <c r="F217" i="8" s="1"/>
  <c r="DK16" i="9"/>
  <c r="E16" i="9"/>
  <c r="DP16" i="9"/>
  <c r="J16" i="9"/>
  <c r="AU18" i="9"/>
  <c r="FC16" i="9"/>
  <c r="AW16" i="9"/>
  <c r="R1" i="9"/>
  <c r="DV15" i="9"/>
  <c r="EP15" i="9"/>
  <c r="AJ15" i="9"/>
  <c r="FJ15" i="9"/>
  <c r="BD15" i="9"/>
  <c r="BF19" i="9"/>
  <c r="G20" i="9"/>
  <c r="BJ19" i="9"/>
  <c r="K20" i="9"/>
  <c r="S26" i="9"/>
  <c r="J27" i="9"/>
  <c r="BI26" i="9"/>
  <c r="AU27" i="9"/>
  <c r="FC26" i="9"/>
  <c r="AM28" i="9"/>
  <c r="EU26" i="9"/>
  <c r="AO26" i="9"/>
  <c r="BK28" i="9"/>
  <c r="FS26" i="9"/>
  <c r="BM26" i="9"/>
  <c r="AR225" i="8"/>
  <c r="P189" i="8"/>
  <c r="X189" i="8"/>
  <c r="AF189" i="8"/>
  <c r="AN189" i="8"/>
  <c r="AV225" i="8"/>
  <c r="BD190" i="8"/>
  <c r="BH190" i="8"/>
  <c r="BH189" i="8" s="1"/>
  <c r="BG193" i="8"/>
  <c r="BG189" i="8" s="1"/>
  <c r="AP204" i="8"/>
  <c r="AP140" i="8" s="1"/>
  <c r="BR204" i="8"/>
  <c r="BM204" i="8" s="1"/>
  <c r="BK204" i="8" s="1"/>
  <c r="AG207" i="8"/>
  <c r="AE207" i="8" s="1"/>
  <c r="H208" i="8"/>
  <c r="H207" i="8" s="1"/>
  <c r="AE208" i="8"/>
  <c r="BC208" i="8" s="1"/>
  <c r="D208" i="8" s="1"/>
  <c r="N208" i="8"/>
  <c r="I209" i="8"/>
  <c r="BD207" i="8"/>
  <c r="BI207" i="8"/>
  <c r="BI204" i="8" s="1"/>
  <c r="BE210" i="8"/>
  <c r="F210" i="8" s="1"/>
  <c r="AE212" i="8"/>
  <c r="BC212" i="8" s="1"/>
  <c r="D212" i="8" s="1"/>
  <c r="N212" i="8"/>
  <c r="BE214" i="8"/>
  <c r="F214" i="8" s="1"/>
  <c r="AE216" i="8"/>
  <c r="L216" i="8" s="1"/>
  <c r="N216" i="8"/>
  <c r="N217" i="8"/>
  <c r="BG16" i="9"/>
  <c r="F18" i="9"/>
  <c r="AE18" i="9"/>
  <c r="L18" i="9" s="1"/>
  <c r="EM16" i="9"/>
  <c r="AG16" i="9"/>
  <c r="EL15" i="9"/>
  <c r="AF15" i="9"/>
  <c r="FF15" i="9"/>
  <c r="AZ15" i="9"/>
  <c r="FN15" i="9"/>
  <c r="BH15" i="9"/>
  <c r="DP19" i="9"/>
  <c r="FL19" i="9"/>
  <c r="FP19" i="9"/>
  <c r="L21" i="9"/>
  <c r="L22" i="9"/>
  <c r="L23" i="9"/>
  <c r="L24" i="9"/>
  <c r="AW26" i="9"/>
  <c r="FG25" i="9"/>
  <c r="BA25" i="9"/>
  <c r="DQ26" i="9"/>
  <c r="K26" i="9"/>
  <c r="AB29" i="9"/>
  <c r="AH29" i="9"/>
  <c r="EN29" i="9"/>
  <c r="ER29" i="9"/>
  <c r="V30" i="9"/>
  <c r="EB29" i="9" s="1"/>
  <c r="AW30" i="9"/>
  <c r="FH29" i="9"/>
  <c r="BK31" i="9"/>
  <c r="BC34" i="9"/>
  <c r="FX33" i="9"/>
  <c r="L34" i="9"/>
  <c r="FZ35" i="9"/>
  <c r="W35" i="9"/>
  <c r="N35" i="9"/>
  <c r="Y31" i="9"/>
  <c r="Q35" i="9"/>
  <c r="BV35" i="9"/>
  <c r="BE35" i="9"/>
  <c r="AR140" i="8"/>
  <c r="BE205" i="8"/>
  <c r="BC205" i="8" s="1"/>
  <c r="Y207" i="8"/>
  <c r="I207" i="8"/>
  <c r="BC210" i="8"/>
  <c r="D210" i="8" s="1"/>
  <c r="L210" i="8"/>
  <c r="BC211" i="8"/>
  <c r="D211" i="8" s="1"/>
  <c r="BC214" i="8"/>
  <c r="D214" i="8" s="1"/>
  <c r="L214" i="8"/>
  <c r="BC215" i="8"/>
  <c r="D215" i="8" s="1"/>
  <c r="DN16" i="9"/>
  <c r="H16" i="9"/>
  <c r="FL16" i="9"/>
  <c r="BF16" i="9"/>
  <c r="G18" i="9"/>
  <c r="FP16" i="9"/>
  <c r="BJ16" i="9"/>
  <c r="K18" i="9"/>
  <c r="K16" i="9" s="1"/>
  <c r="FY18" i="9"/>
  <c r="Z1" i="9"/>
  <c r="M19" i="9"/>
  <c r="DS15" i="9" s="1"/>
  <c r="ED15" i="9"/>
  <c r="X15" i="9"/>
  <c r="EH15" i="9"/>
  <c r="AB15" i="9"/>
  <c r="FB15" i="9"/>
  <c r="AV15" i="9"/>
  <c r="GB19" i="9"/>
  <c r="BE20" i="9"/>
  <c r="AU20" i="9"/>
  <c r="FC19" i="9"/>
  <c r="AW19" i="9"/>
  <c r="DO19" i="9"/>
  <c r="I19" i="9"/>
  <c r="BE21" i="9"/>
  <c r="BE22" i="9"/>
  <c r="BE23" i="9"/>
  <c r="BE24" i="9"/>
  <c r="AK14" i="9"/>
  <c r="U25" i="9"/>
  <c r="EA14" i="9" s="1"/>
  <c r="EQ14" i="9"/>
  <c r="AY25" i="9"/>
  <c r="AY14" i="9" s="1"/>
  <c r="EX25" i="9"/>
  <c r="AR25" i="9"/>
  <c r="ES26" i="9"/>
  <c r="BC18" i="9"/>
  <c r="BC20" i="9"/>
  <c r="BC21" i="9"/>
  <c r="BC22" i="9"/>
  <c r="BC23" i="9"/>
  <c r="BC24" i="9"/>
  <c r="BC27" i="9"/>
  <c r="V31" i="9"/>
  <c r="ER30" i="9"/>
  <c r="BJ31" i="9"/>
  <c r="CR53" i="9"/>
  <c r="I53" i="9"/>
  <c r="Y16" i="9"/>
  <c r="AO16" i="9"/>
  <c r="BM16" i="9"/>
  <c r="EE16" i="9"/>
  <c r="Q17" i="9"/>
  <c r="BE17" i="9"/>
  <c r="FZ17" i="9"/>
  <c r="GB18" i="9"/>
  <c r="N19" i="9"/>
  <c r="H20" i="9"/>
  <c r="L20" i="9"/>
  <c r="FZ20" i="9"/>
  <c r="FZ21" i="9"/>
  <c r="FZ22" i="9"/>
  <c r="FZ23" i="9"/>
  <c r="EL25" i="9"/>
  <c r="EP25" i="9"/>
  <c r="P26" i="9"/>
  <c r="T26" i="9"/>
  <c r="AG26" i="9"/>
  <c r="BH26" i="9"/>
  <c r="FX26" i="9"/>
  <c r="FZ27" i="9"/>
  <c r="FZ28" i="9"/>
  <c r="W28" i="9"/>
  <c r="N28" i="9"/>
  <c r="BE28" i="9"/>
  <c r="Q28" i="9"/>
  <c r="GB28" i="9"/>
  <c r="E28" i="9"/>
  <c r="AO30" i="9"/>
  <c r="EV29" i="9"/>
  <c r="AP29" i="9"/>
  <c r="BG31" i="9"/>
  <c r="AA30" i="9"/>
  <c r="J31" i="9"/>
  <c r="BI30" i="9"/>
  <c r="CS31" i="9"/>
  <c r="FO30" i="9"/>
  <c r="L40" i="9"/>
  <c r="Q18" i="9"/>
  <c r="EE19" i="9"/>
  <c r="Q20" i="9"/>
  <c r="DW19" i="9" s="1"/>
  <c r="Q21" i="9"/>
  <c r="Q22" i="9"/>
  <c r="Q23" i="9"/>
  <c r="E24" i="9"/>
  <c r="DK19" i="9" s="1"/>
  <c r="Q24" i="9"/>
  <c r="AS25" i="9"/>
  <c r="EQ25" i="9"/>
  <c r="Y26" i="9"/>
  <c r="AM26" i="9"/>
  <c r="EC26" i="9"/>
  <c r="FN26" i="9"/>
  <c r="O27" i="9"/>
  <c r="BE27" i="9"/>
  <c r="N27" i="9"/>
  <c r="DT26" i="9" s="1"/>
  <c r="Q27" i="9"/>
  <c r="I31" i="9"/>
  <c r="CR31" i="9"/>
  <c r="AG31" i="9"/>
  <c r="BZ31" i="9"/>
  <c r="EV30" i="9"/>
  <c r="BF31" i="9"/>
  <c r="CD31" i="9"/>
  <c r="EZ30" i="9"/>
  <c r="AO31" i="9"/>
  <c r="GB34" i="9"/>
  <c r="E34" i="9"/>
  <c r="Q37" i="9"/>
  <c r="CT53" i="9"/>
  <c r="K53" i="9"/>
  <c r="W38" i="9"/>
  <c r="FZ38" i="9"/>
  <c r="BE39" i="9"/>
  <c r="BV39" i="9"/>
  <c r="E40" i="9"/>
  <c r="Q40" i="9"/>
  <c r="N41" i="9"/>
  <c r="W42" i="9"/>
  <c r="BE42" i="9"/>
  <c r="BH43" i="9"/>
  <c r="BH30" i="9" s="1"/>
  <c r="N45" i="9"/>
  <c r="S45" i="9"/>
  <c r="AA43" i="9"/>
  <c r="GC46" i="9"/>
  <c r="F46" i="9"/>
  <c r="N47" i="9"/>
  <c r="R48" i="9"/>
  <c r="Y48" i="9"/>
  <c r="BF48" i="9"/>
  <c r="G48" i="9" s="1"/>
  <c r="GC50" i="9"/>
  <c r="F50" i="9"/>
  <c r="N51" i="9"/>
  <c r="N54" i="9"/>
  <c r="S54" i="9"/>
  <c r="AA53" i="9"/>
  <c r="BG56" i="9"/>
  <c r="H56" i="9" s="1"/>
  <c r="Y57" i="9"/>
  <c r="R57" i="9"/>
  <c r="BF57" i="9"/>
  <c r="G57" i="9" s="1"/>
  <c r="W58" i="9"/>
  <c r="FZ58" i="9"/>
  <c r="Q58" i="9"/>
  <c r="BE58" i="9"/>
  <c r="E61" i="9"/>
  <c r="FX63" i="9"/>
  <c r="L63" i="9"/>
  <c r="BC63" i="9"/>
  <c r="GB64" i="9"/>
  <c r="E64" i="9"/>
  <c r="CR65" i="9"/>
  <c r="I65" i="9"/>
  <c r="AO65" i="9"/>
  <c r="BY65" i="9" s="1"/>
  <c r="AM67" i="9"/>
  <c r="BE67" i="9"/>
  <c r="CR79" i="9"/>
  <c r="I79" i="9"/>
  <c r="H83" i="9"/>
  <c r="CQ83" i="9"/>
  <c r="I94" i="9"/>
  <c r="CR94" i="9"/>
  <c r="FY31" i="9"/>
  <c r="W32" i="9"/>
  <c r="AM32" i="9"/>
  <c r="AM31" i="9" s="1"/>
  <c r="W33" i="9"/>
  <c r="FZ33" i="9"/>
  <c r="BE34" i="9"/>
  <c r="BV34" i="9"/>
  <c r="FX35" i="9"/>
  <c r="BC36" i="9"/>
  <c r="W37" i="9"/>
  <c r="FZ37" i="9"/>
  <c r="BE38" i="9"/>
  <c r="BV38" i="9"/>
  <c r="Q39" i="9"/>
  <c r="FX39" i="9"/>
  <c r="BC40" i="9"/>
  <c r="W41" i="9"/>
  <c r="FZ41" i="9"/>
  <c r="FZ42" i="9"/>
  <c r="P43" i="9"/>
  <c r="FZ49" i="9"/>
  <c r="Q49" i="9"/>
  <c r="W49" i="9"/>
  <c r="BE49" i="9"/>
  <c r="E52" i="9"/>
  <c r="BY53" i="9"/>
  <c r="CS53" i="9"/>
  <c r="E55" i="9"/>
  <c r="BG58" i="9"/>
  <c r="H58" i="9" s="1"/>
  <c r="GB65" i="9"/>
  <c r="E65" i="9"/>
  <c r="CN65" i="9"/>
  <c r="CR73" i="9"/>
  <c r="I73" i="9"/>
  <c r="CR89" i="9"/>
  <c r="I89" i="9"/>
  <c r="BE32" i="9"/>
  <c r="FZ32" i="9"/>
  <c r="BE33" i="9"/>
  <c r="BV33" i="9"/>
  <c r="BE37" i="9"/>
  <c r="BV37" i="9"/>
  <c r="BE41" i="9"/>
  <c r="BV41" i="9"/>
  <c r="M43" i="9"/>
  <c r="BU43" i="9"/>
  <c r="BD43" i="9"/>
  <c r="CT43" i="9"/>
  <c r="Y44" i="9"/>
  <c r="R44" i="9"/>
  <c r="BF44" i="9"/>
  <c r="G44" i="9" s="1"/>
  <c r="BK44" i="9"/>
  <c r="BM43" i="9"/>
  <c r="CW43" i="9" s="1"/>
  <c r="W45" i="9"/>
  <c r="FZ45" i="9"/>
  <c r="Q45" i="9"/>
  <c r="BE45" i="9"/>
  <c r="BC46" i="9"/>
  <c r="W47" i="9"/>
  <c r="FZ47" i="9"/>
  <c r="Q47" i="9"/>
  <c r="BE47" i="9"/>
  <c r="BC50" i="9"/>
  <c r="FZ51" i="9"/>
  <c r="Q51" i="9"/>
  <c r="W51" i="9"/>
  <c r="BE51" i="9"/>
  <c r="FY53" i="9"/>
  <c r="BU53" i="9"/>
  <c r="M53" i="9"/>
  <c r="BD53" i="9"/>
  <c r="CV53" i="9"/>
  <c r="W54" i="9"/>
  <c r="FZ54" i="9"/>
  <c r="Q54" i="9"/>
  <c r="BE54" i="9"/>
  <c r="N58" i="9"/>
  <c r="BG60" i="9"/>
  <c r="H60" i="9" s="1"/>
  <c r="Y60" i="9"/>
  <c r="S60" i="9"/>
  <c r="W62" i="9"/>
  <c r="BV62" i="9"/>
  <c r="BE62" i="9"/>
  <c r="N62" i="9"/>
  <c r="FZ62" i="9"/>
  <c r="Q62" i="9"/>
  <c r="W65" i="9"/>
  <c r="AM104" i="9"/>
  <c r="ES103" i="9" s="1"/>
  <c r="EU103" i="9"/>
  <c r="X29" i="9"/>
  <c r="FT30" i="9"/>
  <c r="BD31" i="9"/>
  <c r="Q32" i="9"/>
  <c r="E33" i="9"/>
  <c r="BE36" i="9"/>
  <c r="E37" i="9"/>
  <c r="W39" i="9"/>
  <c r="BE40" i="9"/>
  <c r="E41" i="9"/>
  <c r="N42" i="9"/>
  <c r="Z43" i="9"/>
  <c r="AM43" i="9"/>
  <c r="CV43" i="9"/>
  <c r="BG45" i="9"/>
  <c r="H45" i="9" s="1"/>
  <c r="FX46" i="9"/>
  <c r="BG47" i="9"/>
  <c r="H47" i="9" s="1"/>
  <c r="N49" i="9"/>
  <c r="FX50" i="9"/>
  <c r="BG51" i="9"/>
  <c r="H51" i="9" s="1"/>
  <c r="Y52" i="9"/>
  <c r="R52" i="9"/>
  <c r="BF52" i="9"/>
  <c r="G52" i="9" s="1"/>
  <c r="AG53" i="9"/>
  <c r="AE53" i="9" s="1"/>
  <c r="BG54" i="9"/>
  <c r="H54" i="9" s="1"/>
  <c r="R55" i="9"/>
  <c r="Y55" i="9"/>
  <c r="BF55" i="9"/>
  <c r="G55" i="9" s="1"/>
  <c r="BK55" i="9"/>
  <c r="BM53" i="9"/>
  <c r="CW53" i="9" s="1"/>
  <c r="Y56" i="9"/>
  <c r="BV58" i="9"/>
  <c r="Y61" i="9"/>
  <c r="BF61" i="9"/>
  <c r="G61" i="9" s="1"/>
  <c r="R61" i="9"/>
  <c r="BK66" i="9"/>
  <c r="BM65" i="9"/>
  <c r="BC68" i="9"/>
  <c r="L68" i="9"/>
  <c r="Q71" i="9"/>
  <c r="FZ71" i="9"/>
  <c r="W71" i="9"/>
  <c r="FX72" i="9"/>
  <c r="FY73" i="9"/>
  <c r="BU73" i="9"/>
  <c r="M73" i="9"/>
  <c r="BK75" i="9"/>
  <c r="BM73" i="9"/>
  <c r="GB76" i="9"/>
  <c r="E76" i="9"/>
  <c r="FX78" i="9"/>
  <c r="FY79" i="9"/>
  <c r="BU79" i="9"/>
  <c r="M79" i="9"/>
  <c r="BK81" i="9"/>
  <c r="BM79" i="9"/>
  <c r="CW79" i="9" s="1"/>
  <c r="BE82" i="9"/>
  <c r="R84" i="9"/>
  <c r="Y84" i="9"/>
  <c r="Z83" i="9"/>
  <c r="BF84" i="9"/>
  <c r="G84" i="9" s="1"/>
  <c r="FZ85" i="9"/>
  <c r="Q85" i="9"/>
  <c r="W85" i="9"/>
  <c r="AM85" i="9"/>
  <c r="AO83" i="9"/>
  <c r="BY83" i="9" s="1"/>
  <c r="BE85" i="9"/>
  <c r="BV87" i="9"/>
  <c r="E89" i="9"/>
  <c r="K89" i="9"/>
  <c r="CT89" i="9"/>
  <c r="GB89" i="9"/>
  <c r="BE90" i="9"/>
  <c r="BC91" i="9"/>
  <c r="L91" i="9"/>
  <c r="E94" i="9"/>
  <c r="CN94" i="9"/>
  <c r="CT94" i="9"/>
  <c r="K94" i="9"/>
  <c r="GB94" i="9"/>
  <c r="BE95" i="9"/>
  <c r="L96" i="9"/>
  <c r="BC96" i="9"/>
  <c r="BV97" i="9"/>
  <c r="BC98" i="9"/>
  <c r="L98" i="9"/>
  <c r="BE101" i="9"/>
  <c r="Y104" i="9"/>
  <c r="W104" i="9" s="1"/>
  <c r="EF103" i="9"/>
  <c r="FN103" i="9"/>
  <c r="I104" i="9"/>
  <c r="BC105" i="9"/>
  <c r="FX105" i="9"/>
  <c r="L105" i="9"/>
  <c r="FX106" i="9"/>
  <c r="L106" i="9"/>
  <c r="BC106" i="9"/>
  <c r="FZ108" i="9"/>
  <c r="N108" i="9"/>
  <c r="BE108" i="9"/>
  <c r="W108" i="9"/>
  <c r="Q108" i="9"/>
  <c r="L110" i="9"/>
  <c r="O110" i="9"/>
  <c r="E116" i="9"/>
  <c r="GB116" i="9"/>
  <c r="CH94" i="9"/>
  <c r="FD103" i="9"/>
  <c r="AG131" i="9"/>
  <c r="Q131" i="9" s="1"/>
  <c r="AK103" i="9"/>
  <c r="AJ189" i="9"/>
  <c r="AG193" i="9"/>
  <c r="BC195" i="9"/>
  <c r="D195" i="9" s="1"/>
  <c r="H195" i="9"/>
  <c r="BG193" i="9"/>
  <c r="BG189" i="9" s="1"/>
  <c r="BG207" i="9"/>
  <c r="BG204" i="9" s="1"/>
  <c r="H210" i="9"/>
  <c r="BV46" i="9"/>
  <c r="Y59" i="9"/>
  <c r="BE69" i="9"/>
  <c r="E70" i="9"/>
  <c r="L70" i="9"/>
  <c r="BC70" i="9"/>
  <c r="N71" i="9"/>
  <c r="BD73" i="9"/>
  <c r="K73" i="9"/>
  <c r="CT73" i="9"/>
  <c r="Q74" i="9"/>
  <c r="FZ74" i="9"/>
  <c r="W74" i="9"/>
  <c r="Y73" i="9"/>
  <c r="FX75" i="9"/>
  <c r="FX77" i="9"/>
  <c r="L78" i="9"/>
  <c r="BD79" i="9"/>
  <c r="K79" i="9"/>
  <c r="CT79" i="9"/>
  <c r="Q80" i="9"/>
  <c r="FZ80" i="9"/>
  <c r="W80" i="9"/>
  <c r="Y79" i="9"/>
  <c r="W79" i="9" s="1"/>
  <c r="FX81" i="9"/>
  <c r="T83" i="9"/>
  <c r="AG83" i="9"/>
  <c r="AE83" i="9" s="1"/>
  <c r="BG85" i="9"/>
  <c r="H85" i="9" s="1"/>
  <c r="BC86" i="9"/>
  <c r="FZ87" i="9"/>
  <c r="Q87" i="9"/>
  <c r="W87" i="9"/>
  <c r="BE87" i="9"/>
  <c r="BF89" i="9"/>
  <c r="CV89" i="9"/>
  <c r="BK91" i="9"/>
  <c r="BM89" i="9"/>
  <c r="CW89" i="9" s="1"/>
  <c r="BE92" i="9"/>
  <c r="BV92" i="9"/>
  <c r="E93" i="9"/>
  <c r="L93" i="9"/>
  <c r="BC93" i="9"/>
  <c r="BF94" i="9"/>
  <c r="CV94" i="9"/>
  <c r="BK94" i="9"/>
  <c r="CU94" i="9" s="1"/>
  <c r="BM94" i="9"/>
  <c r="CW94" i="9" s="1"/>
  <c r="BK96" i="9"/>
  <c r="GB97" i="9"/>
  <c r="E97" i="9"/>
  <c r="BE99" i="9"/>
  <c r="E100" i="9"/>
  <c r="L100" i="9"/>
  <c r="BC100" i="9"/>
  <c r="V101" i="9"/>
  <c r="Q101" i="9"/>
  <c r="AE101" i="9"/>
  <c r="BG101" i="9"/>
  <c r="CT101" i="9"/>
  <c r="GC102" i="9"/>
  <c r="M103" i="9"/>
  <c r="DS29" i="9" s="1"/>
  <c r="BN103" i="9"/>
  <c r="FT29" i="9" s="1"/>
  <c r="S104" i="9"/>
  <c r="AI103" i="9"/>
  <c r="AI29" i="9" s="1"/>
  <c r="AI25" i="9" s="1"/>
  <c r="BG104" i="9"/>
  <c r="BK105" i="9"/>
  <c r="BM104" i="9"/>
  <c r="E106" i="9"/>
  <c r="E107" i="9"/>
  <c r="Y107" i="9"/>
  <c r="F112" i="9"/>
  <c r="GC112" i="9"/>
  <c r="AE113" i="9"/>
  <c r="FZ113" i="9"/>
  <c r="BM114" i="9"/>
  <c r="FX118" i="9"/>
  <c r="BC118" i="9"/>
  <c r="L118" i="9"/>
  <c r="W122" i="9"/>
  <c r="FZ122" i="9"/>
  <c r="N122" i="9"/>
  <c r="Q122" i="9"/>
  <c r="BE122" i="9"/>
  <c r="BI123" i="9"/>
  <c r="GC124" i="9"/>
  <c r="E125" i="9"/>
  <c r="GB125" i="9"/>
  <c r="GC126" i="9"/>
  <c r="E127" i="9"/>
  <c r="GB127" i="9"/>
  <c r="GC128" i="9"/>
  <c r="BF129" i="9"/>
  <c r="G129" i="9" s="1"/>
  <c r="BE64" i="9"/>
  <c r="Q64" i="9"/>
  <c r="FZ64" i="9"/>
  <c r="W64" i="9"/>
  <c r="BF65" i="9"/>
  <c r="AG65" i="9"/>
  <c r="AE65" i="9" s="1"/>
  <c r="T65" i="9"/>
  <c r="DZ30" i="9" s="1"/>
  <c r="CQ65" i="9"/>
  <c r="H65" i="9"/>
  <c r="Q67" i="9"/>
  <c r="FZ67" i="9"/>
  <c r="W67" i="9"/>
  <c r="FX68" i="9"/>
  <c r="BE71" i="9"/>
  <c r="BV71" i="9"/>
  <c r="BC72" i="9"/>
  <c r="L72" i="9"/>
  <c r="P73" i="9"/>
  <c r="AM73" i="9"/>
  <c r="G73" i="9"/>
  <c r="CP73" i="9"/>
  <c r="CV73" i="9"/>
  <c r="BK73" i="9"/>
  <c r="FZ76" i="9"/>
  <c r="W76" i="9"/>
  <c r="BE76" i="9"/>
  <c r="Q76" i="9"/>
  <c r="P79" i="9"/>
  <c r="AM79" i="9"/>
  <c r="G79" i="9"/>
  <c r="CP79" i="9"/>
  <c r="CV79" i="9"/>
  <c r="FZ82" i="9"/>
  <c r="W82" i="9"/>
  <c r="Q82" i="9"/>
  <c r="AM83" i="9"/>
  <c r="CS83" i="9"/>
  <c r="J83" i="9"/>
  <c r="BM83" i="9"/>
  <c r="N85" i="9"/>
  <c r="Y88" i="9"/>
  <c r="R88" i="9"/>
  <c r="BF88" i="9"/>
  <c r="G88" i="9" s="1"/>
  <c r="Q90" i="9"/>
  <c r="FZ90" i="9"/>
  <c r="W90" i="9"/>
  <c r="Y89" i="9"/>
  <c r="W89" i="9" s="1"/>
  <c r="FX91" i="9"/>
  <c r="FZ95" i="9"/>
  <c r="W95" i="9"/>
  <c r="Y94" i="9"/>
  <c r="Q95" i="9"/>
  <c r="FX96" i="9"/>
  <c r="FX98" i="9"/>
  <c r="R101" i="9"/>
  <c r="BD101" i="9"/>
  <c r="M101" i="9"/>
  <c r="W101" i="9"/>
  <c r="BH101" i="9"/>
  <c r="Z103" i="9"/>
  <c r="BH103" i="9"/>
  <c r="EB103" i="9"/>
  <c r="GB104" i="9"/>
  <c r="E104" i="9"/>
  <c r="K104" i="9"/>
  <c r="FP103" i="9"/>
  <c r="GB109" i="9"/>
  <c r="E109" i="9"/>
  <c r="FX110" i="9"/>
  <c r="GC115" i="9"/>
  <c r="FX117" i="9"/>
  <c r="FX129" i="9"/>
  <c r="BC129" i="9"/>
  <c r="L129" i="9"/>
  <c r="V129" i="9"/>
  <c r="ER103" i="9"/>
  <c r="U131" i="9"/>
  <c r="F132" i="9"/>
  <c r="GC132" i="9"/>
  <c r="BC138" i="9"/>
  <c r="FX138" i="9"/>
  <c r="L138" i="9"/>
  <c r="AY227" i="9"/>
  <c r="AY140" i="9"/>
  <c r="FE14" i="9" s="1"/>
  <c r="F63" i="9"/>
  <c r="N64" i="9"/>
  <c r="BV64" i="9"/>
  <c r="AM65" i="9"/>
  <c r="J65" i="9"/>
  <c r="CS65" i="9"/>
  <c r="L66" i="9"/>
  <c r="BC66" i="9"/>
  <c r="N67" i="9"/>
  <c r="FZ69" i="9"/>
  <c r="W69" i="9"/>
  <c r="Q69" i="9"/>
  <c r="FX70" i="9"/>
  <c r="BE74" i="9"/>
  <c r="BV74" i="9"/>
  <c r="BC75" i="9"/>
  <c r="L75" i="9"/>
  <c r="N76" i="9"/>
  <c r="BV76" i="9"/>
  <c r="L77" i="9"/>
  <c r="BC77" i="9"/>
  <c r="BC78" i="9"/>
  <c r="GB78" i="9"/>
  <c r="BE80" i="9"/>
  <c r="BV80" i="9"/>
  <c r="BC81" i="9"/>
  <c r="L81" i="9"/>
  <c r="N82" i="9"/>
  <c r="BH83" i="9"/>
  <c r="BX83" i="9"/>
  <c r="BV85" i="9"/>
  <c r="GC86" i="9"/>
  <c r="F86" i="9"/>
  <c r="N87" i="9"/>
  <c r="FY89" i="9"/>
  <c r="BU89" i="9"/>
  <c r="M89" i="9"/>
  <c r="AO89" i="9"/>
  <c r="N90" i="9"/>
  <c r="FZ92" i="9"/>
  <c r="W92" i="9"/>
  <c r="Q92" i="9"/>
  <c r="FX93" i="9"/>
  <c r="FY94" i="9"/>
  <c r="BU94" i="9"/>
  <c r="M94" i="9"/>
  <c r="W94" i="9"/>
  <c r="AO94" i="9"/>
  <c r="N95" i="9"/>
  <c r="BE97" i="9"/>
  <c r="Q97" i="9"/>
  <c r="FZ97" i="9"/>
  <c r="W97" i="9"/>
  <c r="FZ99" i="9"/>
  <c r="W99" i="9"/>
  <c r="Q99" i="9"/>
  <c r="FX100" i="9"/>
  <c r="FZ101" i="9"/>
  <c r="BU101" i="9"/>
  <c r="CP101" i="9"/>
  <c r="E102" i="9"/>
  <c r="BC102" i="9"/>
  <c r="L102" i="9"/>
  <c r="AB103" i="9"/>
  <c r="AX103" i="9"/>
  <c r="AW103" i="9" s="1"/>
  <c r="AU103" i="9" s="1"/>
  <c r="BB103" i="9"/>
  <c r="BJ103" i="9"/>
  <c r="BP103" i="9"/>
  <c r="EW103" i="9"/>
  <c r="R104" i="9"/>
  <c r="DX103" i="9" s="1"/>
  <c r="ED103" i="9"/>
  <c r="M104" i="9"/>
  <c r="AQ103" i="9"/>
  <c r="AQ29" i="9" s="1"/>
  <c r="BF104" i="9"/>
  <c r="FR103" i="9"/>
  <c r="BK104" i="9"/>
  <c r="FY104" i="9"/>
  <c r="FX119" i="9"/>
  <c r="W120" i="9"/>
  <c r="FZ120" i="9"/>
  <c r="N120" i="9"/>
  <c r="Q120" i="9"/>
  <c r="BE120" i="9"/>
  <c r="FH103" i="9"/>
  <c r="CL89" i="9"/>
  <c r="BE68" i="9"/>
  <c r="BE72" i="9"/>
  <c r="BE75" i="9"/>
  <c r="BE78" i="9"/>
  <c r="BE81" i="9"/>
  <c r="BE91" i="9"/>
  <c r="BE98" i="9"/>
  <c r="BE105" i="9"/>
  <c r="BK108" i="9"/>
  <c r="BM107" i="9"/>
  <c r="BK107" i="9" s="1"/>
  <c r="GB111" i="9"/>
  <c r="E111" i="9"/>
  <c r="AG111" i="9"/>
  <c r="T111" i="9"/>
  <c r="DZ103" i="9" s="1"/>
  <c r="W114" i="9"/>
  <c r="FY114" i="9"/>
  <c r="M114" i="9"/>
  <c r="BD114" i="9"/>
  <c r="BK114" i="9"/>
  <c r="GC117" i="9"/>
  <c r="Q119" i="9"/>
  <c r="GB129" i="9"/>
  <c r="E129" i="9"/>
  <c r="BC130" i="9"/>
  <c r="FX130" i="9"/>
  <c r="L130" i="9"/>
  <c r="BI131" i="9"/>
  <c r="J131" i="9" s="1"/>
  <c r="FX135" i="9"/>
  <c r="L135" i="9"/>
  <c r="BC135" i="9"/>
  <c r="W131" i="9"/>
  <c r="AT227" i="9"/>
  <c r="AT140" i="9"/>
  <c r="AZ227" i="9"/>
  <c r="AZ140" i="9"/>
  <c r="J145" i="9"/>
  <c r="J144" i="9" s="1"/>
  <c r="BI144" i="9"/>
  <c r="BI141" i="9" s="1"/>
  <c r="Y159" i="9"/>
  <c r="BG159" i="9"/>
  <c r="H159" i="9" s="1"/>
  <c r="BE66" i="9"/>
  <c r="BE70" i="9"/>
  <c r="BE77" i="9"/>
  <c r="BE93" i="9"/>
  <c r="BE96" i="9"/>
  <c r="BE100" i="9"/>
  <c r="BV101" i="9"/>
  <c r="N105" i="9"/>
  <c r="BC109" i="9"/>
  <c r="FX109" i="9"/>
  <c r="L109" i="9"/>
  <c r="N111" i="9"/>
  <c r="BE111" i="9"/>
  <c r="Q111" i="9"/>
  <c r="W112" i="9"/>
  <c r="FZ112" i="9"/>
  <c r="N112" i="9"/>
  <c r="Q112" i="9"/>
  <c r="Q113" i="9"/>
  <c r="P114" i="9"/>
  <c r="DV103" i="9" s="1"/>
  <c r="BG114" i="9"/>
  <c r="BC116" i="9"/>
  <c r="FX116" i="9"/>
  <c r="L116" i="9"/>
  <c r="S119" i="9"/>
  <c r="AG119" i="9"/>
  <c r="AE119" i="9" s="1"/>
  <c r="O119" i="9" s="1"/>
  <c r="T119" i="9"/>
  <c r="FZ119" i="9"/>
  <c r="U123" i="9"/>
  <c r="EA103" i="9" s="1"/>
  <c r="AG123" i="9"/>
  <c r="BF123" i="9"/>
  <c r="G123" i="9" s="1"/>
  <c r="BC125" i="9"/>
  <c r="FX125" i="9"/>
  <c r="L125" i="9"/>
  <c r="FX126" i="9"/>
  <c r="BC127" i="9"/>
  <c r="FX127" i="9"/>
  <c r="L127" i="9"/>
  <c r="FX128" i="9"/>
  <c r="I131" i="9"/>
  <c r="F137" i="9"/>
  <c r="GC137" i="9"/>
  <c r="V227" i="9"/>
  <c r="N110" i="9"/>
  <c r="BC110" i="9"/>
  <c r="FZ110" i="9"/>
  <c r="W113" i="9"/>
  <c r="Y114" i="9"/>
  <c r="N115" i="9"/>
  <c r="BC115" i="9"/>
  <c r="FZ115" i="9"/>
  <c r="BE116" i="9"/>
  <c r="BD119" i="9"/>
  <c r="W121" i="9"/>
  <c r="W123" i="9"/>
  <c r="BE125" i="9"/>
  <c r="BC126" i="9"/>
  <c r="BE127" i="9"/>
  <c r="BC128" i="9"/>
  <c r="T129" i="9"/>
  <c r="AJ227" i="9"/>
  <c r="AJ140" i="9"/>
  <c r="M144" i="9"/>
  <c r="AD227" i="9"/>
  <c r="AD140" i="9"/>
  <c r="AO144" i="9"/>
  <c r="AO141" i="9" s="1"/>
  <c r="AU144" i="9"/>
  <c r="Y145" i="9"/>
  <c r="AA144" i="9"/>
  <c r="AA141" i="9" s="1"/>
  <c r="BG145" i="9"/>
  <c r="Y149" i="9"/>
  <c r="BG149" i="9"/>
  <c r="H149" i="9" s="1"/>
  <c r="Y153" i="9"/>
  <c r="BG153" i="9"/>
  <c r="H153" i="9" s="1"/>
  <c r="AM158" i="9"/>
  <c r="BC158" i="9" s="1"/>
  <c r="D158" i="9" s="1"/>
  <c r="BE158" i="9"/>
  <c r="F158" i="9" s="1"/>
  <c r="Q205" i="9"/>
  <c r="O205" i="9" s="1"/>
  <c r="V204" i="9"/>
  <c r="Q204" i="9" s="1"/>
  <c r="O204" i="9" s="1"/>
  <c r="AM205" i="9"/>
  <c r="AO204" i="9"/>
  <c r="BI204" i="9"/>
  <c r="BE113" i="9"/>
  <c r="BC117" i="9"/>
  <c r="BE121" i="9"/>
  <c r="BD123" i="9"/>
  <c r="FY123" i="9"/>
  <c r="BC124" i="9"/>
  <c r="FX132" i="9"/>
  <c r="L132" i="9"/>
  <c r="BC132" i="9"/>
  <c r="FX133" i="9"/>
  <c r="L133" i="9"/>
  <c r="BC133" i="9"/>
  <c r="AX227" i="9"/>
  <c r="AX140" i="9"/>
  <c r="Q141" i="9"/>
  <c r="O142" i="9"/>
  <c r="BG142" i="9"/>
  <c r="H143" i="9"/>
  <c r="H142" i="9" s="1"/>
  <c r="Z227" i="9"/>
  <c r="Z140" i="9"/>
  <c r="AR227" i="9"/>
  <c r="AR140" i="9"/>
  <c r="AW144" i="9"/>
  <c r="G141" i="9"/>
  <c r="L115" i="9"/>
  <c r="L117" i="9"/>
  <c r="L124" i="9"/>
  <c r="N125" i="9"/>
  <c r="L126" i="9"/>
  <c r="N127" i="9"/>
  <c r="L128" i="9"/>
  <c r="N129" i="9"/>
  <c r="BE129" i="9"/>
  <c r="BM131" i="9"/>
  <c r="CW101" i="9" s="1"/>
  <c r="BK133" i="9"/>
  <c r="E134" i="9"/>
  <c r="BC134" i="9"/>
  <c r="FX134" i="9"/>
  <c r="L134" i="9"/>
  <c r="FX136" i="9"/>
  <c r="L136" i="9"/>
  <c r="BC136" i="9"/>
  <c r="E137" i="9"/>
  <c r="FX137" i="9"/>
  <c r="L137" i="9"/>
  <c r="BC137" i="9"/>
  <c r="GC139" i="9"/>
  <c r="J141" i="9"/>
  <c r="BE143" i="9"/>
  <c r="W143" i="9"/>
  <c r="Y142" i="9"/>
  <c r="AW142" i="9"/>
  <c r="AU143" i="9"/>
  <c r="O144" i="9"/>
  <c r="AB227" i="9"/>
  <c r="AB140" i="9"/>
  <c r="AG144" i="9"/>
  <c r="AE144" i="9" s="1"/>
  <c r="BK144" i="9"/>
  <c r="Y172" i="9"/>
  <c r="BG172" i="9"/>
  <c r="H172" i="9" s="1"/>
  <c r="AM183" i="9"/>
  <c r="BE183" i="9"/>
  <c r="F183" i="9" s="1"/>
  <c r="W184" i="9"/>
  <c r="N184" i="9"/>
  <c r="BE184" i="9"/>
  <c r="F184" i="9" s="1"/>
  <c r="BE130" i="9"/>
  <c r="FZ133" i="9"/>
  <c r="BE134" i="9"/>
  <c r="FZ135" i="9"/>
  <c r="FZ137" i="9"/>
  <c r="BE138" i="9"/>
  <c r="BC139" i="9"/>
  <c r="FZ139" i="9"/>
  <c r="AP141" i="9"/>
  <c r="AG142" i="9"/>
  <c r="BM142" i="9"/>
  <c r="O143" i="9"/>
  <c r="Y144" i="9"/>
  <c r="N144" i="9" s="1"/>
  <c r="AO145" i="9"/>
  <c r="AM145" i="9" s="1"/>
  <c r="BE187" i="9"/>
  <c r="F187" i="9" s="1"/>
  <c r="BK189" i="9"/>
  <c r="AS189" i="9"/>
  <c r="AS227" i="9" s="1"/>
  <c r="AE193" i="9"/>
  <c r="AF189" i="9"/>
  <c r="M193" i="9"/>
  <c r="BE198" i="9"/>
  <c r="F198" i="9" s="1"/>
  <c r="AE198" i="9"/>
  <c r="L198" i="9" s="1"/>
  <c r="N198" i="9"/>
  <c r="BE156" i="9"/>
  <c r="F156" i="9" s="1"/>
  <c r="AM156" i="9"/>
  <c r="BC156" i="9" s="1"/>
  <c r="D156" i="9" s="1"/>
  <c r="BE157" i="9"/>
  <c r="F157" i="9" s="1"/>
  <c r="AM157" i="9"/>
  <c r="BC157" i="9" s="1"/>
  <c r="D157" i="9" s="1"/>
  <c r="BC183" i="9"/>
  <c r="D183" i="9" s="1"/>
  <c r="AM185" i="9"/>
  <c r="BC185" i="9" s="1"/>
  <c r="D185" i="9" s="1"/>
  <c r="BE185" i="9"/>
  <c r="F185" i="9" s="1"/>
  <c r="L188" i="9"/>
  <c r="BC188" i="9"/>
  <c r="D188" i="9" s="1"/>
  <c r="AG189" i="9"/>
  <c r="I191" i="9"/>
  <c r="I190" i="9" s="1"/>
  <c r="BH190" i="9"/>
  <c r="H193" i="9"/>
  <c r="H189" i="9" s="1"/>
  <c r="BC197" i="9"/>
  <c r="D197" i="9" s="1"/>
  <c r="L197" i="9"/>
  <c r="L139" i="9"/>
  <c r="AH140" i="9"/>
  <c r="AL140" i="9"/>
  <c r="U227" i="9"/>
  <c r="Y167" i="9"/>
  <c r="BG167" i="9"/>
  <c r="H167" i="9" s="1"/>
  <c r="BC182" i="9"/>
  <c r="D182" i="9" s="1"/>
  <c r="Q189" i="9"/>
  <c r="Y189" i="9"/>
  <c r="F190" i="9"/>
  <c r="W190" i="9"/>
  <c r="L190" i="9" s="1"/>
  <c r="N190" i="9"/>
  <c r="E191" i="9"/>
  <c r="E190" i="9" s="1"/>
  <c r="BD190" i="9"/>
  <c r="N192" i="9"/>
  <c r="AE192" i="9"/>
  <c r="L192" i="9" s="1"/>
  <c r="BE192" i="9"/>
  <c r="F192" i="9" s="1"/>
  <c r="BE202" i="9"/>
  <c r="F202" i="9" s="1"/>
  <c r="AE202" i="9"/>
  <c r="L202" i="9" s="1"/>
  <c r="N202" i="9"/>
  <c r="AW182" i="9"/>
  <c r="AU182" i="9" s="1"/>
  <c r="AM187" i="9"/>
  <c r="BC187" i="9" s="1"/>
  <c r="D187" i="9" s="1"/>
  <c r="G189" i="9"/>
  <c r="O189" i="9"/>
  <c r="W189" i="9"/>
  <c r="AU189" i="9"/>
  <c r="BE191" i="9"/>
  <c r="F191" i="9" s="1"/>
  <c r="W193" i="9"/>
  <c r="BE194" i="9"/>
  <c r="F194" i="9" s="1"/>
  <c r="AE194" i="9"/>
  <c r="L194" i="9" s="1"/>
  <c r="N194" i="9"/>
  <c r="G194" i="9"/>
  <c r="G193" i="9" s="1"/>
  <c r="BF193" i="9"/>
  <c r="K194" i="9"/>
  <c r="K193" i="9" s="1"/>
  <c r="K189" i="9" s="1"/>
  <c r="BJ193" i="9"/>
  <c r="BJ189" i="9" s="1"/>
  <c r="BJ140" i="9" s="1"/>
  <c r="AW205" i="9"/>
  <c r="AU205" i="9" s="1"/>
  <c r="BB204" i="9"/>
  <c r="BB227" i="9" s="1"/>
  <c r="BE217" i="9"/>
  <c r="F217" i="9" s="1"/>
  <c r="AE217" i="9"/>
  <c r="L217" i="9" s="1"/>
  <c r="N217" i="9"/>
  <c r="BC191" i="9"/>
  <c r="D191" i="9" s="1"/>
  <c r="L191" i="9"/>
  <c r="BC192" i="9"/>
  <c r="D192" i="9" s="1"/>
  <c r="O193" i="9"/>
  <c r="N193" i="9"/>
  <c r="I196" i="9"/>
  <c r="I193" i="9" s="1"/>
  <c r="BH193" i="9"/>
  <c r="W200" i="9"/>
  <c r="BE200" i="9"/>
  <c r="F200" i="9" s="1"/>
  <c r="L204" i="9"/>
  <c r="AE205" i="9"/>
  <c r="L205" i="9" s="1"/>
  <c r="N205" i="9"/>
  <c r="F205" i="9"/>
  <c r="D205" i="9" s="1"/>
  <c r="N207" i="9"/>
  <c r="I208" i="9"/>
  <c r="I207" i="9" s="1"/>
  <c r="BH207" i="9"/>
  <c r="BH204" i="9" s="1"/>
  <c r="BC216" i="9"/>
  <c r="D216" i="9" s="1"/>
  <c r="L216" i="9"/>
  <c r="M189" i="9"/>
  <c r="N191" i="9"/>
  <c r="AM193" i="9"/>
  <c r="BK193" i="9"/>
  <c r="W196" i="9"/>
  <c r="BE196" i="9"/>
  <c r="F196" i="9" s="1"/>
  <c r="E196" i="9"/>
  <c r="E193" i="9" s="1"/>
  <c r="BD193" i="9"/>
  <c r="BC201" i="9"/>
  <c r="D201" i="9" s="1"/>
  <c r="L201" i="9"/>
  <c r="AE204" i="9"/>
  <c r="N204" i="9"/>
  <c r="L206" i="9"/>
  <c r="BC206" i="9"/>
  <c r="D206" i="9" s="1"/>
  <c r="O207" i="9"/>
  <c r="E208" i="9"/>
  <c r="E207" i="9" s="1"/>
  <c r="BD207" i="9"/>
  <c r="BJ207" i="9"/>
  <c r="BJ204" i="9" s="1"/>
  <c r="K209" i="9"/>
  <c r="N195" i="9"/>
  <c r="N199" i="9"/>
  <c r="W203" i="9"/>
  <c r="BR204" i="9"/>
  <c r="BR140" i="9" s="1"/>
  <c r="AM207" i="9"/>
  <c r="BI207" i="9"/>
  <c r="K207" i="9"/>
  <c r="K204" i="9" s="1"/>
  <c r="F204" i="9" s="1"/>
  <c r="BE208" i="9"/>
  <c r="F208" i="9" s="1"/>
  <c r="AE210" i="9"/>
  <c r="L210" i="9" s="1"/>
  <c r="N210" i="9"/>
  <c r="W211" i="9"/>
  <c r="BE211" i="9"/>
  <c r="F211" i="9" s="1"/>
  <c r="BE213" i="9"/>
  <c r="F213" i="9" s="1"/>
  <c r="AE213" i="9"/>
  <c r="BC213" i="9" s="1"/>
  <c r="D213" i="9" s="1"/>
  <c r="N213" i="9"/>
  <c r="AE195" i="9"/>
  <c r="L195" i="9" s="1"/>
  <c r="AE199" i="9"/>
  <c r="BC199" i="9" s="1"/>
  <c r="D199" i="9" s="1"/>
  <c r="N206" i="9"/>
  <c r="AE207" i="9"/>
  <c r="G207" i="9"/>
  <c r="BC208" i="9"/>
  <c r="D208" i="9" s="1"/>
  <c r="L208" i="9"/>
  <c r="BC209" i="9"/>
  <c r="D209" i="9" s="1"/>
  <c r="BE205" i="9"/>
  <c r="BC205" i="9" s="1"/>
  <c r="BE206" i="9"/>
  <c r="F206" i="9" s="1"/>
  <c r="W207" i="9"/>
  <c r="L207" i="9" s="1"/>
  <c r="H207" i="9"/>
  <c r="BC212" i="9"/>
  <c r="D212" i="9" s="1"/>
  <c r="L212" i="9"/>
  <c r="W215" i="9"/>
  <c r="BE215" i="9"/>
  <c r="F215" i="9" s="1"/>
  <c r="N214" i="9"/>
  <c r="AE214" i="9"/>
  <c r="BC214" i="9" s="1"/>
  <c r="D214" i="9" s="1"/>
  <c r="BC79" i="9" l="1"/>
  <c r="O79" i="9"/>
  <c r="FX79" i="9"/>
  <c r="L79" i="9"/>
  <c r="L131" i="8"/>
  <c r="O131" i="8"/>
  <c r="BC131" i="8"/>
  <c r="D131" i="8" s="1"/>
  <c r="D204" i="9"/>
  <c r="AI14" i="9"/>
  <c r="EO14" i="9"/>
  <c r="BE204" i="9"/>
  <c r="FX104" i="9"/>
  <c r="O104" i="9"/>
  <c r="BC104" i="9"/>
  <c r="L104" i="9"/>
  <c r="AQ14" i="8"/>
  <c r="BB11" i="7"/>
  <c r="BB12" i="7"/>
  <c r="U14" i="7"/>
  <c r="AC11" i="7"/>
  <c r="AC12" i="7"/>
  <c r="AG25" i="7"/>
  <c r="AE25" i="7" s="1"/>
  <c r="T29" i="7"/>
  <c r="AJ25" i="7"/>
  <c r="AJ14" i="7" s="1"/>
  <c r="O266" i="6"/>
  <c r="O40" i="1"/>
  <c r="O38" i="1"/>
  <c r="O36" i="1"/>
  <c r="O15" i="1"/>
  <c r="O94" i="1"/>
  <c r="O92" i="1"/>
  <c r="O90" i="1"/>
  <c r="O88" i="1"/>
  <c r="O86" i="1"/>
  <c r="O84" i="1"/>
  <c r="O71" i="1"/>
  <c r="O69" i="1"/>
  <c r="O67" i="1"/>
  <c r="O65" i="1"/>
  <c r="O56" i="1"/>
  <c r="O54" i="1"/>
  <c r="O52" i="1"/>
  <c r="O50" i="1"/>
  <c r="O48" i="1"/>
  <c r="O45" i="1"/>
  <c r="O28" i="1"/>
  <c r="O26" i="1"/>
  <c r="O24" i="1"/>
  <c r="O106" i="1"/>
  <c r="O104" i="1"/>
  <c r="O102" i="1"/>
  <c r="O100" i="1"/>
  <c r="O98" i="1"/>
  <c r="O96" i="1"/>
  <c r="O81" i="1"/>
  <c r="O79" i="1"/>
  <c r="O77" i="1"/>
  <c r="O75" i="1"/>
  <c r="O73" i="1"/>
  <c r="O62" i="1"/>
  <c r="O60" i="1"/>
  <c r="O58" i="1"/>
  <c r="O42" i="1"/>
  <c r="O21" i="1"/>
  <c r="O19" i="1"/>
  <c r="O17" i="1"/>
  <c r="O13" i="1"/>
  <c r="O27" i="1"/>
  <c r="O59" i="1"/>
  <c r="O105" i="1"/>
  <c r="O85" i="1"/>
  <c r="O30" i="1"/>
  <c r="O74" i="1"/>
  <c r="O99" i="1"/>
  <c r="O29" i="1"/>
  <c r="O53" i="1"/>
  <c r="O91" i="1"/>
  <c r="O68" i="1"/>
  <c r="O14" i="1"/>
  <c r="O32" i="1"/>
  <c r="O63" i="1"/>
  <c r="O12" i="1"/>
  <c r="O35" i="1"/>
  <c r="O78" i="1"/>
  <c r="O103" i="1"/>
  <c r="O46" i="1"/>
  <c r="O33" i="1"/>
  <c r="O66" i="1"/>
  <c r="O89" i="1"/>
  <c r="O18" i="1"/>
  <c r="O37" i="1"/>
  <c r="O76" i="1"/>
  <c r="O97" i="1"/>
  <c r="O31" i="1"/>
  <c r="O16" i="1"/>
  <c r="O39" i="1"/>
  <c r="O82" i="1"/>
  <c r="O93" i="1"/>
  <c r="O44" i="1"/>
  <c r="O70" i="1"/>
  <c r="O22" i="1"/>
  <c r="O41" i="1"/>
  <c r="O80" i="1"/>
  <c r="O101" i="1"/>
  <c r="O51" i="1"/>
  <c r="O55" i="1"/>
  <c r="O20" i="1"/>
  <c r="O61" i="1"/>
  <c r="O25" i="1"/>
  <c r="O49" i="1"/>
  <c r="O87" i="1"/>
  <c r="BO11" i="8"/>
  <c r="BO12" i="8"/>
  <c r="AQ12" i="7"/>
  <c r="AQ11" i="7"/>
  <c r="M266" i="6"/>
  <c r="M268" i="6"/>
  <c r="I87" i="6"/>
  <c r="O107" i="3"/>
  <c r="O103" i="3"/>
  <c r="O99" i="3"/>
  <c r="O94" i="3"/>
  <c r="O90" i="3"/>
  <c r="O86" i="3"/>
  <c r="O78" i="3"/>
  <c r="O65" i="3"/>
  <c r="O57" i="3"/>
  <c r="O30" i="3"/>
  <c r="O106" i="3"/>
  <c r="O89" i="3"/>
  <c r="O77" i="3"/>
  <c r="O69" i="3"/>
  <c r="O53" i="3"/>
  <c r="O43" i="3"/>
  <c r="O39" i="3"/>
  <c r="O21" i="3"/>
  <c r="O17" i="3"/>
  <c r="O47" i="3"/>
  <c r="O34" i="3"/>
  <c r="O26" i="3"/>
  <c r="O102" i="3"/>
  <c r="O98" i="3"/>
  <c r="O93" i="3"/>
  <c r="O81" i="3"/>
  <c r="O73" i="3"/>
  <c r="O61" i="3"/>
  <c r="O48" i="3"/>
  <c r="O76" i="3"/>
  <c r="O18" i="3"/>
  <c r="O23" i="3"/>
  <c r="O41" i="3"/>
  <c r="O100" i="3"/>
  <c r="O108" i="3"/>
  <c r="O55" i="3"/>
  <c r="O46" i="3"/>
  <c r="O28" i="3"/>
  <c r="O33" i="3"/>
  <c r="O91" i="3"/>
  <c r="O79" i="3"/>
  <c r="O71" i="3"/>
  <c r="O52" i="3"/>
  <c r="O82" i="3"/>
  <c r="O14" i="3"/>
  <c r="O19" i="3"/>
  <c r="O24" i="3"/>
  <c r="O42" i="3"/>
  <c r="O101" i="3"/>
  <c r="O80" i="3"/>
  <c r="O58" i="3"/>
  <c r="O29" i="3"/>
  <c r="O35" i="3"/>
  <c r="O92" i="3"/>
  <c r="O54" i="3"/>
  <c r="O67" i="3"/>
  <c r="O72" i="3"/>
  <c r="O51" i="3"/>
  <c r="O56" i="3"/>
  <c r="O84" i="3"/>
  <c r="O15" i="3"/>
  <c r="O20" i="3"/>
  <c r="O38" i="3"/>
  <c r="O44" i="3"/>
  <c r="O104" i="3"/>
  <c r="O83" i="3"/>
  <c r="O60" i="3"/>
  <c r="O31" i="3"/>
  <c r="O87" i="3"/>
  <c r="O95" i="3"/>
  <c r="O63" i="3"/>
  <c r="O68" i="3"/>
  <c r="O62" i="3"/>
  <c r="O16" i="3"/>
  <c r="O22" i="3"/>
  <c r="O40" i="3"/>
  <c r="O105" i="3"/>
  <c r="O50" i="3"/>
  <c r="O64" i="3"/>
  <c r="O27" i="3"/>
  <c r="O32" i="3"/>
  <c r="O88" i="3"/>
  <c r="O96" i="3"/>
  <c r="O75" i="3"/>
  <c r="O70" i="3"/>
  <c r="O37" i="3"/>
  <c r="K140" i="9"/>
  <c r="O89" i="9"/>
  <c r="L89" i="9"/>
  <c r="FX89" i="9"/>
  <c r="BH29" i="9"/>
  <c r="FN29" i="9"/>
  <c r="AY12" i="9"/>
  <c r="AY11" i="9"/>
  <c r="F193" i="8"/>
  <c r="D193" i="8" s="1"/>
  <c r="G189" i="8"/>
  <c r="AQ225" i="8"/>
  <c r="AQ140" i="8"/>
  <c r="AT11" i="7"/>
  <c r="AT12" i="7"/>
  <c r="AL11" i="7"/>
  <c r="AL12" i="7"/>
  <c r="F131" i="7"/>
  <c r="EH131" i="7"/>
  <c r="AC14" i="6"/>
  <c r="AC12" i="6"/>
  <c r="AC11" i="6" s="1"/>
  <c r="BV19" i="8"/>
  <c r="AE15" i="8"/>
  <c r="L19" i="8"/>
  <c r="O19" i="8"/>
  <c r="AS11" i="7"/>
  <c r="AS12" i="7"/>
  <c r="BR11" i="7"/>
  <c r="BR12" i="7"/>
  <c r="AT911" i="6"/>
  <c r="AF910" i="6"/>
  <c r="AS911" i="6"/>
  <c r="Z266" i="6"/>
  <c r="Z268" i="6"/>
  <c r="GC77" i="9"/>
  <c r="F77" i="9"/>
  <c r="FX131" i="9"/>
  <c r="L131" i="9"/>
  <c r="BC131" i="9"/>
  <c r="O131" i="9"/>
  <c r="GC75" i="9"/>
  <c r="F75" i="9"/>
  <c r="O94" i="9"/>
  <c r="L94" i="9"/>
  <c r="FX94" i="9"/>
  <c r="BE94" i="9"/>
  <c r="Q94" i="9"/>
  <c r="FZ94" i="9"/>
  <c r="BV94" i="9"/>
  <c r="N94" i="9"/>
  <c r="GA100" i="9"/>
  <c r="D100" i="9"/>
  <c r="BE73" i="9"/>
  <c r="Q73" i="9"/>
  <c r="FZ73" i="9"/>
  <c r="BV73" i="9"/>
  <c r="N73" i="9"/>
  <c r="BV84" i="9"/>
  <c r="BE84" i="9"/>
  <c r="N84" i="9"/>
  <c r="FZ84" i="9"/>
  <c r="W84" i="9"/>
  <c r="Q84" i="9"/>
  <c r="Y83" i="9"/>
  <c r="Q26" i="9"/>
  <c r="FZ26" i="9"/>
  <c r="N26" i="9"/>
  <c r="GA27" i="9"/>
  <c r="D27" i="9"/>
  <c r="GA21" i="9"/>
  <c r="D21" i="9"/>
  <c r="AK11" i="9"/>
  <c r="U14" i="9"/>
  <c r="AK12" i="9"/>
  <c r="GC21" i="9"/>
  <c r="F21" i="9"/>
  <c r="AV14" i="9"/>
  <c r="FB14" i="9"/>
  <c r="FY14" i="9"/>
  <c r="M15" i="9"/>
  <c r="P15" i="9"/>
  <c r="X14" i="9"/>
  <c r="G16" i="9"/>
  <c r="DM16" i="9"/>
  <c r="N31" i="9"/>
  <c r="FZ31" i="9"/>
  <c r="Q31" i="9"/>
  <c r="BV31" i="9"/>
  <c r="BE31" i="9"/>
  <c r="T29" i="9"/>
  <c r="EH25" i="9"/>
  <c r="AB25" i="9"/>
  <c r="T25" i="9" s="1"/>
  <c r="P225" i="8"/>
  <c r="O189" i="8"/>
  <c r="FQ26" i="9"/>
  <c r="BK26" i="9"/>
  <c r="BC194" i="8"/>
  <c r="D194" i="8" s="1"/>
  <c r="L194" i="8"/>
  <c r="Z140" i="8"/>
  <c r="R140" i="8" s="1"/>
  <c r="Z225" i="8"/>
  <c r="AZ12" i="8"/>
  <c r="AZ11" i="8"/>
  <c r="AR14" i="9"/>
  <c r="EX14" i="9"/>
  <c r="BF189" i="8"/>
  <c r="BE189" i="8" s="1"/>
  <c r="BE193" i="8"/>
  <c r="E141" i="8"/>
  <c r="L126" i="8"/>
  <c r="O126" i="8"/>
  <c r="BC126" i="8"/>
  <c r="D126" i="8" s="1"/>
  <c r="L110" i="8"/>
  <c r="O110" i="8"/>
  <c r="BC110" i="8"/>
  <c r="D110" i="8" s="1"/>
  <c r="L97" i="8"/>
  <c r="BC97" i="8"/>
  <c r="D97" i="8" s="1"/>
  <c r="O97" i="8"/>
  <c r="L70" i="8"/>
  <c r="O70" i="8"/>
  <c r="BC70" i="8"/>
  <c r="D70" i="8" s="1"/>
  <c r="L66" i="8"/>
  <c r="O66" i="8"/>
  <c r="BC66" i="8"/>
  <c r="D66" i="8" s="1"/>
  <c r="H26" i="9"/>
  <c r="DN26" i="9"/>
  <c r="F207" i="8"/>
  <c r="D207" i="8" s="1"/>
  <c r="BC202" i="8"/>
  <c r="D202" i="8" s="1"/>
  <c r="L202" i="8"/>
  <c r="BC153" i="8"/>
  <c r="D153" i="8" s="1"/>
  <c r="L153" i="8"/>
  <c r="BC149" i="8"/>
  <c r="D149" i="8" s="1"/>
  <c r="L149" i="8"/>
  <c r="F143" i="8"/>
  <c r="F142" i="8" s="1"/>
  <c r="BE142" i="8"/>
  <c r="BV87" i="8"/>
  <c r="BE87" i="8"/>
  <c r="F87" i="8" s="1"/>
  <c r="N87" i="8"/>
  <c r="Q87" i="8"/>
  <c r="W87" i="8"/>
  <c r="W167" i="8"/>
  <c r="N167" i="8"/>
  <c r="BE167" i="8"/>
  <c r="F167" i="8" s="1"/>
  <c r="E19" i="9"/>
  <c r="I1" i="9" s="1"/>
  <c r="DE129" i="8"/>
  <c r="DC129" i="8"/>
  <c r="E129" i="8"/>
  <c r="EM103" i="8"/>
  <c r="F89" i="8"/>
  <c r="CO89" i="8"/>
  <c r="W59" i="8"/>
  <c r="BE59" i="8"/>
  <c r="F59" i="8" s="1"/>
  <c r="Q59" i="8"/>
  <c r="BV59" i="8"/>
  <c r="N59" i="8"/>
  <c r="W55" i="8"/>
  <c r="BE55" i="8"/>
  <c r="F55" i="8" s="1"/>
  <c r="Q55" i="8"/>
  <c r="N55" i="8"/>
  <c r="BV55" i="8"/>
  <c r="FT25" i="9"/>
  <c r="Y225" i="8"/>
  <c r="Y140" i="8"/>
  <c r="W141" i="8"/>
  <c r="AP225" i="8"/>
  <c r="O112" i="8"/>
  <c r="BC112" i="8"/>
  <c r="D112" i="8" s="1"/>
  <c r="CQ83" i="8"/>
  <c r="H83" i="8"/>
  <c r="DK103" i="8"/>
  <c r="BF83" i="8"/>
  <c r="R83" i="8"/>
  <c r="CO79" i="8"/>
  <c r="F79" i="8"/>
  <c r="EH176" i="7"/>
  <c r="F176" i="7"/>
  <c r="EH166" i="7"/>
  <c r="F166" i="7"/>
  <c r="O120" i="8"/>
  <c r="BC120" i="8"/>
  <c r="D120" i="8" s="1"/>
  <c r="BY89" i="8"/>
  <c r="BC46" i="8"/>
  <c r="D46" i="8" s="1"/>
  <c r="O46" i="8"/>
  <c r="L46" i="8"/>
  <c r="AG103" i="8"/>
  <c r="AE103" i="8" s="1"/>
  <c r="AH29" i="8"/>
  <c r="O92" i="8"/>
  <c r="BC92" i="8"/>
  <c r="D92" i="8" s="1"/>
  <c r="AB25" i="8"/>
  <c r="T29" i="8"/>
  <c r="AN29" i="8"/>
  <c r="DG29" i="8"/>
  <c r="AY29" i="8"/>
  <c r="L216" i="7"/>
  <c r="BC216" i="7"/>
  <c r="D216" i="7" s="1"/>
  <c r="L208" i="7"/>
  <c r="BC208" i="7"/>
  <c r="D208" i="7" s="1"/>
  <c r="AO189" i="7"/>
  <c r="CD189" i="7" s="1"/>
  <c r="AP140" i="7"/>
  <c r="CD142" i="7"/>
  <c r="O142" i="7"/>
  <c r="Q141" i="7"/>
  <c r="EH93" i="7"/>
  <c r="F93" i="7"/>
  <c r="EH66" i="7"/>
  <c r="F66" i="7"/>
  <c r="Q45" i="8"/>
  <c r="BE45" i="8"/>
  <c r="F45" i="8" s="1"/>
  <c r="W45" i="8"/>
  <c r="N45" i="8"/>
  <c r="BV45" i="8"/>
  <c r="O32" i="8"/>
  <c r="BC32" i="8"/>
  <c r="D32" i="8" s="1"/>
  <c r="W31" i="8"/>
  <c r="L32" i="8"/>
  <c r="BE16" i="8"/>
  <c r="BE15" i="8" s="1"/>
  <c r="F17" i="8"/>
  <c r="F16" i="8" s="1"/>
  <c r="BR12" i="8"/>
  <c r="BR11" i="8"/>
  <c r="BC197" i="7"/>
  <c r="D197" i="7" s="1"/>
  <c r="L197" i="7"/>
  <c r="CD193" i="7"/>
  <c r="O193" i="7"/>
  <c r="W184" i="7"/>
  <c r="N184" i="7"/>
  <c r="BE184" i="7"/>
  <c r="G141" i="7"/>
  <c r="F135" i="7"/>
  <c r="EH135" i="7"/>
  <c r="BC128" i="7"/>
  <c r="D128" i="7" s="1"/>
  <c r="O128" i="7"/>
  <c r="L128" i="7"/>
  <c r="N119" i="7"/>
  <c r="BE119" i="7"/>
  <c r="Q119" i="7"/>
  <c r="CD119" i="7" s="1"/>
  <c r="W119" i="7"/>
  <c r="L108" i="7"/>
  <c r="O108" i="7"/>
  <c r="BC108" i="7"/>
  <c r="D108" i="7" s="1"/>
  <c r="L101" i="7"/>
  <c r="O101" i="7"/>
  <c r="EH67" i="7"/>
  <c r="F67" i="7"/>
  <c r="BY53" i="7"/>
  <c r="AM53" i="7"/>
  <c r="F42" i="7"/>
  <c r="EH42" i="7"/>
  <c r="F34" i="7"/>
  <c r="EH34" i="7"/>
  <c r="Q19" i="7"/>
  <c r="CD19" i="7" s="1"/>
  <c r="N19" i="7"/>
  <c r="O33" i="8"/>
  <c r="BC33" i="8"/>
  <c r="D33" i="8" s="1"/>
  <c r="L33" i="8"/>
  <c r="EH214" i="7"/>
  <c r="F214" i="7"/>
  <c r="F209" i="7"/>
  <c r="EH209" i="7"/>
  <c r="O207" i="7"/>
  <c r="CD205" i="7"/>
  <c r="O205" i="7"/>
  <c r="CD190" i="7"/>
  <c r="EH172" i="7"/>
  <c r="F172" i="7"/>
  <c r="F163" i="7"/>
  <c r="EH163" i="7"/>
  <c r="AU141" i="7"/>
  <c r="EH137" i="7"/>
  <c r="F137" i="7"/>
  <c r="BD103" i="7"/>
  <c r="E104" i="7"/>
  <c r="E103" i="7" s="1"/>
  <c r="EH99" i="7"/>
  <c r="F99" i="7"/>
  <c r="L86" i="7"/>
  <c r="BC86" i="7"/>
  <c r="D86" i="7" s="1"/>
  <c r="O86" i="7"/>
  <c r="EH72" i="7"/>
  <c r="F72" i="7"/>
  <c r="BV65" i="7"/>
  <c r="N65" i="7"/>
  <c r="BE65" i="7"/>
  <c r="Q65" i="7"/>
  <c r="CD65" i="7" s="1"/>
  <c r="BV58" i="7"/>
  <c r="BE58" i="7"/>
  <c r="N58" i="7"/>
  <c r="Q58" i="7"/>
  <c r="CD58" i="7" s="1"/>
  <c r="W58" i="7"/>
  <c r="EH39" i="7"/>
  <c r="F39" i="7"/>
  <c r="BC136" i="7"/>
  <c r="D136" i="7" s="1"/>
  <c r="L136" i="7"/>
  <c r="O136" i="7"/>
  <c r="EH104" i="7"/>
  <c r="F104" i="7"/>
  <c r="F84" i="7"/>
  <c r="EH84" i="7"/>
  <c r="O77" i="7"/>
  <c r="BC77" i="7"/>
  <c r="D77" i="7" s="1"/>
  <c r="L77" i="7"/>
  <c r="EH51" i="7"/>
  <c r="F51" i="7"/>
  <c r="F47" i="7"/>
  <c r="EH47" i="7"/>
  <c r="W44" i="7"/>
  <c r="Y43" i="7"/>
  <c r="BV44" i="7"/>
  <c r="BE44" i="7"/>
  <c r="N44" i="7"/>
  <c r="Q44" i="7"/>
  <c r="CD44" i="7" s="1"/>
  <c r="O32" i="7"/>
  <c r="BC32" i="7"/>
  <c r="D32" i="7" s="1"/>
  <c r="L32" i="7"/>
  <c r="W31" i="7"/>
  <c r="AO30" i="7"/>
  <c r="AM30" i="7" s="1"/>
  <c r="AP29" i="7"/>
  <c r="EH22" i="7"/>
  <c r="F22" i="7"/>
  <c r="BC18" i="7"/>
  <c r="D18" i="7" s="1"/>
  <c r="O18" i="7"/>
  <c r="W16" i="7"/>
  <c r="L18" i="7"/>
  <c r="BQ11" i="7"/>
  <c r="BQ12" i="7"/>
  <c r="AK11" i="7"/>
  <c r="AK12" i="7"/>
  <c r="J811" i="6"/>
  <c r="AV812" i="6"/>
  <c r="L26" i="8"/>
  <c r="O26" i="8"/>
  <c r="AU15" i="8"/>
  <c r="F199" i="7"/>
  <c r="EH199" i="7"/>
  <c r="EH182" i="7"/>
  <c r="F182" i="7"/>
  <c r="O120" i="7"/>
  <c r="BC120" i="7"/>
  <c r="D120" i="7" s="1"/>
  <c r="L120" i="7"/>
  <c r="BK103" i="7"/>
  <c r="BL29" i="7"/>
  <c r="L67" i="7"/>
  <c r="O67" i="7"/>
  <c r="BC67" i="7"/>
  <c r="D67" i="7" s="1"/>
  <c r="M30" i="7"/>
  <c r="X29" i="7"/>
  <c r="P30" i="7"/>
  <c r="EH23" i="7"/>
  <c r="F23" i="7"/>
  <c r="AT12" i="8"/>
  <c r="AT11" i="8"/>
  <c r="W145" i="7"/>
  <c r="N145" i="7"/>
  <c r="BE145" i="7"/>
  <c r="AH11" i="7"/>
  <c r="AH12" i="7"/>
  <c r="H103" i="7"/>
  <c r="F85" i="7"/>
  <c r="EH85" i="7"/>
  <c r="BV79" i="7"/>
  <c r="N79" i="7"/>
  <c r="BE79" i="7"/>
  <c r="Q79" i="7"/>
  <c r="CD79" i="7" s="1"/>
  <c r="W79" i="7"/>
  <c r="L78" i="7"/>
  <c r="O78" i="7"/>
  <c r="BC78" i="7"/>
  <c r="D78" i="7" s="1"/>
  <c r="F45" i="7"/>
  <c r="EH45" i="7"/>
  <c r="R30" i="7"/>
  <c r="Z29" i="7"/>
  <c r="BV19" i="7"/>
  <c r="L19" i="7"/>
  <c r="O19" i="7"/>
  <c r="S53" i="8"/>
  <c r="BG53" i="8"/>
  <c r="BL14" i="8"/>
  <c r="F193" i="7"/>
  <c r="D193" i="7" s="1"/>
  <c r="F195" i="7"/>
  <c r="EH195" i="7"/>
  <c r="L172" i="7"/>
  <c r="Q131" i="7"/>
  <c r="CD131" i="7" s="1"/>
  <c r="F126" i="7"/>
  <c r="EH126" i="7"/>
  <c r="N101" i="7"/>
  <c r="O100" i="7"/>
  <c r="BC100" i="7"/>
  <c r="D100" i="7" s="1"/>
  <c r="L100" i="7"/>
  <c r="O96" i="7"/>
  <c r="BC96" i="7"/>
  <c r="D96" i="7" s="1"/>
  <c r="L96" i="7"/>
  <c r="L71" i="7"/>
  <c r="O71" i="7"/>
  <c r="BC71" i="7"/>
  <c r="D71" i="7" s="1"/>
  <c r="D68" i="7"/>
  <c r="AM43" i="7"/>
  <c r="BY43" i="7"/>
  <c r="Q104" i="7"/>
  <c r="CD104" i="7" s="1"/>
  <c r="AD14" i="7"/>
  <c r="AT543" i="6"/>
  <c r="AU543" i="6" s="1"/>
  <c r="AW543" i="6"/>
  <c r="AS543" i="6"/>
  <c r="AT535" i="6"/>
  <c r="AU535" i="6" s="1"/>
  <c r="AW535" i="6"/>
  <c r="AS535" i="6"/>
  <c r="AT525" i="6"/>
  <c r="AU525" i="6" s="1"/>
  <c r="AW525" i="6"/>
  <c r="AS525" i="6"/>
  <c r="AT517" i="6"/>
  <c r="AU517" i="6" s="1"/>
  <c r="AW517" i="6"/>
  <c r="AS517" i="6"/>
  <c r="BH30" i="7"/>
  <c r="T25" i="7"/>
  <c r="AG15" i="7"/>
  <c r="AG811" i="6"/>
  <c r="AF812" i="6"/>
  <c r="AT545" i="6"/>
  <c r="AU545" i="6" s="1"/>
  <c r="AS545" i="6"/>
  <c r="AW545" i="6"/>
  <c r="AT537" i="6"/>
  <c r="AU537" i="6" s="1"/>
  <c r="AS537" i="6"/>
  <c r="AW537" i="6"/>
  <c r="AT523" i="6"/>
  <c r="AU523" i="6" s="1"/>
  <c r="AS523" i="6"/>
  <c r="AW523" i="6"/>
  <c r="AV489" i="6"/>
  <c r="AG488" i="6"/>
  <c r="H15" i="7"/>
  <c r="J148" i="6"/>
  <c r="AV148" i="6" s="1"/>
  <c r="AV161" i="6"/>
  <c r="AM161" i="6"/>
  <c r="AS247" i="6"/>
  <c r="I246" i="6"/>
  <c r="AW219" i="6"/>
  <c r="AS219" i="6"/>
  <c r="I215" i="6"/>
  <c r="AG26" i="6"/>
  <c r="I25" i="6"/>
  <c r="AS116" i="6"/>
  <c r="AS90" i="6"/>
  <c r="AV29" i="6"/>
  <c r="AG672" i="6"/>
  <c r="AV433" i="6"/>
  <c r="J432" i="6"/>
  <c r="AT280" i="6"/>
  <c r="AU280" i="6" s="1"/>
  <c r="AF278" i="6"/>
  <c r="AE11" i="6"/>
  <c r="J341" i="6"/>
  <c r="L266" i="6"/>
  <c r="AH266" i="6"/>
  <c r="T11" i="6"/>
  <c r="K14" i="6"/>
  <c r="AZ12" i="6" s="1"/>
  <c r="K12" i="6"/>
  <c r="K11" i="6" s="1"/>
  <c r="O11" i="6"/>
  <c r="AW90" i="6"/>
  <c r="V11" i="6"/>
  <c r="S11" i="6"/>
  <c r="L203" i="9"/>
  <c r="BC203" i="9"/>
  <c r="D203" i="9" s="1"/>
  <c r="BE207" i="9"/>
  <c r="AL14" i="9"/>
  <c r="ER14" i="9"/>
  <c r="E123" i="9"/>
  <c r="GB123" i="9"/>
  <c r="BG144" i="9"/>
  <c r="BE144" i="9" s="1"/>
  <c r="BC144" i="9" s="1"/>
  <c r="H145" i="9"/>
  <c r="H144" i="9" s="1"/>
  <c r="F144" i="9" s="1"/>
  <c r="D144" i="9" s="1"/>
  <c r="GC80" i="9"/>
  <c r="F80" i="9"/>
  <c r="GA72" i="9"/>
  <c r="D72" i="9"/>
  <c r="FX64" i="9"/>
  <c r="BC64" i="9"/>
  <c r="O64" i="9"/>
  <c r="L64" i="9"/>
  <c r="CQ101" i="9"/>
  <c r="H101" i="9"/>
  <c r="F108" i="9"/>
  <c r="GC108" i="9"/>
  <c r="GA68" i="9"/>
  <c r="D68" i="9"/>
  <c r="Y43" i="9"/>
  <c r="Y30" i="9" s="1"/>
  <c r="BV44" i="9"/>
  <c r="BE44" i="9"/>
  <c r="N44" i="9"/>
  <c r="FZ44" i="9"/>
  <c r="W44" i="9"/>
  <c r="Q44" i="9"/>
  <c r="FX58" i="9"/>
  <c r="O58" i="9"/>
  <c r="BC58" i="9"/>
  <c r="L58" i="9"/>
  <c r="I43" i="9"/>
  <c r="CR43" i="9"/>
  <c r="EG29" i="9"/>
  <c r="AA29" i="9"/>
  <c r="S30" i="9"/>
  <c r="BC215" i="9"/>
  <c r="D215" i="9" s="1"/>
  <c r="L215" i="9"/>
  <c r="BD204" i="9"/>
  <c r="BC204" i="9" s="1"/>
  <c r="BC207" i="9"/>
  <c r="BE193" i="9"/>
  <c r="BD189" i="9"/>
  <c r="BC194" i="9"/>
  <c r="D194" i="9" s="1"/>
  <c r="BF189" i="9"/>
  <c r="L184" i="9"/>
  <c r="BC184" i="9"/>
  <c r="D184" i="9" s="1"/>
  <c r="W172" i="9"/>
  <c r="N172" i="9"/>
  <c r="BE172" i="9"/>
  <c r="F172" i="9" s="1"/>
  <c r="T140" i="9"/>
  <c r="AW141" i="9"/>
  <c r="AU142" i="9"/>
  <c r="D134" i="9"/>
  <c r="GA134" i="9"/>
  <c r="GC129" i="9"/>
  <c r="F129" i="9"/>
  <c r="H141" i="9"/>
  <c r="GC121" i="9"/>
  <c r="F121" i="9"/>
  <c r="W153" i="9"/>
  <c r="N153" i="9"/>
  <c r="BE153" i="9"/>
  <c r="F153" i="9" s="1"/>
  <c r="AA227" i="9"/>
  <c r="AA140" i="9"/>
  <c r="S140" i="9" s="1"/>
  <c r="AM141" i="9"/>
  <c r="AO140" i="9"/>
  <c r="W144" i="9"/>
  <c r="L144" i="9" s="1"/>
  <c r="F127" i="9"/>
  <c r="GC127" i="9"/>
  <c r="FX121" i="9"/>
  <c r="L121" i="9"/>
  <c r="O121" i="9"/>
  <c r="BC121" i="9"/>
  <c r="D115" i="9"/>
  <c r="GA115" i="9"/>
  <c r="AE123" i="9"/>
  <c r="N123" i="9"/>
  <c r="D116" i="9"/>
  <c r="GA116" i="9"/>
  <c r="GC100" i="9"/>
  <c r="F100" i="9"/>
  <c r="GC70" i="9"/>
  <c r="F70" i="9"/>
  <c r="W159" i="9"/>
  <c r="BE159" i="9"/>
  <c r="F159" i="9" s="1"/>
  <c r="N159" i="9"/>
  <c r="AM144" i="9"/>
  <c r="D135" i="9"/>
  <c r="GA135" i="9"/>
  <c r="N131" i="9"/>
  <c r="Q123" i="9"/>
  <c r="BE119" i="9"/>
  <c r="GB114" i="9"/>
  <c r="E114" i="9"/>
  <c r="DK103" i="9" s="1"/>
  <c r="BD103" i="9"/>
  <c r="GC91" i="9"/>
  <c r="F91" i="9"/>
  <c r="GC72" i="9"/>
  <c r="F72" i="9"/>
  <c r="F120" i="9"/>
  <c r="GC120" i="9"/>
  <c r="O120" i="9"/>
  <c r="BC120" i="9"/>
  <c r="FX120" i="9"/>
  <c r="L120" i="9"/>
  <c r="S103" i="9"/>
  <c r="G104" i="9"/>
  <c r="FL103" i="9"/>
  <c r="BF103" i="9"/>
  <c r="BP29" i="9"/>
  <c r="FV29" i="9"/>
  <c r="AO103" i="9"/>
  <c r="AM103" i="9" s="1"/>
  <c r="D102" i="9"/>
  <c r="GA102" i="9"/>
  <c r="GC97" i="9"/>
  <c r="F97" i="9"/>
  <c r="BY89" i="9"/>
  <c r="AM89" i="9"/>
  <c r="BC89" i="9" s="1"/>
  <c r="O69" i="9"/>
  <c r="FX69" i="9"/>
  <c r="BC69" i="9"/>
  <c r="L69" i="9"/>
  <c r="FX101" i="9"/>
  <c r="O101" i="9"/>
  <c r="BC101" i="9"/>
  <c r="L101" i="9"/>
  <c r="O95" i="9"/>
  <c r="FX95" i="9"/>
  <c r="BC95" i="9"/>
  <c r="L95" i="9"/>
  <c r="FX90" i="9"/>
  <c r="O90" i="9"/>
  <c r="BC90" i="9"/>
  <c r="L90" i="9"/>
  <c r="O82" i="9"/>
  <c r="FX82" i="9"/>
  <c r="BC82" i="9"/>
  <c r="L82" i="9"/>
  <c r="CU73" i="9"/>
  <c r="F122" i="9"/>
  <c r="GC122" i="9"/>
  <c r="O122" i="9"/>
  <c r="BC122" i="9"/>
  <c r="FX122" i="9"/>
  <c r="L122" i="9"/>
  <c r="FS103" i="9"/>
  <c r="DY103" i="9"/>
  <c r="GC87" i="9"/>
  <c r="F87" i="9"/>
  <c r="GA86" i="9"/>
  <c r="D86" i="9"/>
  <c r="FX74" i="9"/>
  <c r="O74" i="9"/>
  <c r="BC74" i="9"/>
  <c r="L74" i="9"/>
  <c r="BC210" i="9"/>
  <c r="D210" i="9" s="1"/>
  <c r="GL207" i="9" s="1"/>
  <c r="I103" i="9"/>
  <c r="DO103" i="9"/>
  <c r="GA98" i="9"/>
  <c r="D98" i="9"/>
  <c r="GC95" i="9"/>
  <c r="F95" i="9"/>
  <c r="GC90" i="9"/>
  <c r="F90" i="9"/>
  <c r="CW73" i="9"/>
  <c r="CW65" i="9"/>
  <c r="BK65" i="9"/>
  <c r="CU65" i="9" s="1"/>
  <c r="W61" i="9"/>
  <c r="BV61" i="9"/>
  <c r="BE61" i="9"/>
  <c r="N61" i="9"/>
  <c r="Q61" i="9"/>
  <c r="FZ61" i="9"/>
  <c r="BV52" i="9"/>
  <c r="BE52" i="9"/>
  <c r="N52" i="9"/>
  <c r="FZ52" i="9"/>
  <c r="W52" i="9"/>
  <c r="Q52" i="9"/>
  <c r="BK43" i="9"/>
  <c r="CU43" i="9" s="1"/>
  <c r="GC36" i="9"/>
  <c r="F36" i="9"/>
  <c r="N65" i="9"/>
  <c r="FX62" i="9"/>
  <c r="O62" i="9"/>
  <c r="L62" i="9"/>
  <c r="BC62" i="9"/>
  <c r="CN53" i="9"/>
  <c r="E53" i="9"/>
  <c r="GB53" i="9"/>
  <c r="DS30" i="9"/>
  <c r="GC37" i="9"/>
  <c r="F37" i="9"/>
  <c r="GC32" i="9"/>
  <c r="F32" i="9"/>
  <c r="L41" i="9"/>
  <c r="O41" i="9"/>
  <c r="BC41" i="9"/>
  <c r="FX40" i="9"/>
  <c r="GA36" i="9"/>
  <c r="D36" i="9"/>
  <c r="GA63" i="9"/>
  <c r="D63" i="9"/>
  <c r="F58" i="9"/>
  <c r="GC58" i="9"/>
  <c r="BG53" i="9"/>
  <c r="S53" i="9"/>
  <c r="BG43" i="9"/>
  <c r="S43" i="9"/>
  <c r="GC42" i="9"/>
  <c r="F42" i="9"/>
  <c r="BC38" i="9"/>
  <c r="FX37" i="9"/>
  <c r="L38" i="9"/>
  <c r="O38" i="9"/>
  <c r="AG30" i="9"/>
  <c r="EM30" i="9"/>
  <c r="AE31" i="9"/>
  <c r="EK30" i="9" s="1"/>
  <c r="DW26" i="9"/>
  <c r="H31" i="9"/>
  <c r="FM30" i="9"/>
  <c r="CQ31" i="9"/>
  <c r="GC28" i="9"/>
  <c r="F28" i="9"/>
  <c r="DZ25" i="9"/>
  <c r="DR19" i="9"/>
  <c r="FS15" i="9"/>
  <c r="BM15" i="9"/>
  <c r="EB30" i="9"/>
  <c r="GA24" i="9"/>
  <c r="D24" i="9"/>
  <c r="GA20" i="9"/>
  <c r="BC19" i="9"/>
  <c r="GA19" i="9" s="1"/>
  <c r="D20" i="9"/>
  <c r="FI19" i="9"/>
  <c r="BN25" i="9"/>
  <c r="GC24" i="9"/>
  <c r="F24" i="9"/>
  <c r="AU19" i="9"/>
  <c r="FA19" i="9"/>
  <c r="DQ15" i="9"/>
  <c r="FL15" i="9"/>
  <c r="BF15" i="9"/>
  <c r="GC35" i="9"/>
  <c r="F35" i="9"/>
  <c r="FD29" i="9"/>
  <c r="BA14" i="9"/>
  <c r="FG14" i="9"/>
  <c r="AZ14" i="9"/>
  <c r="FF14" i="9"/>
  <c r="EM15" i="9"/>
  <c r="AG15" i="9"/>
  <c r="FM15" i="9"/>
  <c r="BG15" i="9"/>
  <c r="AN225" i="8"/>
  <c r="AN140" i="8"/>
  <c r="AM189" i="8"/>
  <c r="FA26" i="9"/>
  <c r="AU26" i="9"/>
  <c r="EO25" i="9"/>
  <c r="K19" i="9"/>
  <c r="K15" i="9" s="1"/>
  <c r="DQ14" i="9" s="1"/>
  <c r="DQ19" i="9"/>
  <c r="GB15" i="9"/>
  <c r="FA16" i="9"/>
  <c r="AU16" i="9"/>
  <c r="GA17" i="9"/>
  <c r="D17" i="9"/>
  <c r="FI16" i="9"/>
  <c r="BC16" i="9"/>
  <c r="L212" i="8"/>
  <c r="W144" i="8"/>
  <c r="N144" i="8"/>
  <c r="O23" i="9"/>
  <c r="FX22" i="9"/>
  <c r="L208" i="8"/>
  <c r="L203" i="8"/>
  <c r="BC203" i="8"/>
  <c r="D203" i="8" s="1"/>
  <c r="BC198" i="8"/>
  <c r="D198" i="8" s="1"/>
  <c r="L198" i="8"/>
  <c r="BI140" i="8"/>
  <c r="J140" i="8" s="1"/>
  <c r="BG144" i="8"/>
  <c r="H145" i="8"/>
  <c r="H144" i="8" s="1"/>
  <c r="AG141" i="8"/>
  <c r="AE144" i="8"/>
  <c r="L130" i="8"/>
  <c r="W129" i="8"/>
  <c r="O130" i="8"/>
  <c r="BC130" i="8"/>
  <c r="D130" i="8" s="1"/>
  <c r="N107" i="8"/>
  <c r="BE107" i="8"/>
  <c r="F107" i="8" s="1"/>
  <c r="Q107" i="8"/>
  <c r="DQ103" i="8" s="1"/>
  <c r="W107" i="8"/>
  <c r="DW103" i="8" s="1"/>
  <c r="L100" i="8"/>
  <c r="O100" i="8"/>
  <c r="BC100" i="8"/>
  <c r="D100" i="8" s="1"/>
  <c r="L96" i="8"/>
  <c r="O96" i="8"/>
  <c r="BC96" i="8"/>
  <c r="D96" i="8" s="1"/>
  <c r="L73" i="8"/>
  <c r="BC73" i="8"/>
  <c r="O73" i="8"/>
  <c r="L69" i="8"/>
  <c r="O69" i="8"/>
  <c r="BC69" i="8"/>
  <c r="D69" i="8" s="1"/>
  <c r="AM142" i="8"/>
  <c r="BE129" i="8"/>
  <c r="F129" i="8" s="1"/>
  <c r="N129" i="8"/>
  <c r="Q129" i="8"/>
  <c r="N114" i="8"/>
  <c r="BE114" i="8"/>
  <c r="F114" i="8" s="1"/>
  <c r="Q114" i="8"/>
  <c r="FF103" i="8"/>
  <c r="BF103" i="8"/>
  <c r="G104" i="8"/>
  <c r="L94" i="8"/>
  <c r="BC94" i="8"/>
  <c r="O94" i="8"/>
  <c r="BO12" i="9"/>
  <c r="BO11" i="9"/>
  <c r="AE19" i="9"/>
  <c r="O20" i="9"/>
  <c r="EK19" i="9"/>
  <c r="FX19" i="9"/>
  <c r="J189" i="8"/>
  <c r="DE104" i="8"/>
  <c r="E104" i="8"/>
  <c r="DC104" i="8"/>
  <c r="FD103" i="8"/>
  <c r="BD103" i="8"/>
  <c r="O91" i="8"/>
  <c r="BC91" i="8"/>
  <c r="D91" i="8" s="1"/>
  <c r="D108" i="8"/>
  <c r="I103" i="8"/>
  <c r="F101" i="8"/>
  <c r="O90" i="8"/>
  <c r="BC90" i="8"/>
  <c r="D90" i="8" s="1"/>
  <c r="CN53" i="8"/>
  <c r="E53" i="8"/>
  <c r="DE53" i="8"/>
  <c r="DC53" i="8"/>
  <c r="N16" i="8"/>
  <c r="Q16" i="8"/>
  <c r="Y15" i="8"/>
  <c r="Q131" i="8"/>
  <c r="BE131" i="8"/>
  <c r="F131" i="8" s="1"/>
  <c r="N131" i="8"/>
  <c r="L111" i="8"/>
  <c r="BC111" i="8"/>
  <c r="D111" i="8" s="1"/>
  <c r="O111" i="8"/>
  <c r="Q1" i="8" s="1"/>
  <c r="CP53" i="8"/>
  <c r="G53" i="8"/>
  <c r="BE19" i="8"/>
  <c r="F20" i="8"/>
  <c r="F19" i="8" s="1"/>
  <c r="S15" i="8"/>
  <c r="F186" i="7"/>
  <c r="EH186" i="7"/>
  <c r="EH174" i="7"/>
  <c r="F174" i="7"/>
  <c r="EH164" i="7"/>
  <c r="F164" i="7"/>
  <c r="AP236" i="7"/>
  <c r="O122" i="8"/>
  <c r="BC122" i="8"/>
  <c r="D122" i="8" s="1"/>
  <c r="L122" i="8"/>
  <c r="DY103" i="8"/>
  <c r="AE31" i="8"/>
  <c r="EG30" i="8"/>
  <c r="AG30" i="8"/>
  <c r="AE30" i="8" s="1"/>
  <c r="L23" i="8"/>
  <c r="Q19" i="8"/>
  <c r="N19" i="8"/>
  <c r="W206" i="7"/>
  <c r="N206" i="7"/>
  <c r="BE206" i="7"/>
  <c r="AX140" i="7"/>
  <c r="AX14" i="7" s="1"/>
  <c r="AW189" i="7"/>
  <c r="AU189" i="7" s="1"/>
  <c r="O22" i="9"/>
  <c r="FX21" i="9"/>
  <c r="N123" i="8"/>
  <c r="D121" i="8"/>
  <c r="BH101" i="8"/>
  <c r="L91" i="8"/>
  <c r="BG43" i="8"/>
  <c r="S43" i="8"/>
  <c r="DS30" i="8" s="1"/>
  <c r="EA30" i="8"/>
  <c r="AA30" i="8"/>
  <c r="FM30" i="8"/>
  <c r="DE31" i="8"/>
  <c r="CN31" i="8"/>
  <c r="E31" i="8"/>
  <c r="FD30" i="8"/>
  <c r="DC31" i="8"/>
  <c r="BD30" i="8"/>
  <c r="V30" i="8"/>
  <c r="Z30" i="8"/>
  <c r="F216" i="7"/>
  <c r="EH216" i="7"/>
  <c r="F208" i="7"/>
  <c r="EH208" i="7"/>
  <c r="L207" i="7"/>
  <c r="EH154" i="7"/>
  <c r="F154" i="7"/>
  <c r="EH81" i="7"/>
  <c r="F81" i="7"/>
  <c r="EH41" i="7"/>
  <c r="F41" i="7"/>
  <c r="M103" i="8"/>
  <c r="P103" i="8"/>
  <c r="DB103" i="8" s="1"/>
  <c r="X29" i="8"/>
  <c r="DE114" i="8"/>
  <c r="DC114" i="8"/>
  <c r="E114" i="8"/>
  <c r="AM204" i="7"/>
  <c r="F200" i="7"/>
  <c r="EH200" i="7"/>
  <c r="O190" i="7"/>
  <c r="EH158" i="7"/>
  <c r="F158" i="7"/>
  <c r="O145" i="7"/>
  <c r="CD145" i="7"/>
  <c r="EH143" i="7"/>
  <c r="F143" i="7"/>
  <c r="F142" i="7" s="1"/>
  <c r="BE142" i="7"/>
  <c r="BM141" i="7"/>
  <c r="BK142" i="7"/>
  <c r="N111" i="7"/>
  <c r="BE111" i="7"/>
  <c r="Q111" i="7"/>
  <c r="CD111" i="7" s="1"/>
  <c r="W111" i="7"/>
  <c r="L93" i="7"/>
  <c r="O93" i="7"/>
  <c r="BC93" i="7"/>
  <c r="D93" i="7" s="1"/>
  <c r="EH82" i="7"/>
  <c r="F82" i="7"/>
  <c r="F75" i="7"/>
  <c r="EH75" i="7"/>
  <c r="F71" i="7"/>
  <c r="EH71" i="7"/>
  <c r="L66" i="7"/>
  <c r="O66" i="7"/>
  <c r="BC66" i="7"/>
  <c r="D66" i="7" s="1"/>
  <c r="BF53" i="7"/>
  <c r="G53" i="7" s="1"/>
  <c r="R53" i="7"/>
  <c r="L41" i="7"/>
  <c r="O41" i="7"/>
  <c r="BC41" i="7"/>
  <c r="D41" i="7" s="1"/>
  <c r="L33" i="7"/>
  <c r="O33" i="7"/>
  <c r="BC33" i="7"/>
  <c r="D33" i="7" s="1"/>
  <c r="AM53" i="8"/>
  <c r="BY53" i="8"/>
  <c r="O47" i="8"/>
  <c r="L47" i="8"/>
  <c r="BC47" i="8"/>
  <c r="D47" i="8" s="1"/>
  <c r="CR31" i="8"/>
  <c r="BH30" i="8"/>
  <c r="BH29" i="8" s="1"/>
  <c r="BH25" i="8" s="1"/>
  <c r="BH14" i="8" s="1"/>
  <c r="I31" i="8"/>
  <c r="FH30" i="8"/>
  <c r="DB30" i="8"/>
  <c r="DF29" i="8"/>
  <c r="BC214" i="7"/>
  <c r="D214" i="7" s="1"/>
  <c r="L214" i="7"/>
  <c r="EH210" i="7"/>
  <c r="F210" i="7"/>
  <c r="BI204" i="7"/>
  <c r="BI140" i="7" s="1"/>
  <c r="J140" i="7" s="1"/>
  <c r="BE205" i="7"/>
  <c r="AN236" i="7"/>
  <c r="AN140" i="7"/>
  <c r="AM189" i="7"/>
  <c r="EH183" i="7"/>
  <c r="F183" i="7"/>
  <c r="F179" i="7"/>
  <c r="EH179" i="7"/>
  <c r="F175" i="7"/>
  <c r="EH175" i="7"/>
  <c r="F171" i="7"/>
  <c r="EH171" i="7"/>
  <c r="EH150" i="7"/>
  <c r="F150" i="7"/>
  <c r="F147" i="7"/>
  <c r="EH147" i="7"/>
  <c r="AO236" i="7"/>
  <c r="AO140" i="7"/>
  <c r="AM141" i="7"/>
  <c r="R140" i="7"/>
  <c r="N114" i="7"/>
  <c r="BE114" i="7"/>
  <c r="Q114" i="7"/>
  <c r="CD114" i="7" s="1"/>
  <c r="N107" i="7"/>
  <c r="BE107" i="7"/>
  <c r="Q107" i="7"/>
  <c r="CD107" i="7" s="1"/>
  <c r="E43" i="7"/>
  <c r="BD30" i="7"/>
  <c r="BJ30" i="7"/>
  <c r="K31" i="7"/>
  <c r="K30" i="7" s="1"/>
  <c r="K29" i="7" s="1"/>
  <c r="CW101" i="8"/>
  <c r="E15" i="8"/>
  <c r="L200" i="7"/>
  <c r="BE159" i="7"/>
  <c r="W149" i="7"/>
  <c r="N149" i="7"/>
  <c r="BE149" i="7"/>
  <c r="L90" i="7"/>
  <c r="O90" i="7"/>
  <c r="BC90" i="7"/>
  <c r="D90" i="7" s="1"/>
  <c r="F87" i="7"/>
  <c r="EH87" i="7"/>
  <c r="EH63" i="7"/>
  <c r="F63" i="7"/>
  <c r="W60" i="7"/>
  <c r="BV60" i="7"/>
  <c r="BE60" i="7"/>
  <c r="N60" i="7"/>
  <c r="Q60" i="7"/>
  <c r="CD60" i="7" s="1"/>
  <c r="EH49" i="7"/>
  <c r="F49" i="7"/>
  <c r="O40" i="7"/>
  <c r="BC40" i="7"/>
  <c r="D40" i="7" s="1"/>
  <c r="L40" i="7"/>
  <c r="BN25" i="7"/>
  <c r="BM29" i="7"/>
  <c r="EK25" i="7" s="1"/>
  <c r="BC28" i="7"/>
  <c r="D28" i="7" s="1"/>
  <c r="L28" i="7"/>
  <c r="O28" i="7"/>
  <c r="K15" i="7"/>
  <c r="AF11" i="7"/>
  <c r="AF12" i="7"/>
  <c r="AW860" i="6"/>
  <c r="AS860" i="6"/>
  <c r="I812" i="6"/>
  <c r="O38" i="8"/>
  <c r="BC38" i="8"/>
  <c r="D38" i="8" s="1"/>
  <c r="L38" i="8"/>
  <c r="F187" i="7"/>
  <c r="EH187" i="7"/>
  <c r="BR140" i="7"/>
  <c r="L121" i="7"/>
  <c r="O121" i="7"/>
  <c r="BC121" i="7"/>
  <c r="D121" i="7" s="1"/>
  <c r="L104" i="7"/>
  <c r="O104" i="7"/>
  <c r="BC104" i="7"/>
  <c r="D104" i="7" s="1"/>
  <c r="EH100" i="7"/>
  <c r="F100" i="7"/>
  <c r="O92" i="7"/>
  <c r="BC92" i="7"/>
  <c r="D92" i="7" s="1"/>
  <c r="L92" i="7"/>
  <c r="O61" i="7"/>
  <c r="L61" i="7"/>
  <c r="BC61" i="7"/>
  <c r="D61" i="7" s="1"/>
  <c r="BC20" i="7"/>
  <c r="L196" i="7"/>
  <c r="W131" i="7"/>
  <c r="BC132" i="7"/>
  <c r="D132" i="7" s="1"/>
  <c r="L132" i="7"/>
  <c r="O132" i="7"/>
  <c r="F122" i="7"/>
  <c r="EH122" i="7"/>
  <c r="AM101" i="7"/>
  <c r="BC101" i="7" s="1"/>
  <c r="D101" i="7" s="1"/>
  <c r="Q88" i="7"/>
  <c r="CD88" i="7" s="1"/>
  <c r="W88" i="7"/>
  <c r="N88" i="7"/>
  <c r="BV88" i="7"/>
  <c r="BE88" i="7"/>
  <c r="O57" i="7"/>
  <c r="L57" i="7"/>
  <c r="BC57" i="7"/>
  <c r="D57" i="7" s="1"/>
  <c r="BC209" i="7"/>
  <c r="D209" i="7" s="1"/>
  <c r="L203" i="7"/>
  <c r="BC203" i="7"/>
  <c r="D203" i="7" s="1"/>
  <c r="BE193" i="7"/>
  <c r="F167" i="7"/>
  <c r="EH167" i="7"/>
  <c r="N131" i="7"/>
  <c r="Y103" i="7"/>
  <c r="BE101" i="7"/>
  <c r="W52" i="7"/>
  <c r="BV52" i="7"/>
  <c r="BE52" i="7"/>
  <c r="N52" i="7"/>
  <c r="Q52" i="7"/>
  <c r="CD52" i="7" s="1"/>
  <c r="O42" i="7"/>
  <c r="BC42" i="7"/>
  <c r="D42" i="7" s="1"/>
  <c r="O34" i="7"/>
  <c r="BC34" i="7"/>
  <c r="D34" i="7" s="1"/>
  <c r="W26" i="7"/>
  <c r="EH17" i="7"/>
  <c r="BE16" i="7"/>
  <c r="F17" i="7"/>
  <c r="F16" i="7" s="1"/>
  <c r="AT542" i="6"/>
  <c r="AU542" i="6" s="1"/>
  <c r="AS542" i="6"/>
  <c r="AW542" i="6"/>
  <c r="AT534" i="6"/>
  <c r="AU534" i="6" s="1"/>
  <c r="AS534" i="6"/>
  <c r="AW534" i="6"/>
  <c r="AT524" i="6"/>
  <c r="AU524" i="6" s="1"/>
  <c r="AS524" i="6"/>
  <c r="AW524" i="6"/>
  <c r="AT516" i="6"/>
  <c r="AU516" i="6" s="1"/>
  <c r="AS516" i="6"/>
  <c r="AW516" i="6"/>
  <c r="BJ103" i="7"/>
  <c r="AU15" i="7"/>
  <c r="AG688" i="6"/>
  <c r="AT515" i="6"/>
  <c r="AU515" i="6" s="1"/>
  <c r="AS515" i="6"/>
  <c r="AF489" i="6"/>
  <c r="AW515" i="6"/>
  <c r="I15" i="7"/>
  <c r="AT544" i="6"/>
  <c r="AU544" i="6" s="1"/>
  <c r="AW544" i="6"/>
  <c r="AS544" i="6"/>
  <c r="AT536" i="6"/>
  <c r="AU536" i="6" s="1"/>
  <c r="AW536" i="6"/>
  <c r="AS536" i="6"/>
  <c r="AT522" i="6"/>
  <c r="AU522" i="6" s="1"/>
  <c r="AW522" i="6"/>
  <c r="AS522" i="6"/>
  <c r="AW486" i="6"/>
  <c r="AS486" i="6"/>
  <c r="AT486" i="6"/>
  <c r="AU486" i="6" s="1"/>
  <c r="AW733" i="6"/>
  <c r="AS733" i="6"/>
  <c r="I732" i="6"/>
  <c r="AT689" i="6"/>
  <c r="AU689" i="6" s="1"/>
  <c r="AF688" i="6"/>
  <c r="AF433" i="6"/>
  <c r="AW433" i="6" s="1"/>
  <c r="AS433" i="6"/>
  <c r="I432" i="6"/>
  <c r="AS457" i="6"/>
  <c r="AW457" i="6"/>
  <c r="AG341" i="6"/>
  <c r="AV342" i="6"/>
  <c r="AT361" i="6"/>
  <c r="AU361" i="6" s="1"/>
  <c r="AW361" i="6"/>
  <c r="AK266" i="6"/>
  <c r="AK11" i="6" s="1"/>
  <c r="AT234" i="6"/>
  <c r="AU234" i="6" s="1"/>
  <c r="AF233" i="6"/>
  <c r="AV214" i="6"/>
  <c r="AM214" i="6"/>
  <c r="J208" i="6"/>
  <c r="AV208" i="6" s="1"/>
  <c r="AW284" i="6"/>
  <c r="O268" i="6"/>
  <c r="X12" i="1"/>
  <c r="T268" i="6"/>
  <c r="AN214" i="6"/>
  <c r="AW28" i="6"/>
  <c r="AH11" i="6"/>
  <c r="AN246" i="6"/>
  <c r="AG232" i="6"/>
  <c r="AN161" i="6"/>
  <c r="AG148" i="6"/>
  <c r="AW116" i="6"/>
  <c r="Z15" i="6"/>
  <c r="R11" i="6"/>
  <c r="AS16" i="6"/>
  <c r="I15" i="6"/>
  <c r="AP227" i="9"/>
  <c r="AP140" i="9"/>
  <c r="F130" i="9"/>
  <c r="GC130" i="9"/>
  <c r="D137" i="9"/>
  <c r="GA137" i="9"/>
  <c r="D133" i="9"/>
  <c r="GA133" i="9"/>
  <c r="D128" i="9"/>
  <c r="GA128" i="9"/>
  <c r="FX113" i="9"/>
  <c r="L113" i="9"/>
  <c r="O113" i="9"/>
  <c r="BC113" i="9"/>
  <c r="BC114" i="9"/>
  <c r="O114" i="9"/>
  <c r="FX114" i="9"/>
  <c r="L114" i="9"/>
  <c r="GA66" i="9"/>
  <c r="D66" i="9"/>
  <c r="D138" i="9"/>
  <c r="GA138" i="9"/>
  <c r="I101" i="9"/>
  <c r="CR101" i="9"/>
  <c r="BE89" i="9"/>
  <c r="Q89" i="9"/>
  <c r="FZ89" i="9"/>
  <c r="BV89" i="9"/>
  <c r="N89" i="9"/>
  <c r="FX67" i="9"/>
  <c r="O67" i="9"/>
  <c r="BC67" i="9"/>
  <c r="L67" i="9"/>
  <c r="J123" i="9"/>
  <c r="BI103" i="9"/>
  <c r="BI29" i="9" s="1"/>
  <c r="FO103" i="9"/>
  <c r="CS89" i="9"/>
  <c r="BE104" i="9"/>
  <c r="FZ104" i="9"/>
  <c r="Q104" i="9"/>
  <c r="N104" i="9"/>
  <c r="EE103" i="9"/>
  <c r="F85" i="9"/>
  <c r="GC85" i="9"/>
  <c r="FX65" i="9"/>
  <c r="L65" i="9"/>
  <c r="BC65" i="9"/>
  <c r="O65" i="9"/>
  <c r="BK53" i="9"/>
  <c r="CU53" i="9" s="1"/>
  <c r="F45" i="9"/>
  <c r="GC45" i="9"/>
  <c r="GC34" i="9"/>
  <c r="F34" i="9"/>
  <c r="EU29" i="9"/>
  <c r="L214" i="9"/>
  <c r="F207" i="9"/>
  <c r="D207" i="9" s="1"/>
  <c r="BC198" i="9"/>
  <c r="D198" i="9" s="1"/>
  <c r="BC196" i="9"/>
  <c r="D196" i="9" s="1"/>
  <c r="L196" i="9"/>
  <c r="BC200" i="9"/>
  <c r="D200" i="9" s="1"/>
  <c r="L200" i="9"/>
  <c r="L213" i="9"/>
  <c r="F193" i="9"/>
  <c r="D193" i="9" s="1"/>
  <c r="L193" i="9"/>
  <c r="L189" i="9"/>
  <c r="D190" i="9"/>
  <c r="E189" i="9"/>
  <c r="N189" i="9"/>
  <c r="W167" i="9"/>
  <c r="N167" i="9"/>
  <c r="BE167" i="9"/>
  <c r="F167" i="9" s="1"/>
  <c r="BH189" i="9"/>
  <c r="BH140" i="9" s="1"/>
  <c r="I140" i="9" s="1"/>
  <c r="BE182" i="9"/>
  <c r="F182" i="9" s="1"/>
  <c r="BM141" i="9"/>
  <c r="BK142" i="9"/>
  <c r="D139" i="9"/>
  <c r="GA139" i="9"/>
  <c r="F134" i="9"/>
  <c r="GC134" i="9"/>
  <c r="BE190" i="9"/>
  <c r="BC190" i="9" s="1"/>
  <c r="Y141" i="9"/>
  <c r="W142" i="9"/>
  <c r="N142" i="9"/>
  <c r="D124" i="9"/>
  <c r="GA124" i="9"/>
  <c r="D117" i="9"/>
  <c r="GA117" i="9"/>
  <c r="AM204" i="9"/>
  <c r="W145" i="9"/>
  <c r="N145" i="9"/>
  <c r="BE145" i="9"/>
  <c r="F145" i="9" s="1"/>
  <c r="V140" i="9"/>
  <c r="EB14" i="9" s="1"/>
  <c r="AD14" i="9"/>
  <c r="EJ14" i="9"/>
  <c r="AS140" i="9"/>
  <c r="BK131" i="9"/>
  <c r="CU101" i="9" s="1"/>
  <c r="D126" i="9"/>
  <c r="GA126" i="9"/>
  <c r="GB119" i="9"/>
  <c r="E119" i="9"/>
  <c r="D110" i="9"/>
  <c r="GA110" i="9"/>
  <c r="H114" i="9"/>
  <c r="CQ73" i="9"/>
  <c r="GC111" i="9"/>
  <c r="F111" i="9"/>
  <c r="D109" i="9"/>
  <c r="GA109" i="9"/>
  <c r="GC96" i="9"/>
  <c r="F96" i="9"/>
  <c r="GC66" i="9"/>
  <c r="F66" i="9"/>
  <c r="BI140" i="9"/>
  <c r="J140" i="9" s="1"/>
  <c r="BB140" i="9"/>
  <c r="FZ131" i="9"/>
  <c r="D130" i="9"/>
  <c r="GA130" i="9"/>
  <c r="BE123" i="9"/>
  <c r="N119" i="9"/>
  <c r="AE111" i="9"/>
  <c r="EM103" i="9"/>
  <c r="FZ111" i="9"/>
  <c r="GC81" i="9"/>
  <c r="F81" i="9"/>
  <c r="GC68" i="9"/>
  <c r="F68" i="9"/>
  <c r="BC119" i="9"/>
  <c r="EW25" i="9"/>
  <c r="AQ25" i="9"/>
  <c r="AG103" i="9"/>
  <c r="AE103" i="9" s="1"/>
  <c r="FX97" i="9"/>
  <c r="BC97" i="9"/>
  <c r="O97" i="9"/>
  <c r="L97" i="9"/>
  <c r="O92" i="9"/>
  <c r="FX92" i="9"/>
  <c r="BC92" i="9"/>
  <c r="L92" i="9"/>
  <c r="GA81" i="9"/>
  <c r="D81" i="9"/>
  <c r="GA78" i="9"/>
  <c r="D78" i="9"/>
  <c r="GC74" i="9"/>
  <c r="F74" i="9"/>
  <c r="FJ103" i="9"/>
  <c r="Y103" i="9"/>
  <c r="R103" i="9"/>
  <c r="BV88" i="9"/>
  <c r="BE88" i="9"/>
  <c r="N88" i="9"/>
  <c r="FZ88" i="9"/>
  <c r="W88" i="9"/>
  <c r="Q88" i="9"/>
  <c r="GC76" i="9"/>
  <c r="F76" i="9"/>
  <c r="GC71" i="9"/>
  <c r="F71" i="9"/>
  <c r="BE107" i="9"/>
  <c r="N107" i="9"/>
  <c r="W107" i="9"/>
  <c r="Q107" i="9"/>
  <c r="FZ107" i="9"/>
  <c r="BM103" i="9"/>
  <c r="BK103" i="9" s="1"/>
  <c r="CP94" i="9"/>
  <c r="G94" i="9"/>
  <c r="BK89" i="9"/>
  <c r="CU89" i="9" s="1"/>
  <c r="FX87" i="9"/>
  <c r="O87" i="9"/>
  <c r="BC87" i="9"/>
  <c r="L87" i="9"/>
  <c r="BE79" i="9"/>
  <c r="Q79" i="9"/>
  <c r="FZ79" i="9"/>
  <c r="BV79" i="9"/>
  <c r="N79" i="9"/>
  <c r="CN73" i="9"/>
  <c r="E73" i="9"/>
  <c r="GB73" i="9"/>
  <c r="CN89" i="9"/>
  <c r="CN83" i="9"/>
  <c r="W73" i="9"/>
  <c r="GC40" i="9"/>
  <c r="F40" i="9"/>
  <c r="FY29" i="9"/>
  <c r="P29" i="9"/>
  <c r="FY28" i="9"/>
  <c r="ED25" i="9"/>
  <c r="X25" i="9"/>
  <c r="M29" i="9"/>
  <c r="DS25" i="9" s="1"/>
  <c r="BE65" i="9"/>
  <c r="BV65" i="9"/>
  <c r="F54" i="9"/>
  <c r="GC54" i="9"/>
  <c r="FX54" i="9"/>
  <c r="O54" i="9"/>
  <c r="L54" i="9"/>
  <c r="BC54" i="9"/>
  <c r="F51" i="9"/>
  <c r="GC51" i="9"/>
  <c r="GA50" i="9"/>
  <c r="D50" i="9"/>
  <c r="FX47" i="9"/>
  <c r="O47" i="9"/>
  <c r="L47" i="9"/>
  <c r="BC47" i="9"/>
  <c r="E43" i="9"/>
  <c r="BW43" i="9" s="1"/>
  <c r="GB43" i="9"/>
  <c r="CN43" i="9"/>
  <c r="GC49" i="9"/>
  <c r="F49" i="9"/>
  <c r="DV30" i="9"/>
  <c r="GA40" i="9"/>
  <c r="D40" i="9"/>
  <c r="GC38" i="9"/>
  <c r="F38" i="9"/>
  <c r="L33" i="9"/>
  <c r="O33" i="9"/>
  <c r="FX32" i="9"/>
  <c r="BC33" i="9"/>
  <c r="AM30" i="9"/>
  <c r="ES29" i="9" s="1"/>
  <c r="GC67" i="9"/>
  <c r="F67" i="9"/>
  <c r="BC42" i="9"/>
  <c r="FX41" i="9"/>
  <c r="L42" i="9"/>
  <c r="O42" i="9"/>
  <c r="CP31" i="9"/>
  <c r="G31" i="9"/>
  <c r="FN30" i="9"/>
  <c r="EG30" i="9"/>
  <c r="AS14" i="9"/>
  <c r="EY14" i="9"/>
  <c r="FO29" i="9"/>
  <c r="AO29" i="9"/>
  <c r="AM29" i="9" s="1"/>
  <c r="AP25" i="9"/>
  <c r="EV25" i="9"/>
  <c r="E26" i="9"/>
  <c r="DK26" i="9"/>
  <c r="DV25" i="9"/>
  <c r="DN19" i="9"/>
  <c r="H19" i="9"/>
  <c r="F17" i="9"/>
  <c r="FK16" i="9"/>
  <c r="BE16" i="9"/>
  <c r="GC17" i="9"/>
  <c r="EU15" i="9"/>
  <c r="AO15" i="9"/>
  <c r="GA23" i="9"/>
  <c r="D23" i="9"/>
  <c r="D18" i="9"/>
  <c r="GA18" i="9"/>
  <c r="GC23" i="9"/>
  <c r="F23" i="9"/>
  <c r="FK19" i="9"/>
  <c r="GC20" i="9"/>
  <c r="BE19" i="9"/>
  <c r="GC19" i="9" s="1"/>
  <c r="F20" i="9"/>
  <c r="T15" i="9"/>
  <c r="DZ14" i="9" s="1"/>
  <c r="AB14" i="9"/>
  <c r="EH14" i="9"/>
  <c r="FP15" i="9"/>
  <c r="BJ15" i="9"/>
  <c r="W207" i="8"/>
  <c r="L207" i="8" s="1"/>
  <c r="N207" i="8"/>
  <c r="O35" i="9"/>
  <c r="BC35" i="9"/>
  <c r="FX34" i="9"/>
  <c r="L35" i="9"/>
  <c r="GA34" i="9"/>
  <c r="D34" i="9"/>
  <c r="AX29" i="9"/>
  <c r="AF225" i="8"/>
  <c r="AF140" i="8"/>
  <c r="AF14" i="8" s="1"/>
  <c r="AE189" i="8"/>
  <c r="DP15" i="9"/>
  <c r="J15" i="9"/>
  <c r="BC206" i="8"/>
  <c r="D206" i="8" s="1"/>
  <c r="L206" i="8"/>
  <c r="ES15" i="9"/>
  <c r="AM15" i="9"/>
  <c r="DR16" i="9"/>
  <c r="AI11" i="8"/>
  <c r="AI12" i="8"/>
  <c r="BL14" i="9"/>
  <c r="FR14" i="9"/>
  <c r="AN14" i="9"/>
  <c r="ET14" i="9"/>
  <c r="BF140" i="8"/>
  <c r="G140" i="8" s="1"/>
  <c r="T140" i="8"/>
  <c r="L133" i="8"/>
  <c r="O133" i="8"/>
  <c r="BC133" i="8"/>
  <c r="D133" i="8" s="1"/>
  <c r="L116" i="8"/>
  <c r="O116" i="8"/>
  <c r="BC116" i="8"/>
  <c r="D116" i="8" s="1"/>
  <c r="L105" i="8"/>
  <c r="O105" i="8"/>
  <c r="BC105" i="8"/>
  <c r="D105" i="8" s="1"/>
  <c r="L99" i="8"/>
  <c r="O99" i="8"/>
  <c r="BC99" i="8"/>
  <c r="D99" i="8" s="1"/>
  <c r="L95" i="8"/>
  <c r="O95" i="8"/>
  <c r="BC95" i="8"/>
  <c r="D95" i="8" s="1"/>
  <c r="AM83" i="8"/>
  <c r="BY83" i="8"/>
  <c r="L72" i="8"/>
  <c r="O72" i="8"/>
  <c r="BC72" i="8"/>
  <c r="D72" i="8" s="1"/>
  <c r="L68" i="8"/>
  <c r="O68" i="8"/>
  <c r="BC68" i="8"/>
  <c r="D68" i="8" s="1"/>
  <c r="L184" i="8"/>
  <c r="BC184" i="8"/>
  <c r="D184" i="8" s="1"/>
  <c r="BC145" i="8"/>
  <c r="D145" i="8" s="1"/>
  <c r="L145" i="8"/>
  <c r="DC89" i="8"/>
  <c r="E89" i="8"/>
  <c r="DE89" i="8"/>
  <c r="CN89" i="8"/>
  <c r="BV84" i="8"/>
  <c r="BE84" i="8"/>
  <c r="F84" i="8" s="1"/>
  <c r="N84" i="8"/>
  <c r="Q84" i="8"/>
  <c r="Y83" i="8"/>
  <c r="W84" i="8"/>
  <c r="L65" i="8"/>
  <c r="BC65" i="8"/>
  <c r="O65" i="8"/>
  <c r="DT19" i="9"/>
  <c r="L120" i="8"/>
  <c r="O115" i="8"/>
  <c r="BC115" i="8"/>
  <c r="D115" i="8" s="1"/>
  <c r="L115" i="8"/>
  <c r="O109" i="8"/>
  <c r="BC109" i="8"/>
  <c r="D109" i="8" s="1"/>
  <c r="L109" i="8"/>
  <c r="CT101" i="8"/>
  <c r="O74" i="8"/>
  <c r="BC74" i="8"/>
  <c r="D74" i="8" s="1"/>
  <c r="L74" i="8"/>
  <c r="W61" i="8"/>
  <c r="BE61" i="8"/>
  <c r="F61" i="8" s="1"/>
  <c r="Q61" i="8"/>
  <c r="BV61" i="8"/>
  <c r="N61" i="8"/>
  <c r="W57" i="8"/>
  <c r="BE57" i="8"/>
  <c r="F57" i="8" s="1"/>
  <c r="Q57" i="8"/>
  <c r="BV57" i="8"/>
  <c r="N57" i="8"/>
  <c r="Y53" i="8"/>
  <c r="CS53" i="8"/>
  <c r="J53" i="8"/>
  <c r="BM30" i="9"/>
  <c r="E189" i="8"/>
  <c r="AX225" i="8"/>
  <c r="AX140" i="8"/>
  <c r="AX14" i="8" s="1"/>
  <c r="Q141" i="8"/>
  <c r="O144" i="8"/>
  <c r="CW53" i="8"/>
  <c r="BK107" i="8"/>
  <c r="FK103" i="8" s="1"/>
  <c r="DT103" i="8"/>
  <c r="BV94" i="8"/>
  <c r="CO94" i="8"/>
  <c r="F94" i="8"/>
  <c r="O80" i="8"/>
  <c r="BC80" i="8"/>
  <c r="D80" i="8" s="1"/>
  <c r="L80" i="8"/>
  <c r="W159" i="8"/>
  <c r="N159" i="8"/>
  <c r="BE159" i="8"/>
  <c r="F159" i="8" s="1"/>
  <c r="J123" i="8"/>
  <c r="CS89" i="8"/>
  <c r="W85" i="8"/>
  <c r="BV85" i="8"/>
  <c r="BE85" i="8"/>
  <c r="F85" i="8" s="1"/>
  <c r="N85" i="8"/>
  <c r="Q85" i="8"/>
  <c r="F207" i="7"/>
  <c r="D207" i="7" s="1"/>
  <c r="EH180" i="7"/>
  <c r="F180" i="7"/>
  <c r="EH170" i="7"/>
  <c r="F170" i="7"/>
  <c r="EH162" i="7"/>
  <c r="F162" i="7"/>
  <c r="DJ103" i="8"/>
  <c r="J103" i="8"/>
  <c r="CN94" i="8"/>
  <c r="O93" i="8"/>
  <c r="BC93" i="8"/>
  <c r="D93" i="8" s="1"/>
  <c r="CQ89" i="8"/>
  <c r="H89" i="8"/>
  <c r="BM30" i="8"/>
  <c r="BK30" i="8" s="1"/>
  <c r="BN29" i="8"/>
  <c r="AP29" i="8"/>
  <c r="DB43" i="8"/>
  <c r="DP30" i="8"/>
  <c r="EO30" i="8"/>
  <c r="R236" i="7"/>
  <c r="L112" i="8"/>
  <c r="DR103" i="8"/>
  <c r="O39" i="8"/>
  <c r="BC39" i="8"/>
  <c r="D39" i="8" s="1"/>
  <c r="L39" i="8"/>
  <c r="F27" i="8"/>
  <c r="F26" i="8" s="1"/>
  <c r="BE26" i="8"/>
  <c r="L212" i="7"/>
  <c r="BC212" i="7"/>
  <c r="D212" i="7" s="1"/>
  <c r="AU204" i="7"/>
  <c r="AY141" i="7"/>
  <c r="F118" i="7"/>
  <c r="EH118" i="7"/>
  <c r="EH74" i="7"/>
  <c r="F74" i="7"/>
  <c r="EH37" i="7"/>
  <c r="F37" i="7"/>
  <c r="BY43" i="8"/>
  <c r="AM43" i="8"/>
  <c r="EM30" i="8" s="1"/>
  <c r="O40" i="8"/>
  <c r="BC40" i="8"/>
  <c r="D40" i="8" s="1"/>
  <c r="L40" i="8"/>
  <c r="CS31" i="8"/>
  <c r="FI30" i="8"/>
  <c r="BI30" i="8"/>
  <c r="BI29" i="8" s="1"/>
  <c r="BI25" i="8" s="1"/>
  <c r="J31" i="8"/>
  <c r="BC20" i="8"/>
  <c r="AG15" i="8"/>
  <c r="P15" i="8"/>
  <c r="DB15" i="8" s="1"/>
  <c r="M15" i="8"/>
  <c r="V12" i="8"/>
  <c r="V11" i="8"/>
  <c r="EH201" i="7"/>
  <c r="F201" i="7"/>
  <c r="F196" i="7"/>
  <c r="EH196" i="7"/>
  <c r="W153" i="7"/>
  <c r="N153" i="7"/>
  <c r="BE153" i="7"/>
  <c r="L110" i="7"/>
  <c r="O110" i="7"/>
  <c r="BC110" i="7"/>
  <c r="D110" i="7" s="1"/>
  <c r="M103" i="7"/>
  <c r="P103" i="7"/>
  <c r="W103" i="7"/>
  <c r="EH98" i="7"/>
  <c r="F98" i="7"/>
  <c r="F90" i="7"/>
  <c r="EH90" i="7"/>
  <c r="L81" i="7"/>
  <c r="O81" i="7"/>
  <c r="BC81" i="7"/>
  <c r="D81" i="7" s="1"/>
  <c r="L74" i="7"/>
  <c r="O74" i="7"/>
  <c r="BC74" i="7"/>
  <c r="D74" i="7" s="1"/>
  <c r="L70" i="7"/>
  <c r="O70" i="7"/>
  <c r="BC70" i="7"/>
  <c r="D70" i="7" s="1"/>
  <c r="AM65" i="7"/>
  <c r="BY65" i="7"/>
  <c r="L50" i="7"/>
  <c r="BC50" i="7"/>
  <c r="D50" i="7" s="1"/>
  <c r="O50" i="7"/>
  <c r="F38" i="7"/>
  <c r="EH38" i="7"/>
  <c r="W44" i="8"/>
  <c r="BV44" i="8"/>
  <c r="BE44" i="8"/>
  <c r="F44" i="8" s="1"/>
  <c r="N44" i="8"/>
  <c r="Q44" i="8"/>
  <c r="Y43" i="8"/>
  <c r="O41" i="8"/>
  <c r="BC41" i="8"/>
  <c r="D41" i="8" s="1"/>
  <c r="L41" i="8"/>
  <c r="DC26" i="8"/>
  <c r="J1" i="8"/>
  <c r="G1" i="8"/>
  <c r="F217" i="7"/>
  <c r="EH217" i="7"/>
  <c r="BC210" i="7"/>
  <c r="D210" i="7" s="1"/>
  <c r="L210" i="7"/>
  <c r="F204" i="7"/>
  <c r="D204" i="7" s="1"/>
  <c r="F165" i="7"/>
  <c r="EH165" i="7"/>
  <c r="F161" i="7"/>
  <c r="EH161" i="7"/>
  <c r="K140" i="7"/>
  <c r="EH127" i="7"/>
  <c r="F127" i="7"/>
  <c r="L123" i="7"/>
  <c r="BC123" i="7"/>
  <c r="D123" i="7" s="1"/>
  <c r="O123" i="7"/>
  <c r="S1" i="7" s="1"/>
  <c r="L113" i="7"/>
  <c r="O113" i="7"/>
  <c r="BC113" i="7"/>
  <c r="D113" i="7" s="1"/>
  <c r="L106" i="7"/>
  <c r="O106" i="7"/>
  <c r="BC106" i="7"/>
  <c r="D106" i="7" s="1"/>
  <c r="EH95" i="7"/>
  <c r="F95" i="7"/>
  <c r="EH91" i="7"/>
  <c r="F91" i="7"/>
  <c r="L82" i="7"/>
  <c r="O82" i="7"/>
  <c r="BC82" i="7"/>
  <c r="D82" i="7" s="1"/>
  <c r="EH68" i="7"/>
  <c r="F68" i="7"/>
  <c r="L63" i="7"/>
  <c r="BC63" i="7"/>
  <c r="D63" i="7" s="1"/>
  <c r="O63" i="7"/>
  <c r="BV54" i="7"/>
  <c r="BE54" i="7"/>
  <c r="N54" i="7"/>
  <c r="Q54" i="7"/>
  <c r="CD54" i="7" s="1"/>
  <c r="Y53" i="7"/>
  <c r="W54" i="7"/>
  <c r="G31" i="7"/>
  <c r="BC16" i="7"/>
  <c r="X236" i="7"/>
  <c r="M189" i="7"/>
  <c r="W189" i="7"/>
  <c r="L189" i="7" s="1"/>
  <c r="X140" i="7"/>
  <c r="AV140" i="7"/>
  <c r="AV14" i="7" s="1"/>
  <c r="N159" i="7"/>
  <c r="L143" i="7"/>
  <c r="F136" i="7"/>
  <c r="EH136" i="7"/>
  <c r="O122" i="7"/>
  <c r="BC122" i="7"/>
  <c r="D122" i="7" s="1"/>
  <c r="L122" i="7"/>
  <c r="W107" i="7"/>
  <c r="AG103" i="7"/>
  <c r="AE103" i="7" s="1"/>
  <c r="CD89" i="7"/>
  <c r="BV83" i="7"/>
  <c r="N83" i="7"/>
  <c r="BE83" i="7"/>
  <c r="Q83" i="7"/>
  <c r="CD83" i="7" s="1"/>
  <c r="W83" i="7"/>
  <c r="O84" i="7"/>
  <c r="L84" i="7"/>
  <c r="BC84" i="7"/>
  <c r="D84" i="7" s="1"/>
  <c r="BC62" i="7"/>
  <c r="D62" i="7" s="1"/>
  <c r="L62" i="7"/>
  <c r="O62" i="7"/>
  <c r="W56" i="7"/>
  <c r="BV56" i="7"/>
  <c r="BE56" i="7"/>
  <c r="N56" i="7"/>
  <c r="Q56" i="7"/>
  <c r="CD56" i="7" s="1"/>
  <c r="O47" i="7"/>
  <c r="BC47" i="7"/>
  <c r="D47" i="7" s="1"/>
  <c r="L47" i="7"/>
  <c r="O36" i="7"/>
  <c r="BC36" i="7"/>
  <c r="D36" i="7" s="1"/>
  <c r="L36" i="7"/>
  <c r="BV31" i="7"/>
  <c r="N31" i="7"/>
  <c r="Q31" i="7"/>
  <c r="CD31" i="7" s="1"/>
  <c r="Y30" i="7"/>
  <c r="BE31" i="7"/>
  <c r="EK29" i="7"/>
  <c r="BK30" i="7"/>
  <c r="AA29" i="7"/>
  <c r="S30" i="7"/>
  <c r="F27" i="7"/>
  <c r="BE26" i="7"/>
  <c r="EH26" i="7" s="1"/>
  <c r="EH27" i="7"/>
  <c r="N16" i="7"/>
  <c r="Q16" i="7"/>
  <c r="Y15" i="7"/>
  <c r="T14" i="7"/>
  <c r="AB11" i="7"/>
  <c r="AB12" i="7"/>
  <c r="BA11" i="7"/>
  <c r="BA12" i="7"/>
  <c r="AU911" i="6"/>
  <c r="AG910" i="6"/>
  <c r="CU31" i="8"/>
  <c r="FK30" i="8"/>
  <c r="BC27" i="8"/>
  <c r="BF189" i="7"/>
  <c r="BE189" i="7" s="1"/>
  <c r="BE190" i="7"/>
  <c r="EH96" i="7"/>
  <c r="F96" i="7"/>
  <c r="BE89" i="7"/>
  <c r="EH69" i="7"/>
  <c r="F69" i="7"/>
  <c r="Q59" i="7"/>
  <c r="CD59" i="7" s="1"/>
  <c r="W59" i="7"/>
  <c r="BV59" i="7"/>
  <c r="BE59" i="7"/>
  <c r="N59" i="7"/>
  <c r="BC213" i="7"/>
  <c r="D213" i="7" s="1"/>
  <c r="BG144" i="7"/>
  <c r="BG141" i="7" s="1"/>
  <c r="BG140" i="7" s="1"/>
  <c r="H140" i="7" s="1"/>
  <c r="H145" i="7"/>
  <c r="H144" i="7" s="1"/>
  <c r="H141" i="7" s="1"/>
  <c r="EH121" i="7"/>
  <c r="F121" i="7"/>
  <c r="O105" i="7"/>
  <c r="BC105" i="7"/>
  <c r="D105" i="7" s="1"/>
  <c r="L105" i="7"/>
  <c r="BV101" i="7"/>
  <c r="L98" i="7"/>
  <c r="O98" i="7"/>
  <c r="BC98" i="7"/>
  <c r="D98" i="7" s="1"/>
  <c r="AM89" i="7"/>
  <c r="O80" i="7"/>
  <c r="BC80" i="7"/>
  <c r="D80" i="7" s="1"/>
  <c r="L80" i="7"/>
  <c r="F78" i="7"/>
  <c r="EH78" i="7"/>
  <c r="O45" i="7"/>
  <c r="L45" i="7"/>
  <c r="BC45" i="7"/>
  <c r="D45" i="7" s="1"/>
  <c r="BE19" i="7"/>
  <c r="EH19" i="7" s="1"/>
  <c r="F20" i="7"/>
  <c r="F19" i="7" s="1"/>
  <c r="EH20" i="7"/>
  <c r="BV73" i="8"/>
  <c r="N73" i="8"/>
  <c r="Q73" i="8"/>
  <c r="BE73" i="8"/>
  <c r="AJ14" i="8"/>
  <c r="F203" i="7"/>
  <c r="EH203" i="7"/>
  <c r="CD144" i="7"/>
  <c r="G104" i="7"/>
  <c r="G103" i="7" s="1"/>
  <c r="F103" i="7" s="1"/>
  <c r="BF103" i="7"/>
  <c r="U30" i="7"/>
  <c r="L75" i="7"/>
  <c r="O75" i="7"/>
  <c r="BC75" i="7"/>
  <c r="D75" i="7" s="1"/>
  <c r="F62" i="7"/>
  <c r="EH62" i="7"/>
  <c r="BG53" i="7"/>
  <c r="H53" i="7" s="1"/>
  <c r="S53" i="7"/>
  <c r="BC49" i="7"/>
  <c r="D49" i="7" s="1"/>
  <c r="L49" i="7"/>
  <c r="O49" i="7"/>
  <c r="BI29" i="7"/>
  <c r="EH28" i="7"/>
  <c r="F28" i="7"/>
  <c r="BI25" i="7"/>
  <c r="E15" i="7"/>
  <c r="AT539" i="6"/>
  <c r="AU539" i="6" s="1"/>
  <c r="AW539" i="6"/>
  <c r="AS539" i="6"/>
  <c r="AT531" i="6"/>
  <c r="AU531" i="6" s="1"/>
  <c r="AW531" i="6"/>
  <c r="AS531" i="6"/>
  <c r="AT521" i="6"/>
  <c r="AU521" i="6" s="1"/>
  <c r="AW521" i="6"/>
  <c r="AS521" i="6"/>
  <c r="AW15" i="7"/>
  <c r="P15" i="7"/>
  <c r="M15" i="7"/>
  <c r="AT733" i="6"/>
  <c r="AU733" i="6" s="1"/>
  <c r="AF732" i="6"/>
  <c r="AT732" i="6" s="1"/>
  <c r="AU732" i="6" s="1"/>
  <c r="AT676" i="6"/>
  <c r="AU676" i="6" s="1"/>
  <c r="AF673" i="6"/>
  <c r="AW676" i="6"/>
  <c r="AS676" i="6"/>
  <c r="AT541" i="6"/>
  <c r="AU541" i="6" s="1"/>
  <c r="AS541" i="6"/>
  <c r="AW541" i="6"/>
  <c r="AT533" i="6"/>
  <c r="AU533" i="6" s="1"/>
  <c r="AS533" i="6"/>
  <c r="AW533" i="6"/>
  <c r="AT519" i="6"/>
  <c r="AU519" i="6" s="1"/>
  <c r="AS519" i="6"/>
  <c r="AW519" i="6"/>
  <c r="G1" i="7"/>
  <c r="BP11" i="7"/>
  <c r="BP12" i="7"/>
  <c r="AW278" i="6"/>
  <c r="I277" i="6"/>
  <c r="AS278" i="6"/>
  <c r="AT207" i="6"/>
  <c r="AU207" i="6" s="1"/>
  <c r="AW207" i="6"/>
  <c r="AS207" i="6"/>
  <c r="AT282" i="6"/>
  <c r="AU282" i="6" s="1"/>
  <c r="AW282" i="6"/>
  <c r="AW456" i="6"/>
  <c r="AS456" i="6"/>
  <c r="S266" i="6"/>
  <c r="AT249" i="6"/>
  <c r="AU249" i="6" s="1"/>
  <c r="AF247" i="6"/>
  <c r="I232" i="6"/>
  <c r="AF92" i="6"/>
  <c r="AF29" i="6"/>
  <c r="W419" i="6"/>
  <c r="AT359" i="6"/>
  <c r="AU359" i="6" s="1"/>
  <c r="AW359" i="6"/>
  <c r="AS359" i="6"/>
  <c r="AF343" i="6"/>
  <c r="AW67" i="6"/>
  <c r="AG86" i="6"/>
  <c r="AV87" i="6"/>
  <c r="AE268" i="6"/>
  <c r="AS249" i="6"/>
  <c r="I161" i="6"/>
  <c r="AW162" i="6"/>
  <c r="AW91" i="6"/>
  <c r="J15" i="6"/>
  <c r="L22" i="2"/>
  <c r="BC211" i="9"/>
  <c r="D211" i="9" s="1"/>
  <c r="L211" i="9"/>
  <c r="F189" i="9"/>
  <c r="BE142" i="9"/>
  <c r="F143" i="9"/>
  <c r="F142" i="9" s="1"/>
  <c r="D136" i="9"/>
  <c r="GA136" i="9"/>
  <c r="Q227" i="9"/>
  <c r="O141" i="9"/>
  <c r="O227" i="9" s="1"/>
  <c r="L123" i="9"/>
  <c r="FX123" i="9"/>
  <c r="BC123" i="9"/>
  <c r="O123" i="9"/>
  <c r="S1" i="9" s="1"/>
  <c r="O112" i="9"/>
  <c r="BC112" i="9"/>
  <c r="L112" i="9"/>
  <c r="FX112" i="9"/>
  <c r="GC98" i="9"/>
  <c r="F98" i="9"/>
  <c r="O99" i="9"/>
  <c r="FX99" i="9"/>
  <c r="BC99" i="9"/>
  <c r="L99" i="9"/>
  <c r="GA75" i="9"/>
  <c r="D75" i="9"/>
  <c r="K103" i="9"/>
  <c r="DQ103" i="9"/>
  <c r="CW83" i="9"/>
  <c r="BK83" i="9"/>
  <c r="CU83" i="9" s="1"/>
  <c r="G89" i="9"/>
  <c r="CP89" i="9"/>
  <c r="CN79" i="9"/>
  <c r="E79" i="9"/>
  <c r="GB79" i="9"/>
  <c r="GA70" i="9"/>
  <c r="D70" i="9"/>
  <c r="BV59" i="9"/>
  <c r="BE59" i="9"/>
  <c r="N59" i="9"/>
  <c r="FZ59" i="9"/>
  <c r="Q59" i="9"/>
  <c r="W59" i="9"/>
  <c r="D105" i="9"/>
  <c r="GA105" i="9"/>
  <c r="GA91" i="9"/>
  <c r="D91" i="9"/>
  <c r="FX71" i="9"/>
  <c r="O71" i="9"/>
  <c r="L71" i="9"/>
  <c r="BC71" i="9"/>
  <c r="DI31" i="9"/>
  <c r="E31" i="9"/>
  <c r="BD30" i="9"/>
  <c r="CN31" i="9"/>
  <c r="FJ30" i="9"/>
  <c r="GB31" i="9"/>
  <c r="L37" i="9"/>
  <c r="O37" i="9"/>
  <c r="BC37" i="9"/>
  <c r="FX36" i="9"/>
  <c r="L32" i="9"/>
  <c r="O32" i="9"/>
  <c r="FX31" i="9"/>
  <c r="W31" i="9"/>
  <c r="BC32" i="9"/>
  <c r="BV48" i="9"/>
  <c r="BE48" i="9"/>
  <c r="N48" i="9"/>
  <c r="W48" i="9"/>
  <c r="Q48" i="9"/>
  <c r="FZ48" i="9"/>
  <c r="BD204" i="8"/>
  <c r="BC217" i="9"/>
  <c r="D217" i="9" s="1"/>
  <c r="BM204" i="9"/>
  <c r="BK204" i="9" s="1"/>
  <c r="BR14" i="9"/>
  <c r="AW204" i="9"/>
  <c r="AU204" i="9" s="1"/>
  <c r="BC202" i="9"/>
  <c r="D202" i="9" s="1"/>
  <c r="BC193" i="9"/>
  <c r="L199" i="9"/>
  <c r="I189" i="9"/>
  <c r="AF227" i="9"/>
  <c r="AE189" i="9"/>
  <c r="AF140" i="9"/>
  <c r="AF14" i="9" s="1"/>
  <c r="AO189" i="9"/>
  <c r="AM189" i="9" s="1"/>
  <c r="AG141" i="9"/>
  <c r="AE142" i="9"/>
  <c r="F138" i="9"/>
  <c r="GC138" i="9"/>
  <c r="L143" i="9"/>
  <c r="BC143" i="9"/>
  <c r="D143" i="9" s="1"/>
  <c r="R140" i="9"/>
  <c r="D132" i="9"/>
  <c r="GA132" i="9"/>
  <c r="GC113" i="9"/>
  <c r="F113" i="9"/>
  <c r="W149" i="9"/>
  <c r="N149" i="9"/>
  <c r="BE149" i="9"/>
  <c r="F149" i="9" s="1"/>
  <c r="F125" i="9"/>
  <c r="GC125" i="9"/>
  <c r="F116" i="9"/>
  <c r="GC116" i="9"/>
  <c r="FZ114" i="9"/>
  <c r="N114" i="9"/>
  <c r="BE114" i="9"/>
  <c r="Q114" i="9"/>
  <c r="D127" i="9"/>
  <c r="GA127" i="9"/>
  <c r="D125" i="9"/>
  <c r="GA125" i="9"/>
  <c r="GC93" i="9"/>
  <c r="F93" i="9"/>
  <c r="AT14" i="9"/>
  <c r="EZ14" i="9"/>
  <c r="BE131" i="9"/>
  <c r="CO101" i="9" s="1"/>
  <c r="FZ123" i="9"/>
  <c r="F105" i="9"/>
  <c r="GC105" i="9"/>
  <c r="GC78" i="9"/>
  <c r="F78" i="9"/>
  <c r="L119" i="9"/>
  <c r="DS103" i="9"/>
  <c r="T103" i="9"/>
  <c r="DZ29" i="9" s="1"/>
  <c r="EH29" i="9"/>
  <c r="BY94" i="9"/>
  <c r="AM94" i="9"/>
  <c r="ES30" i="9" s="1"/>
  <c r="CR83" i="9"/>
  <c r="I83" i="9"/>
  <c r="I30" i="9" s="1"/>
  <c r="GA77" i="9"/>
  <c r="D77" i="9"/>
  <c r="GA129" i="9"/>
  <c r="D129" i="9"/>
  <c r="CS101" i="9"/>
  <c r="E101" i="9"/>
  <c r="GB101" i="9"/>
  <c r="CN101" i="9"/>
  <c r="BK79" i="9"/>
  <c r="CU79" i="9" s="1"/>
  <c r="BC76" i="9"/>
  <c r="O76" i="9"/>
  <c r="FX76" i="9"/>
  <c r="L76" i="9"/>
  <c r="CP65" i="9"/>
  <c r="G65" i="9"/>
  <c r="GC64" i="9"/>
  <c r="F64" i="9"/>
  <c r="GA118" i="9"/>
  <c r="D118" i="9"/>
  <c r="BG103" i="9"/>
  <c r="H104" i="9"/>
  <c r="FM103" i="9"/>
  <c r="GC99" i="9"/>
  <c r="F99" i="9"/>
  <c r="GA93" i="9"/>
  <c r="D93" i="9"/>
  <c r="GC92" i="9"/>
  <c r="F92" i="9"/>
  <c r="FX80" i="9"/>
  <c r="O80" i="9"/>
  <c r="BC80" i="9"/>
  <c r="L80" i="9"/>
  <c r="GC69" i="9"/>
  <c r="F69" i="9"/>
  <c r="U103" i="9"/>
  <c r="EA29" i="9" s="1"/>
  <c r="EQ29" i="9"/>
  <c r="BC108" i="9"/>
  <c r="O108" i="9"/>
  <c r="L108" i="9"/>
  <c r="FX108" i="9"/>
  <c r="D106" i="9"/>
  <c r="GA106" i="9"/>
  <c r="GC101" i="9"/>
  <c r="F101" i="9"/>
  <c r="GA96" i="9"/>
  <c r="D96" i="9"/>
  <c r="FX85" i="9"/>
  <c r="O85" i="9"/>
  <c r="BC85" i="9"/>
  <c r="L85" i="9"/>
  <c r="BF83" i="9"/>
  <c r="R83" i="9"/>
  <c r="GC82" i="9"/>
  <c r="F82" i="9"/>
  <c r="FZ56" i="9"/>
  <c r="Q56" i="9"/>
  <c r="W56" i="9"/>
  <c r="BE56" i="9"/>
  <c r="BV56" i="9"/>
  <c r="N56" i="9"/>
  <c r="BV55" i="9"/>
  <c r="BE55" i="9"/>
  <c r="N55" i="9"/>
  <c r="FZ55" i="9"/>
  <c r="W55" i="9"/>
  <c r="Q55" i="9"/>
  <c r="BF43" i="9"/>
  <c r="BF30" i="9" s="1"/>
  <c r="EF30" i="9"/>
  <c r="R43" i="9"/>
  <c r="DX30" i="9" s="1"/>
  <c r="Z30" i="9"/>
  <c r="O39" i="9"/>
  <c r="BC39" i="9"/>
  <c r="FX38" i="9"/>
  <c r="L39" i="9"/>
  <c r="Q65" i="9"/>
  <c r="FZ65" i="9"/>
  <c r="F62" i="9"/>
  <c r="GC62" i="9"/>
  <c r="FZ60" i="9"/>
  <c r="Q60" i="9"/>
  <c r="W60" i="9"/>
  <c r="BE60" i="9"/>
  <c r="N60" i="9"/>
  <c r="BV60" i="9"/>
  <c r="Y53" i="9"/>
  <c r="FX51" i="9"/>
  <c r="O51" i="9"/>
  <c r="L51" i="9"/>
  <c r="BC51" i="9"/>
  <c r="F47" i="9"/>
  <c r="GC47" i="9"/>
  <c r="GA46" i="9"/>
  <c r="D46" i="9"/>
  <c r="FX45" i="9"/>
  <c r="O45" i="9"/>
  <c r="L45" i="9"/>
  <c r="BC45" i="9"/>
  <c r="GC41" i="9"/>
  <c r="F41" i="9"/>
  <c r="GC33" i="9"/>
  <c r="F33" i="9"/>
  <c r="FX49" i="9"/>
  <c r="O49" i="9"/>
  <c r="BC49" i="9"/>
  <c r="L49" i="9"/>
  <c r="BV57" i="9"/>
  <c r="BE57" i="9"/>
  <c r="N57" i="9"/>
  <c r="FZ57" i="9"/>
  <c r="W57" i="9"/>
  <c r="Q57" i="9"/>
  <c r="GC39" i="9"/>
  <c r="F39" i="9"/>
  <c r="BY31" i="9"/>
  <c r="EU30" i="9"/>
  <c r="EW29" i="9"/>
  <c r="GC27" i="9"/>
  <c r="F27" i="9"/>
  <c r="BE26" i="9"/>
  <c r="FK26" i="9"/>
  <c r="ES25" i="9"/>
  <c r="DP30" i="9"/>
  <c r="J30" i="9"/>
  <c r="BC28" i="9"/>
  <c r="BC26" i="9" s="1"/>
  <c r="O28" i="9"/>
  <c r="DU26" i="9" s="1"/>
  <c r="FX27" i="9"/>
  <c r="L28" i="9"/>
  <c r="DR26" i="9" s="1"/>
  <c r="W26" i="9"/>
  <c r="FN25" i="9"/>
  <c r="BH25" i="9"/>
  <c r="BH14" i="9" s="1"/>
  <c r="DW16" i="9"/>
  <c r="N16" i="9"/>
  <c r="DT15" i="9" s="1"/>
  <c r="Q16" i="9"/>
  <c r="DW15" i="9" s="1"/>
  <c r="EE15" i="9"/>
  <c r="Y15" i="9"/>
  <c r="FZ16" i="9"/>
  <c r="CT31" i="9"/>
  <c r="FP30" i="9"/>
  <c r="K31" i="9"/>
  <c r="BJ30" i="9"/>
  <c r="EO29" i="9"/>
  <c r="GA22" i="9"/>
  <c r="D22" i="9"/>
  <c r="GC22" i="9"/>
  <c r="F22" i="9"/>
  <c r="DN15" i="9"/>
  <c r="H15" i="9"/>
  <c r="CU31" i="9"/>
  <c r="AU30" i="9"/>
  <c r="FA29" i="9" s="1"/>
  <c r="FC29" i="9"/>
  <c r="AG29" i="9"/>
  <c r="AE29" i="9" s="1"/>
  <c r="EK25" i="9" s="1"/>
  <c r="AH25" i="9"/>
  <c r="EN25" i="9"/>
  <c r="FN14" i="9"/>
  <c r="EL14" i="9"/>
  <c r="O18" i="9"/>
  <c r="DU16" i="9" s="1"/>
  <c r="FX17" i="9"/>
  <c r="AE16" i="9"/>
  <c r="EK16" i="9"/>
  <c r="BD189" i="8"/>
  <c r="BC190" i="8"/>
  <c r="X225" i="8"/>
  <c r="M189" i="8"/>
  <c r="X140" i="8"/>
  <c r="W189" i="8"/>
  <c r="L189" i="8" s="1"/>
  <c r="DP26" i="9"/>
  <c r="J26" i="9"/>
  <c r="G19" i="9"/>
  <c r="DM19" i="9"/>
  <c r="AJ14" i="9"/>
  <c r="EP14" i="9"/>
  <c r="FC15" i="9"/>
  <c r="AW15" i="9"/>
  <c r="FS30" i="9"/>
  <c r="DO15" i="9"/>
  <c r="I15" i="9"/>
  <c r="O21" i="9"/>
  <c r="FX20" i="9"/>
  <c r="BE190" i="8"/>
  <c r="L123" i="8"/>
  <c r="BC123" i="8"/>
  <c r="D123" i="8" s="1"/>
  <c r="O123" i="8"/>
  <c r="R103" i="8"/>
  <c r="Y103" i="8"/>
  <c r="L98" i="8"/>
  <c r="O98" i="8"/>
  <c r="BC98" i="8"/>
  <c r="D98" i="8" s="1"/>
  <c r="L79" i="8"/>
  <c r="BC79" i="8"/>
  <c r="O79" i="8"/>
  <c r="L71" i="8"/>
  <c r="O71" i="8"/>
  <c r="BC71" i="8"/>
  <c r="D71" i="8" s="1"/>
  <c r="L67" i="8"/>
  <c r="O67" i="8"/>
  <c r="BC67" i="8"/>
  <c r="D67" i="8" s="1"/>
  <c r="BE207" i="8"/>
  <c r="BC207" i="8" s="1"/>
  <c r="BF204" i="8"/>
  <c r="BE204" i="8" s="1"/>
  <c r="BC193" i="8"/>
  <c r="BH140" i="8"/>
  <c r="I140" i="8" s="1"/>
  <c r="AO144" i="8"/>
  <c r="AM144" i="8" s="1"/>
  <c r="AA225" i="8"/>
  <c r="AA140" i="8"/>
  <c r="S140" i="8" s="1"/>
  <c r="DC107" i="8"/>
  <c r="E107" i="8"/>
  <c r="DE107" i="8"/>
  <c r="BC172" i="8"/>
  <c r="D172" i="8" s="1"/>
  <c r="L172" i="8"/>
  <c r="O24" i="9"/>
  <c r="FX23" i="9"/>
  <c r="O127" i="8"/>
  <c r="BC127" i="8"/>
  <c r="D127" i="8" s="1"/>
  <c r="BV89" i="8"/>
  <c r="N89" i="8"/>
  <c r="AE89" i="8"/>
  <c r="Q89" i="8"/>
  <c r="W88" i="8"/>
  <c r="BV88" i="8"/>
  <c r="BE88" i="8"/>
  <c r="F88" i="8" s="1"/>
  <c r="N88" i="8"/>
  <c r="Q88" i="8"/>
  <c r="BC76" i="8"/>
  <c r="D76" i="8" s="1"/>
  <c r="O76" i="8"/>
  <c r="L76" i="8"/>
  <c r="AW141" i="8"/>
  <c r="AU144" i="8"/>
  <c r="FG103" i="8"/>
  <c r="BG103" i="8"/>
  <c r="H104" i="8"/>
  <c r="L92" i="8"/>
  <c r="O82" i="8"/>
  <c r="BC82" i="8"/>
  <c r="D82" i="8" s="1"/>
  <c r="L82" i="8"/>
  <c r="O77" i="8"/>
  <c r="BC77" i="8"/>
  <c r="D77" i="8" s="1"/>
  <c r="L77" i="8"/>
  <c r="BY73" i="8"/>
  <c r="CO65" i="8"/>
  <c r="F65" i="8"/>
  <c r="BC137" i="8"/>
  <c r="D137" i="8" s="1"/>
  <c r="O137" i="8"/>
  <c r="L137" i="8"/>
  <c r="L127" i="8"/>
  <c r="O125" i="8"/>
  <c r="BC125" i="8"/>
  <c r="D125" i="8" s="1"/>
  <c r="L125" i="8"/>
  <c r="BE119" i="8"/>
  <c r="F119" i="8" s="1"/>
  <c r="Q119" i="8"/>
  <c r="W119" i="8"/>
  <c r="N119" i="8"/>
  <c r="DN103" i="8" s="1"/>
  <c r="CN83" i="8"/>
  <c r="DC83" i="8"/>
  <c r="E83" i="8"/>
  <c r="DE83" i="8"/>
  <c r="O81" i="8"/>
  <c r="BC81" i="8"/>
  <c r="D81" i="8" s="1"/>
  <c r="L81" i="8"/>
  <c r="CT53" i="8"/>
  <c r="K53" i="8"/>
  <c r="BC17" i="8"/>
  <c r="W193" i="7"/>
  <c r="L193" i="7" s="1"/>
  <c r="N193" i="7"/>
  <c r="EH178" i="7"/>
  <c r="F178" i="7"/>
  <c r="EH168" i="7"/>
  <c r="F168" i="7"/>
  <c r="EH160" i="7"/>
  <c r="F160" i="7"/>
  <c r="O106" i="8"/>
  <c r="BC106" i="8"/>
  <c r="D106" i="8" s="1"/>
  <c r="EO103" i="8"/>
  <c r="L90" i="8"/>
  <c r="AV25" i="8"/>
  <c r="BI15" i="8"/>
  <c r="BF204" i="7"/>
  <c r="BE204" i="7" s="1"/>
  <c r="BE207" i="7"/>
  <c r="BB236" i="7"/>
  <c r="L135" i="7"/>
  <c r="O135" i="7"/>
  <c r="BC135" i="7"/>
  <c r="D135" i="7" s="1"/>
  <c r="CB101" i="8"/>
  <c r="AR30" i="8"/>
  <c r="AR29" i="8" s="1"/>
  <c r="AR25" i="8" s="1"/>
  <c r="AR14" i="8" s="1"/>
  <c r="Q123" i="8"/>
  <c r="FM103" i="8"/>
  <c r="AE104" i="8"/>
  <c r="EE103" i="8" s="1"/>
  <c r="EG103" i="8"/>
  <c r="BE104" i="8"/>
  <c r="AE101" i="8"/>
  <c r="BC101" i="8" s="1"/>
  <c r="Q101" i="8"/>
  <c r="BV101" i="8"/>
  <c r="CU53" i="8"/>
  <c r="D113" i="8"/>
  <c r="CR43" i="8"/>
  <c r="I43" i="8"/>
  <c r="O35" i="8"/>
  <c r="BC35" i="8"/>
  <c r="D35" i="8" s="1"/>
  <c r="L35" i="8"/>
  <c r="FJ30" i="8"/>
  <c r="BJ30" i="8"/>
  <c r="BJ29" i="8" s="1"/>
  <c r="BJ25" i="8" s="1"/>
  <c r="BJ14" i="8" s="1"/>
  <c r="K31" i="8"/>
  <c r="CT31" i="8"/>
  <c r="BF30" i="8"/>
  <c r="G31" i="8"/>
  <c r="CP31" i="8"/>
  <c r="N26" i="8"/>
  <c r="Q26" i="8"/>
  <c r="F212" i="7"/>
  <c r="EH212" i="7"/>
  <c r="F190" i="7"/>
  <c r="D190" i="7" s="1"/>
  <c r="G189" i="7"/>
  <c r="F189" i="7" s="1"/>
  <c r="D189" i="7" s="1"/>
  <c r="EH156" i="7"/>
  <c r="F156" i="7"/>
  <c r="EH152" i="7"/>
  <c r="F152" i="7"/>
  <c r="F102" i="7"/>
  <c r="EH102" i="7"/>
  <c r="EH70" i="7"/>
  <c r="F70" i="7"/>
  <c r="EH33" i="7"/>
  <c r="F33" i="7"/>
  <c r="DB114" i="8"/>
  <c r="DP103" i="8"/>
  <c r="W114" i="8"/>
  <c r="O36" i="8"/>
  <c r="BC36" i="8"/>
  <c r="D36" i="8" s="1"/>
  <c r="L36" i="8"/>
  <c r="BC18" i="8"/>
  <c r="D18" i="8" s="1"/>
  <c r="O18" i="8"/>
  <c r="L18" i="8"/>
  <c r="W16" i="8"/>
  <c r="BC201" i="7"/>
  <c r="D201" i="7" s="1"/>
  <c r="L201" i="7"/>
  <c r="EH197" i="7"/>
  <c r="F197" i="7"/>
  <c r="EH191" i="7"/>
  <c r="F191" i="7"/>
  <c r="O189" i="7"/>
  <c r="AG144" i="7"/>
  <c r="AI141" i="7"/>
  <c r="BE144" i="7"/>
  <c r="BF141" i="7"/>
  <c r="BF140" i="7" s="1"/>
  <c r="G140" i="7" s="1"/>
  <c r="U140" i="7"/>
  <c r="BC130" i="7"/>
  <c r="D130" i="7" s="1"/>
  <c r="W129" i="7"/>
  <c r="O130" i="7"/>
  <c r="L130" i="7"/>
  <c r="L115" i="7"/>
  <c r="O115" i="7"/>
  <c r="BC115" i="7"/>
  <c r="D115" i="7" s="1"/>
  <c r="L97" i="7"/>
  <c r="BC97" i="7"/>
  <c r="D97" i="7" s="1"/>
  <c r="O97" i="7"/>
  <c r="L89" i="7"/>
  <c r="BC89" i="7"/>
  <c r="D89" i="7" s="1"/>
  <c r="O89" i="7"/>
  <c r="AM73" i="7"/>
  <c r="BY73" i="7"/>
  <c r="L37" i="7"/>
  <c r="O37" i="7"/>
  <c r="BC37" i="7"/>
  <c r="D37" i="7" s="1"/>
  <c r="W49" i="8"/>
  <c r="BV49" i="8"/>
  <c r="BE49" i="8"/>
  <c r="F49" i="8" s="1"/>
  <c r="N49" i="8"/>
  <c r="Q49" i="8"/>
  <c r="BF43" i="8"/>
  <c r="R43" i="8"/>
  <c r="DR30" i="8" s="1"/>
  <c r="CN43" i="8"/>
  <c r="O37" i="8"/>
  <c r="BC37" i="8"/>
  <c r="D37" i="8" s="1"/>
  <c r="L37" i="8"/>
  <c r="AC14" i="8"/>
  <c r="F213" i="7"/>
  <c r="EH213" i="7"/>
  <c r="CD204" i="7"/>
  <c r="O204" i="7"/>
  <c r="EH185" i="7"/>
  <c r="F185" i="7"/>
  <c r="F181" i="7"/>
  <c r="EH181" i="7"/>
  <c r="F177" i="7"/>
  <c r="EH177" i="7"/>
  <c r="F173" i="7"/>
  <c r="EH173" i="7"/>
  <c r="F169" i="7"/>
  <c r="EH169" i="7"/>
  <c r="EH148" i="7"/>
  <c r="F148" i="7"/>
  <c r="F138" i="7"/>
  <c r="EH138" i="7"/>
  <c r="EH133" i="7"/>
  <c r="F133" i="7"/>
  <c r="BH103" i="7"/>
  <c r="I104" i="7"/>
  <c r="I103" i="7" s="1"/>
  <c r="I29" i="7" s="1"/>
  <c r="I25" i="7" s="1"/>
  <c r="BV73" i="7"/>
  <c r="N73" i="7"/>
  <c r="BE73" i="7"/>
  <c r="Q73" i="7"/>
  <c r="CD73" i="7" s="1"/>
  <c r="BV48" i="7"/>
  <c r="BE48" i="7"/>
  <c r="N48" i="7"/>
  <c r="Q48" i="7"/>
  <c r="CD48" i="7" s="1"/>
  <c r="W48" i="7"/>
  <c r="EH35" i="7"/>
  <c r="F35" i="7"/>
  <c r="AG30" i="7"/>
  <c r="AE30" i="7" s="1"/>
  <c r="AE31" i="7"/>
  <c r="BC50" i="8"/>
  <c r="D50" i="8" s="1"/>
  <c r="L50" i="8"/>
  <c r="O50" i="8"/>
  <c r="O42" i="8"/>
  <c r="BC42" i="8"/>
  <c r="D42" i="8" s="1"/>
  <c r="L42" i="8"/>
  <c r="AV236" i="7"/>
  <c r="BC159" i="7"/>
  <c r="D159" i="7" s="1"/>
  <c r="L159" i="7"/>
  <c r="W114" i="7"/>
  <c r="EH80" i="7"/>
  <c r="F80" i="7"/>
  <c r="Q55" i="7"/>
  <c r="CD55" i="7" s="1"/>
  <c r="W55" i="7"/>
  <c r="BV55" i="7"/>
  <c r="BE55" i="7"/>
  <c r="N55" i="7"/>
  <c r="BF43" i="7"/>
  <c r="G43" i="7" s="1"/>
  <c r="R43" i="7"/>
  <c r="AG29" i="7"/>
  <c r="AE29" i="7" s="1"/>
  <c r="N26" i="7"/>
  <c r="Q26" i="7"/>
  <c r="CD26" i="7" s="1"/>
  <c r="AT1014" i="6"/>
  <c r="AU1014" i="6" s="1"/>
  <c r="AS1014" i="6"/>
  <c r="L199" i="7"/>
  <c r="BC199" i="7"/>
  <c r="D199" i="7" s="1"/>
  <c r="EH146" i="7"/>
  <c r="F146" i="7"/>
  <c r="EH123" i="7"/>
  <c r="F123" i="7"/>
  <c r="W73" i="7"/>
  <c r="F61" i="7"/>
  <c r="EH61" i="7"/>
  <c r="BO12" i="7"/>
  <c r="BO11" i="7"/>
  <c r="S15" i="7"/>
  <c r="BE31" i="8"/>
  <c r="DY30" i="8"/>
  <c r="Y30" i="8"/>
  <c r="BV31" i="8"/>
  <c r="Q31" i="8"/>
  <c r="N31" i="8"/>
  <c r="O34" i="8"/>
  <c r="BC34" i="8"/>
  <c r="D34" i="8" s="1"/>
  <c r="L34" i="8"/>
  <c r="BD15" i="8"/>
  <c r="BC217" i="7"/>
  <c r="D217" i="7" s="1"/>
  <c r="AA141" i="7"/>
  <c r="Y144" i="7"/>
  <c r="F132" i="7"/>
  <c r="EH132" i="7"/>
  <c r="O112" i="7"/>
  <c r="BC112" i="7"/>
  <c r="D112" i="7" s="1"/>
  <c r="L112" i="7"/>
  <c r="BG103" i="7"/>
  <c r="O69" i="7"/>
  <c r="BC69" i="7"/>
  <c r="D69" i="7" s="1"/>
  <c r="L69" i="7"/>
  <c r="F57" i="7"/>
  <c r="EH57" i="7"/>
  <c r="H43" i="7"/>
  <c r="BG30" i="7"/>
  <c r="BG29" i="7" s="1"/>
  <c r="BG25" i="7" s="1"/>
  <c r="BG14" i="7" s="1"/>
  <c r="AN25" i="7"/>
  <c r="O20" i="7"/>
  <c r="O75" i="8"/>
  <c r="BC75" i="8"/>
  <c r="D75" i="8" s="1"/>
  <c r="L75" i="8"/>
  <c r="O52" i="8"/>
  <c r="BC52" i="8"/>
  <c r="D52" i="8" s="1"/>
  <c r="L52" i="8"/>
  <c r="F205" i="7"/>
  <c r="D205" i="7" s="1"/>
  <c r="L195" i="7"/>
  <c r="BC195" i="7"/>
  <c r="D195" i="7" s="1"/>
  <c r="BC167" i="7"/>
  <c r="D167" i="7" s="1"/>
  <c r="L167" i="7"/>
  <c r="AB236" i="7"/>
  <c r="BE94" i="7"/>
  <c r="Q94" i="7"/>
  <c r="CD94" i="7" s="1"/>
  <c r="W94" i="7"/>
  <c r="BV94" i="7"/>
  <c r="N94" i="7"/>
  <c r="F86" i="7"/>
  <c r="EH86" i="7"/>
  <c r="W65" i="7"/>
  <c r="BC51" i="7"/>
  <c r="D51" i="7" s="1"/>
  <c r="L51" i="7"/>
  <c r="O51" i="7"/>
  <c r="O38" i="7"/>
  <c r="BC38" i="7"/>
  <c r="D38" i="7" s="1"/>
  <c r="J30" i="7"/>
  <c r="J29" i="7" s="1"/>
  <c r="J25" i="7" s="1"/>
  <c r="L20" i="7"/>
  <c r="BC27" i="7"/>
  <c r="O17" i="7"/>
  <c r="AE16" i="7"/>
  <c r="AE15" i="7" s="1"/>
  <c r="AT538" i="6"/>
  <c r="AU538" i="6" s="1"/>
  <c r="AS538" i="6"/>
  <c r="AW538" i="6"/>
  <c r="AT530" i="6"/>
  <c r="AU530" i="6" s="1"/>
  <c r="AS530" i="6"/>
  <c r="AW530" i="6"/>
  <c r="AT520" i="6"/>
  <c r="AU520" i="6" s="1"/>
  <c r="AS520" i="6"/>
  <c r="AW520" i="6"/>
  <c r="AT714" i="6"/>
  <c r="AU714" i="6" s="1"/>
  <c r="AW714" i="6"/>
  <c r="AS714" i="6"/>
  <c r="AF713" i="6"/>
  <c r="BK17" i="7"/>
  <c r="BK16" i="7" s="1"/>
  <c r="BK15" i="7" s="1"/>
  <c r="BM16" i="7"/>
  <c r="BM15" i="7" s="1"/>
  <c r="AT540" i="6"/>
  <c r="AU540" i="6" s="1"/>
  <c r="AW540" i="6"/>
  <c r="AS540" i="6"/>
  <c r="AT532" i="6"/>
  <c r="AU532" i="6" s="1"/>
  <c r="AW532" i="6"/>
  <c r="AS532" i="6"/>
  <c r="AT518" i="6"/>
  <c r="AU518" i="6" s="1"/>
  <c r="AW518" i="6"/>
  <c r="AS518" i="6"/>
  <c r="AT17" i="6"/>
  <c r="AU17" i="6" s="1"/>
  <c r="AW17" i="6"/>
  <c r="AS17" i="6"/>
  <c r="AF16" i="6"/>
  <c r="AS370" i="6"/>
  <c r="I369" i="6"/>
  <c r="AA266" i="6"/>
  <c r="AA11" i="6" s="1"/>
  <c r="AA268" i="6"/>
  <c r="AT385" i="6"/>
  <c r="AU385" i="6" s="1"/>
  <c r="AF370" i="6"/>
  <c r="AW385" i="6"/>
  <c r="AS385" i="6"/>
  <c r="AT210" i="6"/>
  <c r="AU210" i="6" s="1"/>
  <c r="AF209" i="6"/>
  <c r="AS209" i="6" s="1"/>
  <c r="AW139" i="6"/>
  <c r="AS139" i="6"/>
  <c r="AS89" i="6"/>
  <c r="AV86" i="6"/>
  <c r="J84" i="6"/>
  <c r="AG432" i="6"/>
  <c r="S268" i="6"/>
  <c r="AB11" i="6"/>
  <c r="AW71" i="6"/>
  <c r="AM246" i="6"/>
  <c r="AV246" i="6"/>
  <c r="AW249" i="6"/>
  <c r="AT163" i="6"/>
  <c r="AU163" i="6" s="1"/>
  <c r="AF162" i="6"/>
  <c r="AF26" i="6"/>
  <c r="AW26" i="6" s="1"/>
  <c r="M11" i="6"/>
  <c r="L11" i="6"/>
  <c r="BH11" i="9" l="1"/>
  <c r="BH12" i="9"/>
  <c r="BG12" i="7"/>
  <c r="H14" i="7"/>
  <c r="BG11" i="7"/>
  <c r="Q30" i="9"/>
  <c r="FZ30" i="9"/>
  <c r="EE29" i="9"/>
  <c r="N30" i="9"/>
  <c r="W30" i="9"/>
  <c r="FO25" i="9"/>
  <c r="BI25" i="9"/>
  <c r="I14" i="8"/>
  <c r="BH12" i="8"/>
  <c r="BH11" i="8"/>
  <c r="D101" i="8"/>
  <c r="CM101" i="8"/>
  <c r="GA26" i="9"/>
  <c r="DO29" i="9"/>
  <c r="I29" i="9"/>
  <c r="BJ12" i="8"/>
  <c r="K14" i="8"/>
  <c r="BJ11" i="8"/>
  <c r="FL29" i="9"/>
  <c r="BF29" i="9"/>
  <c r="AF11" i="9"/>
  <c r="AF12" i="9"/>
  <c r="GA89" i="9"/>
  <c r="D89" i="9"/>
  <c r="CM89" i="9"/>
  <c r="BC48" i="7"/>
  <c r="D48" i="7" s="1"/>
  <c r="L48" i="7"/>
  <c r="O48" i="7"/>
  <c r="EH204" i="7"/>
  <c r="BC204" i="7"/>
  <c r="DL26" i="9"/>
  <c r="F26" i="9"/>
  <c r="GA112" i="9"/>
  <c r="D112" i="9"/>
  <c r="BI14" i="7"/>
  <c r="EH189" i="7"/>
  <c r="BC189" i="7"/>
  <c r="AF369" i="6"/>
  <c r="AT369" i="6" s="1"/>
  <c r="AU369" i="6" s="1"/>
  <c r="AT370" i="6"/>
  <c r="AU370" i="6" s="1"/>
  <c r="I341" i="6"/>
  <c r="AN14" i="7"/>
  <c r="AA140" i="7"/>
  <c r="AA236" i="7"/>
  <c r="CO31" i="8"/>
  <c r="F31" i="8"/>
  <c r="BC55" i="7"/>
  <c r="D55" i="7" s="1"/>
  <c r="L55" i="7"/>
  <c r="O55" i="7"/>
  <c r="BC114" i="7"/>
  <c r="D114" i="7" s="1"/>
  <c r="O114" i="7"/>
  <c r="L114" i="7"/>
  <c r="EH73" i="7"/>
  <c r="F73" i="7"/>
  <c r="AI236" i="7"/>
  <c r="AI140" i="7"/>
  <c r="AI14" i="7" s="1"/>
  <c r="AF161" i="6"/>
  <c r="AT162" i="6"/>
  <c r="AU162" i="6" s="1"/>
  <c r="AW370" i="6"/>
  <c r="D27" i="7"/>
  <c r="D26" i="7" s="1"/>
  <c r="BC26" i="7"/>
  <c r="EH94" i="7"/>
  <c r="F94" i="7"/>
  <c r="F48" i="7"/>
  <c r="EH48" i="7"/>
  <c r="AC12" i="8"/>
  <c r="U14" i="8"/>
  <c r="AC11" i="8"/>
  <c r="G43" i="8"/>
  <c r="CP43" i="8"/>
  <c r="AG141" i="7"/>
  <c r="AE144" i="7"/>
  <c r="W15" i="8"/>
  <c r="O16" i="8"/>
  <c r="L16" i="8"/>
  <c r="BC114" i="8"/>
  <c r="D114" i="8" s="1"/>
  <c r="O114" i="8"/>
  <c r="L114" i="8"/>
  <c r="DK30" i="8"/>
  <c r="K30" i="8"/>
  <c r="K29" i="8" s="1"/>
  <c r="EH207" i="7"/>
  <c r="BC207" i="7"/>
  <c r="AV14" i="8"/>
  <c r="BC89" i="8"/>
  <c r="L89" i="8"/>
  <c r="O89" i="8"/>
  <c r="D79" i="8"/>
  <c r="CM79" i="8"/>
  <c r="AJ11" i="9"/>
  <c r="AJ12" i="9"/>
  <c r="EK15" i="9"/>
  <c r="AE15" i="9"/>
  <c r="FX15" i="9"/>
  <c r="O16" i="9"/>
  <c r="L16" i="9"/>
  <c r="K30" i="9"/>
  <c r="DQ30" i="9"/>
  <c r="N15" i="9"/>
  <c r="Q15" i="9"/>
  <c r="FZ15" i="9"/>
  <c r="GC26" i="9"/>
  <c r="GC57" i="9"/>
  <c r="F57" i="9"/>
  <c r="GA49" i="9"/>
  <c r="D49" i="9"/>
  <c r="GA39" i="9"/>
  <c r="D39" i="9"/>
  <c r="D108" i="9"/>
  <c r="GA108" i="9"/>
  <c r="DN103" i="9"/>
  <c r="H103" i="9"/>
  <c r="FQ103" i="9"/>
  <c r="EM25" i="9"/>
  <c r="FX30" i="9"/>
  <c r="BC31" i="9"/>
  <c r="L31" i="9"/>
  <c r="O31" i="9"/>
  <c r="E30" i="9"/>
  <c r="DK30" i="9"/>
  <c r="D123" i="9"/>
  <c r="GA123" i="9"/>
  <c r="BE141" i="9"/>
  <c r="BC142" i="9"/>
  <c r="M59" i="2"/>
  <c r="M46" i="2"/>
  <c r="M76" i="2"/>
  <c r="M69" i="2"/>
  <c r="M35" i="2"/>
  <c r="M107" i="2"/>
  <c r="M84" i="2"/>
  <c r="M55" i="2"/>
  <c r="M23" i="2"/>
  <c r="M95" i="2"/>
  <c r="AS162" i="6"/>
  <c r="AG84" i="6"/>
  <c r="AT92" i="6"/>
  <c r="AU92" i="6" s="1"/>
  <c r="AF87" i="6"/>
  <c r="AF246" i="6"/>
  <c r="AT246" i="6" s="1"/>
  <c r="AU246" i="6" s="1"/>
  <c r="AT247" i="6"/>
  <c r="AU247" i="6" s="1"/>
  <c r="BE103" i="7"/>
  <c r="EH103" i="7" s="1"/>
  <c r="EH190" i="7"/>
  <c r="BC190" i="7"/>
  <c r="S29" i="7"/>
  <c r="AA25" i="7"/>
  <c r="N30" i="7"/>
  <c r="Q30" i="7"/>
  <c r="CD30" i="7" s="1"/>
  <c r="EH56" i="7"/>
  <c r="F56" i="7"/>
  <c r="BC107" i="7"/>
  <c r="D107" i="7" s="1"/>
  <c r="O107" i="7"/>
  <c r="L107" i="7"/>
  <c r="AV11" i="7"/>
  <c r="AV12" i="7"/>
  <c r="BF30" i="7"/>
  <c r="N43" i="8"/>
  <c r="BE43" i="8"/>
  <c r="FE30" i="8" s="1"/>
  <c r="Q43" i="8"/>
  <c r="DQ30" i="8" s="1"/>
  <c r="BV43" i="8"/>
  <c r="W43" i="8"/>
  <c r="F153" i="7"/>
  <c r="EH153" i="7"/>
  <c r="BN25" i="8"/>
  <c r="BM29" i="8"/>
  <c r="BK29" i="8" s="1"/>
  <c r="BC85" i="8"/>
  <c r="D85" i="8" s="1"/>
  <c r="L85" i="8"/>
  <c r="O85" i="8"/>
  <c r="Q225" i="8"/>
  <c r="O141" i="8"/>
  <c r="O225" i="8" s="1"/>
  <c r="BK30" i="9"/>
  <c r="FQ29" i="9" s="1"/>
  <c r="FS29" i="9"/>
  <c r="BC57" i="8"/>
  <c r="D57" i="8" s="1"/>
  <c r="L57" i="8"/>
  <c r="O57" i="8"/>
  <c r="AF12" i="8"/>
  <c r="AF11" i="8"/>
  <c r="F19" i="9"/>
  <c r="DL19" i="9"/>
  <c r="FL30" i="9"/>
  <c r="M25" i="9"/>
  <c r="P25" i="9"/>
  <c r="FY24" i="9"/>
  <c r="BC73" i="9"/>
  <c r="O73" i="9"/>
  <c r="FX73" i="9"/>
  <c r="L73" i="9"/>
  <c r="GA87" i="9"/>
  <c r="D87" i="9"/>
  <c r="GC88" i="9"/>
  <c r="F88" i="9"/>
  <c r="GA92" i="9"/>
  <c r="D92" i="9"/>
  <c r="EW14" i="9"/>
  <c r="AQ14" i="9"/>
  <c r="V14" i="9"/>
  <c r="AD12" i="9"/>
  <c r="AD11" i="9"/>
  <c r="BC145" i="9"/>
  <c r="D145" i="9" s="1"/>
  <c r="L145" i="9"/>
  <c r="L142" i="9"/>
  <c r="BM140" i="9"/>
  <c r="BK141" i="9"/>
  <c r="BK140" i="9" s="1"/>
  <c r="DW103" i="9"/>
  <c r="GA67" i="9"/>
  <c r="D67" i="9"/>
  <c r="Z12" i="6"/>
  <c r="Z11" i="6" s="1"/>
  <c r="Z14" i="6"/>
  <c r="I419" i="6"/>
  <c r="AT688" i="6"/>
  <c r="AS688" i="6"/>
  <c r="AW688" i="6"/>
  <c r="EH52" i="7"/>
  <c r="F52" i="7"/>
  <c r="Q103" i="7"/>
  <c r="CD103" i="7" s="1"/>
  <c r="N103" i="7"/>
  <c r="EH193" i="7"/>
  <c r="BC193" i="7"/>
  <c r="D20" i="7"/>
  <c r="D19" i="7" s="1"/>
  <c r="BC19" i="7"/>
  <c r="BD29" i="7"/>
  <c r="L111" i="7"/>
  <c r="O111" i="7"/>
  <c r="BC111" i="7"/>
  <c r="D111" i="7" s="1"/>
  <c r="P29" i="8"/>
  <c r="DB29" i="8" s="1"/>
  <c r="M29" i="8"/>
  <c r="X25" i="8"/>
  <c r="R30" i="8"/>
  <c r="Z29" i="8"/>
  <c r="FG30" i="8"/>
  <c r="BG30" i="8"/>
  <c r="BG29" i="8" s="1"/>
  <c r="BG25" i="8" s="1"/>
  <c r="BG14" i="8" s="1"/>
  <c r="H43" i="8"/>
  <c r="CQ43" i="8"/>
  <c r="AX11" i="7"/>
  <c r="AX12" i="7"/>
  <c r="BV19" i="9"/>
  <c r="L19" i="9"/>
  <c r="O19" i="9"/>
  <c r="FX18" i="9"/>
  <c r="D94" i="8"/>
  <c r="AO141" i="8"/>
  <c r="BE144" i="8"/>
  <c r="BC144" i="8" s="1"/>
  <c r="BG141" i="8"/>
  <c r="BG140" i="8" s="1"/>
  <c r="H140" i="8" s="1"/>
  <c r="AZ11" i="9"/>
  <c r="AZ12" i="9"/>
  <c r="DJ19" i="9"/>
  <c r="D19" i="9"/>
  <c r="DY30" i="9"/>
  <c r="GA82" i="9"/>
  <c r="D82" i="9"/>
  <c r="GA90" i="9"/>
  <c r="D90" i="9"/>
  <c r="GA95" i="9"/>
  <c r="D95" i="9"/>
  <c r="CM101" i="9"/>
  <c r="D101" i="9"/>
  <c r="GA101" i="9"/>
  <c r="E103" i="9"/>
  <c r="G103" i="9"/>
  <c r="DM103" i="9"/>
  <c r="GA120" i="9"/>
  <c r="D120" i="9"/>
  <c r="GB103" i="9"/>
  <c r="BC153" i="9"/>
  <c r="D153" i="9" s="1"/>
  <c r="L153" i="9"/>
  <c r="BE189" i="9"/>
  <c r="BF140" i="9"/>
  <c r="G140" i="9" s="1"/>
  <c r="GA58" i="9"/>
  <c r="D58" i="9"/>
  <c r="BC44" i="9"/>
  <c r="L44" i="9"/>
  <c r="FX44" i="9"/>
  <c r="O44" i="9"/>
  <c r="AF277" i="6"/>
  <c r="AT278" i="6"/>
  <c r="AU278" i="6" s="1"/>
  <c r="AS26" i="6"/>
  <c r="AG25" i="6"/>
  <c r="AV26" i="6"/>
  <c r="AW246" i="6"/>
  <c r="AS246" i="6"/>
  <c r="AG487" i="6"/>
  <c r="AV488" i="6"/>
  <c r="AF811" i="6"/>
  <c r="AT812" i="6"/>
  <c r="AU812" i="6" s="1"/>
  <c r="BL11" i="8"/>
  <c r="BL12" i="8"/>
  <c r="EH79" i="7"/>
  <c r="F79" i="7"/>
  <c r="F145" i="7"/>
  <c r="EH145" i="7"/>
  <c r="P29" i="7"/>
  <c r="X25" i="7"/>
  <c r="M29" i="7"/>
  <c r="BC31" i="7"/>
  <c r="D31" i="7" s="1"/>
  <c r="L31" i="7"/>
  <c r="O31" i="7"/>
  <c r="N43" i="7"/>
  <c r="BE43" i="7"/>
  <c r="Q43" i="7"/>
  <c r="CD43" i="7" s="1"/>
  <c r="BV43" i="7"/>
  <c r="W43" i="7"/>
  <c r="EH65" i="7"/>
  <c r="F65" i="7"/>
  <c r="AW140" i="7"/>
  <c r="AW14" i="7" s="1"/>
  <c r="L119" i="7"/>
  <c r="BC119" i="7"/>
  <c r="D119" i="7" s="1"/>
  <c r="O119" i="7"/>
  <c r="F15" i="8"/>
  <c r="BC45" i="8"/>
  <c r="D45" i="8" s="1"/>
  <c r="L45" i="8"/>
  <c r="O45" i="8"/>
  <c r="AY25" i="8"/>
  <c r="AW29" i="8"/>
  <c r="AU29" i="8" s="1"/>
  <c r="AN25" i="8"/>
  <c r="BC59" i="8"/>
  <c r="D59" i="8" s="1"/>
  <c r="L59" i="8"/>
  <c r="O59" i="8"/>
  <c r="BE141" i="8"/>
  <c r="BC142" i="8"/>
  <c r="ED14" i="9"/>
  <c r="BC84" i="9"/>
  <c r="L84" i="9"/>
  <c r="FX84" i="9"/>
  <c r="O84" i="9"/>
  <c r="GC94" i="9"/>
  <c r="CO94" i="9"/>
  <c r="F94" i="9"/>
  <c r="BC94" i="9"/>
  <c r="D131" i="9"/>
  <c r="GA131" i="9"/>
  <c r="AT910" i="6"/>
  <c r="AF895" i="6"/>
  <c r="AS910" i="6"/>
  <c r="F189" i="8"/>
  <c r="W70" i="3"/>
  <c r="M70" i="3"/>
  <c r="W32" i="3"/>
  <c r="M32" i="3"/>
  <c r="M105" i="3"/>
  <c r="W105" i="3"/>
  <c r="W62" i="3"/>
  <c r="M62" i="3"/>
  <c r="W87" i="3"/>
  <c r="M87" i="3"/>
  <c r="W104" i="3"/>
  <c r="M104" i="3"/>
  <c r="W15" i="3"/>
  <c r="M15" i="3"/>
  <c r="W72" i="3"/>
  <c r="M72" i="3"/>
  <c r="W35" i="3"/>
  <c r="M35" i="3"/>
  <c r="M101" i="3"/>
  <c r="W101" i="3"/>
  <c r="W14" i="3"/>
  <c r="M14" i="3"/>
  <c r="O13" i="3"/>
  <c r="W79" i="3"/>
  <c r="M79" i="3"/>
  <c r="O45" i="3"/>
  <c r="M46" i="3"/>
  <c r="W46" i="3"/>
  <c r="W41" i="3"/>
  <c r="M41" i="3"/>
  <c r="W48" i="3"/>
  <c r="M48" i="3"/>
  <c r="M93" i="3"/>
  <c r="W93" i="3"/>
  <c r="M34" i="3"/>
  <c r="W34" i="3"/>
  <c r="M39" i="3"/>
  <c r="W39" i="3"/>
  <c r="M77" i="3"/>
  <c r="W77" i="3"/>
  <c r="M57" i="3"/>
  <c r="W57" i="3"/>
  <c r="W90" i="3"/>
  <c r="M90" i="3"/>
  <c r="W107" i="3"/>
  <c r="M107" i="3"/>
  <c r="AW92" i="6"/>
  <c r="U87" i="1"/>
  <c r="M87" i="1"/>
  <c r="G90" i="4" s="1"/>
  <c r="F90" i="4" s="1"/>
  <c r="D90" i="4" s="1"/>
  <c r="C90" i="4" s="1"/>
  <c r="U20" i="1"/>
  <c r="M20" i="1"/>
  <c r="G23" i="4" s="1"/>
  <c r="F23" i="4" s="1"/>
  <c r="D23" i="4" s="1"/>
  <c r="C23" i="4" s="1"/>
  <c r="U80" i="1"/>
  <c r="M80" i="1"/>
  <c r="G83" i="4" s="1"/>
  <c r="F83" i="4" s="1"/>
  <c r="D83" i="4" s="1"/>
  <c r="C83" i="4" s="1"/>
  <c r="U44" i="1"/>
  <c r="M44" i="1"/>
  <c r="O43" i="1"/>
  <c r="U16" i="1"/>
  <c r="M16" i="1"/>
  <c r="G19" i="4" s="1"/>
  <c r="F19" i="4" s="1"/>
  <c r="D19" i="4" s="1"/>
  <c r="C19" i="4" s="1"/>
  <c r="U37" i="1"/>
  <c r="M37" i="1"/>
  <c r="G40" i="4" s="1"/>
  <c r="F40" i="4" s="1"/>
  <c r="D40" i="4" s="1"/>
  <c r="C40" i="4" s="1"/>
  <c r="U33" i="1"/>
  <c r="M33" i="1"/>
  <c r="G36" i="4" s="1"/>
  <c r="F36" i="4" s="1"/>
  <c r="D36" i="4" s="1"/>
  <c r="C36" i="4" s="1"/>
  <c r="U35" i="1"/>
  <c r="M35" i="1"/>
  <c r="O34" i="1"/>
  <c r="U14" i="1"/>
  <c r="M14" i="1"/>
  <c r="G17" i="4" s="1"/>
  <c r="F17" i="4" s="1"/>
  <c r="D17" i="4" s="1"/>
  <c r="C17" i="4" s="1"/>
  <c r="U29" i="1"/>
  <c r="M29" i="1"/>
  <c r="G32" i="4" s="1"/>
  <c r="F32" i="4" s="1"/>
  <c r="D32" i="4" s="1"/>
  <c r="C32" i="4" s="1"/>
  <c r="U85" i="1"/>
  <c r="M85" i="1"/>
  <c r="G88" i="4" s="1"/>
  <c r="F88" i="4" s="1"/>
  <c r="D88" i="4" s="1"/>
  <c r="C88" i="4" s="1"/>
  <c r="U13" i="1"/>
  <c r="M13" i="1"/>
  <c r="G16" i="4" s="1"/>
  <c r="F16" i="4" s="1"/>
  <c r="D16" i="4" s="1"/>
  <c r="C16" i="4" s="1"/>
  <c r="U42" i="1"/>
  <c r="M42" i="1"/>
  <c r="G45" i="4" s="1"/>
  <c r="F45" i="4" s="1"/>
  <c r="D45" i="4" s="1"/>
  <c r="C45" i="4" s="1"/>
  <c r="U73" i="1"/>
  <c r="M73" i="1"/>
  <c r="O72" i="1"/>
  <c r="U81" i="1"/>
  <c r="M81" i="1"/>
  <c r="G84" i="4" s="1"/>
  <c r="F84" i="4" s="1"/>
  <c r="D84" i="4" s="1"/>
  <c r="C84" i="4" s="1"/>
  <c r="U102" i="1"/>
  <c r="M102" i="1"/>
  <c r="G105" i="4" s="1"/>
  <c r="F105" i="4" s="1"/>
  <c r="D105" i="4" s="1"/>
  <c r="C105" i="4" s="1"/>
  <c r="M26" i="1"/>
  <c r="G29" i="4" s="1"/>
  <c r="F29" i="4" s="1"/>
  <c r="D29" i="4" s="1"/>
  <c r="C29" i="4" s="1"/>
  <c r="U26" i="1"/>
  <c r="M50" i="1"/>
  <c r="G53" i="4" s="1"/>
  <c r="F53" i="4" s="1"/>
  <c r="D53" i="4" s="1"/>
  <c r="C53" i="4" s="1"/>
  <c r="U50" i="1"/>
  <c r="U65" i="1"/>
  <c r="M65" i="1"/>
  <c r="O64" i="1"/>
  <c r="U84" i="1"/>
  <c r="M84" i="1"/>
  <c r="O83" i="1"/>
  <c r="U92" i="1"/>
  <c r="M92" i="1"/>
  <c r="G95" i="4" s="1"/>
  <c r="F95" i="4" s="1"/>
  <c r="D95" i="4" s="1"/>
  <c r="C95" i="4" s="1"/>
  <c r="U38" i="1"/>
  <c r="M38" i="1"/>
  <c r="G41" i="4" s="1"/>
  <c r="F41" i="4" s="1"/>
  <c r="D41" i="4" s="1"/>
  <c r="C41" i="4" s="1"/>
  <c r="AJ11" i="7"/>
  <c r="AJ12" i="7"/>
  <c r="GA104" i="9"/>
  <c r="D104" i="9"/>
  <c r="DC15" i="8"/>
  <c r="EH55" i="7"/>
  <c r="F55" i="7"/>
  <c r="BE30" i="8"/>
  <c r="BF29" i="8"/>
  <c r="CP83" i="9"/>
  <c r="G83" i="9"/>
  <c r="GC114" i="9"/>
  <c r="F114" i="9"/>
  <c r="GA37" i="9"/>
  <c r="D37" i="9"/>
  <c r="EH89" i="7"/>
  <c r="F89" i="7"/>
  <c r="M140" i="7"/>
  <c r="P140" i="7"/>
  <c r="BC54" i="7"/>
  <c r="D54" i="7" s="1"/>
  <c r="L54" i="7"/>
  <c r="O54" i="7"/>
  <c r="D20" i="8"/>
  <c r="D19" i="8" s="1"/>
  <c r="BC19" i="8"/>
  <c r="BC159" i="8"/>
  <c r="D159" i="8" s="1"/>
  <c r="L159" i="8"/>
  <c r="BC84" i="8"/>
  <c r="D84" i="8" s="1"/>
  <c r="L84" i="8"/>
  <c r="O84" i="8"/>
  <c r="FK15" i="9"/>
  <c r="BE15" i="9"/>
  <c r="GC16" i="9"/>
  <c r="GA33" i="9"/>
  <c r="D33" i="9"/>
  <c r="FX107" i="9"/>
  <c r="BC107" i="9"/>
  <c r="L107" i="9"/>
  <c r="O107" i="9"/>
  <c r="GA97" i="9"/>
  <c r="D97" i="9"/>
  <c r="EK103" i="9"/>
  <c r="FX111" i="9"/>
  <c r="O111" i="9"/>
  <c r="L111" i="9"/>
  <c r="BC111" i="9"/>
  <c r="Y227" i="9"/>
  <c r="Y140" i="9"/>
  <c r="W141" i="9"/>
  <c r="N141" i="9"/>
  <c r="BC167" i="9"/>
  <c r="D167" i="9" s="1"/>
  <c r="L167" i="9"/>
  <c r="D65" i="9"/>
  <c r="GA65" i="9"/>
  <c r="D114" i="9"/>
  <c r="GA114" i="9"/>
  <c r="AU232" i="6"/>
  <c r="AF232" i="6"/>
  <c r="AT232" i="6" s="1"/>
  <c r="AT233" i="6"/>
  <c r="AU233" i="6" s="1"/>
  <c r="O26" i="7"/>
  <c r="L26" i="7"/>
  <c r="BC88" i="7"/>
  <c r="D88" i="7" s="1"/>
  <c r="L88" i="7"/>
  <c r="O88" i="7"/>
  <c r="L131" i="7"/>
  <c r="O131" i="7"/>
  <c r="BC131" i="7"/>
  <c r="D131" i="7" s="1"/>
  <c r="BN14" i="7"/>
  <c r="BM25" i="7"/>
  <c r="EH60" i="7"/>
  <c r="F60" i="7"/>
  <c r="BC149" i="7"/>
  <c r="D149" i="7" s="1"/>
  <c r="L149" i="7"/>
  <c r="BW43" i="7"/>
  <c r="E30" i="7"/>
  <c r="AM236" i="7"/>
  <c r="AM140" i="7"/>
  <c r="BK141" i="7"/>
  <c r="BM140" i="7"/>
  <c r="DE30" i="8"/>
  <c r="E30" i="8"/>
  <c r="DB4" i="8"/>
  <c r="AA29" i="8"/>
  <c r="S30" i="8"/>
  <c r="EH206" i="7"/>
  <c r="F206" i="7"/>
  <c r="CO101" i="8"/>
  <c r="D73" i="8"/>
  <c r="CM73" i="8"/>
  <c r="L107" i="8"/>
  <c r="O107" i="8"/>
  <c r="BC107" i="8"/>
  <c r="D107" i="8" s="1"/>
  <c r="GA16" i="9"/>
  <c r="BC15" i="9"/>
  <c r="FI15" i="9"/>
  <c r="FA15" i="9"/>
  <c r="AU15" i="9"/>
  <c r="DO30" i="9"/>
  <c r="EM29" i="9"/>
  <c r="AE30" i="9"/>
  <c r="EK29" i="9" s="1"/>
  <c r="GA38" i="9"/>
  <c r="D38" i="9"/>
  <c r="CQ43" i="9"/>
  <c r="H43" i="9"/>
  <c r="BC61" i="9"/>
  <c r="L61" i="9"/>
  <c r="FX61" i="9"/>
  <c r="O61" i="9"/>
  <c r="FV25" i="9"/>
  <c r="BP25" i="9"/>
  <c r="AW227" i="9"/>
  <c r="AU141" i="9"/>
  <c r="AW140" i="9"/>
  <c r="BC172" i="9"/>
  <c r="D172" i="9" s="1"/>
  <c r="L172" i="9"/>
  <c r="GM193" i="9"/>
  <c r="FZ43" i="9"/>
  <c r="BE43" i="9"/>
  <c r="Q43" i="9"/>
  <c r="BV43" i="9"/>
  <c r="N43" i="9"/>
  <c r="DT30" i="9" s="1"/>
  <c r="W43" i="9"/>
  <c r="AL12" i="9"/>
  <c r="AL11" i="9"/>
  <c r="AV672" i="6"/>
  <c r="AW215" i="6"/>
  <c r="AS215" i="6"/>
  <c r="I214" i="6"/>
  <c r="AG810" i="6"/>
  <c r="BH29" i="7"/>
  <c r="BH25" i="7" s="1"/>
  <c r="BH14" i="7" s="1"/>
  <c r="CQ53" i="8"/>
  <c r="H53" i="8"/>
  <c r="BK29" i="7"/>
  <c r="BL25" i="7"/>
  <c r="W15" i="7"/>
  <c r="L16" i="7"/>
  <c r="O16" i="7"/>
  <c r="BC44" i="7"/>
  <c r="D44" i="7" s="1"/>
  <c r="L44" i="7"/>
  <c r="O44" i="7"/>
  <c r="F58" i="7"/>
  <c r="EH58" i="7"/>
  <c r="BC184" i="7"/>
  <c r="D184" i="7" s="1"/>
  <c r="L184" i="7"/>
  <c r="AG29" i="8"/>
  <c r="AE29" i="8" s="1"/>
  <c r="AH25" i="8"/>
  <c r="O104" i="8"/>
  <c r="G83" i="8"/>
  <c r="DG30" i="8" s="1"/>
  <c r="CP83" i="8"/>
  <c r="W225" i="8"/>
  <c r="W140" i="8"/>
  <c r="D142" i="8"/>
  <c r="O101" i="8"/>
  <c r="EE30" i="9"/>
  <c r="M14" i="9"/>
  <c r="M12" i="9" s="1"/>
  <c r="X11" i="9"/>
  <c r="P14" i="9"/>
  <c r="FY13" i="9"/>
  <c r="X12" i="9"/>
  <c r="FY11" i="9" s="1"/>
  <c r="GC73" i="9"/>
  <c r="CO73" i="9"/>
  <c r="F73" i="9"/>
  <c r="O74" i="3"/>
  <c r="W75" i="3"/>
  <c r="M75" i="3"/>
  <c r="W27" i="3"/>
  <c r="M27" i="3"/>
  <c r="W40" i="3"/>
  <c r="M40" i="3"/>
  <c r="W68" i="3"/>
  <c r="M68" i="3"/>
  <c r="W31" i="3"/>
  <c r="M31" i="3"/>
  <c r="W44" i="3"/>
  <c r="M44" i="3"/>
  <c r="M84" i="3"/>
  <c r="W84" i="3"/>
  <c r="O66" i="3"/>
  <c r="W67" i="3"/>
  <c r="M67" i="3"/>
  <c r="W29" i="3"/>
  <c r="M29" i="3"/>
  <c r="W42" i="3"/>
  <c r="M42" i="3"/>
  <c r="W82" i="3"/>
  <c r="M82" i="3"/>
  <c r="W91" i="3"/>
  <c r="M91" i="3"/>
  <c r="W55" i="3"/>
  <c r="M55" i="3"/>
  <c r="W23" i="3"/>
  <c r="M23" i="3"/>
  <c r="M61" i="3"/>
  <c r="W61" i="3"/>
  <c r="M98" i="3"/>
  <c r="W98" i="3"/>
  <c r="O97" i="3"/>
  <c r="M47" i="3"/>
  <c r="W47" i="3"/>
  <c r="M43" i="3"/>
  <c r="W43" i="3"/>
  <c r="M89" i="3"/>
  <c r="W89" i="3"/>
  <c r="M65" i="3"/>
  <c r="W65" i="3"/>
  <c r="W94" i="3"/>
  <c r="M94" i="3"/>
  <c r="U49" i="1"/>
  <c r="M49" i="1"/>
  <c r="G52" i="4" s="1"/>
  <c r="F52" i="4" s="1"/>
  <c r="D52" i="4" s="1"/>
  <c r="C52" i="4" s="1"/>
  <c r="U55" i="1"/>
  <c r="M55" i="1"/>
  <c r="G58" i="4" s="1"/>
  <c r="F58" i="4" s="1"/>
  <c r="D58" i="4" s="1"/>
  <c r="C58" i="4" s="1"/>
  <c r="U41" i="1"/>
  <c r="M41" i="1"/>
  <c r="G44" i="4" s="1"/>
  <c r="F44" i="4" s="1"/>
  <c r="D44" i="4" s="1"/>
  <c r="C44" i="4" s="1"/>
  <c r="U93" i="1"/>
  <c r="M93" i="1"/>
  <c r="G96" i="4" s="1"/>
  <c r="F96" i="4" s="1"/>
  <c r="D96" i="4" s="1"/>
  <c r="C96" i="4" s="1"/>
  <c r="U31" i="1"/>
  <c r="M31" i="1"/>
  <c r="G34" i="4" s="1"/>
  <c r="F34" i="4" s="1"/>
  <c r="D34" i="4" s="1"/>
  <c r="C34" i="4" s="1"/>
  <c r="U18" i="1"/>
  <c r="M18" i="1"/>
  <c r="G21" i="4" s="1"/>
  <c r="F21" i="4" s="1"/>
  <c r="D21" i="4" s="1"/>
  <c r="C21" i="4" s="1"/>
  <c r="U46" i="1"/>
  <c r="M46" i="1"/>
  <c r="G49" i="4" s="1"/>
  <c r="F49" i="4" s="1"/>
  <c r="D49" i="4" s="1"/>
  <c r="C49" i="4" s="1"/>
  <c r="O11" i="1"/>
  <c r="U12" i="1"/>
  <c r="M12" i="1"/>
  <c r="U68" i="1"/>
  <c r="M68" i="1"/>
  <c r="G71" i="4" s="1"/>
  <c r="F71" i="4" s="1"/>
  <c r="D71" i="4" s="1"/>
  <c r="C71" i="4" s="1"/>
  <c r="U99" i="1"/>
  <c r="M99" i="1"/>
  <c r="G102" i="4" s="1"/>
  <c r="F102" i="4" s="1"/>
  <c r="D102" i="4" s="1"/>
  <c r="C102" i="4" s="1"/>
  <c r="U105" i="1"/>
  <c r="M105" i="1"/>
  <c r="G108" i="4" s="1"/>
  <c r="F108" i="4" s="1"/>
  <c r="D108" i="4" s="1"/>
  <c r="C108" i="4" s="1"/>
  <c r="U17" i="1"/>
  <c r="M17" i="1"/>
  <c r="G20" i="4" s="1"/>
  <c r="F20" i="4" s="1"/>
  <c r="D20" i="4" s="1"/>
  <c r="C20" i="4" s="1"/>
  <c r="U58" i="1"/>
  <c r="M58" i="1"/>
  <c r="O57" i="1"/>
  <c r="U75" i="1"/>
  <c r="M75" i="1"/>
  <c r="G78" i="4" s="1"/>
  <c r="F78" i="4" s="1"/>
  <c r="D78" i="4" s="1"/>
  <c r="C78" i="4" s="1"/>
  <c r="U96" i="1"/>
  <c r="M96" i="1"/>
  <c r="O95" i="1"/>
  <c r="U104" i="1"/>
  <c r="M104" i="1"/>
  <c r="G107" i="4" s="1"/>
  <c r="F107" i="4" s="1"/>
  <c r="D107" i="4" s="1"/>
  <c r="C107" i="4" s="1"/>
  <c r="U28" i="1"/>
  <c r="M28" i="1"/>
  <c r="G31" i="4" s="1"/>
  <c r="F31" i="4" s="1"/>
  <c r="D31" i="4" s="1"/>
  <c r="C31" i="4" s="1"/>
  <c r="U52" i="1"/>
  <c r="M52" i="1"/>
  <c r="G55" i="4" s="1"/>
  <c r="F55" i="4" s="1"/>
  <c r="D55" i="4" s="1"/>
  <c r="C55" i="4" s="1"/>
  <c r="U67" i="1"/>
  <c r="M67" i="1"/>
  <c r="G70" i="4" s="1"/>
  <c r="F70" i="4" s="1"/>
  <c r="D70" i="4" s="1"/>
  <c r="C70" i="4" s="1"/>
  <c r="U86" i="1"/>
  <c r="M86" i="1"/>
  <c r="G89" i="4" s="1"/>
  <c r="F89" i="4" s="1"/>
  <c r="D89" i="4" s="1"/>
  <c r="C89" i="4" s="1"/>
  <c r="U94" i="1"/>
  <c r="M94" i="1"/>
  <c r="G97" i="4" s="1"/>
  <c r="F97" i="4" s="1"/>
  <c r="D97" i="4" s="1"/>
  <c r="C97" i="4" s="1"/>
  <c r="U40" i="1"/>
  <c r="M40" i="1"/>
  <c r="G43" i="4" s="1"/>
  <c r="F43" i="4" s="1"/>
  <c r="D43" i="4" s="1"/>
  <c r="C43" i="4" s="1"/>
  <c r="U11" i="7"/>
  <c r="U12" i="7"/>
  <c r="AQ11" i="8"/>
  <c r="AQ12" i="8"/>
  <c r="DU103" i="9"/>
  <c r="AI12" i="9"/>
  <c r="AI11" i="9"/>
  <c r="AG419" i="6"/>
  <c r="N30" i="8"/>
  <c r="Q30" i="8"/>
  <c r="W30" i="8"/>
  <c r="N103" i="8"/>
  <c r="Q103" i="8"/>
  <c r="BC57" i="9"/>
  <c r="L57" i="9"/>
  <c r="FX57" i="9"/>
  <c r="O57" i="9"/>
  <c r="AW232" i="6"/>
  <c r="AS232" i="6"/>
  <c r="AJ12" i="8"/>
  <c r="AJ11" i="8"/>
  <c r="AG895" i="6"/>
  <c r="AU910" i="6"/>
  <c r="Q15" i="7"/>
  <c r="CD15" i="7" s="1"/>
  <c r="N15" i="7"/>
  <c r="L83" i="7"/>
  <c r="BC83" i="7"/>
  <c r="D83" i="7" s="1"/>
  <c r="O83" i="7"/>
  <c r="BC15" i="7"/>
  <c r="F54" i="7"/>
  <c r="EH54" i="7"/>
  <c r="O44" i="8"/>
  <c r="L44" i="8"/>
  <c r="BC44" i="8"/>
  <c r="D44" i="8" s="1"/>
  <c r="AX11" i="8"/>
  <c r="AX12" i="8"/>
  <c r="BC61" i="8"/>
  <c r="D61" i="8" s="1"/>
  <c r="L61" i="8"/>
  <c r="O61" i="8"/>
  <c r="BL11" i="9"/>
  <c r="BL12" i="9"/>
  <c r="GA42" i="9"/>
  <c r="D42" i="9"/>
  <c r="BC88" i="9"/>
  <c r="L88" i="9"/>
  <c r="FX88" i="9"/>
  <c r="O88" i="9"/>
  <c r="AV84" i="6"/>
  <c r="AT16" i="6"/>
  <c r="AU16" i="6" s="1"/>
  <c r="L94" i="7"/>
  <c r="BC94" i="7"/>
  <c r="D94" i="7" s="1"/>
  <c r="O94" i="7"/>
  <c r="H30" i="7"/>
  <c r="H29" i="7" s="1"/>
  <c r="H25" i="7" s="1"/>
  <c r="N144" i="7"/>
  <c r="Y141" i="7"/>
  <c r="W144" i="7"/>
  <c r="L144" i="7" s="1"/>
  <c r="BC73" i="7"/>
  <c r="D73" i="7" s="1"/>
  <c r="O73" i="7"/>
  <c r="L73" i="7"/>
  <c r="BC129" i="7"/>
  <c r="D129" i="7" s="1"/>
  <c r="L129" i="7"/>
  <c r="O129" i="7"/>
  <c r="EH144" i="7"/>
  <c r="BC144" i="7"/>
  <c r="FF30" i="8"/>
  <c r="AR12" i="8"/>
  <c r="AR11" i="8"/>
  <c r="BI14" i="8"/>
  <c r="D17" i="8"/>
  <c r="D16" i="8" s="1"/>
  <c r="BC16" i="8"/>
  <c r="BC15" i="8" s="1"/>
  <c r="L119" i="8"/>
  <c r="BC119" i="8"/>
  <c r="D119" i="8" s="1"/>
  <c r="O119" i="8"/>
  <c r="DH103" i="8"/>
  <c r="H103" i="8"/>
  <c r="AW225" i="8"/>
  <c r="AU141" i="8"/>
  <c r="AW140" i="8"/>
  <c r="BC88" i="8"/>
  <c r="D88" i="8" s="1"/>
  <c r="L88" i="8"/>
  <c r="O88" i="8"/>
  <c r="J1" i="9"/>
  <c r="G1" i="9"/>
  <c r="P140" i="8"/>
  <c r="DB140" i="8" s="1"/>
  <c r="M140" i="8"/>
  <c r="BD225" i="8"/>
  <c r="BD140" i="8"/>
  <c r="BC189" i="8"/>
  <c r="AH14" i="9"/>
  <c r="EN14" i="9"/>
  <c r="AG25" i="9"/>
  <c r="AE25" i="9" s="1"/>
  <c r="FQ30" i="9"/>
  <c r="GC60" i="9"/>
  <c r="F60" i="9"/>
  <c r="EF29" i="9"/>
  <c r="Z29" i="9"/>
  <c r="R30" i="9"/>
  <c r="DX29" i="9" s="1"/>
  <c r="F55" i="9"/>
  <c r="GC55" i="9"/>
  <c r="F56" i="9"/>
  <c r="GC56" i="9"/>
  <c r="GA80" i="9"/>
  <c r="D80" i="9"/>
  <c r="BC149" i="9"/>
  <c r="D149" i="9" s="1"/>
  <c r="L149" i="9"/>
  <c r="D71" i="9"/>
  <c r="GA71" i="9"/>
  <c r="BC59" i="9"/>
  <c r="L59" i="9"/>
  <c r="FX59" i="9"/>
  <c r="O59" i="9"/>
  <c r="F59" i="9"/>
  <c r="GC59" i="9"/>
  <c r="GA99" i="9"/>
  <c r="D99" i="9"/>
  <c r="AW161" i="6"/>
  <c r="AS161" i="6"/>
  <c r="I148" i="6"/>
  <c r="AT343" i="6"/>
  <c r="AU343" i="6" s="1"/>
  <c r="AF342" i="6"/>
  <c r="AS343" i="6"/>
  <c r="AW343" i="6"/>
  <c r="W266" i="6"/>
  <c r="W11" i="6" s="1"/>
  <c r="W268" i="6"/>
  <c r="AS233" i="6"/>
  <c r="CO73" i="8"/>
  <c r="F73" i="8"/>
  <c r="BC26" i="8"/>
  <c r="D27" i="8"/>
  <c r="D26" i="8" s="1"/>
  <c r="CD16" i="7"/>
  <c r="F26" i="7"/>
  <c r="BC56" i="7"/>
  <c r="D56" i="7" s="1"/>
  <c r="L56" i="7"/>
  <c r="O56" i="7"/>
  <c r="D17" i="7"/>
  <c r="D16" i="7" s="1"/>
  <c r="D15" i="7" s="1"/>
  <c r="N53" i="7"/>
  <c r="BE53" i="7"/>
  <c r="Q53" i="7"/>
  <c r="CD53" i="7" s="1"/>
  <c r="BV53" i="7"/>
  <c r="W53" i="7"/>
  <c r="L103" i="7"/>
  <c r="O103" i="7"/>
  <c r="BC153" i="7"/>
  <c r="D153" i="7" s="1"/>
  <c r="L153" i="7"/>
  <c r="AY236" i="7"/>
  <c r="AY140" i="7"/>
  <c r="AY14" i="7" s="1"/>
  <c r="AO29" i="8"/>
  <c r="AM29" i="8" s="1"/>
  <c r="AP25" i="8"/>
  <c r="BV83" i="8"/>
  <c r="N83" i="8"/>
  <c r="DN30" i="8" s="1"/>
  <c r="BE83" i="8"/>
  <c r="Q83" i="8"/>
  <c r="W83" i="8"/>
  <c r="AW29" i="9"/>
  <c r="FD25" i="9"/>
  <c r="AX25" i="9"/>
  <c r="AB11" i="9"/>
  <c r="T14" i="9"/>
  <c r="AB12" i="9"/>
  <c r="AO25" i="9"/>
  <c r="AM25" i="9" s="1"/>
  <c r="ES14" i="9" s="1"/>
  <c r="AP14" i="9"/>
  <c r="EV14" i="9"/>
  <c r="F65" i="9"/>
  <c r="CO65" i="9"/>
  <c r="GC65" i="9"/>
  <c r="GC79" i="9"/>
  <c r="CO79" i="9"/>
  <c r="F79" i="9"/>
  <c r="GA119" i="9"/>
  <c r="D119" i="9"/>
  <c r="BG141" i="9"/>
  <c r="BG140" i="9" s="1"/>
  <c r="H140" i="9" s="1"/>
  <c r="GC104" i="9"/>
  <c r="F104" i="9"/>
  <c r="FK103" i="9"/>
  <c r="J103" i="9"/>
  <c r="J29" i="9" s="1"/>
  <c r="DP103" i="9"/>
  <c r="D113" i="9"/>
  <c r="GA113" i="9"/>
  <c r="AW16" i="6"/>
  <c r="AN148" i="6"/>
  <c r="AW732" i="6"/>
  <c r="AS732" i="6"/>
  <c r="F15" i="7"/>
  <c r="BC52" i="7"/>
  <c r="D52" i="7" s="1"/>
  <c r="L52" i="7"/>
  <c r="O52" i="7"/>
  <c r="EH88" i="7"/>
  <c r="F88" i="7"/>
  <c r="F159" i="7"/>
  <c r="EH159" i="7"/>
  <c r="EH114" i="7"/>
  <c r="F114" i="7"/>
  <c r="EH111" i="7"/>
  <c r="F111" i="7"/>
  <c r="EH142" i="7"/>
  <c r="BE141" i="7"/>
  <c r="BC142" i="7"/>
  <c r="BC30" i="8"/>
  <c r="DC30" i="8"/>
  <c r="BD29" i="8"/>
  <c r="CR101" i="8"/>
  <c r="I101" i="8"/>
  <c r="DI30" i="8" s="1"/>
  <c r="EE30" i="8"/>
  <c r="DE103" i="8"/>
  <c r="E103" i="8"/>
  <c r="D103" i="8" s="1"/>
  <c r="BW43" i="8"/>
  <c r="DG103" i="8"/>
  <c r="G103" i="8"/>
  <c r="F103" i="8" s="1"/>
  <c r="AG225" i="8"/>
  <c r="AE141" i="8"/>
  <c r="AG140" i="8"/>
  <c r="N140" i="8" s="1"/>
  <c r="L144" i="8"/>
  <c r="BA11" i="9"/>
  <c r="BA12" i="9"/>
  <c r="BN14" i="9"/>
  <c r="FT14" i="9"/>
  <c r="BM25" i="9"/>
  <c r="BK25" i="9" s="1"/>
  <c r="BG30" i="9"/>
  <c r="GA62" i="9"/>
  <c r="D62" i="9"/>
  <c r="GC52" i="9"/>
  <c r="F52" i="9"/>
  <c r="GA122" i="9"/>
  <c r="D122" i="9"/>
  <c r="GA69" i="9"/>
  <c r="D69" i="9"/>
  <c r="BE103" i="9"/>
  <c r="GC103" i="9" s="1"/>
  <c r="D121" i="9"/>
  <c r="GA121" i="9"/>
  <c r="AM227" i="9"/>
  <c r="AM140" i="9"/>
  <c r="DY29" i="9"/>
  <c r="GA64" i="9"/>
  <c r="D64" i="9"/>
  <c r="AV341" i="6"/>
  <c r="AV432" i="6"/>
  <c r="J419" i="6"/>
  <c r="AV419" i="6" s="1"/>
  <c r="AW247" i="6"/>
  <c r="AD11" i="7"/>
  <c r="AD12" i="7"/>
  <c r="V14" i="7"/>
  <c r="L79" i="7"/>
  <c r="O79" i="7"/>
  <c r="BC79" i="7"/>
  <c r="D79" i="7" s="1"/>
  <c r="BC145" i="7"/>
  <c r="D145" i="7" s="1"/>
  <c r="L145" i="7"/>
  <c r="W30" i="7"/>
  <c r="J810" i="6"/>
  <c r="AV810" i="6" s="1"/>
  <c r="AV811" i="6"/>
  <c r="AO29" i="7"/>
  <c r="AM29" i="7" s="1"/>
  <c r="AP25" i="7"/>
  <c r="EH44" i="7"/>
  <c r="F44" i="7"/>
  <c r="BC58" i="7"/>
  <c r="D58" i="7" s="1"/>
  <c r="L58" i="7"/>
  <c r="O58" i="7"/>
  <c r="D103" i="7"/>
  <c r="AU236" i="7"/>
  <c r="AU140" i="7"/>
  <c r="AU14" i="7" s="1"/>
  <c r="EH119" i="7"/>
  <c r="F119" i="7"/>
  <c r="F144" i="7"/>
  <c r="D144" i="7" s="1"/>
  <c r="T25" i="8"/>
  <c r="AB14" i="8"/>
  <c r="L104" i="8"/>
  <c r="Q140" i="8"/>
  <c r="BM29" i="9"/>
  <c r="BC167" i="8"/>
  <c r="D167" i="8" s="1"/>
  <c r="L167" i="8"/>
  <c r="L101" i="8"/>
  <c r="E15" i="9"/>
  <c r="DV14" i="9"/>
  <c r="AV11" i="9"/>
  <c r="AV12" i="9"/>
  <c r="U11" i="9"/>
  <c r="U12" i="9"/>
  <c r="FZ83" i="9"/>
  <c r="BV83" i="9"/>
  <c r="N83" i="9"/>
  <c r="W83" i="9"/>
  <c r="Q83" i="9"/>
  <c r="BE83" i="9"/>
  <c r="M96" i="3"/>
  <c r="W96" i="3"/>
  <c r="W64" i="3"/>
  <c r="M64" i="3"/>
  <c r="W22" i="3"/>
  <c r="M22" i="3"/>
  <c r="W63" i="3"/>
  <c r="M63" i="3"/>
  <c r="O59" i="3"/>
  <c r="M60" i="3"/>
  <c r="M59" i="3" s="1"/>
  <c r="W60" i="3"/>
  <c r="W38" i="3"/>
  <c r="M38" i="3"/>
  <c r="W56" i="3"/>
  <c r="M56" i="3"/>
  <c r="W54" i="3"/>
  <c r="M54" i="3"/>
  <c r="W58" i="3"/>
  <c r="M58" i="3"/>
  <c r="W24" i="3"/>
  <c r="M24" i="3"/>
  <c r="W52" i="3"/>
  <c r="M52" i="3"/>
  <c r="W33" i="3"/>
  <c r="M33" i="3"/>
  <c r="W108" i="3"/>
  <c r="M108" i="3"/>
  <c r="W18" i="3"/>
  <c r="M18" i="3"/>
  <c r="M73" i="3"/>
  <c r="W73" i="3"/>
  <c r="M102" i="3"/>
  <c r="W102" i="3"/>
  <c r="M17" i="3"/>
  <c r="W17" i="3"/>
  <c r="M53" i="3"/>
  <c r="W53" i="3"/>
  <c r="M106" i="3"/>
  <c r="W106" i="3"/>
  <c r="W78" i="3"/>
  <c r="M78" i="3"/>
  <c r="W99" i="3"/>
  <c r="M99" i="3"/>
  <c r="AW87" i="6"/>
  <c r="AS87" i="6"/>
  <c r="I86" i="6"/>
  <c r="U25" i="1"/>
  <c r="M25" i="1"/>
  <c r="G28" i="4" s="1"/>
  <c r="F28" i="4" s="1"/>
  <c r="D28" i="4" s="1"/>
  <c r="C28" i="4" s="1"/>
  <c r="U51" i="1"/>
  <c r="M51" i="1"/>
  <c r="G54" i="4" s="1"/>
  <c r="F54" i="4" s="1"/>
  <c r="D54" i="4" s="1"/>
  <c r="C54" i="4" s="1"/>
  <c r="U22" i="1"/>
  <c r="M22" i="1"/>
  <c r="G25" i="4" s="1"/>
  <c r="F25" i="4" s="1"/>
  <c r="D25" i="4" s="1"/>
  <c r="C25" i="4" s="1"/>
  <c r="U82" i="1"/>
  <c r="M82" i="1"/>
  <c r="G85" i="4" s="1"/>
  <c r="F85" i="4" s="1"/>
  <c r="D85" i="4" s="1"/>
  <c r="C85" i="4" s="1"/>
  <c r="U97" i="1"/>
  <c r="M97" i="1"/>
  <c r="G100" i="4" s="1"/>
  <c r="F100" i="4" s="1"/>
  <c r="D100" i="4" s="1"/>
  <c r="C100" i="4" s="1"/>
  <c r="U89" i="1"/>
  <c r="M89" i="1"/>
  <c r="G92" i="4" s="1"/>
  <c r="F92" i="4" s="1"/>
  <c r="D92" i="4" s="1"/>
  <c r="C92" i="4" s="1"/>
  <c r="U103" i="1"/>
  <c r="M103" i="1"/>
  <c r="G106" i="4" s="1"/>
  <c r="F106" i="4" s="1"/>
  <c r="D106" i="4" s="1"/>
  <c r="C106" i="4" s="1"/>
  <c r="U63" i="1"/>
  <c r="M63" i="1"/>
  <c r="G66" i="4" s="1"/>
  <c r="F66" i="4" s="1"/>
  <c r="D66" i="4" s="1"/>
  <c r="C66" i="4" s="1"/>
  <c r="U91" i="1"/>
  <c r="M91" i="1"/>
  <c r="G94" i="4" s="1"/>
  <c r="F94" i="4" s="1"/>
  <c r="D94" i="4" s="1"/>
  <c r="C94" i="4" s="1"/>
  <c r="U74" i="1"/>
  <c r="M74" i="1"/>
  <c r="G77" i="4" s="1"/>
  <c r="F77" i="4" s="1"/>
  <c r="D77" i="4" s="1"/>
  <c r="C77" i="4" s="1"/>
  <c r="U59" i="1"/>
  <c r="M59" i="1"/>
  <c r="G62" i="4" s="1"/>
  <c r="F62" i="4" s="1"/>
  <c r="D62" i="4" s="1"/>
  <c r="C62" i="4" s="1"/>
  <c r="U19" i="1"/>
  <c r="M19" i="1"/>
  <c r="G22" i="4" s="1"/>
  <c r="F22" i="4" s="1"/>
  <c r="D22" i="4" s="1"/>
  <c r="C22" i="4" s="1"/>
  <c r="U60" i="1"/>
  <c r="M60" i="1"/>
  <c r="G63" i="4" s="1"/>
  <c r="F63" i="4" s="1"/>
  <c r="D63" i="4" s="1"/>
  <c r="C63" i="4" s="1"/>
  <c r="U77" i="1"/>
  <c r="M77" i="1"/>
  <c r="G80" i="4" s="1"/>
  <c r="F80" i="4" s="1"/>
  <c r="D80" i="4" s="1"/>
  <c r="C80" i="4" s="1"/>
  <c r="U98" i="1"/>
  <c r="M98" i="1"/>
  <c r="G101" i="4" s="1"/>
  <c r="F101" i="4" s="1"/>
  <c r="D101" i="4" s="1"/>
  <c r="C101" i="4" s="1"/>
  <c r="U106" i="1"/>
  <c r="M106" i="1"/>
  <c r="G109" i="4" s="1"/>
  <c r="F109" i="4" s="1"/>
  <c r="D109" i="4" s="1"/>
  <c r="C109" i="4" s="1"/>
  <c r="U45" i="1"/>
  <c r="M45" i="1"/>
  <c r="G48" i="4" s="1"/>
  <c r="F48" i="4" s="1"/>
  <c r="D48" i="4" s="1"/>
  <c r="C48" i="4" s="1"/>
  <c r="M54" i="1"/>
  <c r="G57" i="4" s="1"/>
  <c r="F57" i="4" s="1"/>
  <c r="D57" i="4" s="1"/>
  <c r="C57" i="4" s="1"/>
  <c r="U54" i="1"/>
  <c r="U69" i="1"/>
  <c r="M69" i="1"/>
  <c r="G72" i="4" s="1"/>
  <c r="F72" i="4" s="1"/>
  <c r="D72" i="4" s="1"/>
  <c r="C72" i="4" s="1"/>
  <c r="U88" i="1"/>
  <c r="M88" i="1"/>
  <c r="G91" i="4" s="1"/>
  <c r="F91" i="4" s="1"/>
  <c r="D91" i="4" s="1"/>
  <c r="C91" i="4" s="1"/>
  <c r="U15" i="1"/>
  <c r="M15" i="1"/>
  <c r="G18" i="4" s="1"/>
  <c r="F18" i="4" s="1"/>
  <c r="D18" i="4" s="1"/>
  <c r="C18" i="4" s="1"/>
  <c r="DR103" i="9"/>
  <c r="GA79" i="9"/>
  <c r="CM79" i="9"/>
  <c r="D79" i="9"/>
  <c r="AT713" i="6"/>
  <c r="AU713" i="6" s="1"/>
  <c r="AW713" i="6"/>
  <c r="AS713" i="6"/>
  <c r="AF712" i="6"/>
  <c r="BC65" i="7"/>
  <c r="D65" i="7" s="1"/>
  <c r="O65" i="7"/>
  <c r="L65" i="7"/>
  <c r="O49" i="8"/>
  <c r="L49" i="8"/>
  <c r="BC49" i="8"/>
  <c r="D49" i="8" s="1"/>
  <c r="F104" i="8"/>
  <c r="DF103" i="8" s="1"/>
  <c r="FE103" i="8"/>
  <c r="G43" i="9"/>
  <c r="DM30" i="9" s="1"/>
  <c r="CP43" i="9"/>
  <c r="AT12" i="9"/>
  <c r="AT11" i="9"/>
  <c r="AG227" i="9"/>
  <c r="AG140" i="9"/>
  <c r="AE141" i="9"/>
  <c r="F48" i="9"/>
  <c r="GC48" i="9"/>
  <c r="J14" i="6"/>
  <c r="AY12" i="6" s="1"/>
  <c r="J12" i="6"/>
  <c r="BC59" i="7"/>
  <c r="D59" i="7" s="1"/>
  <c r="L59" i="7"/>
  <c r="O59" i="7"/>
  <c r="AT26" i="6"/>
  <c r="AU26" i="6" s="1"/>
  <c r="AF25" i="6"/>
  <c r="AT25" i="6" s="1"/>
  <c r="AF208" i="6"/>
  <c r="AT208" i="6" s="1"/>
  <c r="AU208" i="6" s="1"/>
  <c r="AT209" i="6"/>
  <c r="AU209" i="6" s="1"/>
  <c r="BM14" i="7"/>
  <c r="S1" i="8"/>
  <c r="FP29" i="9"/>
  <c r="BJ29" i="9"/>
  <c r="L26" i="9"/>
  <c r="O26" i="9"/>
  <c r="FX25" i="9"/>
  <c r="D28" i="9"/>
  <c r="D26" i="9" s="1"/>
  <c r="GA28" i="9"/>
  <c r="GA45" i="9"/>
  <c r="D45" i="9"/>
  <c r="GA51" i="9"/>
  <c r="D51" i="9"/>
  <c r="BE53" i="9"/>
  <c r="Q53" i="9"/>
  <c r="DW30" i="9" s="1"/>
  <c r="FZ53" i="9"/>
  <c r="N53" i="9"/>
  <c r="BV53" i="9"/>
  <c r="W53" i="9"/>
  <c r="EC30" i="9" s="1"/>
  <c r="BC60" i="9"/>
  <c r="L60" i="9"/>
  <c r="FX60" i="9"/>
  <c r="O60" i="9"/>
  <c r="BC55" i="9"/>
  <c r="L55" i="9"/>
  <c r="O55" i="9"/>
  <c r="FX55" i="9"/>
  <c r="FX56" i="9"/>
  <c r="O56" i="9"/>
  <c r="L56" i="9"/>
  <c r="BC56" i="9"/>
  <c r="GA85" i="9"/>
  <c r="D85" i="9"/>
  <c r="GA76" i="9"/>
  <c r="D76" i="9"/>
  <c r="F131" i="9"/>
  <c r="GC131" i="9"/>
  <c r="FY140" i="9"/>
  <c r="M140" i="9"/>
  <c r="P140" i="9"/>
  <c r="BR12" i="9"/>
  <c r="BR11" i="9"/>
  <c r="BC204" i="8"/>
  <c r="BC48" i="9"/>
  <c r="L48" i="9"/>
  <c r="FX48" i="9"/>
  <c r="O48" i="9"/>
  <c r="GA32" i="9"/>
  <c r="D32" i="9"/>
  <c r="GB30" i="9"/>
  <c r="BD29" i="9"/>
  <c r="FJ29" i="9"/>
  <c r="D142" i="9"/>
  <c r="F141" i="9"/>
  <c r="D141" i="9" s="1"/>
  <c r="AT29" i="6"/>
  <c r="AU29" i="6" s="1"/>
  <c r="AW29" i="6"/>
  <c r="AS29" i="6"/>
  <c r="AW233" i="6"/>
  <c r="AS277" i="6"/>
  <c r="AW277" i="6"/>
  <c r="I269" i="6"/>
  <c r="AF672" i="6"/>
  <c r="AT673" i="6"/>
  <c r="AU673" i="6" s="1"/>
  <c r="AW673" i="6"/>
  <c r="AS673" i="6"/>
  <c r="EH59" i="7"/>
  <c r="F59" i="7"/>
  <c r="T11" i="7"/>
  <c r="T12" i="7"/>
  <c r="EH31" i="7"/>
  <c r="F31" i="7"/>
  <c r="EH83" i="7"/>
  <c r="F83" i="7"/>
  <c r="G30" i="7"/>
  <c r="DJ30" i="8"/>
  <c r="J30" i="8"/>
  <c r="J29" i="8" s="1"/>
  <c r="J25" i="8" s="1"/>
  <c r="AO30" i="8"/>
  <c r="AM30" i="8" s="1"/>
  <c r="D189" i="8"/>
  <c r="BE53" i="8"/>
  <c r="Q53" i="8"/>
  <c r="BV53" i="8"/>
  <c r="N53" i="8"/>
  <c r="W53" i="8"/>
  <c r="D65" i="8"/>
  <c r="CM65" i="8"/>
  <c r="AN11" i="9"/>
  <c r="AN12" i="9"/>
  <c r="GA35" i="9"/>
  <c r="D35" i="9"/>
  <c r="DL16" i="9"/>
  <c r="F16" i="9"/>
  <c r="AS11" i="9"/>
  <c r="AS12" i="9"/>
  <c r="G30" i="9"/>
  <c r="GA47" i="9"/>
  <c r="D47" i="9"/>
  <c r="GA54" i="9"/>
  <c r="D54" i="9"/>
  <c r="F107" i="9"/>
  <c r="GC107" i="9"/>
  <c r="FZ103" i="9"/>
  <c r="Q103" i="9"/>
  <c r="N103" i="9"/>
  <c r="W103" i="9"/>
  <c r="GC123" i="9"/>
  <c r="F123" i="9"/>
  <c r="BB14" i="9"/>
  <c r="FH14" i="9"/>
  <c r="D189" i="9"/>
  <c r="DT103" i="9"/>
  <c r="GC89" i="9"/>
  <c r="CO89" i="9"/>
  <c r="F89" i="9"/>
  <c r="AF432" i="6"/>
  <c r="AS432" i="6" s="1"/>
  <c r="AT433" i="6"/>
  <c r="AU433" i="6" s="1"/>
  <c r="AF488" i="6"/>
  <c r="AT489" i="6"/>
  <c r="AU489" i="6" s="1"/>
  <c r="AW489" i="6"/>
  <c r="AS489" i="6"/>
  <c r="AU688" i="6"/>
  <c r="AV688" i="6"/>
  <c r="EH16" i="7"/>
  <c r="BE15" i="7"/>
  <c r="F101" i="7"/>
  <c r="EH101" i="7"/>
  <c r="I811" i="6"/>
  <c r="AW812" i="6"/>
  <c r="AS812" i="6"/>
  <c r="BC60" i="7"/>
  <c r="D60" i="7" s="1"/>
  <c r="L60" i="7"/>
  <c r="O60" i="7"/>
  <c r="F149" i="7"/>
  <c r="EH149" i="7"/>
  <c r="BJ29" i="7"/>
  <c r="BJ25" i="7" s="1"/>
  <c r="BJ14" i="7" s="1"/>
  <c r="EH107" i="7"/>
  <c r="F107" i="7"/>
  <c r="BC205" i="7"/>
  <c r="EH205" i="7"/>
  <c r="D142" i="7"/>
  <c r="W103" i="8"/>
  <c r="BC206" i="7"/>
  <c r="D206" i="7" s="1"/>
  <c r="L206" i="7"/>
  <c r="Q15" i="8"/>
  <c r="N15" i="8"/>
  <c r="DC103" i="8"/>
  <c r="DU19" i="9"/>
  <c r="BE103" i="8"/>
  <c r="BC103" i="8" s="1"/>
  <c r="O129" i="8"/>
  <c r="BC129" i="8"/>
  <c r="D129" i="8" s="1"/>
  <c r="L129" i="8"/>
  <c r="H141" i="8"/>
  <c r="F144" i="8"/>
  <c r="D144" i="8" s="1"/>
  <c r="DJ16" i="9"/>
  <c r="D16" i="9"/>
  <c r="EU25" i="9"/>
  <c r="H30" i="9"/>
  <c r="DN30" i="9"/>
  <c r="H53" i="9"/>
  <c r="CQ53" i="9"/>
  <c r="GA41" i="9"/>
  <c r="D41" i="9"/>
  <c r="BC52" i="9"/>
  <c r="L52" i="9"/>
  <c r="O52" i="9"/>
  <c r="FX52" i="9"/>
  <c r="GC61" i="9"/>
  <c r="F61" i="9"/>
  <c r="GA74" i="9"/>
  <c r="D74" i="9"/>
  <c r="GC119" i="9"/>
  <c r="F119" i="9"/>
  <c r="BC159" i="9"/>
  <c r="D159" i="9" s="1"/>
  <c r="L159" i="9"/>
  <c r="AO227" i="9"/>
  <c r="BD227" i="9"/>
  <c r="BC189" i="9"/>
  <c r="BD140" i="9"/>
  <c r="S29" i="9"/>
  <c r="DY25" i="9" s="1"/>
  <c r="EG25" i="9"/>
  <c r="AA25" i="9"/>
  <c r="GC44" i="9"/>
  <c r="F44" i="9"/>
  <c r="AW209" i="6"/>
  <c r="R29" i="7"/>
  <c r="Z25" i="7"/>
  <c r="Y29" i="7"/>
  <c r="BC103" i="7"/>
  <c r="AW236" i="7"/>
  <c r="EH184" i="7"/>
  <c r="F184" i="7"/>
  <c r="L31" i="8"/>
  <c r="O31" i="8"/>
  <c r="BC31" i="8"/>
  <c r="DW30" i="8"/>
  <c r="CD141" i="7"/>
  <c r="Q236" i="7"/>
  <c r="O141" i="7"/>
  <c r="O236" i="7" s="1"/>
  <c r="BC104" i="8"/>
  <c r="N141" i="8"/>
  <c r="BC55" i="8"/>
  <c r="D55" i="8" s="1"/>
  <c r="L55" i="8"/>
  <c r="O55" i="8"/>
  <c r="BC87" i="8"/>
  <c r="D87" i="8" s="1"/>
  <c r="L87" i="8"/>
  <c r="O87" i="8"/>
  <c r="AR11" i="9"/>
  <c r="AR12" i="9"/>
  <c r="DK15" i="9"/>
  <c r="F31" i="9"/>
  <c r="CO31" i="9"/>
  <c r="FK30" i="9"/>
  <c r="GC31" i="9"/>
  <c r="DM15" i="9"/>
  <c r="G15" i="9"/>
  <c r="DS14" i="9"/>
  <c r="FI26" i="9"/>
  <c r="F84" i="9"/>
  <c r="GC84" i="9"/>
  <c r="O36" i="3"/>
  <c r="W37" i="3"/>
  <c r="W36" i="3" s="1"/>
  <c r="M37" i="3"/>
  <c r="M88" i="3"/>
  <c r="W88" i="3"/>
  <c r="W50" i="3"/>
  <c r="M50" i="3"/>
  <c r="O49" i="3"/>
  <c r="W16" i="3"/>
  <c r="M16" i="3"/>
  <c r="W95" i="3"/>
  <c r="M95" i="3"/>
  <c r="W83" i="3"/>
  <c r="M83" i="3"/>
  <c r="M20" i="3"/>
  <c r="W20" i="3"/>
  <c r="W51" i="3"/>
  <c r="M51" i="3"/>
  <c r="M92" i="3"/>
  <c r="W92" i="3"/>
  <c r="W80" i="3"/>
  <c r="M80" i="3"/>
  <c r="W19" i="3"/>
  <c r="M19" i="3"/>
  <c r="W71" i="3"/>
  <c r="M71" i="3"/>
  <c r="W28" i="3"/>
  <c r="M28" i="3"/>
  <c r="W100" i="3"/>
  <c r="M100" i="3"/>
  <c r="W76" i="3"/>
  <c r="M76" i="3"/>
  <c r="M81" i="3"/>
  <c r="W81" i="3"/>
  <c r="M26" i="3"/>
  <c r="W26" i="3"/>
  <c r="O25" i="3"/>
  <c r="M21" i="3"/>
  <c r="W21" i="3"/>
  <c r="M69" i="3"/>
  <c r="W69" i="3"/>
  <c r="M30" i="3"/>
  <c r="W30" i="3"/>
  <c r="W86" i="3"/>
  <c r="W85" i="3" s="1"/>
  <c r="M86" i="3"/>
  <c r="O85" i="3"/>
  <c r="W103" i="3"/>
  <c r="M103" i="3"/>
  <c r="AS92" i="6"/>
  <c r="AV232" i="6"/>
  <c r="U61" i="1"/>
  <c r="M61" i="1"/>
  <c r="G64" i="4" s="1"/>
  <c r="F64" i="4" s="1"/>
  <c r="D64" i="4" s="1"/>
  <c r="C64" i="4" s="1"/>
  <c r="U101" i="1"/>
  <c r="M101" i="1"/>
  <c r="G104" i="4" s="1"/>
  <c r="F104" i="4" s="1"/>
  <c r="D104" i="4" s="1"/>
  <c r="C104" i="4" s="1"/>
  <c r="U70" i="1"/>
  <c r="M70" i="1"/>
  <c r="G73" i="4" s="1"/>
  <c r="F73" i="4" s="1"/>
  <c r="D73" i="4" s="1"/>
  <c r="C73" i="4" s="1"/>
  <c r="U39" i="1"/>
  <c r="M39" i="1"/>
  <c r="G42" i="4" s="1"/>
  <c r="F42" i="4" s="1"/>
  <c r="D42" i="4" s="1"/>
  <c r="C42" i="4" s="1"/>
  <c r="U76" i="1"/>
  <c r="M76" i="1"/>
  <c r="G79" i="4" s="1"/>
  <c r="F79" i="4" s="1"/>
  <c r="D79" i="4" s="1"/>
  <c r="C79" i="4" s="1"/>
  <c r="U66" i="1"/>
  <c r="M66" i="1"/>
  <c r="G69" i="4" s="1"/>
  <c r="F69" i="4" s="1"/>
  <c r="D69" i="4" s="1"/>
  <c r="C69" i="4" s="1"/>
  <c r="U78" i="1"/>
  <c r="M78" i="1"/>
  <c r="G81" i="4" s="1"/>
  <c r="F81" i="4" s="1"/>
  <c r="D81" i="4" s="1"/>
  <c r="C81" i="4" s="1"/>
  <c r="U32" i="1"/>
  <c r="M32" i="1"/>
  <c r="G35" i="4" s="1"/>
  <c r="F35" i="4" s="1"/>
  <c r="D35" i="4" s="1"/>
  <c r="C35" i="4" s="1"/>
  <c r="U53" i="1"/>
  <c r="M53" i="1"/>
  <c r="G56" i="4" s="1"/>
  <c r="F56" i="4" s="1"/>
  <c r="D56" i="4" s="1"/>
  <c r="C56" i="4" s="1"/>
  <c r="M30" i="1"/>
  <c r="G33" i="4" s="1"/>
  <c r="F33" i="4" s="1"/>
  <c r="D33" i="4" s="1"/>
  <c r="C33" i="4" s="1"/>
  <c r="U30" i="1"/>
  <c r="U27" i="1"/>
  <c r="M27" i="1"/>
  <c r="G30" i="4" s="1"/>
  <c r="F30" i="4" s="1"/>
  <c r="D30" i="4" s="1"/>
  <c r="C30" i="4" s="1"/>
  <c r="U21" i="1"/>
  <c r="M21" i="1"/>
  <c r="G24" i="4" s="1"/>
  <c r="F24" i="4" s="1"/>
  <c r="D24" i="4" s="1"/>
  <c r="C24" i="4" s="1"/>
  <c r="U62" i="1"/>
  <c r="M62" i="1"/>
  <c r="G65" i="4" s="1"/>
  <c r="F65" i="4" s="1"/>
  <c r="D65" i="4" s="1"/>
  <c r="C65" i="4" s="1"/>
  <c r="U79" i="1"/>
  <c r="M79" i="1"/>
  <c r="G82" i="4" s="1"/>
  <c r="F82" i="4" s="1"/>
  <c r="D82" i="4" s="1"/>
  <c r="C82" i="4" s="1"/>
  <c r="U100" i="1"/>
  <c r="M100" i="1"/>
  <c r="G103" i="4" s="1"/>
  <c r="F103" i="4" s="1"/>
  <c r="D103" i="4" s="1"/>
  <c r="C103" i="4" s="1"/>
  <c r="O23" i="1"/>
  <c r="U24" i="1"/>
  <c r="M24" i="1"/>
  <c r="O47" i="1"/>
  <c r="M48" i="1"/>
  <c r="U48" i="1"/>
  <c r="U56" i="1"/>
  <c r="M56" i="1"/>
  <c r="G59" i="4" s="1"/>
  <c r="F59" i="4" s="1"/>
  <c r="D59" i="4" s="1"/>
  <c r="C59" i="4" s="1"/>
  <c r="U71" i="1"/>
  <c r="M71" i="1"/>
  <c r="G74" i="4" s="1"/>
  <c r="F74" i="4" s="1"/>
  <c r="D74" i="4" s="1"/>
  <c r="C74" i="4" s="1"/>
  <c r="U90" i="1"/>
  <c r="M90" i="1"/>
  <c r="G93" i="4" s="1"/>
  <c r="F93" i="4" s="1"/>
  <c r="D93" i="4" s="1"/>
  <c r="C93" i="4" s="1"/>
  <c r="U36" i="1"/>
  <c r="M36" i="1"/>
  <c r="G39" i="4" s="1"/>
  <c r="F39" i="4" s="1"/>
  <c r="D39" i="4" s="1"/>
  <c r="C39" i="4" s="1"/>
  <c r="EC103" i="9"/>
  <c r="U47" i="1" l="1"/>
  <c r="U23" i="1"/>
  <c r="W49" i="3"/>
  <c r="AU12" i="7"/>
  <c r="AU11" i="7"/>
  <c r="J25" i="9"/>
  <c r="DP14" i="9" s="1"/>
  <c r="DP25" i="9"/>
  <c r="AW11" i="7"/>
  <c r="AW12" i="7"/>
  <c r="S25" i="9"/>
  <c r="DY14" i="9" s="1"/>
  <c r="EG14" i="9"/>
  <c r="AA14" i="9"/>
  <c r="DJ15" i="9"/>
  <c r="D15" i="9"/>
  <c r="O103" i="8"/>
  <c r="L103" i="8"/>
  <c r="DM29" i="9"/>
  <c r="G29" i="9"/>
  <c r="F30" i="9"/>
  <c r="O30" i="7"/>
  <c r="L30" i="7"/>
  <c r="FQ14" i="9"/>
  <c r="BK14" i="9"/>
  <c r="T11" i="9"/>
  <c r="T12" i="9"/>
  <c r="AU29" i="9"/>
  <c r="FA25" i="9" s="1"/>
  <c r="FC25" i="9"/>
  <c r="AY12" i="7"/>
  <c r="AY11" i="7"/>
  <c r="E140" i="8"/>
  <c r="DC140" i="8"/>
  <c r="J14" i="8"/>
  <c r="BI12" i="8"/>
  <c r="BI11" i="8"/>
  <c r="L30" i="8"/>
  <c r="O30" i="8"/>
  <c r="U95" i="1"/>
  <c r="G61" i="4"/>
  <c r="F61" i="4" s="1"/>
  <c r="D61" i="4" s="1"/>
  <c r="C61" i="4" s="1"/>
  <c r="M57" i="1"/>
  <c r="G60" i="4" s="1"/>
  <c r="F60" i="4" s="1"/>
  <c r="D60" i="4" s="1"/>
  <c r="O9" i="1"/>
  <c r="AG25" i="8"/>
  <c r="AH14" i="8"/>
  <c r="L15" i="7"/>
  <c r="O15" i="7"/>
  <c r="AW214" i="6"/>
  <c r="AS214" i="6"/>
  <c r="I208" i="6"/>
  <c r="D61" i="9"/>
  <c r="GA61" i="9"/>
  <c r="EM14" i="9"/>
  <c r="DE29" i="8"/>
  <c r="E29" i="8"/>
  <c r="GA111" i="9"/>
  <c r="D111" i="9"/>
  <c r="AM14" i="9"/>
  <c r="FI103" i="9"/>
  <c r="M72" i="1"/>
  <c r="G75" i="4" s="1"/>
  <c r="F75" i="4" s="1"/>
  <c r="D75" i="4" s="1"/>
  <c r="G76" i="4"/>
  <c r="F76" i="4" s="1"/>
  <c r="D76" i="4" s="1"/>
  <c r="C76" i="4" s="1"/>
  <c r="W13" i="3"/>
  <c r="AT895" i="6"/>
  <c r="AW895" i="6"/>
  <c r="AS895" i="6"/>
  <c r="GA94" i="9"/>
  <c r="CM94" i="9"/>
  <c r="D94" i="9"/>
  <c r="DJ26" i="9"/>
  <c r="AY14" i="8"/>
  <c r="AW25" i="8"/>
  <c r="P25" i="7"/>
  <c r="M25" i="7"/>
  <c r="X14" i="7"/>
  <c r="AV487" i="6"/>
  <c r="CM94" i="8"/>
  <c r="Z25" i="8"/>
  <c r="R29" i="8"/>
  <c r="Y29" i="8"/>
  <c r="BD25" i="7"/>
  <c r="BM25" i="8"/>
  <c r="BN14" i="8"/>
  <c r="BC43" i="8"/>
  <c r="O43" i="8"/>
  <c r="L43" i="8"/>
  <c r="DL30" i="8" s="1"/>
  <c r="Q23" i="2"/>
  <c r="K14" i="4"/>
  <c r="I14" i="4" s="1"/>
  <c r="K26" i="4"/>
  <c r="I26" i="4" s="1"/>
  <c r="Q35" i="2"/>
  <c r="K50" i="4"/>
  <c r="I50" i="4" s="1"/>
  <c r="Q59" i="2"/>
  <c r="DP29" i="9"/>
  <c r="AE14" i="9"/>
  <c r="FX14" i="9"/>
  <c r="L15" i="9"/>
  <c r="O15" i="9"/>
  <c r="CM89" i="8"/>
  <c r="D89" i="8"/>
  <c r="G30" i="8"/>
  <c r="AE141" i="7"/>
  <c r="AG140" i="7"/>
  <c r="AG14" i="7" s="1"/>
  <c r="AG236" i="7"/>
  <c r="U12" i="8"/>
  <c r="U11" i="8"/>
  <c r="BI11" i="7"/>
  <c r="J14" i="7"/>
  <c r="BI12" i="7"/>
  <c r="BE29" i="9"/>
  <c r="BC29" i="9" s="1"/>
  <c r="BF25" i="9"/>
  <c r="FL25" i="9"/>
  <c r="K11" i="8"/>
  <c r="K12" i="8"/>
  <c r="H29" i="9"/>
  <c r="DN29" i="9"/>
  <c r="G51" i="4"/>
  <c r="F51" i="4" s="1"/>
  <c r="D51" i="4" s="1"/>
  <c r="C51" i="4" s="1"/>
  <c r="M47" i="1"/>
  <c r="G50" i="4" s="1"/>
  <c r="F50" i="4" s="1"/>
  <c r="D50" i="4" s="1"/>
  <c r="C50" i="4" s="1"/>
  <c r="M85" i="3"/>
  <c r="FC103" i="8"/>
  <c r="D104" i="8"/>
  <c r="N29" i="7"/>
  <c r="Q29" i="7"/>
  <c r="CD29" i="7" s="1"/>
  <c r="AT488" i="6"/>
  <c r="AU488" i="6" s="1"/>
  <c r="AF487" i="6"/>
  <c r="AS488" i="6"/>
  <c r="AW488" i="6"/>
  <c r="O103" i="9"/>
  <c r="FX103" i="9"/>
  <c r="FX102" i="9"/>
  <c r="L103" i="9"/>
  <c r="L53" i="8"/>
  <c r="BC53" i="8"/>
  <c r="O53" i="8"/>
  <c r="F53" i="8"/>
  <c r="CO53" i="8"/>
  <c r="GA48" i="9"/>
  <c r="D48" i="9"/>
  <c r="GA55" i="9"/>
  <c r="D55" i="9"/>
  <c r="D60" i="9"/>
  <c r="GA60" i="9"/>
  <c r="BM11" i="7"/>
  <c r="BM12" i="7"/>
  <c r="AT712" i="6"/>
  <c r="AU712" i="6" s="1"/>
  <c r="AW712" i="6"/>
  <c r="AS712" i="6"/>
  <c r="CO83" i="9"/>
  <c r="F83" i="9"/>
  <c r="GC83" i="9"/>
  <c r="DL103" i="8"/>
  <c r="FM29" i="9"/>
  <c r="BG29" i="9"/>
  <c r="AE225" i="8"/>
  <c r="AE140" i="8"/>
  <c r="EU14" i="9"/>
  <c r="BC83" i="8"/>
  <c r="O83" i="8"/>
  <c r="L83" i="8"/>
  <c r="F53" i="7"/>
  <c r="EH53" i="7"/>
  <c r="AF15" i="6"/>
  <c r="U57" i="1"/>
  <c r="M74" i="3"/>
  <c r="F141" i="8"/>
  <c r="D141" i="8" s="1"/>
  <c r="BK25" i="7"/>
  <c r="BL14" i="7"/>
  <c r="I14" i="7"/>
  <c r="BH11" i="7"/>
  <c r="BH12" i="7"/>
  <c r="AU227" i="9"/>
  <c r="AU140" i="9"/>
  <c r="AG14" i="9"/>
  <c r="BN11" i="7"/>
  <c r="BN12" i="7"/>
  <c r="CM65" i="9"/>
  <c r="W227" i="9"/>
  <c r="L141" i="9"/>
  <c r="W140" i="9"/>
  <c r="GA107" i="9"/>
  <c r="D107" i="9"/>
  <c r="DJ103" i="9"/>
  <c r="M64" i="1"/>
  <c r="G67" i="4" s="1"/>
  <c r="F67" i="4" s="1"/>
  <c r="D67" i="4" s="1"/>
  <c r="G68" i="4"/>
  <c r="F68" i="4" s="1"/>
  <c r="D68" i="4" s="1"/>
  <c r="C68" i="4" s="1"/>
  <c r="U72" i="1"/>
  <c r="G38" i="4"/>
  <c r="F38" i="4" s="1"/>
  <c r="D38" i="4" s="1"/>
  <c r="C38" i="4" s="1"/>
  <c r="M34" i="1"/>
  <c r="G37" i="4" s="1"/>
  <c r="F37" i="4" s="1"/>
  <c r="D37" i="4" s="1"/>
  <c r="W45" i="3"/>
  <c r="BE225" i="8"/>
  <c r="BC141" i="8"/>
  <c r="BE140" i="8"/>
  <c r="AN14" i="8"/>
  <c r="AU25" i="6"/>
  <c r="AV25" i="6"/>
  <c r="AG15" i="6"/>
  <c r="AT277" i="6"/>
  <c r="AU277" i="6" s="1"/>
  <c r="AF269" i="6"/>
  <c r="AS269" i="6" s="1"/>
  <c r="D44" i="9"/>
  <c r="GA44" i="9"/>
  <c r="BC103" i="9"/>
  <c r="GA103" i="9" s="1"/>
  <c r="F103" i="9"/>
  <c r="D103" i="9" s="1"/>
  <c r="DH30" i="8"/>
  <c r="H30" i="8"/>
  <c r="H29" i="8" s="1"/>
  <c r="H25" i="8" s="1"/>
  <c r="I30" i="8"/>
  <c r="I29" i="8" s="1"/>
  <c r="I25" i="8" s="1"/>
  <c r="V12" i="9"/>
  <c r="V11" i="9"/>
  <c r="GA73" i="9"/>
  <c r="CM73" i="9"/>
  <c r="D73" i="9"/>
  <c r="BE30" i="7"/>
  <c r="BF29" i="7"/>
  <c r="K46" i="4"/>
  <c r="I46" i="4" s="1"/>
  <c r="Q55" i="2"/>
  <c r="K60" i="4"/>
  <c r="I60" i="4" s="1"/>
  <c r="Q69" i="2"/>
  <c r="DR15" i="9"/>
  <c r="S140" i="7"/>
  <c r="AS369" i="6"/>
  <c r="D228" i="9"/>
  <c r="P232" i="9" s="1"/>
  <c r="EC29" i="9"/>
  <c r="L30" i="9"/>
  <c r="FX29" i="9"/>
  <c r="O30" i="9"/>
  <c r="DU29" i="9" s="1"/>
  <c r="DW29" i="9"/>
  <c r="W25" i="3"/>
  <c r="D31" i="8"/>
  <c r="CM31" i="8"/>
  <c r="FC30" i="8"/>
  <c r="R25" i="7"/>
  <c r="Y25" i="7"/>
  <c r="W25" i="7" s="1"/>
  <c r="Z14" i="7"/>
  <c r="D52" i="9"/>
  <c r="GA52" i="9"/>
  <c r="F141" i="7"/>
  <c r="D141" i="7" s="1"/>
  <c r="EH15" i="7"/>
  <c r="BB12" i="9"/>
  <c r="BB11" i="9"/>
  <c r="F30" i="7"/>
  <c r="G29" i="7"/>
  <c r="AT672" i="6"/>
  <c r="AU672" i="6" s="1"/>
  <c r="AW672" i="6"/>
  <c r="AS672" i="6"/>
  <c r="GB29" i="9"/>
  <c r="FJ25" i="9"/>
  <c r="BD25" i="9"/>
  <c r="GA56" i="9"/>
  <c r="D56" i="9"/>
  <c r="BC53" i="9"/>
  <c r="FI30" i="9" s="1"/>
  <c r="O53" i="9"/>
  <c r="FX53" i="9"/>
  <c r="L53" i="9"/>
  <c r="FP25" i="9"/>
  <c r="BJ25" i="9"/>
  <c r="AE227" i="9"/>
  <c r="AE140" i="9"/>
  <c r="EK14" i="9" s="1"/>
  <c r="W59" i="3"/>
  <c r="BK29" i="9"/>
  <c r="FQ25" i="9" s="1"/>
  <c r="FS25" i="9"/>
  <c r="AB12" i="8"/>
  <c r="AB11" i="8"/>
  <c r="T14" i="8"/>
  <c r="V11" i="7"/>
  <c r="V12" i="7"/>
  <c r="AS25" i="6"/>
  <c r="J266" i="6"/>
  <c r="FS14" i="9"/>
  <c r="BN12" i="9"/>
  <c r="BN11" i="9"/>
  <c r="AO14" i="9"/>
  <c r="AX14" i="9"/>
  <c r="AW25" i="9"/>
  <c r="FD14" i="9"/>
  <c r="AO25" i="8"/>
  <c r="AP14" i="8"/>
  <c r="BC53" i="7"/>
  <c r="D53" i="7" s="1"/>
  <c r="O53" i="7"/>
  <c r="L53" i="7"/>
  <c r="AH12" i="9"/>
  <c r="AH11" i="9"/>
  <c r="Y236" i="7"/>
  <c r="W141" i="7"/>
  <c r="N141" i="7"/>
  <c r="Y140" i="7"/>
  <c r="M11" i="1"/>
  <c r="G15" i="4"/>
  <c r="F15" i="4" s="1"/>
  <c r="D15" i="4" s="1"/>
  <c r="C15" i="4" s="1"/>
  <c r="W97" i="3"/>
  <c r="M66" i="3"/>
  <c r="W74" i="3"/>
  <c r="P11" i="9"/>
  <c r="P12" i="9"/>
  <c r="L140" i="8"/>
  <c r="O140" i="8"/>
  <c r="AU810" i="6"/>
  <c r="GA15" i="9"/>
  <c r="S29" i="8"/>
  <c r="AA25" i="8"/>
  <c r="BK140" i="7"/>
  <c r="E29" i="7"/>
  <c r="D30" i="7"/>
  <c r="FZ140" i="9"/>
  <c r="N140" i="9"/>
  <c r="Q140" i="9"/>
  <c r="GC15" i="9"/>
  <c r="BE29" i="8"/>
  <c r="BF25" i="8"/>
  <c r="M83" i="1"/>
  <c r="G86" i="4" s="1"/>
  <c r="F86" i="4" s="1"/>
  <c r="D86" i="4" s="1"/>
  <c r="C86" i="4" s="1"/>
  <c r="G87" i="4"/>
  <c r="F87" i="4" s="1"/>
  <c r="D87" i="4" s="1"/>
  <c r="C87" i="4" s="1"/>
  <c r="U64" i="1"/>
  <c r="U34" i="1"/>
  <c r="M43" i="1"/>
  <c r="G46" i="4" s="1"/>
  <c r="F46" i="4" s="1"/>
  <c r="D46" i="4" s="1"/>
  <c r="C46" i="4" s="1"/>
  <c r="G47" i="4"/>
  <c r="F47" i="4" s="1"/>
  <c r="D47" i="4" s="1"/>
  <c r="C47" i="4" s="1"/>
  <c r="M45" i="3"/>
  <c r="O11" i="3"/>
  <c r="F43" i="7"/>
  <c r="EH43" i="7"/>
  <c r="W29" i="7"/>
  <c r="AF810" i="6"/>
  <c r="AT810" i="6" s="1"/>
  <c r="AT811" i="6"/>
  <c r="AU811" i="6" s="1"/>
  <c r="BG11" i="8"/>
  <c r="H14" i="8"/>
  <c r="BG12" i="8"/>
  <c r="M25" i="8"/>
  <c r="P25" i="8"/>
  <c r="DB25" i="8" s="1"/>
  <c r="X14" i="8"/>
  <c r="GM144" i="9"/>
  <c r="AQ12" i="9"/>
  <c r="AQ11" i="9"/>
  <c r="AT87" i="6"/>
  <c r="AU87" i="6" s="1"/>
  <c r="AF86" i="6"/>
  <c r="AS86" i="6" s="1"/>
  <c r="Q84" i="2"/>
  <c r="K75" i="4"/>
  <c r="I75" i="4" s="1"/>
  <c r="Q76" i="2"/>
  <c r="K67" i="4"/>
  <c r="I67" i="4" s="1"/>
  <c r="BE227" i="9"/>
  <c r="BE140" i="9"/>
  <c r="BC141" i="9"/>
  <c r="D30" i="9"/>
  <c r="DK29" i="9"/>
  <c r="E29" i="9"/>
  <c r="DU15" i="9"/>
  <c r="AV12" i="8"/>
  <c r="AV11" i="8"/>
  <c r="L15" i="8"/>
  <c r="O15" i="8"/>
  <c r="AI12" i="7"/>
  <c r="AI11" i="7"/>
  <c r="AN11" i="7"/>
  <c r="AN12" i="7"/>
  <c r="AW369" i="6"/>
  <c r="BE30" i="9"/>
  <c r="DO25" i="9"/>
  <c r="I25" i="9"/>
  <c r="DO14" i="9" s="1"/>
  <c r="I12" i="8"/>
  <c r="I11" i="8"/>
  <c r="DT29" i="9"/>
  <c r="M23" i="1"/>
  <c r="G26" i="4" s="1"/>
  <c r="F26" i="4" s="1"/>
  <c r="D26" i="4" s="1"/>
  <c r="C26" i="4" s="1"/>
  <c r="G27" i="4"/>
  <c r="F27" i="4" s="1"/>
  <c r="D27" i="4" s="1"/>
  <c r="C27" i="4" s="1"/>
  <c r="M25" i="3"/>
  <c r="M49" i="3"/>
  <c r="M36" i="3"/>
  <c r="DO30" i="8"/>
  <c r="E140" i="9"/>
  <c r="GB140" i="9"/>
  <c r="BJ11" i="7"/>
  <c r="BJ12" i="7"/>
  <c r="K14" i="7"/>
  <c r="I810" i="6"/>
  <c r="AS811" i="6"/>
  <c r="AW811" i="6"/>
  <c r="AT432" i="6"/>
  <c r="AU432" i="6" s="1"/>
  <c r="AF419" i="6"/>
  <c r="AT419" i="6" s="1"/>
  <c r="DL15" i="9"/>
  <c r="F15" i="9"/>
  <c r="I268" i="6"/>
  <c r="AX266" i="6" s="1"/>
  <c r="GC53" i="9"/>
  <c r="CO53" i="9"/>
  <c r="F53" i="9"/>
  <c r="AW86" i="6"/>
  <c r="I84" i="6"/>
  <c r="FX83" i="9"/>
  <c r="L83" i="9"/>
  <c r="BC83" i="9"/>
  <c r="O83" i="9"/>
  <c r="AO25" i="7"/>
  <c r="AP14" i="7"/>
  <c r="AW25" i="6"/>
  <c r="J268" i="6"/>
  <c r="AY266" i="6" s="1"/>
  <c r="BM14" i="9"/>
  <c r="BC29" i="8"/>
  <c r="DC29" i="8"/>
  <c r="BD25" i="8"/>
  <c r="BE236" i="7"/>
  <c r="BC141" i="7"/>
  <c r="BE140" i="7"/>
  <c r="BK1" i="7" s="1"/>
  <c r="EH141" i="7"/>
  <c r="DL103" i="9"/>
  <c r="AP12" i="9"/>
  <c r="AP11" i="9"/>
  <c r="F83" i="8"/>
  <c r="CO83" i="8"/>
  <c r="AT342" i="6"/>
  <c r="AU342" i="6" s="1"/>
  <c r="AF341" i="6"/>
  <c r="AT341" i="6" s="1"/>
  <c r="AU341" i="6" s="1"/>
  <c r="AW342" i="6"/>
  <c r="AS342" i="6"/>
  <c r="GA59" i="9"/>
  <c r="D59" i="9"/>
  <c r="R29" i="9"/>
  <c r="DX25" i="9" s="1"/>
  <c r="EF25" i="9"/>
  <c r="Y29" i="9"/>
  <c r="Z25" i="9"/>
  <c r="AU225" i="8"/>
  <c r="AU140" i="8"/>
  <c r="D15" i="8"/>
  <c r="D88" i="9"/>
  <c r="GA88" i="9"/>
  <c r="AV895" i="6"/>
  <c r="AU895" i="6"/>
  <c r="D57" i="9"/>
  <c r="GA57" i="9"/>
  <c r="AU419" i="6"/>
  <c r="AG268" i="6"/>
  <c r="BA266" i="6" s="1"/>
  <c r="AG266" i="6"/>
  <c r="G99" i="4"/>
  <c r="F99" i="4" s="1"/>
  <c r="D99" i="4" s="1"/>
  <c r="C99" i="4" s="1"/>
  <c r="M95" i="1"/>
  <c r="G98" i="4" s="1"/>
  <c r="F98" i="4" s="1"/>
  <c r="D98" i="4" s="1"/>
  <c r="U11" i="1"/>
  <c r="M97" i="3"/>
  <c r="W66" i="3"/>
  <c r="M11" i="9"/>
  <c r="FY9" i="9"/>
  <c r="L141" i="8"/>
  <c r="DO103" i="8"/>
  <c r="FX43" i="9"/>
  <c r="BC43" i="9"/>
  <c r="O43" i="9"/>
  <c r="DU30" i="9" s="1"/>
  <c r="L43" i="9"/>
  <c r="DR30" i="9" s="1"/>
  <c r="FX42" i="9"/>
  <c r="CO43" i="9"/>
  <c r="GC43" i="9"/>
  <c r="F43" i="9"/>
  <c r="DL30" i="9" s="1"/>
  <c r="BP14" i="9"/>
  <c r="FV14" i="9"/>
  <c r="U83" i="1"/>
  <c r="U43" i="1"/>
  <c r="M13" i="3"/>
  <c r="M11" i="3" s="1"/>
  <c r="GA84" i="9"/>
  <c r="D84" i="9"/>
  <c r="L43" i="7"/>
  <c r="O43" i="7"/>
  <c r="BC43" i="7"/>
  <c r="D43" i="7" s="1"/>
  <c r="AO225" i="8"/>
  <c r="AM141" i="8"/>
  <c r="AO140" i="8"/>
  <c r="AW432" i="6"/>
  <c r="CO43" i="8"/>
  <c r="F43" i="8"/>
  <c r="DF30" i="8" s="1"/>
  <c r="S25" i="7"/>
  <c r="AA14" i="7"/>
  <c r="Q95" i="2"/>
  <c r="K86" i="4"/>
  <c r="I86" i="4" s="1"/>
  <c r="K98" i="4"/>
  <c r="I98" i="4" s="1"/>
  <c r="Q107" i="2"/>
  <c r="K37" i="4"/>
  <c r="I37" i="4" s="1"/>
  <c r="Q46" i="2"/>
  <c r="DJ31" i="9"/>
  <c r="BT31" i="9" s="1"/>
  <c r="DD31" i="9" s="1"/>
  <c r="GA31" i="9"/>
  <c r="D31" i="9"/>
  <c r="CM31" i="9"/>
  <c r="DQ29" i="9"/>
  <c r="K29" i="9"/>
  <c r="DQ25" i="9" s="1"/>
  <c r="AT161" i="6"/>
  <c r="AU161" i="6" s="1"/>
  <c r="AF148" i="6"/>
  <c r="AT148" i="6" s="1"/>
  <c r="AU148" i="6" s="1"/>
  <c r="BI14" i="9"/>
  <c r="FO14" i="9"/>
  <c r="H11" i="7"/>
  <c r="H12" i="7"/>
  <c r="GA29" i="9" l="1"/>
  <c r="FI25" i="9"/>
  <c r="O25" i="7"/>
  <c r="L25" i="7"/>
  <c r="BP11" i="9"/>
  <c r="BP12" i="9"/>
  <c r="I14" i="9"/>
  <c r="C98" i="4"/>
  <c r="BC140" i="7"/>
  <c r="BC236" i="7"/>
  <c r="FK29" i="9"/>
  <c r="GC30" i="9"/>
  <c r="BC30" i="9"/>
  <c r="DJ29" i="9"/>
  <c r="O29" i="7"/>
  <c r="L29" i="7"/>
  <c r="E25" i="7"/>
  <c r="D25" i="7" s="1"/>
  <c r="AA12" i="7"/>
  <c r="S14" i="7"/>
  <c r="AA11" i="7"/>
  <c r="BM11" i="9"/>
  <c r="BM12" i="9"/>
  <c r="AO14" i="7"/>
  <c r="AM25" i="7"/>
  <c r="AM14" i="7" s="1"/>
  <c r="AW269" i="6"/>
  <c r="BC227" i="9"/>
  <c r="BC140" i="9"/>
  <c r="GA140" i="9" s="1"/>
  <c r="W140" i="7"/>
  <c r="W236" i="7"/>
  <c r="L141" i="7"/>
  <c r="AP11" i="8"/>
  <c r="AP12" i="8"/>
  <c r="AX12" i="9"/>
  <c r="AX11" i="9"/>
  <c r="EH30" i="7"/>
  <c r="BC30" i="7"/>
  <c r="AN12" i="8"/>
  <c r="AN11" i="8"/>
  <c r="BE228" i="9"/>
  <c r="AG11" i="9"/>
  <c r="AG12" i="9"/>
  <c r="AS148" i="6"/>
  <c r="FL14" i="9"/>
  <c r="BF14" i="9"/>
  <c r="AE236" i="7"/>
  <c r="AE140" i="7"/>
  <c r="AE14" i="7" s="1"/>
  <c r="Q22" i="2"/>
  <c r="Q12" i="2" s="1"/>
  <c r="BN12" i="8"/>
  <c r="BN11" i="8"/>
  <c r="N29" i="8"/>
  <c r="Q29" i="8"/>
  <c r="W29" i="8"/>
  <c r="AY11" i="8"/>
  <c r="AY12" i="8"/>
  <c r="AM12" i="9"/>
  <c r="AM11" i="9"/>
  <c r="AE25" i="8"/>
  <c r="AE14" i="8" s="1"/>
  <c r="AG14" i="8"/>
  <c r="F29" i="9"/>
  <c r="DM25" i="9"/>
  <c r="G25" i="9"/>
  <c r="M14" i="8"/>
  <c r="M12" i="8" s="1"/>
  <c r="X12" i="8"/>
  <c r="P14" i="8"/>
  <c r="X11" i="8"/>
  <c r="M11" i="8" s="1"/>
  <c r="G14" i="4"/>
  <c r="F14" i="4" s="1"/>
  <c r="D14" i="4" s="1"/>
  <c r="C14" i="4" s="1"/>
  <c r="M9" i="1"/>
  <c r="AO14" i="8"/>
  <c r="AO11" i="9"/>
  <c r="AO12" i="9"/>
  <c r="T12" i="8"/>
  <c r="T11" i="8"/>
  <c r="AG14" i="6"/>
  <c r="BA13" i="6" s="1"/>
  <c r="AG12" i="6"/>
  <c r="AV15" i="6"/>
  <c r="AM25" i="8"/>
  <c r="I11" i="7"/>
  <c r="I12" i="7"/>
  <c r="AW148" i="6"/>
  <c r="D53" i="8"/>
  <c r="CM53" i="8"/>
  <c r="AT487" i="6"/>
  <c r="AU487" i="6" s="1"/>
  <c r="AW487" i="6"/>
  <c r="AS487" i="6"/>
  <c r="GC29" i="9"/>
  <c r="FK25" i="9"/>
  <c r="AS341" i="6"/>
  <c r="F30" i="8"/>
  <c r="D30" i="8" s="1"/>
  <c r="G29" i="8"/>
  <c r="BK25" i="8"/>
  <c r="AW208" i="6"/>
  <c r="AS208" i="6"/>
  <c r="U10" i="1"/>
  <c r="AU266" i="6"/>
  <c r="DC25" i="8"/>
  <c r="BC25" i="8"/>
  <c r="BD14" i="8"/>
  <c r="AW84" i="6"/>
  <c r="I14" i="6"/>
  <c r="AX12" i="6" s="1"/>
  <c r="I12" i="6"/>
  <c r="AW810" i="6"/>
  <c r="AS810" i="6"/>
  <c r="D29" i="9"/>
  <c r="DJ25" i="9" s="1"/>
  <c r="E25" i="9"/>
  <c r="DK25" i="9"/>
  <c r="F140" i="9"/>
  <c r="GC140" i="9"/>
  <c r="AV266" i="6"/>
  <c r="F29" i="7"/>
  <c r="BU19" i="7" s="1"/>
  <c r="G25" i="7"/>
  <c r="F25" i="7" s="1"/>
  <c r="AM225" i="8"/>
  <c r="BE226" i="8" s="1"/>
  <c r="AM140" i="8"/>
  <c r="BW140" i="8" s="1"/>
  <c r="CM43" i="9"/>
  <c r="D43" i="9"/>
  <c r="GA43" i="9"/>
  <c r="Z14" i="9"/>
  <c r="R25" i="9"/>
  <c r="DX14" i="9" s="1"/>
  <c r="EF14" i="9"/>
  <c r="Y25" i="9"/>
  <c r="F140" i="7"/>
  <c r="D140" i="7" s="1"/>
  <c r="EH140" i="7"/>
  <c r="D83" i="9"/>
  <c r="CM83" i="9"/>
  <c r="GA83" i="9"/>
  <c r="K12" i="7"/>
  <c r="K11" i="7"/>
  <c r="D140" i="9"/>
  <c r="H12" i="8"/>
  <c r="H11" i="8"/>
  <c r="BE25" i="8"/>
  <c r="BE14" i="8" s="1"/>
  <c r="BF14" i="8"/>
  <c r="S25" i="8"/>
  <c r="AA14" i="8"/>
  <c r="N140" i="7"/>
  <c r="Q140" i="7"/>
  <c r="CD140" i="7" s="1"/>
  <c r="BJ14" i="9"/>
  <c r="FP14" i="9"/>
  <c r="GB25" i="9"/>
  <c r="FJ14" i="9"/>
  <c r="BD14" i="9"/>
  <c r="Z11" i="7"/>
  <c r="Z12" i="7"/>
  <c r="R14" i="7"/>
  <c r="DR29" i="9"/>
  <c r="AW419" i="6"/>
  <c r="BM140" i="8"/>
  <c r="F140" i="8"/>
  <c r="D140" i="8" s="1"/>
  <c r="C37" i="4"/>
  <c r="C67" i="4"/>
  <c r="FX140" i="9"/>
  <c r="BW140" i="9"/>
  <c r="L140" i="9"/>
  <c r="O140" i="9"/>
  <c r="BL11" i="7"/>
  <c r="BL12" i="7"/>
  <c r="CM83" i="8"/>
  <c r="D83" i="8"/>
  <c r="FM25" i="9"/>
  <c r="BG25" i="9"/>
  <c r="BE25" i="9" s="1"/>
  <c r="AW341" i="6"/>
  <c r="BD14" i="7"/>
  <c r="R25" i="8"/>
  <c r="Y25" i="8"/>
  <c r="Z14" i="8"/>
  <c r="C75" i="4"/>
  <c r="J11" i="8"/>
  <c r="J12" i="8"/>
  <c r="AA12" i="9"/>
  <c r="AA11" i="9"/>
  <c r="S14" i="9"/>
  <c r="J14" i="9"/>
  <c r="BI11" i="9"/>
  <c r="BI12" i="9"/>
  <c r="N29" i="9"/>
  <c r="DT25" i="9" s="1"/>
  <c r="FZ29" i="9"/>
  <c r="Q29" i="9"/>
  <c r="DW25" i="9" s="1"/>
  <c r="W29" i="9"/>
  <c r="EE25" i="9"/>
  <c r="AP11" i="7"/>
  <c r="AP12" i="7"/>
  <c r="I266" i="6"/>
  <c r="AT86" i="6"/>
  <c r="AU86" i="6" s="1"/>
  <c r="AF84" i="6"/>
  <c r="AT84" i="6" s="1"/>
  <c r="AU84" i="6" s="1"/>
  <c r="W12" i="3"/>
  <c r="AU25" i="9"/>
  <c r="AW14" i="9"/>
  <c r="FC14" i="9"/>
  <c r="GA53" i="9"/>
  <c r="CM53" i="9"/>
  <c r="D53" i="9"/>
  <c r="DJ30" i="9" s="1"/>
  <c r="BT32" i="9" s="1"/>
  <c r="N25" i="7"/>
  <c r="Q25" i="7"/>
  <c r="CD25" i="7" s="1"/>
  <c r="Y14" i="7"/>
  <c r="F4" i="8"/>
  <c r="BE29" i="7"/>
  <c r="BF25" i="7"/>
  <c r="AS419" i="6"/>
  <c r="AT269" i="6"/>
  <c r="AU269" i="6" s="1"/>
  <c r="AF266" i="6"/>
  <c r="AT266" i="6" s="1"/>
  <c r="AF268" i="6"/>
  <c r="AZ266" i="6" s="1"/>
  <c r="BC225" i="8"/>
  <c r="BC140" i="8"/>
  <c r="BK14" i="7"/>
  <c r="AT15" i="6"/>
  <c r="AU15" i="6" s="1"/>
  <c r="AF14" i="6"/>
  <c r="AZ13" i="6" s="1"/>
  <c r="AF12" i="6"/>
  <c r="AS15" i="6"/>
  <c r="AW15" i="6"/>
  <c r="J11" i="6"/>
  <c r="DN25" i="9"/>
  <c r="H25" i="9"/>
  <c r="DN14" i="9" s="1"/>
  <c r="J11" i="7"/>
  <c r="J12" i="7"/>
  <c r="AG11" i="7"/>
  <c r="AG12" i="7"/>
  <c r="AE12" i="9"/>
  <c r="AE11" i="9"/>
  <c r="CM43" i="8"/>
  <c r="D43" i="8"/>
  <c r="M14" i="7"/>
  <c r="M12" i="7" s="1"/>
  <c r="P14" i="7"/>
  <c r="X11" i="7"/>
  <c r="M11" i="7" s="1"/>
  <c r="X12" i="7"/>
  <c r="AW14" i="8"/>
  <c r="AU25" i="8"/>
  <c r="AU14" i="8" s="1"/>
  <c r="E25" i="8"/>
  <c r="AH12" i="8"/>
  <c r="AH11" i="8"/>
  <c r="C60" i="4"/>
  <c r="BK12" i="9"/>
  <c r="BK11" i="9"/>
  <c r="DL29" i="9"/>
  <c r="GC25" i="9" l="1"/>
  <c r="BE14" i="9"/>
  <c r="FK14" i="9"/>
  <c r="BC25" i="9"/>
  <c r="J12" i="9"/>
  <c r="J11" i="9"/>
  <c r="N25" i="8"/>
  <c r="Q25" i="8"/>
  <c r="Y14" i="8"/>
  <c r="W25" i="8"/>
  <c r="GB14" i="9"/>
  <c r="E14" i="9"/>
  <c r="BD11" i="9"/>
  <c r="GB11" i="9" s="1"/>
  <c r="BD12" i="9"/>
  <c r="AW12" i="8"/>
  <c r="AW11" i="8"/>
  <c r="BE25" i="7"/>
  <c r="BF14" i="7"/>
  <c r="E14" i="7"/>
  <c r="BD11" i="7"/>
  <c r="BD12" i="7"/>
  <c r="BK140" i="8"/>
  <c r="BK1" i="8"/>
  <c r="G14" i="8"/>
  <c r="BF11" i="8"/>
  <c r="BF12" i="8"/>
  <c r="FZ25" i="9"/>
  <c r="N25" i="9"/>
  <c r="DT14" i="9" s="1"/>
  <c r="Q25" i="9"/>
  <c r="DW14" i="9" s="1"/>
  <c r="AE1" i="9"/>
  <c r="Y14" i="9"/>
  <c r="EE14" i="9"/>
  <c r="W25" i="9"/>
  <c r="BC14" i="8"/>
  <c r="BM14" i="8"/>
  <c r="AO12" i="8"/>
  <c r="AO11" i="8"/>
  <c r="P12" i="8"/>
  <c r="DB12" i="8" s="1"/>
  <c r="DB14" i="8"/>
  <c r="P11" i="8"/>
  <c r="DB11" i="8" s="1"/>
  <c r="DE14" i="8"/>
  <c r="F25" i="9"/>
  <c r="DL14" i="9" s="1"/>
  <c r="DM14" i="9"/>
  <c r="AG12" i="8"/>
  <c r="AG11" i="8"/>
  <c r="BW140" i="7"/>
  <c r="L140" i="7"/>
  <c r="O140" i="7"/>
  <c r="AM12" i="7"/>
  <c r="AM11" i="7"/>
  <c r="D29" i="7"/>
  <c r="FI29" i="9"/>
  <c r="GA30" i="9"/>
  <c r="BK12" i="7"/>
  <c r="BK11" i="7"/>
  <c r="EH29" i="7"/>
  <c r="BC29" i="7"/>
  <c r="R14" i="8"/>
  <c r="Z11" i="8"/>
  <c r="Z12" i="8"/>
  <c r="BE12" i="8"/>
  <c r="BE11" i="8"/>
  <c r="AS84" i="6"/>
  <c r="AE11" i="8"/>
  <c r="AE12" i="8"/>
  <c r="AE12" i="7"/>
  <c r="AE11" i="7"/>
  <c r="AO11" i="7"/>
  <c r="AO12" i="7"/>
  <c r="S12" i="7"/>
  <c r="S11" i="7"/>
  <c r="AW11" i="9"/>
  <c r="AW12" i="9"/>
  <c r="F29" i="8"/>
  <c r="G25" i="8"/>
  <c r="F25" i="8" s="1"/>
  <c r="D25" i="8" s="1"/>
  <c r="AG11" i="6"/>
  <c r="AV12" i="6"/>
  <c r="BU19" i="9"/>
  <c r="DL25" i="9"/>
  <c r="O29" i="8"/>
  <c r="L29" i="8"/>
  <c r="AT12" i="6"/>
  <c r="AU12" i="6" s="1"/>
  <c r="AF11" i="6"/>
  <c r="AT11" i="6" s="1"/>
  <c r="AA11" i="8"/>
  <c r="AA12" i="8"/>
  <c r="S14" i="8"/>
  <c r="AU11" i="8"/>
  <c r="AU12" i="8"/>
  <c r="P11" i="7"/>
  <c r="P12" i="7"/>
  <c r="AV11" i="6"/>
  <c r="Q14" i="7"/>
  <c r="Y11" i="7"/>
  <c r="N11" i="7" s="1"/>
  <c r="Y12" i="7"/>
  <c r="N14" i="7"/>
  <c r="N12" i="7" s="1"/>
  <c r="FA14" i="9"/>
  <c r="AU14" i="9"/>
  <c r="AW266" i="6"/>
  <c r="AS266" i="6"/>
  <c r="L29" i="9"/>
  <c r="DR25" i="9" s="1"/>
  <c r="O29" i="9"/>
  <c r="DU25" i="9" s="1"/>
  <c r="FX28" i="9"/>
  <c r="EC25" i="9"/>
  <c r="S12" i="9"/>
  <c r="S11" i="9"/>
  <c r="FM14" i="9"/>
  <c r="BG14" i="9"/>
  <c r="BX204" i="9"/>
  <c r="BZ204" i="9" s="1"/>
  <c r="BX189" i="9"/>
  <c r="BZ189" i="9" s="1"/>
  <c r="BX141" i="9"/>
  <c r="R11" i="7"/>
  <c r="R12" i="7"/>
  <c r="BJ12" i="9"/>
  <c r="K14" i="9"/>
  <c r="BJ11" i="9"/>
  <c r="R14" i="9"/>
  <c r="Z12" i="9"/>
  <c r="Z11" i="9"/>
  <c r="BX204" i="8"/>
  <c r="BZ204" i="8" s="1"/>
  <c r="BX141" i="8"/>
  <c r="BX189" i="8"/>
  <c r="BZ189" i="8" s="1"/>
  <c r="D25" i="9"/>
  <c r="DJ14" i="9" s="1"/>
  <c r="DK14" i="9"/>
  <c r="AW12" i="6"/>
  <c r="AS12" i="6"/>
  <c r="I11" i="6"/>
  <c r="E14" i="8"/>
  <c r="BD12" i="8"/>
  <c r="DC12" i="8" s="1"/>
  <c r="DC14" i="8"/>
  <c r="BD11" i="8"/>
  <c r="BB266" i="6"/>
  <c r="BK14" i="8"/>
  <c r="AM14" i="8"/>
  <c r="BF12" i="9"/>
  <c r="BF11" i="9"/>
  <c r="G14" i="9"/>
  <c r="BE237" i="7"/>
  <c r="I11" i="9"/>
  <c r="I12" i="9"/>
  <c r="W14" i="7"/>
  <c r="DC11" i="8" l="1"/>
  <c r="DD11" i="8"/>
  <c r="K12" i="9"/>
  <c r="K11" i="9"/>
  <c r="BX140" i="9"/>
  <c r="GD14" i="9" s="1"/>
  <c r="BZ141" i="9"/>
  <c r="BZ140" i="9" s="1"/>
  <c r="GF14" i="9" s="1"/>
  <c r="S11" i="8"/>
  <c r="S12" i="8"/>
  <c r="O25" i="9"/>
  <c r="DU14" i="9" s="1"/>
  <c r="FX24" i="9"/>
  <c r="L25" i="9"/>
  <c r="DR14" i="9" s="1"/>
  <c r="EC14" i="9"/>
  <c r="W14" i="9"/>
  <c r="EH25" i="7"/>
  <c r="BE14" i="7"/>
  <c r="BC25" i="7"/>
  <c r="BC14" i="7" s="1"/>
  <c r="N14" i="8"/>
  <c r="N12" i="8" s="1"/>
  <c r="Y12" i="8"/>
  <c r="Q14" i="8"/>
  <c r="Y11" i="8"/>
  <c r="N11" i="8" s="1"/>
  <c r="AM11" i="8"/>
  <c r="AM12" i="8"/>
  <c r="AU12" i="9"/>
  <c r="AU11" i="9"/>
  <c r="BU19" i="8"/>
  <c r="D29" i="8"/>
  <c r="G11" i="8"/>
  <c r="G12" i="8"/>
  <c r="E11" i="9"/>
  <c r="E12" i="9"/>
  <c r="GA25" i="9"/>
  <c r="FI14" i="9"/>
  <c r="BC14" i="9"/>
  <c r="AW11" i="6"/>
  <c r="AS11" i="6"/>
  <c r="W12" i="7"/>
  <c r="L14" i="7"/>
  <c r="L12" i="7" s="1"/>
  <c r="O14" i="7"/>
  <c r="W11" i="7"/>
  <c r="L11" i="7" s="1"/>
  <c r="W1" i="7"/>
  <c r="G12" i="9"/>
  <c r="G11" i="9"/>
  <c r="BK11" i="8"/>
  <c r="BK12" i="8"/>
  <c r="BZ141" i="8"/>
  <c r="BZ140" i="8" s="1"/>
  <c r="BX140" i="8"/>
  <c r="R12" i="9"/>
  <c r="R11" i="9"/>
  <c r="Q11" i="7"/>
  <c r="CD11" i="7" s="1"/>
  <c r="Q12" i="7"/>
  <c r="CD12" i="7" s="1"/>
  <c r="CD14" i="7"/>
  <c r="R11" i="8"/>
  <c r="R12" i="8"/>
  <c r="BM12" i="8"/>
  <c r="BM11" i="8"/>
  <c r="N14" i="9"/>
  <c r="N12" i="9" s="1"/>
  <c r="Y11" i="9"/>
  <c r="Q14" i="9"/>
  <c r="Y12" i="9"/>
  <c r="FZ12" i="9" s="1"/>
  <c r="FZ14" i="9"/>
  <c r="E11" i="7"/>
  <c r="E12" i="7"/>
  <c r="E11" i="8"/>
  <c r="E12" i="8"/>
  <c r="BG12" i="9"/>
  <c r="H14" i="9"/>
  <c r="BG11" i="9"/>
  <c r="AU11" i="6"/>
  <c r="F14" i="8"/>
  <c r="BX204" i="7"/>
  <c r="BZ204" i="7" s="1"/>
  <c r="BX141" i="7"/>
  <c r="BX189" i="7"/>
  <c r="BZ189" i="7" s="1"/>
  <c r="BC11" i="8"/>
  <c r="BC12" i="8"/>
  <c r="D14" i="8"/>
  <c r="BF11" i="7"/>
  <c r="BF12" i="7"/>
  <c r="G14" i="7"/>
  <c r="GN12" i="9"/>
  <c r="GB12" i="9"/>
  <c r="L25" i="8"/>
  <c r="O25" i="8"/>
  <c r="W14" i="8"/>
  <c r="GC14" i="9"/>
  <c r="F14" i="9"/>
  <c r="BE11" i="9"/>
  <c r="GC11" i="9" s="1"/>
  <c r="BE12" i="9"/>
  <c r="F12" i="9" l="1"/>
  <c r="F11" i="9"/>
  <c r="BC12" i="7"/>
  <c r="D14" i="7"/>
  <c r="BC11" i="7"/>
  <c r="GC12" i="9"/>
  <c r="GO12" i="9"/>
  <c r="D11" i="8"/>
  <c r="D12" i="8"/>
  <c r="BZ141" i="7"/>
  <c r="BZ140" i="7" s="1"/>
  <c r="BX140" i="7"/>
  <c r="Q12" i="8"/>
  <c r="Q11" i="8"/>
  <c r="EH14" i="7"/>
  <c r="BE11" i="7"/>
  <c r="BE12" i="7"/>
  <c r="EH12" i="7" s="1"/>
  <c r="F14" i="7"/>
  <c r="W11" i="8"/>
  <c r="L11" i="8" s="1"/>
  <c r="W1" i="8"/>
  <c r="O14" i="8"/>
  <c r="W12" i="8"/>
  <c r="L14" i="8"/>
  <c r="L12" i="8" s="1"/>
  <c r="G12" i="7"/>
  <c r="G11" i="7"/>
  <c r="H11" i="9"/>
  <c r="H12" i="9"/>
  <c r="Q11" i="9"/>
  <c r="Q12" i="9"/>
  <c r="O12" i="7"/>
  <c r="O11" i="7"/>
  <c r="F11" i="8"/>
  <c r="F12" i="8"/>
  <c r="FZ9" i="9"/>
  <c r="FZ11" i="9"/>
  <c r="N11" i="9"/>
  <c r="BC12" i="9"/>
  <c r="GA14" i="9"/>
  <c r="D14" i="9"/>
  <c r="BC11" i="9"/>
  <c r="GA11" i="9" s="1"/>
  <c r="FX13" i="9"/>
  <c r="W12" i="9"/>
  <c r="FX11" i="9" s="1"/>
  <c r="W1" i="9"/>
  <c r="L14" i="9"/>
  <c r="L12" i="9" s="1"/>
  <c r="W11" i="9"/>
  <c r="O14" i="9"/>
  <c r="FX9" i="9" l="1"/>
  <c r="L11" i="9"/>
  <c r="GA12" i="9"/>
  <c r="GM12" i="9"/>
  <c r="O11" i="8"/>
  <c r="O12" i="8"/>
  <c r="D11" i="7"/>
  <c r="D12" i="7"/>
  <c r="EL11" i="7"/>
  <c r="EH11" i="7"/>
  <c r="D11" i="9"/>
  <c r="D12" i="9"/>
  <c r="O12" i="9"/>
  <c r="O11" i="9"/>
  <c r="F11" i="7"/>
  <c r="F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YGRENNA</author>
    <author>HOANG ANH</author>
  </authors>
  <commentList>
    <comment ref="G23" authorId="0" shapeId="0" xr:uid="{00000000-0006-0000-1000-000001000000}">
      <text>
        <r>
          <rPr>
            <b/>
            <sz val="9"/>
            <rFont val="Tahoma"/>
            <family val="2"/>
          </rPr>
          <t>User:</t>
        </r>
        <r>
          <rPr>
            <sz val="9"/>
            <rFont val="Tahoma"/>
            <family val="2"/>
          </rPr>
          <t xml:space="preserve">
Cũ: 2004-2014</t>
        </r>
      </text>
    </comment>
    <comment ref="G24" authorId="0" shapeId="0" xr:uid="{00000000-0006-0000-1000-000002000000}">
      <text>
        <r>
          <rPr>
            <b/>
            <sz val="9"/>
            <rFont val="Tahoma"/>
            <family val="2"/>
          </rPr>
          <t>User:</t>
        </r>
        <r>
          <rPr>
            <sz val="9"/>
            <rFont val="Tahoma"/>
            <family val="2"/>
          </rPr>
          <t xml:space="preserve">
Cũ: 2013-2016</t>
        </r>
      </text>
    </comment>
    <comment ref="AF27" authorId="1" shapeId="0" xr:uid="{00000000-0006-0000-1000-000003000000}">
      <text>
        <r>
          <rPr>
            <b/>
            <sz val="8"/>
            <rFont val="Tahoma"/>
            <family val="2"/>
          </rPr>
          <t>YGRENNA:</t>
        </r>
        <r>
          <rPr>
            <sz val="8"/>
            <rFont val="Tahoma"/>
            <family val="2"/>
          </rPr>
          <t xml:space="preserve">
Đã tiết kiệm 10% trên TMĐT</t>
        </r>
      </text>
    </comment>
    <comment ref="F30" authorId="1" shapeId="0" xr:uid="{00000000-0006-0000-1000-000004000000}">
      <text>
        <r>
          <rPr>
            <b/>
            <sz val="8"/>
            <rFont val="Tahoma"/>
            <family val="2"/>
          </rPr>
          <t>YGRENNA:</t>
        </r>
        <r>
          <rPr>
            <sz val="8"/>
            <rFont val="Tahoma"/>
            <family val="2"/>
          </rPr>
          <t xml:space="preserve">
CTĐT L=0,670km</t>
        </r>
      </text>
    </comment>
    <comment ref="B31" authorId="1" shapeId="0" xr:uid="{00000000-0006-0000-1000-000005000000}">
      <text>
        <r>
          <rPr>
            <b/>
            <sz val="8"/>
            <rFont val="Tahoma"/>
            <family val="2"/>
          </rPr>
          <t>YGRENNA:</t>
        </r>
        <r>
          <rPr>
            <sz val="8"/>
            <rFont val="Tahoma"/>
            <family val="2"/>
          </rPr>
          <t xml:space="preserve">
Tên dự án theo BCKTKT: Đường nội thôn Đăk Chum 1 xã Tu Mơ Rông</t>
        </r>
      </text>
    </comment>
    <comment ref="F31" authorId="1" shapeId="0" xr:uid="{00000000-0006-0000-1000-000006000000}">
      <text>
        <r>
          <rPr>
            <b/>
            <sz val="8"/>
            <rFont val="Tahoma"/>
            <family val="2"/>
          </rPr>
          <t>YGRENNA:</t>
        </r>
        <r>
          <rPr>
            <sz val="8"/>
            <rFont val="Tahoma"/>
            <family val="2"/>
          </rPr>
          <t xml:space="preserve">
CTĐT L=0,750km</t>
        </r>
      </text>
    </comment>
    <comment ref="B32" authorId="1" shapeId="0" xr:uid="{00000000-0006-0000-1000-000007000000}">
      <text>
        <r>
          <rPr>
            <b/>
            <sz val="8"/>
            <rFont val="Tahoma"/>
            <family val="2"/>
          </rPr>
          <t>YGRENNA:</t>
        </r>
        <r>
          <rPr>
            <sz val="8"/>
            <rFont val="Tahoma"/>
            <family val="2"/>
          </rPr>
          <t xml:space="preserve">
Tên dự án theo BCKTKT: Đường nội thôn Long Tro, xã Văn Xuôi, huyện Tu Mơ Rông. HM: Nền, mặt đường, công trình thoát nước</t>
        </r>
      </text>
    </comment>
    <comment ref="F32" authorId="1" shapeId="0" xr:uid="{00000000-0006-0000-1000-000008000000}">
      <text>
        <r>
          <rPr>
            <b/>
            <sz val="8"/>
            <rFont val="Tahoma"/>
            <family val="2"/>
          </rPr>
          <t>YGRENNA:</t>
        </r>
        <r>
          <rPr>
            <sz val="8"/>
            <rFont val="Tahoma"/>
            <family val="2"/>
          </rPr>
          <t xml:space="preserve">
CTĐT L=0,710km</t>
        </r>
      </text>
    </comment>
    <comment ref="F33" authorId="1" shapeId="0" xr:uid="{00000000-0006-0000-1000-000009000000}">
      <text>
        <r>
          <rPr>
            <b/>
            <sz val="8"/>
            <rFont val="Tahoma"/>
            <family val="2"/>
          </rPr>
          <t>YGRENNA:</t>
        </r>
        <r>
          <rPr>
            <sz val="8"/>
            <rFont val="Tahoma"/>
            <family val="2"/>
          </rPr>
          <t xml:space="preserve">
CTĐT L=0,650km</t>
        </r>
      </text>
    </comment>
    <comment ref="B34" authorId="1" shapeId="0" xr:uid="{00000000-0006-0000-1000-00000A000000}">
      <text>
        <r>
          <rPr>
            <b/>
            <sz val="8"/>
            <rFont val="Tahoma"/>
            <family val="2"/>
          </rPr>
          <t>YGRENNA:</t>
        </r>
        <r>
          <rPr>
            <sz val="8"/>
            <rFont val="Tahoma"/>
            <family val="2"/>
          </rPr>
          <t xml:space="preserve">
Tên dự án theo BC KTKT: Đường nội thôn Ngọc Năng 1</t>
        </r>
      </text>
    </comment>
    <comment ref="F34" authorId="1" shapeId="0" xr:uid="{00000000-0006-0000-1000-00000B000000}">
      <text>
        <r>
          <rPr>
            <b/>
            <sz val="8"/>
            <rFont val="Tahoma"/>
            <family val="2"/>
          </rPr>
          <t>YGRENNA:</t>
        </r>
        <r>
          <rPr>
            <sz val="8"/>
            <rFont val="Tahoma"/>
            <family val="2"/>
          </rPr>
          <t xml:space="preserve">
CTĐT L=0,870km</t>
        </r>
      </text>
    </comment>
    <comment ref="F35" authorId="1" shapeId="0" xr:uid="{00000000-0006-0000-1000-00000C000000}">
      <text>
        <r>
          <rPr>
            <b/>
            <sz val="8"/>
            <rFont val="Tahoma"/>
            <family val="2"/>
          </rPr>
          <t>YGRENNA:</t>
        </r>
        <r>
          <rPr>
            <sz val="8"/>
            <rFont val="Tahoma"/>
            <family val="2"/>
          </rPr>
          <t xml:space="preserve">
CTĐT L=0,670km</t>
        </r>
      </text>
    </comment>
    <comment ref="F36" authorId="1" shapeId="0" xr:uid="{00000000-0006-0000-1000-00000D000000}">
      <text>
        <r>
          <rPr>
            <b/>
            <sz val="8"/>
            <rFont val="Tahoma"/>
            <family val="2"/>
          </rPr>
          <t>YGRENNA:</t>
        </r>
        <r>
          <rPr>
            <sz val="8"/>
            <rFont val="Tahoma"/>
            <family val="2"/>
          </rPr>
          <t xml:space="preserve">
CTĐT L=0,870km</t>
        </r>
      </text>
    </comment>
    <comment ref="B38" authorId="1" shapeId="0" xr:uid="{00000000-0006-0000-1000-00000E000000}">
      <text>
        <r>
          <rPr>
            <b/>
            <sz val="8"/>
            <rFont val="Tahoma"/>
            <family val="2"/>
          </rPr>
          <t>YGRENNA:</t>
        </r>
        <r>
          <rPr>
            <sz val="8"/>
            <rFont val="Tahoma"/>
            <family val="2"/>
          </rPr>
          <t xml:space="preserve">
tên dự án theo BCKTKT: đường nội thôn Mô Bành 2 (đoạn nối tiếp)</t>
        </r>
      </text>
    </comment>
    <comment ref="F38" authorId="1" shapeId="0" xr:uid="{00000000-0006-0000-1000-00000F000000}">
      <text>
        <r>
          <rPr>
            <b/>
            <sz val="8"/>
            <rFont val="Tahoma"/>
            <family val="2"/>
          </rPr>
          <t>YGRENNA:</t>
        </r>
        <r>
          <rPr>
            <sz val="8"/>
            <rFont val="Tahoma"/>
            <family val="2"/>
          </rPr>
          <t xml:space="preserve">
CTĐT L=0,860km</t>
        </r>
      </text>
    </comment>
    <comment ref="F39" authorId="1" shapeId="0" xr:uid="{00000000-0006-0000-1000-000010000000}">
      <text>
        <r>
          <rPr>
            <b/>
            <sz val="8"/>
            <rFont val="Tahoma"/>
            <family val="2"/>
          </rPr>
          <t>YGRENNA:</t>
        </r>
        <r>
          <rPr>
            <sz val="8"/>
            <rFont val="Tahoma"/>
            <family val="2"/>
          </rPr>
          <t xml:space="preserve">
CTĐT L=0,870km</t>
        </r>
      </text>
    </comment>
    <comment ref="F40" authorId="1" shapeId="0" xr:uid="{00000000-0006-0000-1000-000011000000}">
      <text>
        <r>
          <rPr>
            <b/>
            <sz val="8"/>
            <rFont val="Tahoma"/>
            <family val="2"/>
          </rPr>
          <t>YGRENNA:</t>
        </r>
        <r>
          <rPr>
            <sz val="8"/>
            <rFont val="Tahoma"/>
            <family val="2"/>
          </rPr>
          <t xml:space="preserve">
CTĐT L=0,820km</t>
        </r>
      </text>
    </comment>
    <comment ref="F41" authorId="1" shapeId="0" xr:uid="{00000000-0006-0000-1000-000012000000}">
      <text>
        <r>
          <rPr>
            <b/>
            <sz val="8"/>
            <rFont val="Tahoma"/>
            <family val="2"/>
          </rPr>
          <t>YGRENNA:</t>
        </r>
        <r>
          <rPr>
            <sz val="8"/>
            <rFont val="Tahoma"/>
            <family val="2"/>
          </rPr>
          <t xml:space="preserve">
theo CTĐT L=0,670km</t>
        </r>
      </text>
    </comment>
    <comment ref="J41" authorId="1" shapeId="0" xr:uid="{00000000-0006-0000-1000-000013000000}">
      <text>
        <r>
          <rPr>
            <b/>
            <sz val="8"/>
            <rFont val="Tahoma"/>
            <family val="2"/>
          </rPr>
          <t>YGRENNA:</t>
        </r>
        <r>
          <rPr>
            <sz val="8"/>
            <rFont val="Tahoma"/>
            <family val="2"/>
          </rPr>
          <t xml:space="preserve">
gồm nguồn vốn 30a và NTM</t>
        </r>
      </text>
    </comment>
    <comment ref="B42" authorId="1" shapeId="0" xr:uid="{00000000-0006-0000-1000-000014000000}">
      <text>
        <r>
          <rPr>
            <b/>
            <sz val="8"/>
            <rFont val="Tahoma"/>
            <family val="2"/>
          </rPr>
          <t>YGRENNA:</t>
        </r>
        <r>
          <rPr>
            <sz val="8"/>
            <rFont val="Tahoma"/>
            <family val="2"/>
          </rPr>
          <t xml:space="preserve">
tên dự án theo BCKTKT: đường trục chính nội đồng thôn Hà Lăng</t>
        </r>
      </text>
    </comment>
    <comment ref="F42" authorId="1" shapeId="0" xr:uid="{00000000-0006-0000-1000-000015000000}">
      <text>
        <r>
          <rPr>
            <b/>
            <sz val="8"/>
            <rFont val="Tahoma"/>
            <family val="2"/>
          </rPr>
          <t>YGRENNA:</t>
        </r>
        <r>
          <rPr>
            <sz val="8"/>
            <rFont val="Tahoma"/>
            <family val="2"/>
          </rPr>
          <t xml:space="preserve">
theo CTĐT L=0,750km</t>
        </r>
      </text>
    </comment>
    <comment ref="F43" authorId="1" shapeId="0" xr:uid="{00000000-0006-0000-1000-000016000000}">
      <text>
        <r>
          <rPr>
            <b/>
            <sz val="8"/>
            <rFont val="Tahoma"/>
            <family val="2"/>
          </rPr>
          <t>YGRENNA:</t>
        </r>
        <r>
          <rPr>
            <sz val="8"/>
            <rFont val="Tahoma"/>
            <family val="2"/>
          </rPr>
          <t xml:space="preserve">
theo CTĐT L=0,710km</t>
        </r>
      </text>
    </comment>
    <comment ref="F44" authorId="1" shapeId="0" xr:uid="{00000000-0006-0000-1000-000017000000}">
      <text>
        <r>
          <rPr>
            <b/>
            <sz val="8"/>
            <rFont val="Tahoma"/>
            <family val="2"/>
          </rPr>
          <t>YGRENNA:</t>
        </r>
        <r>
          <rPr>
            <sz val="8"/>
            <rFont val="Tahoma"/>
            <family val="2"/>
          </rPr>
          <t xml:space="preserve">
CTDT L=0,650km</t>
        </r>
      </text>
    </comment>
    <comment ref="F45" authorId="1" shapeId="0" xr:uid="{00000000-0006-0000-1000-000018000000}">
      <text>
        <r>
          <rPr>
            <b/>
            <sz val="8"/>
            <rFont val="Tahoma"/>
            <family val="2"/>
          </rPr>
          <t>YGRENNA:</t>
        </r>
        <r>
          <rPr>
            <sz val="8"/>
            <rFont val="Tahoma"/>
            <family val="2"/>
          </rPr>
          <t xml:space="preserve">
CTĐT L=0,870km</t>
        </r>
      </text>
    </comment>
    <comment ref="F46" authorId="1" shapeId="0" xr:uid="{00000000-0006-0000-1000-000019000000}">
      <text>
        <r>
          <rPr>
            <b/>
            <sz val="8"/>
            <rFont val="Tahoma"/>
            <family val="2"/>
          </rPr>
          <t>YGRENNA:</t>
        </r>
        <r>
          <rPr>
            <sz val="8"/>
            <rFont val="Tahoma"/>
            <family val="2"/>
          </rPr>
          <t xml:space="preserve">
CTĐT L=0,670km</t>
        </r>
      </text>
    </comment>
    <comment ref="J46" authorId="1" shapeId="0" xr:uid="{00000000-0006-0000-1000-00001A000000}">
      <text>
        <r>
          <rPr>
            <b/>
            <sz val="8"/>
            <rFont val="Tahoma"/>
            <family val="2"/>
          </rPr>
          <t>YGRENNA:</t>
        </r>
        <r>
          <rPr>
            <sz val="8"/>
            <rFont val="Tahoma"/>
            <family val="2"/>
          </rPr>
          <t xml:space="preserve">
nguồn 30a và NTM</t>
        </r>
      </text>
    </comment>
    <comment ref="F47" authorId="1" shapeId="0" xr:uid="{00000000-0006-0000-1000-00001B000000}">
      <text>
        <r>
          <rPr>
            <b/>
            <sz val="8"/>
            <rFont val="Tahoma"/>
            <family val="2"/>
          </rPr>
          <t>YGRENNA:</t>
        </r>
        <r>
          <rPr>
            <sz val="8"/>
            <rFont val="Tahoma"/>
            <family val="2"/>
          </rPr>
          <t xml:space="preserve">
CTĐT L=0,870km</t>
        </r>
      </text>
    </comment>
    <comment ref="J47" authorId="1" shapeId="0" xr:uid="{00000000-0006-0000-1000-00001C000000}">
      <text>
        <r>
          <rPr>
            <b/>
            <sz val="8"/>
            <rFont val="Tahoma"/>
            <family val="2"/>
          </rPr>
          <t>YGRENNA:</t>
        </r>
        <r>
          <rPr>
            <sz val="8"/>
            <rFont val="Tahoma"/>
            <family val="2"/>
          </rPr>
          <t xml:space="preserve">
nguồn 30a và 135</t>
        </r>
      </text>
    </comment>
    <comment ref="F48" authorId="1" shapeId="0" xr:uid="{00000000-0006-0000-1000-00001D000000}">
      <text>
        <r>
          <rPr>
            <b/>
            <sz val="8"/>
            <rFont val="Tahoma"/>
            <family val="2"/>
          </rPr>
          <t>YGRENNA:</t>
        </r>
        <r>
          <rPr>
            <sz val="8"/>
            <rFont val="Tahoma"/>
            <family val="2"/>
          </rPr>
          <t xml:space="preserve">
CTDT L= 0,830km</t>
        </r>
      </text>
    </comment>
    <comment ref="J48" authorId="1" shapeId="0" xr:uid="{00000000-0006-0000-1000-00001E000000}">
      <text>
        <r>
          <rPr>
            <b/>
            <sz val="8"/>
            <rFont val="Tahoma"/>
            <family val="2"/>
          </rPr>
          <t>YGRENNA:</t>
        </r>
        <r>
          <rPr>
            <sz val="8"/>
            <rFont val="Tahoma"/>
            <family val="2"/>
          </rPr>
          <t xml:space="preserve">
nguồn 30a và 135</t>
        </r>
      </text>
    </comment>
    <comment ref="F49" authorId="1" shapeId="0" xr:uid="{00000000-0006-0000-1000-00001F000000}">
      <text>
        <r>
          <rPr>
            <b/>
            <sz val="8"/>
            <rFont val="Tahoma"/>
            <family val="2"/>
          </rPr>
          <t>YGRENNA:</t>
        </r>
        <r>
          <rPr>
            <sz val="8"/>
            <rFont val="Tahoma"/>
            <family val="2"/>
          </rPr>
          <t xml:space="preserve">
CTDT L=0,860km</t>
        </r>
      </text>
    </comment>
    <comment ref="J49" authorId="1" shapeId="0" xr:uid="{00000000-0006-0000-1000-000020000000}">
      <text>
        <r>
          <rPr>
            <b/>
            <sz val="8"/>
            <rFont val="Tahoma"/>
            <family val="2"/>
          </rPr>
          <t>YGRENNA:</t>
        </r>
        <r>
          <rPr>
            <sz val="8"/>
            <rFont val="Tahoma"/>
            <family val="2"/>
          </rPr>
          <t xml:space="preserve">
nguồn 30a, 135 và NTM</t>
        </r>
      </text>
    </comment>
    <comment ref="F50" authorId="1" shapeId="0" xr:uid="{00000000-0006-0000-1000-000021000000}">
      <text>
        <r>
          <rPr>
            <b/>
            <sz val="8"/>
            <rFont val="Tahoma"/>
            <family val="2"/>
          </rPr>
          <t>YGRENNA:</t>
        </r>
        <r>
          <rPr>
            <sz val="8"/>
            <rFont val="Tahoma"/>
            <family val="2"/>
          </rPr>
          <t xml:space="preserve">
CTĐT L=0,870km</t>
        </r>
      </text>
    </comment>
    <comment ref="J50" authorId="1" shapeId="0" xr:uid="{00000000-0006-0000-1000-000022000000}">
      <text>
        <r>
          <rPr>
            <b/>
            <sz val="8"/>
            <rFont val="Tahoma"/>
            <family val="2"/>
          </rPr>
          <t>YGRENNA:</t>
        </r>
        <r>
          <rPr>
            <sz val="8"/>
            <rFont val="Tahoma"/>
            <family val="2"/>
          </rPr>
          <t xml:space="preserve">
nguồn 135, 30a</t>
        </r>
      </text>
    </comment>
    <comment ref="F51" authorId="1" shapeId="0" xr:uid="{00000000-0006-0000-1000-000023000000}">
      <text>
        <r>
          <rPr>
            <b/>
            <sz val="8"/>
            <rFont val="Tahoma"/>
            <family val="2"/>
          </rPr>
          <t>YGRENNA:</t>
        </r>
        <r>
          <rPr>
            <sz val="8"/>
            <rFont val="Tahoma"/>
            <family val="2"/>
          </rPr>
          <t xml:space="preserve">
CTĐT L=0,820km</t>
        </r>
      </text>
    </comment>
    <comment ref="J51" authorId="1" shapeId="0" xr:uid="{00000000-0006-0000-1000-000024000000}">
      <text>
        <r>
          <rPr>
            <b/>
            <sz val="8"/>
            <rFont val="Tahoma"/>
            <family val="2"/>
          </rPr>
          <t>YGRENNA:</t>
        </r>
        <r>
          <rPr>
            <sz val="8"/>
            <rFont val="Tahoma"/>
            <family val="2"/>
          </rPr>
          <t xml:space="preserve">
nguồn 30a, 135, NTM</t>
        </r>
      </text>
    </comment>
    <comment ref="B57" authorId="1" shapeId="0" xr:uid="{00000000-0006-0000-1000-000025000000}">
      <text>
        <r>
          <rPr>
            <b/>
            <sz val="8"/>
            <rFont val="Tahoma"/>
            <family val="2"/>
          </rPr>
          <t>YGRENNA:</t>
        </r>
        <r>
          <rPr>
            <sz val="8"/>
            <rFont val="Tahoma"/>
            <family val="2"/>
          </rPr>
          <t xml:space="preserve">
CTĐT: Đường trục chính nội đồng thôn Long HY</t>
        </r>
      </text>
    </comment>
    <comment ref="M84" authorId="1" shapeId="0" xr:uid="{00000000-0006-0000-1000-000026000000}">
      <text>
        <r>
          <rPr>
            <b/>
            <sz val="8"/>
            <rFont val="Tahoma"/>
            <family val="2"/>
          </rPr>
          <t>YGRENNA:</t>
        </r>
        <r>
          <rPr>
            <sz val="8"/>
            <rFont val="Tahoma"/>
            <family val="2"/>
          </rPr>
          <t xml:space="preserve">
nhập theo QĐ phê duyệt</t>
        </r>
      </text>
    </comment>
    <comment ref="O84" authorId="1" shapeId="0" xr:uid="{00000000-0006-0000-1000-000027000000}">
      <text>
        <r>
          <rPr>
            <b/>
            <sz val="8"/>
            <rFont val="Tahoma"/>
            <family val="2"/>
          </rPr>
          <t>YGRENNA:</t>
        </r>
        <r>
          <rPr>
            <sz val="8"/>
            <rFont val="Tahoma"/>
            <family val="2"/>
          </rPr>
          <t xml:space="preserve">
một số CT chưa được phê duyệt CTĐT nên chưa cập nhật</t>
        </r>
      </text>
    </comment>
    <comment ref="AK84" authorId="1" shapeId="0" xr:uid="{00000000-0006-0000-1000-000028000000}">
      <text>
        <r>
          <rPr>
            <b/>
            <sz val="8"/>
            <rFont val="Tahoma"/>
            <family val="2"/>
          </rPr>
          <t>YGRENNA:</t>
        </r>
        <r>
          <rPr>
            <sz val="8"/>
            <rFont val="Tahoma"/>
            <family val="2"/>
          </rPr>
          <t xml:space="preserve">
làm tròn số lẻ nên số KH thấp hơn số nhu cầu 2trđ</t>
        </r>
      </text>
    </comment>
    <comment ref="J91" authorId="0" shapeId="0" xr:uid="{00000000-0006-0000-1000-000029000000}">
      <text>
        <r>
          <rPr>
            <b/>
            <sz val="9"/>
            <rFont val="Tahoma"/>
            <family val="2"/>
          </rPr>
          <t>User:</t>
        </r>
        <r>
          <rPr>
            <sz val="9"/>
            <rFont val="Tahoma"/>
            <family val="2"/>
          </rPr>
          <t xml:space="preserve">
Huyện đăng ký lại
</t>
        </r>
      </text>
    </comment>
    <comment ref="F93" authorId="1" shapeId="0" xr:uid="{00000000-0006-0000-1000-00002A000000}">
      <text>
        <r>
          <rPr>
            <b/>
            <sz val="8"/>
            <rFont val="Tahoma"/>
            <family val="2"/>
          </rPr>
          <t>YGRENNA:</t>
        </r>
        <r>
          <rPr>
            <sz val="8"/>
            <rFont val="Tahoma"/>
            <family val="2"/>
          </rPr>
          <t xml:space="preserve">
CTĐT L=800m</t>
        </r>
      </text>
    </comment>
    <comment ref="F94" authorId="1" shapeId="0" xr:uid="{00000000-0006-0000-1000-00002B000000}">
      <text>
        <r>
          <rPr>
            <b/>
            <sz val="8"/>
            <rFont val="Tahoma"/>
            <family val="2"/>
          </rPr>
          <t>YGRENNA:</t>
        </r>
        <r>
          <rPr>
            <sz val="8"/>
            <rFont val="Tahoma"/>
            <family val="2"/>
          </rPr>
          <t xml:space="preserve">
CTĐT L=300m</t>
        </r>
      </text>
    </comment>
    <comment ref="F95" authorId="1" shapeId="0" xr:uid="{00000000-0006-0000-1000-00002C000000}">
      <text>
        <r>
          <rPr>
            <b/>
            <sz val="8"/>
            <rFont val="Tahoma"/>
            <family val="2"/>
          </rPr>
          <t>YGRENNA:</t>
        </r>
        <r>
          <rPr>
            <sz val="8"/>
            <rFont val="Tahoma"/>
            <family val="2"/>
          </rPr>
          <t xml:space="preserve">
CTĐT L=1000m</t>
        </r>
      </text>
    </comment>
    <comment ref="F96" authorId="1" shapeId="0" xr:uid="{00000000-0006-0000-1000-00002D000000}">
      <text>
        <r>
          <rPr>
            <b/>
            <sz val="8"/>
            <rFont val="Tahoma"/>
            <family val="2"/>
          </rPr>
          <t>YGRENNA:</t>
        </r>
        <r>
          <rPr>
            <sz val="8"/>
            <rFont val="Tahoma"/>
            <family val="2"/>
          </rPr>
          <t xml:space="preserve">
CTĐT L=900m</t>
        </r>
      </text>
    </comment>
    <comment ref="F97" authorId="1" shapeId="0" xr:uid="{00000000-0006-0000-1000-00002E000000}">
      <text>
        <r>
          <rPr>
            <b/>
            <sz val="8"/>
            <rFont val="Tahoma"/>
            <family val="2"/>
          </rPr>
          <t>YGRENNA:</t>
        </r>
        <r>
          <rPr>
            <sz val="8"/>
            <rFont val="Tahoma"/>
            <family val="2"/>
          </rPr>
          <t xml:space="preserve">
CTĐT L=300m</t>
        </r>
      </text>
    </comment>
    <comment ref="F98" authorId="1" shapeId="0" xr:uid="{00000000-0006-0000-1000-00002F000000}">
      <text>
        <r>
          <rPr>
            <b/>
            <sz val="8"/>
            <rFont val="Tahoma"/>
            <family val="2"/>
          </rPr>
          <t>YGRENNA:</t>
        </r>
        <r>
          <rPr>
            <sz val="8"/>
            <rFont val="Tahoma"/>
            <family val="2"/>
          </rPr>
          <t xml:space="preserve">
CTĐT L=500m</t>
        </r>
      </text>
    </comment>
    <comment ref="B99" authorId="1" shapeId="0" xr:uid="{00000000-0006-0000-1000-000030000000}">
      <text>
        <r>
          <rPr>
            <b/>
            <sz val="8"/>
            <rFont val="Tahoma"/>
            <family val="2"/>
          </rPr>
          <t>YGRENNA:</t>
        </r>
        <r>
          <rPr>
            <sz val="8"/>
            <rFont val="Tahoma"/>
            <family val="2"/>
          </rPr>
          <t xml:space="preserve">
Tên dự án theo QĐ pd BCKTKT Đường đi khu SN nước Ri K Lâng thôn Kon Chênh</t>
        </r>
      </text>
    </comment>
    <comment ref="F99" authorId="1" shapeId="0" xr:uid="{00000000-0006-0000-1000-000031000000}">
      <text>
        <r>
          <rPr>
            <b/>
            <sz val="8"/>
            <rFont val="Tahoma"/>
            <family val="2"/>
          </rPr>
          <t>YGRENNA:</t>
        </r>
        <r>
          <rPr>
            <sz val="8"/>
            <rFont val="Tahoma"/>
            <family val="2"/>
          </rPr>
          <t xml:space="preserve">
CTĐT L=200m</t>
        </r>
      </text>
    </comment>
    <comment ref="F100" authorId="1" shapeId="0" xr:uid="{00000000-0006-0000-1000-000032000000}">
      <text>
        <r>
          <rPr>
            <b/>
            <sz val="8"/>
            <rFont val="Tahoma"/>
            <family val="2"/>
          </rPr>
          <t>YGRENNA:</t>
        </r>
        <r>
          <rPr>
            <sz val="8"/>
            <rFont val="Tahoma"/>
            <family val="2"/>
          </rPr>
          <t xml:space="preserve">
CTĐT L=600m</t>
        </r>
      </text>
    </comment>
    <comment ref="F101" authorId="1" shapeId="0" xr:uid="{00000000-0006-0000-1000-000033000000}">
      <text>
        <r>
          <rPr>
            <b/>
            <sz val="8"/>
            <rFont val="Tahoma"/>
            <family val="2"/>
          </rPr>
          <t>YGRENNA:</t>
        </r>
        <r>
          <rPr>
            <sz val="8"/>
            <rFont val="Tahoma"/>
            <family val="2"/>
          </rPr>
          <t xml:space="preserve">
CTĐT L=300m</t>
        </r>
      </text>
    </comment>
    <comment ref="F102" authorId="1" shapeId="0" xr:uid="{00000000-0006-0000-1000-000034000000}">
      <text>
        <r>
          <rPr>
            <b/>
            <sz val="8"/>
            <rFont val="Tahoma"/>
            <family val="2"/>
          </rPr>
          <t>YGRENNA:</t>
        </r>
        <r>
          <rPr>
            <sz val="8"/>
            <rFont val="Tahoma"/>
            <family val="2"/>
          </rPr>
          <t xml:space="preserve">
CTĐT L=300m</t>
        </r>
      </text>
    </comment>
    <comment ref="F103" authorId="1" shapeId="0" xr:uid="{00000000-0006-0000-1000-000035000000}">
      <text>
        <r>
          <rPr>
            <b/>
            <sz val="8"/>
            <rFont val="Tahoma"/>
            <family val="2"/>
          </rPr>
          <t>YGRENNA:</t>
        </r>
        <r>
          <rPr>
            <sz val="8"/>
            <rFont val="Tahoma"/>
            <family val="2"/>
          </rPr>
          <t xml:space="preserve">
CTDDT chiều dài toàn tuyền kênh L=650m</t>
        </r>
      </text>
    </comment>
    <comment ref="F105" authorId="1" shapeId="0" xr:uid="{00000000-0006-0000-1000-000036000000}">
      <text>
        <r>
          <rPr>
            <b/>
            <sz val="8"/>
            <rFont val="Tahoma"/>
            <family val="2"/>
          </rPr>
          <t>YGRENNA:</t>
        </r>
        <r>
          <rPr>
            <sz val="8"/>
            <rFont val="Tahoma"/>
            <family val="2"/>
          </rPr>
          <t xml:space="preserve">
CTĐT L=800m</t>
        </r>
      </text>
    </comment>
    <comment ref="F106" authorId="1" shapeId="0" xr:uid="{00000000-0006-0000-1000-000037000000}">
      <text>
        <r>
          <rPr>
            <b/>
            <sz val="8"/>
            <rFont val="Tahoma"/>
            <family val="2"/>
          </rPr>
          <t>YGRENNA:</t>
        </r>
        <r>
          <rPr>
            <sz val="8"/>
            <rFont val="Tahoma"/>
            <family val="2"/>
          </rPr>
          <t xml:space="preserve">
CTĐT L=200m</t>
        </r>
      </text>
    </comment>
    <comment ref="F107" authorId="1" shapeId="0" xr:uid="{00000000-0006-0000-1000-000038000000}">
      <text>
        <r>
          <rPr>
            <b/>
            <sz val="8"/>
            <rFont val="Tahoma"/>
            <family val="2"/>
          </rPr>
          <t>YGRENNA:</t>
        </r>
        <r>
          <rPr>
            <sz val="8"/>
            <rFont val="Tahoma"/>
            <family val="2"/>
          </rPr>
          <t xml:space="preserve">
CTĐT L=1.200m</t>
        </r>
      </text>
    </comment>
    <comment ref="F108" authorId="1" shapeId="0" xr:uid="{00000000-0006-0000-1000-000039000000}">
      <text>
        <r>
          <rPr>
            <b/>
            <sz val="8"/>
            <rFont val="Tahoma"/>
            <family val="2"/>
          </rPr>
          <t>YGRENNA:</t>
        </r>
        <r>
          <rPr>
            <sz val="8"/>
            <rFont val="Tahoma"/>
            <family val="2"/>
          </rPr>
          <t xml:space="preserve">
CTĐT L=3000m</t>
        </r>
      </text>
    </comment>
    <comment ref="F109" authorId="1" shapeId="0" xr:uid="{00000000-0006-0000-1000-00003A000000}">
      <text>
        <r>
          <rPr>
            <b/>
            <sz val="8"/>
            <rFont val="Tahoma"/>
            <family val="2"/>
          </rPr>
          <t>YGRENNA:</t>
        </r>
        <r>
          <rPr>
            <sz val="8"/>
            <rFont val="Tahoma"/>
            <family val="2"/>
          </rPr>
          <t xml:space="preserve">
CTĐT L=1500m</t>
        </r>
      </text>
    </comment>
    <comment ref="F111" authorId="1" shapeId="0" xr:uid="{00000000-0006-0000-1000-00003B000000}">
      <text>
        <r>
          <rPr>
            <b/>
            <sz val="8"/>
            <rFont val="Tahoma"/>
            <family val="2"/>
          </rPr>
          <t>YGRENNA:</t>
        </r>
        <r>
          <rPr>
            <sz val="8"/>
            <rFont val="Tahoma"/>
            <family val="2"/>
          </rPr>
          <t xml:space="preserve">
CTĐT L=360m</t>
        </r>
      </text>
    </comment>
    <comment ref="B123" authorId="1" shapeId="0" xr:uid="{00000000-0006-0000-1000-00003C000000}">
      <text>
        <r>
          <rPr>
            <b/>
            <sz val="8"/>
            <rFont val="Tahoma"/>
            <family val="2"/>
          </rPr>
          <t>YGRENNA:</t>
        </r>
        <r>
          <rPr>
            <sz val="8"/>
            <rFont val="Tahoma"/>
            <family val="2"/>
          </rPr>
          <t xml:space="preserve">
Thay cho CT Thủy lợi nước Gron (đăng ký ban đầu) với TMĐT 1500trd (NSTW 1350trd)</t>
        </r>
      </text>
    </comment>
    <comment ref="H152" authorId="0" shapeId="0" xr:uid="{00000000-0006-0000-1000-00003D000000}">
      <text>
        <r>
          <rPr>
            <b/>
            <sz val="9"/>
            <rFont val="Tahoma"/>
            <family val="2"/>
          </rPr>
          <t>User:</t>
        </r>
        <r>
          <rPr>
            <sz val="9"/>
            <rFont val="Tahoma"/>
            <family val="2"/>
          </rPr>
          <t xml:space="preserve">
Cũ: 12/12/2012
</t>
        </r>
      </text>
    </comment>
    <comment ref="F164" authorId="1" shapeId="0" xr:uid="{00000000-0006-0000-1000-00003E000000}">
      <text>
        <r>
          <rPr>
            <b/>
            <sz val="8"/>
            <rFont val="Tahoma"/>
            <family val="2"/>
          </rPr>
          <t>YGRENNA:</t>
        </r>
        <r>
          <rPr>
            <sz val="8"/>
            <rFont val="Tahoma"/>
            <family val="2"/>
          </rPr>
          <t xml:space="preserve">
CTĐT L=328m</t>
        </r>
      </text>
    </comment>
    <comment ref="F165" authorId="1" shapeId="0" xr:uid="{00000000-0006-0000-1000-00003F000000}">
      <text>
        <r>
          <rPr>
            <b/>
            <sz val="8"/>
            <rFont val="Tahoma"/>
            <family val="2"/>
          </rPr>
          <t>YGRENNA:</t>
        </r>
        <r>
          <rPr>
            <sz val="8"/>
            <rFont val="Tahoma"/>
            <family val="2"/>
          </rPr>
          <t xml:space="preserve">
CTĐT L=1099m</t>
        </r>
      </text>
    </comment>
    <comment ref="F166" authorId="1" shapeId="0" xr:uid="{00000000-0006-0000-1000-000040000000}">
      <text>
        <r>
          <rPr>
            <b/>
            <sz val="8"/>
            <rFont val="Tahoma"/>
            <family val="2"/>
          </rPr>
          <t>YGRENNA:</t>
        </r>
        <r>
          <rPr>
            <sz val="8"/>
            <rFont val="Tahoma"/>
            <family val="2"/>
          </rPr>
          <t xml:space="preserve">
CTDT L=0,186km</t>
        </r>
      </text>
    </comment>
    <comment ref="F167" authorId="1" shapeId="0" xr:uid="{00000000-0006-0000-1000-000041000000}">
      <text>
        <r>
          <rPr>
            <b/>
            <sz val="8"/>
            <rFont val="Tahoma"/>
            <family val="2"/>
          </rPr>
          <t>YGRENNA:</t>
        </r>
        <r>
          <rPr>
            <sz val="8"/>
            <rFont val="Tahoma"/>
            <family val="2"/>
          </rPr>
          <t xml:space="preserve">
CTĐT L=496m
</t>
        </r>
      </text>
    </comment>
    <comment ref="B168" authorId="1" shapeId="0" xr:uid="{00000000-0006-0000-1000-000042000000}">
      <text>
        <r>
          <rPr>
            <b/>
            <sz val="8"/>
            <rFont val="Tahoma"/>
            <family val="2"/>
          </rPr>
          <t>YGRENNA:</t>
        </r>
        <r>
          <rPr>
            <sz val="8"/>
            <rFont val="Tahoma"/>
            <family val="2"/>
          </rPr>
          <t xml:space="preserve">
điều chỉnh tên dự án tại QĐ 33/QĐ-UBND ngày 16/1/2017</t>
        </r>
      </text>
    </comment>
    <comment ref="F170" authorId="1" shapeId="0" xr:uid="{00000000-0006-0000-1000-000043000000}">
      <text>
        <r>
          <rPr>
            <b/>
            <sz val="8"/>
            <rFont val="Tahoma"/>
            <family val="2"/>
          </rPr>
          <t>YGRENNA:</t>
        </r>
        <r>
          <rPr>
            <sz val="8"/>
            <rFont val="Tahoma"/>
            <family val="2"/>
          </rPr>
          <t xml:space="preserve">
CTĐT L=450m</t>
        </r>
      </text>
    </comment>
    <comment ref="B171" authorId="1" shapeId="0" xr:uid="{00000000-0006-0000-1000-000044000000}">
      <text>
        <r>
          <rPr>
            <b/>
            <sz val="8"/>
            <rFont val="Tahoma"/>
            <family val="2"/>
          </rPr>
          <t>YGRENNA:</t>
        </r>
        <r>
          <rPr>
            <sz val="8"/>
            <rFont val="Tahoma"/>
            <family val="2"/>
          </rPr>
          <t xml:space="preserve">
điều chỉnh tên dự án tại QĐ 33/QĐ-UBND ngày  16/01/2017</t>
        </r>
      </text>
    </comment>
    <comment ref="F172" authorId="1" shapeId="0" xr:uid="{00000000-0006-0000-1000-000045000000}">
      <text>
        <r>
          <rPr>
            <b/>
            <sz val="8"/>
            <rFont val="Tahoma"/>
            <family val="2"/>
          </rPr>
          <t>YGRENNA:</t>
        </r>
        <r>
          <rPr>
            <sz val="8"/>
            <rFont val="Tahoma"/>
            <family val="2"/>
          </rPr>
          <t xml:space="preserve">
CTĐT tổng chiều dài đường ống dẫn nước 1383m (trđó kênh chính 571m, kênh N1 531m, kênh N3 281m)
</t>
        </r>
      </text>
    </comment>
    <comment ref="F173" authorId="1" shapeId="0" xr:uid="{00000000-0006-0000-1000-000046000000}">
      <text>
        <r>
          <rPr>
            <b/>
            <sz val="8"/>
            <rFont val="Tahoma"/>
            <family val="2"/>
          </rPr>
          <t>YGRENNA:</t>
        </r>
        <r>
          <rPr>
            <sz val="8"/>
            <rFont val="Tahoma"/>
            <family val="2"/>
          </rPr>
          <t xml:space="preserve">
CTĐT kênh bê tông và đường ống dài 587m</t>
        </r>
      </text>
    </comment>
    <comment ref="F175" authorId="1" shapeId="0" xr:uid="{00000000-0006-0000-1000-000047000000}">
      <text>
        <r>
          <rPr>
            <b/>
            <sz val="8"/>
            <rFont val="Tahoma"/>
            <family val="2"/>
          </rPr>
          <t>YGRENNA:</t>
        </r>
        <r>
          <rPr>
            <sz val="8"/>
            <rFont val="Tahoma"/>
            <family val="2"/>
          </rPr>
          <t xml:space="preserve">
CTĐT: 2 phòng học tại 2 điêm trưởng (phòng học kiên cố 68m2/điểm trường và CT phụ trợ
</t>
        </r>
      </text>
    </comment>
    <comment ref="F178" authorId="1" shapeId="0" xr:uid="{00000000-0006-0000-1000-000048000000}">
      <text>
        <r>
          <rPr>
            <b/>
            <sz val="8"/>
            <rFont val="Tahoma"/>
            <family val="2"/>
          </rPr>
          <t>YGRENNA:</t>
        </r>
        <r>
          <rPr>
            <sz val="8"/>
            <rFont val="Tahoma"/>
            <family val="2"/>
          </rPr>
          <t xml:space="preserve">
CTĐT: nhà vệ sinh. Sân đường nội bộ BT 525m2; các hạng mục phụ trợ</t>
        </r>
      </text>
    </comment>
    <comment ref="F179" authorId="1" shapeId="0" xr:uid="{00000000-0006-0000-1000-000049000000}">
      <text>
        <r>
          <rPr>
            <b/>
            <sz val="8"/>
            <rFont val="Tahoma"/>
            <family val="2"/>
          </rPr>
          <t>YGRENNA:</t>
        </r>
        <r>
          <rPr>
            <sz val="8"/>
            <rFont val="Tahoma"/>
            <family val="2"/>
          </rPr>
          <t xml:space="preserve">
CTĐT L cầu =10m</t>
        </r>
      </text>
    </comment>
    <comment ref="F180" authorId="1" shapeId="0" xr:uid="{00000000-0006-0000-1000-00004A000000}">
      <text>
        <r>
          <rPr>
            <b/>
            <sz val="8"/>
            <rFont val="Tahoma"/>
            <family val="2"/>
          </rPr>
          <t>YGRENNA:</t>
        </r>
        <r>
          <rPr>
            <sz val="8"/>
            <rFont val="Tahoma"/>
            <family val="2"/>
          </rPr>
          <t xml:space="preserve">
CTĐT: cấp nước cho 08ha lúa 2 vụ; cống lấy nước đầu mối; tuyến kênh và đường ống 1000m</t>
        </r>
      </text>
    </comment>
    <comment ref="F181" authorId="1" shapeId="0" xr:uid="{00000000-0006-0000-1000-00004B000000}">
      <text>
        <r>
          <rPr>
            <b/>
            <sz val="8"/>
            <rFont val="Tahoma"/>
            <family val="2"/>
          </rPr>
          <t>YGRENNA:</t>
        </r>
        <r>
          <rPr>
            <sz val="8"/>
            <rFont val="Tahoma"/>
            <family val="2"/>
          </rPr>
          <t xml:space="preserve">
CTĐT: chiều dài kênh 400m</t>
        </r>
      </text>
    </comment>
    <comment ref="F182" authorId="1" shapeId="0" xr:uid="{00000000-0006-0000-1000-00004C000000}">
      <text>
        <r>
          <rPr>
            <b/>
            <sz val="8"/>
            <rFont val="Tahoma"/>
            <family val="2"/>
          </rPr>
          <t>YGRENNA:</t>
        </r>
        <r>
          <rPr>
            <sz val="8"/>
            <rFont val="Tahoma"/>
            <family val="2"/>
          </rPr>
          <t xml:space="preserve">
CTĐT: cấp nước 8ha lúa 2 vụ, kênh chính dài 156m, kênh N1 dài 1760</t>
        </r>
      </text>
    </comment>
    <comment ref="F184" authorId="1" shapeId="0" xr:uid="{00000000-0006-0000-1000-00004D000000}">
      <text>
        <r>
          <rPr>
            <b/>
            <sz val="8"/>
            <rFont val="Tahoma"/>
            <family val="2"/>
          </rPr>
          <t>YGRENNA:</t>
        </r>
        <r>
          <rPr>
            <sz val="8"/>
            <rFont val="Tahoma"/>
            <family val="2"/>
          </rPr>
          <t xml:space="preserve">
CTĐT: Nhà lắp ghép 3 phòng học tại 3 điểm trường tại các thôn Làng Đung, Mô Bo, Xa Úa; S=72m2/điểm trường; nhà hiệu bộ 140m2</t>
        </r>
      </text>
    </comment>
    <comment ref="F185" authorId="1" shapeId="0" xr:uid="{00000000-0006-0000-1000-00004E000000}">
      <text>
        <r>
          <rPr>
            <b/>
            <sz val="8"/>
            <rFont val="Tahoma"/>
            <family val="2"/>
          </rPr>
          <t>YGRENNA:</t>
        </r>
        <r>
          <rPr>
            <sz val="8"/>
            <rFont val="Tahoma"/>
            <family val="2"/>
          </rPr>
          <t xml:space="preserve">
CTĐT: S=72m2/điểm trường</t>
        </r>
      </text>
    </comment>
    <comment ref="F186" authorId="1" shapeId="0" xr:uid="{00000000-0006-0000-1000-00004F000000}">
      <text>
        <r>
          <rPr>
            <b/>
            <sz val="8"/>
            <rFont val="Tahoma"/>
            <family val="2"/>
          </rPr>
          <t>YGRENNA:</t>
        </r>
        <r>
          <rPr>
            <sz val="8"/>
            <rFont val="Tahoma"/>
            <family val="2"/>
          </rPr>
          <t xml:space="preserve">
CTĐT: nhà ở hs=41m2; nhà bếp 62m2</t>
        </r>
      </text>
    </comment>
    <comment ref="F187" authorId="1" shapeId="0" xr:uid="{00000000-0006-0000-1000-000050000000}">
      <text>
        <r>
          <rPr>
            <b/>
            <sz val="8"/>
            <rFont val="Tahoma"/>
            <family val="2"/>
          </rPr>
          <t>YGRENNA:</t>
        </r>
        <r>
          <rPr>
            <sz val="8"/>
            <rFont val="Tahoma"/>
            <family val="2"/>
          </rPr>
          <t xml:space="preserve">
CTĐT: sửa chữa nhà hiệu bộ 140m2; xây dựng mới 5 phòng công vụ giáo viên 160m2, công trình phụ trợ</t>
        </r>
      </text>
    </comment>
    <comment ref="F195" authorId="1" shapeId="0" xr:uid="{00000000-0006-0000-1000-000051000000}">
      <text>
        <r>
          <rPr>
            <b/>
            <sz val="8"/>
            <rFont val="Tahoma"/>
            <family val="2"/>
          </rPr>
          <t>YGRENNA:</t>
        </r>
        <r>
          <rPr>
            <sz val="8"/>
            <rFont val="Tahoma"/>
            <family val="2"/>
          </rPr>
          <t xml:space="preserve">
CTĐT: phục vụ tưới 5 ha; L=2000m</t>
        </r>
      </text>
    </comment>
    <comment ref="G211" authorId="0" shapeId="0" xr:uid="{00000000-0006-0000-1000-000052000000}">
      <text>
        <r>
          <rPr>
            <b/>
            <sz val="9"/>
            <rFont val="Tahoma"/>
            <family val="2"/>
          </rPr>
          <t>User:</t>
        </r>
        <r>
          <rPr>
            <sz val="9"/>
            <rFont val="Tahoma"/>
            <family val="2"/>
          </rPr>
          <t xml:space="preserve">
Cũ: 2015-2016
</t>
        </r>
      </text>
    </comment>
    <comment ref="F216" authorId="1" shapeId="0" xr:uid="{00000000-0006-0000-1000-000053000000}">
      <text>
        <r>
          <rPr>
            <b/>
            <sz val="8"/>
            <rFont val="Tahoma"/>
            <family val="2"/>
          </rPr>
          <t>YGRENNA:</t>
        </r>
        <r>
          <rPr>
            <sz val="8"/>
            <rFont val="Tahoma"/>
            <family val="2"/>
          </rPr>
          <t xml:space="preserve">
CTĐT  L=5,6km</t>
        </r>
      </text>
    </comment>
    <comment ref="F217" authorId="1" shapeId="0" xr:uid="{00000000-0006-0000-1000-000054000000}">
      <text>
        <r>
          <rPr>
            <b/>
            <sz val="8"/>
            <rFont val="Tahoma"/>
            <family val="2"/>
          </rPr>
          <t>YGRENNA:</t>
        </r>
        <r>
          <rPr>
            <sz val="8"/>
            <rFont val="Tahoma"/>
            <family val="2"/>
          </rPr>
          <t xml:space="preserve">
CTĐT L=5,5km</t>
        </r>
      </text>
    </comment>
    <comment ref="F218" authorId="1" shapeId="0" xr:uid="{00000000-0006-0000-1000-000055000000}">
      <text>
        <r>
          <rPr>
            <b/>
            <sz val="8"/>
            <rFont val="Tahoma"/>
            <family val="2"/>
          </rPr>
          <t>YGRENNA:</t>
        </r>
        <r>
          <rPr>
            <sz val="8"/>
            <rFont val="Tahoma"/>
            <family val="2"/>
          </rPr>
          <t xml:space="preserve">
CTĐT L=4700m; Bn=6,5m;Bm=3,5m</t>
        </r>
      </text>
    </comment>
    <comment ref="F220" authorId="1" shapeId="0" xr:uid="{00000000-0006-0000-1000-000056000000}">
      <text>
        <r>
          <rPr>
            <b/>
            <sz val="8"/>
            <rFont val="Tahoma"/>
            <family val="2"/>
          </rPr>
          <t>YGRENNA:</t>
        </r>
        <r>
          <rPr>
            <sz val="8"/>
            <rFont val="Tahoma"/>
            <family val="2"/>
          </rPr>
          <t xml:space="preserve">
CTDT: L=2km; Bn=6m;Bn=3,5m
</t>
        </r>
      </text>
    </comment>
    <comment ref="J237" authorId="0" shapeId="0" xr:uid="{00000000-0006-0000-1000-000057000000}">
      <text>
        <r>
          <rPr>
            <b/>
            <sz val="9"/>
            <rFont val="Tahoma"/>
            <family val="2"/>
          </rPr>
          <t>User:</t>
        </r>
        <r>
          <rPr>
            <sz val="9"/>
            <rFont val="Tahoma"/>
            <family val="2"/>
          </rPr>
          <t xml:space="preserve">
Cũ: 5999,88625</t>
        </r>
      </text>
    </comment>
    <comment ref="F251" authorId="1" shapeId="0" xr:uid="{00000000-0006-0000-1000-000058000000}">
      <text>
        <r>
          <rPr>
            <b/>
            <sz val="8"/>
            <rFont val="Tahoma"/>
            <family val="2"/>
          </rPr>
          <t>YGRENNA:</t>
        </r>
        <r>
          <rPr>
            <sz val="8"/>
            <rFont val="Tahoma"/>
            <family val="2"/>
          </rPr>
          <t xml:space="preserve">
CTĐL L=992,34m</t>
        </r>
      </text>
    </comment>
    <comment ref="F252" authorId="1" shapeId="0" xr:uid="{00000000-0006-0000-1000-000059000000}">
      <text>
        <r>
          <rPr>
            <b/>
            <sz val="8"/>
            <rFont val="Tahoma"/>
            <family val="2"/>
          </rPr>
          <t>YGRENNA:</t>
        </r>
        <r>
          <rPr>
            <sz val="8"/>
            <rFont val="Tahoma"/>
            <family val="2"/>
          </rPr>
          <t xml:space="preserve">
CTĐT L=1168m</t>
        </r>
      </text>
    </comment>
    <comment ref="F254" authorId="1" shapeId="0" xr:uid="{00000000-0006-0000-1000-00005A000000}">
      <text>
        <r>
          <rPr>
            <b/>
            <sz val="8"/>
            <rFont val="Tahoma"/>
            <family val="2"/>
          </rPr>
          <t>YGRENNA:</t>
        </r>
        <r>
          <rPr>
            <sz val="8"/>
            <rFont val="Tahoma"/>
            <family val="2"/>
          </rPr>
          <t xml:space="preserve">
CTĐT: sửa chữa, nâng cấp đập đầu mối lấy nước; tuyến đường ống chính dài 1157,5m; tuyến ống rẽ vào 5 bể dài 75m; bể lắng lọc kết hợp chứa nước; 04 bể chứa, 04 hồ van trên tuyến đường  ống chính</t>
        </r>
      </text>
    </comment>
    <comment ref="F255" authorId="1" shapeId="0" xr:uid="{00000000-0006-0000-1000-00005B000000}">
      <text>
        <r>
          <rPr>
            <b/>
            <sz val="8"/>
            <rFont val="Tahoma"/>
            <family val="2"/>
          </rPr>
          <t>YGRENNA:</t>
        </r>
        <r>
          <rPr>
            <sz val="8"/>
            <rFont val="Tahoma"/>
            <family val="2"/>
          </rPr>
          <t xml:space="preserve">
CTDDT L=80m</t>
        </r>
      </text>
    </comment>
    <comment ref="F256" authorId="1" shapeId="0" xr:uid="{00000000-0006-0000-1000-00005C000000}">
      <text>
        <r>
          <rPr>
            <b/>
            <sz val="8"/>
            <rFont val="Tahoma"/>
            <family val="2"/>
          </rPr>
          <t>YGRENNA:</t>
        </r>
        <r>
          <rPr>
            <sz val="8"/>
            <rFont val="Tahoma"/>
            <family val="2"/>
          </rPr>
          <t xml:space="preserve">
CTĐT L=200m</t>
        </r>
      </text>
    </comment>
    <comment ref="AJ831" authorId="2" shapeId="0" xr:uid="{00000000-0006-0000-1000-00005D000000}">
      <text>
        <r>
          <rPr>
            <b/>
            <sz val="9"/>
            <rFont val="Tahoma"/>
            <family val="2"/>
          </rPr>
          <t>HOANG ANH:</t>
        </r>
        <r>
          <rPr>
            <sz val="9"/>
            <rFont val="Tahoma"/>
            <family val="2"/>
          </rPr>
          <t xml:space="preserve">
109
</t>
        </r>
      </text>
    </comment>
    <comment ref="AJ832" authorId="2" shapeId="0" xr:uid="{00000000-0006-0000-1000-00005E000000}">
      <text>
        <r>
          <rPr>
            <b/>
            <sz val="9"/>
            <rFont val="Tahoma"/>
            <family val="2"/>
          </rPr>
          <t>HOANG ANH:</t>
        </r>
        <r>
          <rPr>
            <sz val="9"/>
            <rFont val="Tahoma"/>
            <family val="2"/>
          </rPr>
          <t xml:space="preserve">
45</t>
        </r>
      </text>
    </comment>
    <comment ref="AJ833" authorId="2" shapeId="0" xr:uid="{00000000-0006-0000-1000-00005F000000}">
      <text>
        <r>
          <rPr>
            <b/>
            <sz val="9"/>
            <rFont val="Tahoma"/>
            <family val="2"/>
          </rPr>
          <t>HOANG ANH:</t>
        </r>
        <r>
          <rPr>
            <sz val="9"/>
            <rFont val="Tahoma"/>
            <family val="2"/>
          </rPr>
          <t xml:space="preserve">
114</t>
        </r>
      </text>
    </comment>
    <comment ref="AJ834" authorId="2" shapeId="0" xr:uid="{00000000-0006-0000-1000-000060000000}">
      <text>
        <r>
          <rPr>
            <b/>
            <sz val="9"/>
            <rFont val="Tahoma"/>
            <family val="2"/>
          </rPr>
          <t>HOANG ANH:</t>
        </r>
        <r>
          <rPr>
            <sz val="9"/>
            <rFont val="Tahoma"/>
            <family val="2"/>
          </rPr>
          <t xml:space="preserve">
46</t>
        </r>
      </text>
    </comment>
    <comment ref="AJ836" authorId="2" shapeId="0" xr:uid="{00000000-0006-0000-1000-000061000000}">
      <text>
        <r>
          <rPr>
            <b/>
            <sz val="9"/>
            <rFont val="Tahoma"/>
            <family val="2"/>
          </rPr>
          <t>HOANG ANH:</t>
        </r>
        <r>
          <rPr>
            <sz val="9"/>
            <rFont val="Tahoma"/>
            <family val="2"/>
          </rPr>
          <t xml:space="preserve">
= huy dong dan gop</t>
        </r>
      </text>
    </comment>
    <comment ref="AJ837" authorId="2" shapeId="0" xr:uid="{00000000-0006-0000-1000-000062000000}">
      <text>
        <r>
          <rPr>
            <b/>
            <sz val="9"/>
            <rFont val="Tahoma"/>
            <family val="2"/>
          </rPr>
          <t>HOANG ANH:</t>
        </r>
        <r>
          <rPr>
            <sz val="9"/>
            <rFont val="Tahoma"/>
            <family val="2"/>
          </rPr>
          <t xml:space="preserve">
= huy dong dan gop</t>
        </r>
      </text>
    </comment>
    <comment ref="AJ838" authorId="2" shapeId="0" xr:uid="{00000000-0006-0000-1000-000063000000}">
      <text>
        <r>
          <rPr>
            <b/>
            <sz val="9"/>
            <rFont val="Tahoma"/>
            <family val="2"/>
          </rPr>
          <t>HOANG ANH:</t>
        </r>
        <r>
          <rPr>
            <sz val="9"/>
            <rFont val="Tahoma"/>
            <family val="2"/>
          </rPr>
          <t xml:space="preserve">
= huy dong dan gop</t>
        </r>
      </text>
    </comment>
    <comment ref="AJ839" authorId="2" shapeId="0" xr:uid="{00000000-0006-0000-1000-000064000000}">
      <text>
        <r>
          <rPr>
            <b/>
            <sz val="9"/>
            <rFont val="Tahoma"/>
            <family val="2"/>
          </rPr>
          <t>HOANG ANH:</t>
        </r>
        <r>
          <rPr>
            <sz val="9"/>
            <rFont val="Tahoma"/>
            <family val="2"/>
          </rPr>
          <t xml:space="preserve">
= huy dong dan gop</t>
        </r>
      </text>
    </comment>
    <comment ref="AJ840" authorId="2" shapeId="0" xr:uid="{00000000-0006-0000-1000-000065000000}">
      <text>
        <r>
          <rPr>
            <b/>
            <sz val="9"/>
            <rFont val="Tahoma"/>
            <family val="2"/>
          </rPr>
          <t>HOANG ANH:</t>
        </r>
        <r>
          <rPr>
            <sz val="9"/>
            <rFont val="Tahoma"/>
            <family val="2"/>
          </rPr>
          <t xml:space="preserve">
= huy dong dan gop</t>
        </r>
      </text>
    </comment>
    <comment ref="AJ841" authorId="2" shapeId="0" xr:uid="{00000000-0006-0000-1000-000066000000}">
      <text>
        <r>
          <rPr>
            <b/>
            <sz val="9"/>
            <rFont val="Tahoma"/>
            <family val="2"/>
          </rPr>
          <t>HOANG ANH:</t>
        </r>
        <r>
          <rPr>
            <sz val="9"/>
            <rFont val="Tahoma"/>
            <family val="2"/>
          </rPr>
          <t xml:space="preserve">
= huy dong dan gop</t>
        </r>
      </text>
    </comment>
    <comment ref="AJ842" authorId="2" shapeId="0" xr:uid="{00000000-0006-0000-1000-000067000000}">
      <text>
        <r>
          <rPr>
            <b/>
            <sz val="9"/>
            <rFont val="Tahoma"/>
            <family val="2"/>
          </rPr>
          <t>HOANG ANH:</t>
        </r>
        <r>
          <rPr>
            <sz val="9"/>
            <rFont val="Tahoma"/>
            <family val="2"/>
          </rPr>
          <t xml:space="preserve">
= huy dong dan gop</t>
        </r>
      </text>
    </comment>
    <comment ref="AJ843" authorId="2" shapeId="0" xr:uid="{00000000-0006-0000-1000-000068000000}">
      <text>
        <r>
          <rPr>
            <b/>
            <sz val="9"/>
            <rFont val="Tahoma"/>
            <family val="2"/>
          </rPr>
          <t>HOANG ANH:</t>
        </r>
        <r>
          <rPr>
            <sz val="9"/>
            <rFont val="Tahoma"/>
            <family val="2"/>
          </rPr>
          <t xml:space="preserve">
= huy dong dan gop</t>
        </r>
      </text>
    </comment>
    <comment ref="AJ844" authorId="2" shapeId="0" xr:uid="{00000000-0006-0000-1000-000069000000}">
      <text>
        <r>
          <rPr>
            <b/>
            <sz val="9"/>
            <rFont val="Tahoma"/>
            <family val="2"/>
          </rPr>
          <t>HOANG ANH:</t>
        </r>
        <r>
          <rPr>
            <sz val="9"/>
            <rFont val="Tahoma"/>
            <family val="2"/>
          </rPr>
          <t xml:space="preserve">
= huy dong dan gop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HOANG ANH</author>
    <author>User</author>
  </authors>
  <commentList>
    <comment ref="AL191" authorId="0" shapeId="0" xr:uid="{00000000-0006-0000-1100-000001000000}">
      <text>
        <r>
          <rPr>
            <b/>
            <sz val="9"/>
            <rFont val="Tahoma"/>
            <family val="2"/>
          </rPr>
          <t>HOANG ANH:</t>
        </r>
        <r>
          <rPr>
            <sz val="9"/>
            <rFont val="Tahoma"/>
            <family val="2"/>
          </rPr>
          <t xml:space="preserve">
Giao bổ sung tại QĐ 1474; 05/12/2016</t>
        </r>
      </text>
    </comment>
    <comment ref="AL192" authorId="0" shapeId="0" xr:uid="{00000000-0006-0000-1100-000002000000}">
      <text>
        <r>
          <rPr>
            <b/>
            <sz val="9"/>
            <rFont val="Tahoma"/>
            <family val="2"/>
          </rPr>
          <t>HOANG ANH:</t>
        </r>
        <r>
          <rPr>
            <sz val="9"/>
            <rFont val="Tahoma"/>
            <family val="2"/>
          </rPr>
          <t xml:space="preserve">
Giao bổ sung 200tr tại QĐ số 1474; 05/12/2016</t>
        </r>
      </text>
    </comment>
    <comment ref="B218" authorId="1" shapeId="0" xr:uid="{00000000-0006-0000-1100-000003000000}">
      <text>
        <r>
          <rPr>
            <b/>
            <sz val="9"/>
            <rFont val="Tahoma"/>
            <family val="2"/>
          </rPr>
          <t>User:</t>
        </r>
        <r>
          <rPr>
            <sz val="9"/>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HOANG ANH</author>
  </authors>
  <commentList>
    <comment ref="AL191" authorId="0" shapeId="0" xr:uid="{00000000-0006-0000-1200-000001000000}">
      <text>
        <r>
          <rPr>
            <b/>
            <sz val="9"/>
            <rFont val="Tahoma"/>
            <family val="2"/>
          </rPr>
          <t>HOANG ANH:</t>
        </r>
        <r>
          <rPr>
            <sz val="9"/>
            <rFont val="Tahoma"/>
            <family val="2"/>
          </rPr>
          <t xml:space="preserve">
Giao bổ sung tại QĐ 1474; 05/12/2016</t>
        </r>
      </text>
    </comment>
    <comment ref="AL192" authorId="0" shapeId="0" xr:uid="{00000000-0006-0000-1200-000002000000}">
      <text>
        <r>
          <rPr>
            <b/>
            <sz val="9"/>
            <rFont val="Tahoma"/>
            <family val="2"/>
          </rPr>
          <t>HOANG ANH:</t>
        </r>
        <r>
          <rPr>
            <sz val="9"/>
            <rFont val="Tahoma"/>
            <family val="2"/>
          </rPr>
          <t xml:space="preserve">
Giao bổ sung 200tr tại QĐ số 1474; 05/12/2016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HOANG ANH</author>
    <author>User</author>
  </authors>
  <commentList>
    <comment ref="AL191" authorId="0" shapeId="0" xr:uid="{00000000-0006-0000-1300-000001000000}">
      <text>
        <r>
          <rPr>
            <b/>
            <sz val="9"/>
            <rFont val="Tahoma"/>
            <family val="2"/>
          </rPr>
          <t>HOANG ANH:</t>
        </r>
        <r>
          <rPr>
            <sz val="9"/>
            <rFont val="Tahoma"/>
            <family val="2"/>
          </rPr>
          <t xml:space="preserve">
Giao bổ sung tại QĐ 1474; 05/12/2016</t>
        </r>
      </text>
    </comment>
    <comment ref="AL192" authorId="0" shapeId="0" xr:uid="{00000000-0006-0000-1300-000002000000}">
      <text>
        <r>
          <rPr>
            <b/>
            <sz val="9"/>
            <rFont val="Tahoma"/>
            <family val="2"/>
          </rPr>
          <t>HOANG ANH:</t>
        </r>
        <r>
          <rPr>
            <sz val="9"/>
            <rFont val="Tahoma"/>
            <family val="2"/>
          </rPr>
          <t xml:space="preserve">
Giao bổ sung 200tr tại QĐ số 1474; 05/12/2016</t>
        </r>
      </text>
    </comment>
    <comment ref="B218" authorId="1" shapeId="0" xr:uid="{00000000-0006-0000-1300-00000300000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<sst xmlns="http://schemas.openxmlformats.org/spreadsheetml/2006/main" count="8453" uniqueCount="3067">
  <si>
    <t>PHỤ LỤC SỐ 03B</t>
  </si>
  <si>
    <t>PHƯƠNG ÁN PHÂN BỔ KẾ HOẠCH VỐN SỰ NGHIỆP NGUỒN NGÂN SÁCH TRUNG ƯƠNG 
BỐ TRÍ THỰC HIỆN CHƯƠNG TRÌNH MỤC TIÊU QUỐC GIA XÂY DỰNG NÔNG THÔN MỚI GIAI ĐOẠN 2016 - 2020</t>
  </si>
  <si>
    <t>(Kèm theo Công văn số       /SKHĐT-KT ngày    /02/2018 của Sở Kế hoạch và Đầu tư tỉnh Kon Tum)</t>
  </si>
  <si>
    <t>ĐVT: Triệu đồng</t>
  </si>
  <si>
    <t>TT</t>
  </si>
  <si>
    <t>Địa phương</t>
  </si>
  <si>
    <t xml:space="preserve">Mục tiêu (*) </t>
  </si>
  <si>
    <t xml:space="preserve">Xã ĐBKK, BG, ATK </t>
  </si>
  <si>
    <t>Số tiêu chí NTM đạt chuẩn cuối năm 2016</t>
  </si>
  <si>
    <t>Tổng điểm</t>
  </si>
  <si>
    <t>Trong đó:</t>
  </si>
  <si>
    <r>
      <rPr>
        <b/>
        <sz val="10"/>
        <rFont val="Arial Narrow"/>
        <family val="2"/>
      </rPr>
      <t xml:space="preserve">Bình quân kinh phí/điểm
</t>
    </r>
    <r>
      <rPr>
        <b/>
        <i/>
        <sz val="10"/>
        <rFont val="Arial Narrow"/>
        <family val="2"/>
      </rPr>
      <t>(Tổng vốn KH 2016-2020/tổng điểm)</t>
    </r>
  </si>
  <si>
    <t>KH 2016-2020</t>
  </si>
  <si>
    <t>Ghi chú</t>
  </si>
  <si>
    <t>Xã ĐBKK, BG, ATK</t>
  </si>
  <si>
    <t>Xã đạt từ 15 tiêu chí trở lên
(H.số 1,3)</t>
  </si>
  <si>
    <t>Xã còn lại
(H.số 1)</t>
  </si>
  <si>
    <t>Xã về đích NTM (H.số 1)</t>
  </si>
  <si>
    <t>KH 2016 đã bố trí (1)</t>
  </si>
  <si>
    <t>KH 2017 đã bố trí (2)</t>
  </si>
  <si>
    <t>KH 2018 đã bố trí (3)</t>
  </si>
  <si>
    <t>KH 2019-2020</t>
  </si>
  <si>
    <t>Xã dưới 5 tiêu chí
(H.số 5)</t>
  </si>
  <si>
    <t>Xã còn lại
(H.số 4)</t>
  </si>
  <si>
    <t>Toàn tỉnh</t>
  </si>
  <si>
    <t>A</t>
  </si>
  <si>
    <t>CẤP TỈNH</t>
  </si>
  <si>
    <t>Hỗ trợ phát triển sản xuất liên kết theo chuỗi giá trị</t>
  </si>
  <si>
    <t>Phát triển ngành nghề nông thôn (bao gồm nội dung : xây dựng và phát triển mỗi xã một sản phẩm)</t>
  </si>
  <si>
    <t>Đào tạo nghề cho lao động nông thôn</t>
  </si>
  <si>
    <t>Hỗ trợ phát triển Hợp tác xã theo Quyết định số 2261/QĐ-TTg ngày 15/12/2014 của Thủ tướng Chính phủ</t>
  </si>
  <si>
    <t>Nâng cao chất lượng, phát huy vai trò tổ chức Đảng, chính quyền, đoàn thể</t>
  </si>
  <si>
    <t>Nâng cao năng lực, giám sát, đánh giá và truyền thông về xây dựng NTM</t>
  </si>
  <si>
    <t>Nâng cao chất lượng đời sống văn hóa của người dân nông thôn</t>
  </si>
  <si>
    <t>Kinh phí hoạt động của BCĐ</t>
  </si>
  <si>
    <t>B</t>
  </si>
  <si>
    <t>CẤP HUYỆN</t>
  </si>
  <si>
    <t>I</t>
  </si>
  <si>
    <t>Huyện Đăk Glei</t>
  </si>
  <si>
    <t>Đăk Môn</t>
  </si>
  <si>
    <t>x</t>
  </si>
  <si>
    <t>Đăk Kroong</t>
  </si>
  <si>
    <t>Đăk Long</t>
  </si>
  <si>
    <t>Đăk Pét</t>
  </si>
  <si>
    <t>Đăk Nhoong</t>
  </si>
  <si>
    <t>Đăk Choong</t>
  </si>
  <si>
    <t>Xã Xốp</t>
  </si>
  <si>
    <t>Mường Hoong</t>
  </si>
  <si>
    <t>Ngọc Linh</t>
  </si>
  <si>
    <t>Đăk Man</t>
  </si>
  <si>
    <t>Đăk Blô</t>
  </si>
  <si>
    <t>II</t>
  </si>
  <si>
    <t>Huyện Đăk Hà</t>
  </si>
  <si>
    <t>Hà Mòn</t>
  </si>
  <si>
    <t>Đăk Mar</t>
  </si>
  <si>
    <t>Đăk La</t>
  </si>
  <si>
    <t>Đăk Ui</t>
  </si>
  <si>
    <t>Ngọc Wang</t>
  </si>
  <si>
    <t>Ngọc Réo</t>
  </si>
  <si>
    <t>Đăk Hring</t>
  </si>
  <si>
    <t>Đăk Pxy</t>
  </si>
  <si>
    <t>Đăk Ngọk</t>
  </si>
  <si>
    <t>III</t>
  </si>
  <si>
    <t>Huyện Đăk Tô</t>
  </si>
  <si>
    <t>Diên Bình</t>
  </si>
  <si>
    <t>Kon Đào</t>
  </si>
  <si>
    <t>Đăk Trăm</t>
  </si>
  <si>
    <t>Đăk Rơ Nga</t>
  </si>
  <si>
    <t>Ngọc Tụ</t>
  </si>
  <si>
    <t>Pô Kô</t>
  </si>
  <si>
    <t>Tân Cảnh</t>
  </si>
  <si>
    <t>Văn Lem</t>
  </si>
  <si>
    <t>IV</t>
  </si>
  <si>
    <t>Huyện Ia H'Drai</t>
  </si>
  <si>
    <t>Ia Dal</t>
  </si>
  <si>
    <t>Ia Đom</t>
  </si>
  <si>
    <t>Ia Tơi</t>
  </si>
  <si>
    <t>V</t>
  </si>
  <si>
    <t>Huyện Kon Plông</t>
  </si>
  <si>
    <t>Măng Cành</t>
  </si>
  <si>
    <t>Pờ Ê</t>
  </si>
  <si>
    <t xml:space="preserve">Đăk Long </t>
  </si>
  <si>
    <t>Xã Hiếu</t>
  </si>
  <si>
    <t>Ngọc Tem</t>
  </si>
  <si>
    <t>Đăk Tăng</t>
  </si>
  <si>
    <t>Măng Bút</t>
  </si>
  <si>
    <t>Đăk Ring</t>
  </si>
  <si>
    <t>Đăk Nên</t>
  </si>
  <si>
    <t>VI</t>
  </si>
  <si>
    <t>Huyện Kon Rẫy</t>
  </si>
  <si>
    <t>Đăk Ruồng</t>
  </si>
  <si>
    <t>Đăk Tơ Lung</t>
  </si>
  <si>
    <t>Đăk Tờ Re</t>
  </si>
  <si>
    <t>Tân Lập</t>
  </si>
  <si>
    <t>Đăk Pne</t>
  </si>
  <si>
    <t>Đăk Kôi</t>
  </si>
  <si>
    <t>VII</t>
  </si>
  <si>
    <t>Huyện Ngọc Hồi</t>
  </si>
  <si>
    <t>Đăk Nông</t>
  </si>
  <si>
    <t>Đăk Kan</t>
  </si>
  <si>
    <t>Đăk Dục</t>
  </si>
  <si>
    <t>Đăk Xú</t>
  </si>
  <si>
    <t>Bờ Y</t>
  </si>
  <si>
    <t>Sa Loong</t>
  </si>
  <si>
    <t>Đăk Ang</t>
  </si>
  <si>
    <t>VIII</t>
  </si>
  <si>
    <t>Huyện Sa Thầy</t>
  </si>
  <si>
    <t>Sa Sơn</t>
  </si>
  <si>
    <t>Sa Nghĩa</t>
  </si>
  <si>
    <t>Hơ Moong</t>
  </si>
  <si>
    <t>Sa Bình</t>
  </si>
  <si>
    <t>Ia Ly</t>
  </si>
  <si>
    <t>Ia Xiêr</t>
  </si>
  <si>
    <t>Ia Tăng</t>
  </si>
  <si>
    <t>Sa Nhơn</t>
  </si>
  <si>
    <t>Rờ Kơi</t>
  </si>
  <si>
    <t>Mo Ray</t>
  </si>
  <si>
    <t>IX</t>
  </si>
  <si>
    <t>Huyện Tu Mơ Rông</t>
  </si>
  <si>
    <t>Đăk Rơ Ông</t>
  </si>
  <si>
    <t>Ngọc Lay</t>
  </si>
  <si>
    <t>Tu Mơ Rông</t>
  </si>
  <si>
    <t>Đăk Hà</t>
  </si>
  <si>
    <t>Ngọc Yêu</t>
  </si>
  <si>
    <t>Tê Xăng</t>
  </si>
  <si>
    <t>Măng Ri</t>
  </si>
  <si>
    <t>Đăk Tờ Kan</t>
  </si>
  <si>
    <t>Đăk Sao</t>
  </si>
  <si>
    <t>Đăk Na</t>
  </si>
  <si>
    <t>Văn Xuôi</t>
  </si>
  <si>
    <t>X</t>
  </si>
  <si>
    <t>TP Kon Tum</t>
  </si>
  <si>
    <t>Đoàn Kết</t>
  </si>
  <si>
    <t>Vinh Quang</t>
  </si>
  <si>
    <t>Ia Chim</t>
  </si>
  <si>
    <t>Đăk Năng</t>
  </si>
  <si>
    <t>Hòa Bình</t>
  </si>
  <si>
    <t>ChưHreng</t>
  </si>
  <si>
    <t>Đăk Rơ Wa</t>
  </si>
  <si>
    <t>Đăk Cấm</t>
  </si>
  <si>
    <t>Đăk Blà</t>
  </si>
  <si>
    <t>Ngọc Bay</t>
  </si>
  <si>
    <t>Kroong</t>
  </si>
  <si>
    <t xml:space="preserve">Ghi chú: </t>
  </si>
  <si>
    <t>(*) Quyết định số 1865/QĐ-TTg ngày 23/11/2017 và Quyết định 481/QĐ-UBND ngày 05/6/2017 của UBND tỉnh.</t>
  </si>
  <si>
    <t xml:space="preserve">(1) Quyết định số 356/QĐ-UBND ngày 11/4/2016 của UBND tỉnh. </t>
  </si>
  <si>
    <t xml:space="preserve">(2) Quyết định số 214/QĐ-UBND ngày 24/3/2017; số 478/QĐ-UBND ngày 02/6/2017 và số 956/QĐ-UBND ngày 25/9/2017 của UBND tỉnh. </t>
  </si>
  <si>
    <t xml:space="preserve">(3) Quyết định số 1326/QĐ-UBND ngày 08/12/2017 của UBND tỉnh. </t>
  </si>
  <si>
    <t>PHỤ LỤC SỐ 03A</t>
  </si>
  <si>
    <t>PHƯƠNG ÁN PHÂN BỔ KẾ HOẠCH VỐN ĐẦU TƯ PHÁT TRIỂN NGUỒN NGÂN SÁCH TRUNG ƯƠNG 
BỐ TRÍ THỰC HIỆN CHƯƠNG TRÌNH MỤC TIÊU QUỐC GIA XÂY DỰNG NÔNG THÔN MỚI GIAI ĐOẠN 2016 - 2020</t>
  </si>
  <si>
    <t>KH 2016-2020
(Đã trừ dự phòng 10%)</t>
  </si>
  <si>
    <t xml:space="preserve">Khen thưởng công trình phúc lợi giai đoạn 2011-2015 (**) </t>
  </si>
  <si>
    <t>KH 2016-2020 còn lại</t>
  </si>
  <si>
    <t>Xã nghèo, ĐBKK, BG, ATK</t>
  </si>
  <si>
    <t>Tổng</t>
  </si>
  <si>
    <t>NSTW</t>
  </si>
  <si>
    <t>TPCP</t>
  </si>
  <si>
    <t>Bố trí đầu năm 2017</t>
  </si>
  <si>
    <t>KH vốn bổ sung 2017</t>
  </si>
  <si>
    <t>(**) Công văn số 1848/BTC-ĐT ngày 13/02/2017 của Bộ Tài chính và Công văn 7574/BKHĐT-KTNN ngày 19/9/2017 của Bộ Kế hoạch và Đầu tư (Quyết định 378/QĐ-UBND ngày 09/5/2017 và 989/QĐ-UBND ngày 29/9/2017).</t>
  </si>
  <si>
    <t>(1) Quyết định số 356/QĐ-UBND ngày 11/4/2016; số 1447/QĐ-UBND ngày 29/11/2016; số 1446/QĐ-UBND ngày 29/11/2016 của UBND tỉnh.</t>
  </si>
  <si>
    <t>PHỤ LỤC SỐ 03</t>
  </si>
  <si>
    <t>KẾ HOẠCH NGUỒN NGÂN SÁCH NHÀ NƯỚC TRUNG ƯƠNG HỖ TRỢ THỰC HIỆN 
CHƯƠNG TRÌNH MỤC TIÊU QUỐC GIA XÂY DỰNG NÔNG THÔN MỚI GIAI ĐOẠN 2016-2020</t>
  </si>
  <si>
    <t xml:space="preserve">TT </t>
  </si>
  <si>
    <t>Kế hoạch vốn giai đoạn 2016-2020</t>
  </si>
  <si>
    <t xml:space="preserve">Tổng số </t>
  </si>
  <si>
    <t>Trong đó</t>
  </si>
  <si>
    <t>Vốn đầu tư phát triển</t>
  </si>
  <si>
    <t>Vốn sự ngiệp</t>
  </si>
  <si>
    <t>Nguồn TPCP</t>
  </si>
  <si>
    <t>Nguồn NSTW</t>
  </si>
  <si>
    <t>Cấp tỉnh</t>
  </si>
  <si>
    <t>Cấp huyện</t>
  </si>
  <si>
    <t>Phân bổ 90% cấp huyện</t>
  </si>
  <si>
    <t>Dự phòng 10% tại tỉnh</t>
  </si>
  <si>
    <t>BIỂU SỐ 02</t>
  </si>
  <si>
    <t>Mục tiêu (Quyết định số 1865/QĐ-TTg ngày 23/11/2017 và Quyết định 481/QĐ-UBND ngày 05/6/2017 của UBND tỉnh)</t>
  </si>
  <si>
    <t>Xã ĐBKK, BG, ATK theo QĐ 582/QĐ-TTg ngày 28/4/2017 và QĐ 900/QĐ-TTg ngày 20/6/2017 của Thủ tướng Chính phủ</t>
  </si>
  <si>
    <t>Khen thưởng công trình phúc lợi giai đoạn 2011-2015 tại Công văn số 1848/BTC-ĐT ngày 13/02/2017 của Bộ Tài chính và Công văn 7574/BKHĐT-KTNN ngày 19/9/2017 của Bộ Kế hoạch và Đầu tư (Quyết định 378/QĐ-UBND ngày 09/5/2017 và 989/QĐ-UBND ngày 29/9/2017)</t>
  </si>
  <si>
    <t>KH 2016 đã bố trí</t>
  </si>
  <si>
    <t>KH 2017 đã bố trí</t>
  </si>
  <si>
    <t>KH 2018 đã bố trí</t>
  </si>
  <si>
    <t xml:space="preserve"> </t>
  </si>
  <si>
    <t>PHỤ LỤC SỐ 05</t>
  </si>
  <si>
    <t xml:space="preserve">KẾ HOẠCH ĐẦU TƯ TRUNG HẠN NGUỒN NGÂN SÁCH TRUNG ƯƠNG BỐ TRÍ THỰC HIỆN 
CHƯƠNG TRÌNH MỤC TIÊU QUỐC GIA GIẢM NGHÈO BỀN VỮNG GIAI ĐOẠN 2016-2020 </t>
  </si>
  <si>
    <t>Đvt: triệu đồng</t>
  </si>
  <si>
    <t>STT</t>
  </si>
  <si>
    <t>Nguồn vốn - Danh mục dự án</t>
  </si>
  <si>
    <t>MSDA</t>
  </si>
  <si>
    <t>Chủ đầu tư</t>
  </si>
  <si>
    <t>Địa điểm
 xây dựng</t>
  </si>
  <si>
    <t>Năng lực thiết kế</t>
  </si>
  <si>
    <t>Thời gian
 KC-HT</t>
  </si>
  <si>
    <t xml:space="preserve">Quyết định đầu tư </t>
  </si>
  <si>
    <t>TMĐT theo QĐ phê duyệt chủ trương đầu tư</t>
  </si>
  <si>
    <r>
      <rPr>
        <sz val="9"/>
        <rFont val="Arial Narrow"/>
        <family val="2"/>
      </rPr>
      <t xml:space="preserve">Lũy kế vốn đã bố trí từ thời điểm khởi công đến hết năm 2015 </t>
    </r>
    <r>
      <rPr>
        <vertAlign val="superscript"/>
        <sz val="9"/>
        <rFont val="Arial Narrow"/>
        <family val="2"/>
      </rPr>
      <t>(*)</t>
    </r>
  </si>
  <si>
    <t>Lũy kế giải ngân từ khởi công đến hết ngày 31/12/2015 (*)</t>
  </si>
  <si>
    <t>Nhu cầu kế hoạch trung hạn 5 năm giai đoạn 2016-2020</t>
  </si>
  <si>
    <t>Kế hoạch trung hạn giai đoạn 2016-2020</t>
  </si>
  <si>
    <t>Số quyết định; ngày, tháng, năm ban hành</t>
  </si>
  <si>
    <t>Tổng mức đầu tư</t>
  </si>
  <si>
    <t xml:space="preserve">TMĐT </t>
  </si>
  <si>
    <t>Tổng số (tất cả các nguồn vốn)</t>
  </si>
  <si>
    <t>Trong đó: NSTW</t>
  </si>
  <si>
    <t>Trong đó: 
NSTW</t>
  </si>
  <si>
    <t>NSĐP</t>
  </si>
  <si>
    <t>NS tỉnh</t>
  </si>
  <si>
    <t>NS huyện</t>
  </si>
  <si>
    <t>NS xã</t>
  </si>
  <si>
    <t>Huy động dân góp</t>
  </si>
  <si>
    <t>Ngân sách tỉnh</t>
  </si>
  <si>
    <t>Ngân sách huyện</t>
  </si>
  <si>
    <t xml:space="preserve">Huy động dân góp </t>
  </si>
  <si>
    <t xml:space="preserve">NSTW </t>
  </si>
  <si>
    <t>NS cấp huyện</t>
  </si>
  <si>
    <t>Huy động dân và vốn khác</t>
  </si>
  <si>
    <t>TỔNG CỘNG</t>
  </si>
  <si>
    <t>CHƯƠNG TRÌNH 30A</t>
  </si>
  <si>
    <t>*</t>
  </si>
  <si>
    <t>Phân bổ</t>
  </si>
  <si>
    <t>(a)</t>
  </si>
  <si>
    <t>Dự án chuyển tiếp từ giai đoạn 2011-2015 sang giai đoạn 2016-2020</t>
  </si>
  <si>
    <t>-</t>
  </si>
  <si>
    <t>Dự án hoàn thành và bàn giao đưa vào sử dụng trước năm 2015</t>
  </si>
  <si>
    <t>1</t>
  </si>
  <si>
    <t>Đường liên thôn Đăk Prông-Kon Hnông, xã Đăk Tờ Kan; Hạng mục: Nền, mặt đường và công trình thoát nước</t>
  </si>
  <si>
    <t>UBND huyện Tu Mơ Rông</t>
  </si>
  <si>
    <t>Xã Đăk Tờ Kan</t>
  </si>
  <si>
    <t>L=1,416 km</t>
  </si>
  <si>
    <t>2013-</t>
  </si>
  <si>
    <t>884;
17/10/2013</t>
  </si>
  <si>
    <t>2</t>
  </si>
  <si>
    <t>Đường giao thông Pu Tá đi khu sản xuất, xã Măng Ry, huyện Tu Mơ Rông; Hạng mục: Nền, mặt đường và công trình thoát nước</t>
  </si>
  <si>
    <t>Xã Măng Ri</t>
  </si>
  <si>
    <t>L=1,722 km</t>
  </si>
  <si>
    <t>935a;
30/10/2013</t>
  </si>
  <si>
    <t>Dự án chuyển tiếp sang giai đoạn 2016-2020</t>
  </si>
  <si>
    <t>Dự án mở rộng tỉnh lộ 672 (đoạn qua trung tâm huyện Tu Mơ Rông)</t>
  </si>
  <si>
    <t>Xã Đăk Hà</t>
  </si>
  <si>
    <t>L= 4,6km</t>
  </si>
  <si>
    <t>2009-</t>
  </si>
  <si>
    <t>35;
18/01/2016</t>
  </si>
  <si>
    <t>Đường giao thông thôn Tu Thó đi khu sản xuất xã Tê Xăng (Lý trình: Điểm đầu Km0+00 tại GLTL 672 thuộc xã Tê Xăng, điểm cuối Km6+306,17 tại khu DC TĐC do sạt lở cơn bão số 9 thuộc thôn Tu Thó)</t>
  </si>
  <si>
    <t>Xã Tê Xăng</t>
  </si>
  <si>
    <t>L=6,3km</t>
  </si>
  <si>
    <t>856;
30/10/13</t>
  </si>
  <si>
    <t>Đường Tu Mơ Rông - Ngọc Yêu</t>
  </si>
  <si>
    <t>Huyện
 Tu Mơ Rông</t>
  </si>
  <si>
    <t>L=13,6km</t>
  </si>
  <si>
    <t>2004-</t>
  </si>
  <si>
    <t>698;
14/9/2015</t>
  </si>
  <si>
    <t>Trung tâm dạy nghề huyện Tu Mơ Rông</t>
  </si>
  <si>
    <t>Nhà HB 450m2; Xưởng TH 370,5m2; KTX 384,3m2 và các hạng mục phụ trợ</t>
  </si>
  <si>
    <t>1028;
31/10/12</t>
  </si>
  <si>
    <t>(b)</t>
  </si>
  <si>
    <t>Dự án khởi công mới trong giai đoạn 2016-2020</t>
  </si>
  <si>
    <t>Dự án dự kiến hoàn thành và bàn giao đưa vào sử dụng trong giai đoạn 2016-2020</t>
  </si>
  <si>
    <t>Nước sinh hoạt trung tâm huyện Tu Mơ Rông</t>
  </si>
  <si>
    <t>Cấp NSH cho 13.250 người dân và các dịch vụ khác</t>
  </si>
  <si>
    <t>2018-</t>
  </si>
  <si>
    <t>1145;
31/10/2017</t>
  </si>
  <si>
    <t>1044-10/10/2017</t>
  </si>
  <si>
    <t>Đường giao thông liên thôn Đăk Văn 2 - Đăk Văn 3 - Đăk Ling, xã Văn Xuôi</t>
  </si>
  <si>
    <t>Xã Văn xuôi</t>
  </si>
  <si>
    <t>L = 2,5Km; Bn=4m; Bm=3m</t>
  </si>
  <si>
    <t>2019-</t>
  </si>
  <si>
    <t>3</t>
  </si>
  <si>
    <t>Các dự án nhóm C quy mô nhỏ dưới 5 tỷ đồng</t>
  </si>
  <si>
    <t>(**)</t>
  </si>
  <si>
    <t xml:space="preserve">Đường trục thôn khu TĐC thôn Tân Ba, xã Tê Xăng
 </t>
  </si>
  <si>
    <t>UBND xã Tê Xăng</t>
  </si>
  <si>
    <t>L=0,685km</t>
  </si>
  <si>
    <t>2016-</t>
  </si>
  <si>
    <t>867-31/8/2016</t>
  </si>
  <si>
    <t>979-31/8/2016</t>
  </si>
  <si>
    <t>Lồng ghép thực hiện QĐ 991</t>
  </si>
  <si>
    <t>Trục đường thôn Đăk Chum 1</t>
  </si>
  <si>
    <t>UBND xã Tu Mơ Rông</t>
  </si>
  <si>
    <t>Xã Tu Mơ Rông</t>
  </si>
  <si>
    <t>L=0,463km</t>
  </si>
  <si>
    <t>881-31/8/2016</t>
  </si>
  <si>
    <t>Đường trục thôn Long Tro</t>
  </si>
  <si>
    <t>UBND xã Văn Xuôi</t>
  </si>
  <si>
    <t>Xã Văn Xuôi</t>
  </si>
  <si>
    <t>L=0,363km</t>
  </si>
  <si>
    <t>875-31/8/2016</t>
  </si>
  <si>
    <t>Đường nội thôn Ngọc Đo (Đoạn nối tiếp)</t>
  </si>
  <si>
    <t>UBND xã Ngọc Yêu</t>
  </si>
  <si>
    <t>Xã Ngọc Yêu</t>
  </si>
  <si>
    <t>L=0,550km</t>
  </si>
  <si>
    <t>878-31/8/2016</t>
  </si>
  <si>
    <t>Đường thôn Ngọc Năng 1</t>
  </si>
  <si>
    <t>UBND xã Đăk Rơ Ông</t>
  </si>
  <si>
    <t>Xã Đăk Rơ Ông</t>
  </si>
  <si>
    <t>L=0,355km</t>
  </si>
  <si>
    <t>865-31/8/2016</t>
  </si>
  <si>
    <t>Đường trục thôn Ngọc Leang</t>
  </si>
  <si>
    <t>UBND xã Đăk Hà</t>
  </si>
  <si>
    <t>L=0,447km</t>
  </si>
  <si>
    <t>883-31/8/2016</t>
  </si>
  <si>
    <t>Đường nội thôn Đăk Nông</t>
  </si>
  <si>
    <t>UBND xã Đăk Tờ Kan</t>
  </si>
  <si>
    <t>L=0,588km</t>
  </si>
  <si>
    <t>879-31/8/2016</t>
  </si>
  <si>
    <t>Đường Ngõ xóm từ Nhà Thầy Độ đến trường TH, đoạn từ nhà rông</t>
  </si>
  <si>
    <t>UBND xã Đăk Sao</t>
  </si>
  <si>
    <t>Xã Đăk Sao</t>
  </si>
  <si>
    <t>L=0,830km</t>
  </si>
  <si>
    <t>873-31/8/2016</t>
  </si>
  <si>
    <t>Đường trục thôn Mô Bành (giai đoạn 2)</t>
  </si>
  <si>
    <t>UBND xã Đăk Na</t>
  </si>
  <si>
    <t>Xã Đăk Na</t>
  </si>
  <si>
    <t>L=0,600km</t>
  </si>
  <si>
    <t>869-31/8/2016</t>
  </si>
  <si>
    <t>Đường trục thôn Ngọc La</t>
  </si>
  <si>
    <t>UBND xã Măng Ri</t>
  </si>
  <si>
    <t>L=0,300km</t>
  </si>
  <si>
    <t>885-31/8/2016</t>
  </si>
  <si>
    <t>Đường đi khu tái định cư thôn Mô Za</t>
  </si>
  <si>
    <t>UBND xã Ngọc Lây</t>
  </si>
  <si>
    <t>Xã Ngọc Lây</t>
  </si>
  <si>
    <t>L=0,415km</t>
  </si>
  <si>
    <t>874-31/8/2016</t>
  </si>
  <si>
    <t>Đường đi KSX Ngô Mông (Ty Tu), xã Đăk Hà</t>
  </si>
  <si>
    <t>L= 1,150km</t>
  </si>
  <si>
    <t>2017-</t>
  </si>
  <si>
    <t>1167b-31/10/2016</t>
  </si>
  <si>
    <t>1326-31/10/2016</t>
  </si>
  <si>
    <t>Đường trục chính nội đồng Hà Lăng, xã Đăk Na</t>
  </si>
  <si>
    <t>L= 0,5km</t>
  </si>
  <si>
    <t>1165a-31/10/2016</t>
  </si>
  <si>
    <t>Đường trục chính nội đồng Kạch Lớn 2, xã Đăk Sao</t>
  </si>
  <si>
    <t>L= 0,440km</t>
  </si>
  <si>
    <t>1163b-31/10/2016</t>
  </si>
  <si>
    <t>Đường trục thôn Long Láy 2, xã Ngọc Yêu</t>
  </si>
  <si>
    <t>L= 0,584km</t>
  </si>
  <si>
    <t>1164b-31/10/2016</t>
  </si>
  <si>
    <t>Đường nội thôn Đăk HNăng 2, xã Đăk Tờ Kan</t>
  </si>
  <si>
    <t xml:space="preserve">L= 0,457km </t>
  </si>
  <si>
    <t>1167a-31/10/2016</t>
  </si>
  <si>
    <t>Đường liên thôn từ Tu cấp đi Đăk Ka, xã Tư Mơ Rông</t>
  </si>
  <si>
    <t>L= 0,765km</t>
  </si>
  <si>
    <t>1163d-31/10/2016</t>
  </si>
  <si>
    <t>Đường nội thôn Đăk Linh (nối tiếp), xã Văn Xuôi</t>
  </si>
  <si>
    <t>L= 0,598km</t>
  </si>
  <si>
    <t>1166a-31/10/2016</t>
  </si>
  <si>
    <t>Đường trục thôn khu TĐC thôn Tân Ba, xã Tê Xăng</t>
  </si>
  <si>
    <t>L= 0,525km</t>
  </si>
  <si>
    <t>1165c-31/10/2016</t>
  </si>
  <si>
    <t>Đường trục chính nội đồng thôn Đăk Dơn, xã Măng Ri</t>
  </si>
  <si>
    <t>L= 0,930km</t>
  </si>
  <si>
    <t>1163c-31/10/2016</t>
  </si>
  <si>
    <t>Đường trục chính nội đồng thôn Ngọc Năng 1, xã Đăk Rơ Ông</t>
  </si>
  <si>
    <t xml:space="preserve"> UBND xã Đăk Rơ Ông</t>
  </si>
  <si>
    <t xml:space="preserve"> Xã Đăk Rơ Ông</t>
  </si>
  <si>
    <t>L= 0,700km</t>
  </si>
  <si>
    <t>1163a-31/10/2016</t>
  </si>
  <si>
    <t>Đường trục chính nội đồng Đăk Kinh 1 (nối tiếp), xã Ngọc Lây</t>
  </si>
  <si>
    <t>L= 0,925km</t>
  </si>
  <si>
    <t>1165b-31/10/2016</t>
  </si>
  <si>
    <t>Đường giao thông tỉnh lộ 678 đi thôn Năng Lớn 1+2, xã Đăk Sao</t>
  </si>
  <si>
    <t>Ban QLDA-ĐTXD huyện</t>
  </si>
  <si>
    <t>Khoảng L=1,0km; Bn=4; Bm=3m</t>
  </si>
  <si>
    <t>1108-23/10/2017</t>
  </si>
  <si>
    <t>Đường giao thông tỉnh lộ 678 đi thôn Năng Nhỏ 2, xã Đăk Sao</t>
  </si>
  <si>
    <t>Khoảng L=0,92km; Bn=4; Bm=3m</t>
  </si>
  <si>
    <t>Đường đi KSX Tea Xiếc (giai đoạn 1)</t>
  </si>
  <si>
    <t>UBND xã ĐăK Hà</t>
  </si>
  <si>
    <t>Xã ĐăK Hà</t>
  </si>
  <si>
    <t xml:space="preserve"> Khoảng L= 0,6km; Bn= 4m; Bm= 3m </t>
  </si>
  <si>
    <t>Đường trục chính nội đồng Tu Mơ Rông</t>
  </si>
  <si>
    <t xml:space="preserve">Khoảng  L= 0,6km; Bn=4m; Bm=3m </t>
  </si>
  <si>
    <t>Đường đi KSX Đăk Viên</t>
  </si>
  <si>
    <t>Đường trục chính nội đồng thôn Long Hy</t>
  </si>
  <si>
    <t xml:space="preserve">Khoảng L= 0,6km; Bn=4m; Bm=3m </t>
  </si>
  <si>
    <t>Đường trục chính nội đồng  Măng Rương 1,2</t>
  </si>
  <si>
    <t>Đường trục chính nội đồng Đăk Văn 3</t>
  </si>
  <si>
    <t>Đường đi khu sản xuất Đăk Tơ Lá thôn Long Láy 2</t>
  </si>
  <si>
    <t>Đường nội thôn Kon Hnông  3</t>
  </si>
  <si>
    <t>Khoảng L= 0,3km; Bn=4m; Bm=3m</t>
  </si>
  <si>
    <t xml:space="preserve">Đường đi KSX  Kon Hnông  </t>
  </si>
  <si>
    <t>Khoảng L= 0,2km; Bn=4m; Bm=3m</t>
  </si>
  <si>
    <t>Đường Măng Lỡ đi KSX đoạn nối tiếp</t>
  </si>
  <si>
    <t>UBND xã Đăk Rơ ông</t>
  </si>
  <si>
    <t>Xã Đăk Rơ ông</t>
  </si>
  <si>
    <t>Khoảng L= 0,6km; Bn=4m; Bm=3m</t>
  </si>
  <si>
    <t>Đường đi KSX Kạch Lớn 1</t>
  </si>
  <si>
    <t>Đường giao thông thôn Đăk Riếp 1 đi khu sản xuất</t>
  </si>
  <si>
    <t>Đường đi KSX Tea Xiếc (giai đoạn 2)</t>
  </si>
  <si>
    <t>Đường đi KSX Đăk Neang</t>
  </si>
  <si>
    <t>Đường đi KSX Đăk Sông</t>
  </si>
  <si>
    <t>Đường đi KSX Ngọc La</t>
  </si>
  <si>
    <t>Đường trục chính nội đồng Đăk Văn 2</t>
  </si>
  <si>
    <t>Đường Đi KSX Ngọc Đo</t>
  </si>
  <si>
    <t>Đường đi KSX  Kon Hnông  (đoạn nối tiếp)</t>
  </si>
  <si>
    <t>Đường nội thôn Kon Hnông  2</t>
  </si>
  <si>
    <t>Đường nội thôn Măng Lỡ nhánh 2</t>
  </si>
  <si>
    <t>Đường nội thôn Kạch Nhỏ 1 (đoạn nối tiếp từ nhà Rông đến nhà A Phí)</t>
  </si>
  <si>
    <t>Đường đi KSX Đăk Riếp</t>
  </si>
  <si>
    <t>Đướng đi KSX Mô Za</t>
  </si>
  <si>
    <t>2020-</t>
  </si>
  <si>
    <t>Đường Đi KSX  Ba Tu 1</t>
  </si>
  <si>
    <t>Tuyến đường đi khu sản xuất thôn Mô Pành</t>
  </si>
  <si>
    <t>UBND xã Đăk Rơ ÔNg</t>
  </si>
  <si>
    <t>xã Đăk Rơ ÔNg</t>
  </si>
  <si>
    <t>Đường nội thôn Kon Hnong  5</t>
  </si>
  <si>
    <t>UBND xã Đăk  Tờ Kan</t>
  </si>
  <si>
    <t>Xã Đăk  Tờ Kan</t>
  </si>
  <si>
    <t>L=3,56km</t>
  </si>
  <si>
    <t>Đường đi KSX Năng Lớn 2</t>
  </si>
  <si>
    <t>xã Đăk Sao</t>
  </si>
  <si>
    <t>L=0,9km</t>
  </si>
  <si>
    <t>Đường đi KSX Long Tum</t>
  </si>
  <si>
    <t>xã Đăk Na</t>
  </si>
  <si>
    <t>+</t>
  </si>
  <si>
    <t>Dự án hoàn thành và bàn giao đưa vào sử dụng giai đoạn 2016-2020</t>
  </si>
  <si>
    <t>Đường giao thông nông thôn từ trung tâm xã Đăk Ring đi thôn Kíp La,  thôn Đăk Ang, huyện Kon Plông</t>
  </si>
  <si>
    <t>UBND huyện Kon Plông</t>
  </si>
  <si>
    <t>Xã Đăk Ring</t>
  </si>
  <si>
    <t>L=4,213km; Bn=5m; Bm=3m</t>
  </si>
  <si>
    <t>986;
31/8/2016</t>
  </si>
  <si>
    <t>983-31/8/2016</t>
  </si>
  <si>
    <t>Hệ thống cấp nước tưới rau hoa quả xứ lạnh</t>
  </si>
  <si>
    <t>Xã Măng Cành</t>
  </si>
  <si>
    <t>Cấp nước tưới cho 76ha rau, hoa, quả</t>
  </si>
  <si>
    <t>668;
14/7/2017</t>
  </si>
  <si>
    <t>1330-31/10/2016</t>
  </si>
  <si>
    <t>Đường giao thông TL 676 (Km18) - Tu Rằng - QL24</t>
  </si>
  <si>
    <t>Chiều dài L=5.000m; Bn=5,5m; Bm=5,5m.</t>
  </si>
  <si>
    <t>4</t>
  </si>
  <si>
    <t>Đường giao thông từ thôn Điek Pét đi thôn Điek Tà Âu</t>
  </si>
  <si>
    <t>Xã Ngọc Tem</t>
  </si>
  <si>
    <t>Chiều dài L= 800 m; Bn=4m; Bm=3m.</t>
  </si>
  <si>
    <t>5</t>
  </si>
  <si>
    <t xml:space="preserve">Đường GTNT ngõ xóm thôn Kon Chốt </t>
  </si>
  <si>
    <t>UBND xã Đăk Long</t>
  </si>
  <si>
    <t>Xã Đăk Long</t>
  </si>
  <si>
    <t>Chiều dài L=1.090m; Bn=3m; Bm=2m.</t>
  </si>
  <si>
    <t>228-31/8/2016</t>
  </si>
  <si>
    <t>982-31/8/2016</t>
  </si>
  <si>
    <t>Đường GTNT ngõ xóm thôn Kon BRẫy</t>
  </si>
  <si>
    <t>Chiều dài L=292m; Bn=3m; Bm=2m.</t>
  </si>
  <si>
    <t>229-31/8/2016</t>
  </si>
  <si>
    <t>Đường từ QL 24 đi khu sản xuất Nước P Rẫy</t>
  </si>
  <si>
    <t>UBND xã Pờ Ê</t>
  </si>
  <si>
    <t>Xã Pờ Ê</t>
  </si>
  <si>
    <t>Chiều dài L=1.260m; Bn=3,5m; Bm=2,5m.</t>
  </si>
  <si>
    <t>232-31/8/2016</t>
  </si>
  <si>
    <t>Đường từ QL 24 đi khu sản xuất Kon Rể</t>
  </si>
  <si>
    <t>Chiều dài L=1.019m; Bn=3,5m; Bm=2,5m.</t>
  </si>
  <si>
    <t>234-31/8/2016</t>
  </si>
  <si>
    <t>Đường đi khu sản xuất Ri Măng Linh thôn Kon Năng</t>
  </si>
  <si>
    <t>UBND xã Măng Cành</t>
  </si>
  <si>
    <t>Chiều dài L=466m; Bn=3m; Bm=2m.</t>
  </si>
  <si>
    <t>238a-31/8/2016</t>
  </si>
  <si>
    <t>6</t>
  </si>
  <si>
    <t>Đường đi khu sản xuất thôn Kon Du</t>
  </si>
  <si>
    <t>Chiều dài L=630m; Bn=3m; Bm=2m.</t>
  </si>
  <si>
    <t>236a-31/8/2016</t>
  </si>
  <si>
    <t>7</t>
  </si>
  <si>
    <t>Đường đi khu sản xuất nước Ri K Lâng Thôn Kon Chênh</t>
  </si>
  <si>
    <t>Chiều dài L=184m; Bn=3m; Bm=2m.</t>
  </si>
  <si>
    <t>237a-31/8/2016</t>
  </si>
  <si>
    <t>8</t>
  </si>
  <si>
    <t>Đường GTNT từ làng Nước Niêu đi làng Đắk Sao</t>
  </si>
  <si>
    <t>UBND xã Đăk Ring</t>
  </si>
  <si>
    <t>Chiều dài L=528m; Bn=4m; Bm=3m.</t>
  </si>
  <si>
    <t>218-31/8/2016</t>
  </si>
  <si>
    <t>9</t>
  </si>
  <si>
    <t>Đường GTNT trục chính thôn Đắk Lom</t>
  </si>
  <si>
    <t>UBND xã Hiếu</t>
  </si>
  <si>
    <t>Chiều dài L=380m; Bn=3m; Bm=2m.</t>
  </si>
  <si>
    <t>224a-31/8/2016</t>
  </si>
  <si>
    <t>10</t>
  </si>
  <si>
    <t>Đường GTNT ngõ xóm thôn Điek Nót (nhánh 2)</t>
  </si>
  <si>
    <t>UBND xã Ngọc Tem</t>
  </si>
  <si>
    <t>Chiều dài L=248m; Bn=3m; Bm=2m.</t>
  </si>
  <si>
    <t>248a-31/8/2016</t>
  </si>
  <si>
    <t>11</t>
  </si>
  <si>
    <t>Kênh mương Thủy lợi Rô Xia I</t>
  </si>
  <si>
    <t>UBND xã Đăk Tăng</t>
  </si>
  <si>
    <t>Xã Đăk Tăng</t>
  </si>
  <si>
    <t>Chiều dài toàn tuyến kênh L=650,8m.</t>
  </si>
  <si>
    <t>224-31/8/2016</t>
  </si>
  <si>
    <t>12</t>
  </si>
  <si>
    <t>Đường GTNT ngõ xóm thôn Đăk Chun</t>
  </si>
  <si>
    <t>UBND xã Măng Bút</t>
  </si>
  <si>
    <t>Xã Măng Bút</t>
  </si>
  <si>
    <t>Chiều dài L=200m; Bn=3m; Bm=2m.</t>
  </si>
  <si>
    <t>214-31/8/2016</t>
  </si>
  <si>
    <t>13</t>
  </si>
  <si>
    <t>Đường GTNT Làng Nước Năng, thôn Kon Xủ</t>
  </si>
  <si>
    <t>Chiều dài L=950m; Bn=3m; Bm=2m.</t>
  </si>
  <si>
    <t>390-31/10/2016</t>
  </si>
  <si>
    <t>1328-31/10/2016</t>
  </si>
  <si>
    <t>14</t>
  </si>
  <si>
    <t>Đường nội thôn Măng Krí ( nhóm 1)</t>
  </si>
  <si>
    <t>Chiều dài L=210m; Bn=3m; Bm=2m.</t>
  </si>
  <si>
    <t>386c-31/10/2016</t>
  </si>
  <si>
    <t>15</t>
  </si>
  <si>
    <t>Đường nội thôn Điek Cua</t>
  </si>
  <si>
    <t>Chiều dài L=1.012m; Bn=3m; Bm=2m.</t>
  </si>
  <si>
    <t>387c-31/10/2016</t>
  </si>
  <si>
    <t>16</t>
  </si>
  <si>
    <t>Đường nội đồng thôn Măng Bút</t>
  </si>
  <si>
    <t>Chiều dài L=3.055m; Bn=3m; Bm=2m.</t>
  </si>
  <si>
    <t>391b-31/10/2016</t>
  </si>
  <si>
    <t>17</t>
  </si>
  <si>
    <t xml:space="preserve"> Đường đi khu sản xuất thôn Kon Kum</t>
  </si>
  <si>
    <t>Chiều dài L=1.603m; Bn=3m; Bm=2m.</t>
  </si>
  <si>
    <t>391F-31/10/2016</t>
  </si>
  <si>
    <t>18</t>
  </si>
  <si>
    <t>Đường giao thông nội thôn Măng Mô</t>
  </si>
  <si>
    <t>Chiều dài L=330m; Bn=3m; Bm=2m.</t>
  </si>
  <si>
    <t>391E-31/10/2016</t>
  </si>
  <si>
    <t>19</t>
  </si>
  <si>
    <t>Đường đi khu sản xuất Nước Mang thôn Ngọc Hoàng</t>
  </si>
  <si>
    <t>Chiều dài L=750m; Bn=3m; Bm=2m.</t>
  </si>
  <si>
    <t>391I-31/10/2016</t>
  </si>
  <si>
    <t>20</t>
  </si>
  <si>
    <t>Kênh mương thủy lợi nước Sút thôn Rô Xia I (nhánh trên)</t>
  </si>
  <si>
    <t xml:space="preserve"> L=900m.
</t>
  </si>
  <si>
    <t>2018</t>
  </si>
  <si>
    <t>1063-12/10/2017</t>
  </si>
  <si>
    <t>21</t>
  </si>
  <si>
    <t>Kênh mương thủy lợi nước G Ron</t>
  </si>
  <si>
    <t xml:space="preserve"> L kênh= 600m</t>
  </si>
  <si>
    <t>22</t>
  </si>
  <si>
    <t>Đường trục xóm thôn Măng Bút</t>
  </si>
  <si>
    <t>L=300m; Bn=4m, Bn=3m.</t>
  </si>
  <si>
    <t>23</t>
  </si>
  <si>
    <t>Thủy lợi thôn Điek Tà Âu</t>
  </si>
  <si>
    <t>Xã NgọcTem</t>
  </si>
  <si>
    <t>Chiều dài kênh L=900m.</t>
  </si>
  <si>
    <t>24</t>
  </si>
  <si>
    <t>Đường đi khu sản xuất thôn Điek Nót</t>
  </si>
  <si>
    <t>L= 400m; Bn=4m, Bn=3m.</t>
  </si>
  <si>
    <t>25</t>
  </si>
  <si>
    <t>Đường đi khu sản xuất thôn Tu Ma</t>
  </si>
  <si>
    <t xml:space="preserve"> L=700m; Bn=4m, Bn=3m.</t>
  </si>
  <si>
    <t>26</t>
  </si>
  <si>
    <t>Đường GTNT thôn Kon Leng I</t>
  </si>
  <si>
    <t>L=400m; Bn=4m, Bn=3m.</t>
  </si>
  <si>
    <t>27</t>
  </si>
  <si>
    <t>Đường đi khu sản xuất Nước Mơ Ru</t>
  </si>
  <si>
    <t xml:space="preserve"> L=200m; Bn=4m, Bn=3m.</t>
  </si>
  <si>
    <t>28</t>
  </si>
  <si>
    <t>Đường đi khu sản xuất làng Tu Rí thôn Đăk Púk</t>
  </si>
  <si>
    <t>UBND xã Đăk Nên</t>
  </si>
  <si>
    <t>Xã Đăk Nên</t>
  </si>
  <si>
    <t>L=700m; Bn=4m, Bn=3m.</t>
  </si>
  <si>
    <t>29</t>
  </si>
  <si>
    <t>Đường đi khu sản xuất thôn Đắk Xô</t>
  </si>
  <si>
    <t>UBND Xã Hiếu</t>
  </si>
  <si>
    <t>L=1.200m; Bn=4m, Bn=3m.</t>
  </si>
  <si>
    <t>30</t>
  </si>
  <si>
    <t>Đường đi khu sản xuất thôn KonPlông</t>
  </si>
  <si>
    <t>L=500, Bn=4m, Bn=3m.</t>
  </si>
  <si>
    <t>31</t>
  </si>
  <si>
    <t>Đường đi khu sản xuất thôn Vi Rơ Ngheo (Đầu làng)</t>
  </si>
  <si>
    <t>L=500m; Bn=3,5m, Bm=2,5m</t>
  </si>
  <si>
    <t>2019-2020</t>
  </si>
  <si>
    <t>32</t>
  </si>
  <si>
    <t>Thủy lợi Nước Ri</t>
  </si>
  <si>
    <t xml:space="preserve"> L kênh= 750m</t>
  </si>
  <si>
    <t>33</t>
  </si>
  <si>
    <t>Đường đi khu sản xuất Nước Gỗ thôn Kon Chênh</t>
  </si>
  <si>
    <t>L=1.500m; Bn=4m, Bn=3m.</t>
  </si>
  <si>
    <t>34</t>
  </si>
  <si>
    <t>Đường trục xóm thôn Kô Chất</t>
  </si>
  <si>
    <t>35</t>
  </si>
  <si>
    <t>Đường đi khu sản xuất thôn Đăk Lúp (Nhánh số 2)</t>
  </si>
  <si>
    <t xml:space="preserve"> L=600m; Bn=4m, Bn=3m.</t>
  </si>
  <si>
    <t>36</t>
  </si>
  <si>
    <t>Đường GTNT từ  cầu treo làng Nước Niêu đi làng Đắk Sao (nối tiếp)</t>
  </si>
  <si>
    <t>L=2.200m; Bn=4m, Bn=3m.</t>
  </si>
  <si>
    <t>37</t>
  </si>
  <si>
    <t>Đường đi khu sản xuất nước Tây thôn Măng Pành</t>
  </si>
  <si>
    <t>L=500m; Bn=4m, Bn=3m.</t>
  </si>
  <si>
    <t>38</t>
  </si>
  <si>
    <t>Đường nội đồng thôn Long Rủa</t>
  </si>
  <si>
    <t>L=1.000m; Bn=4m, Bn=3m.</t>
  </si>
  <si>
    <t>39</t>
  </si>
  <si>
    <t>Đường đi khu sản xuất thôn Măng Nách</t>
  </si>
  <si>
    <t>Xã Nọc Tem</t>
  </si>
  <si>
    <t>L= 400m, Bn=4m, Bm=3m.</t>
  </si>
  <si>
    <t>40</t>
  </si>
  <si>
    <t>Kênh mương nước chiang thôn Vi Rơ Ngheo</t>
  </si>
  <si>
    <t xml:space="preserve">Chiều dài toàn tuyến kênh L=1.270m.
</t>
  </si>
  <si>
    <t>41</t>
  </si>
  <si>
    <t>Đường đi khu sản xuất  thủy lợi Nam Vo thôn Tu Thôn</t>
  </si>
  <si>
    <t>Chiều dài L=1.000m; Bn=4m; Bm=3m.</t>
  </si>
  <si>
    <t>42</t>
  </si>
  <si>
    <t>Đường đi khu sản xuất thôn Điek Lò</t>
  </si>
  <si>
    <t>L= 500m, Bn=4m, Bm=3m.</t>
  </si>
  <si>
    <t>43</t>
  </si>
  <si>
    <t>Đường nội thôn Đắk Lom, Đắk Liêu vào KSX</t>
  </si>
  <si>
    <t>L=1.200, Bn=4m, Bn=3m.</t>
  </si>
  <si>
    <t>44</t>
  </si>
  <si>
    <t>Đường đi khu sản xuất Măng Lây thôn Tăng Pơ</t>
  </si>
  <si>
    <t>Chiều dài L=360; Bn=4m; Bm=3m.</t>
  </si>
  <si>
    <t>45</t>
  </si>
  <si>
    <t xml:space="preserve"> Đường GTNT nội thôn Vi Xây</t>
  </si>
  <si>
    <t>Chiều dài L= 200m; Bn=4m; Bm=3m.</t>
  </si>
  <si>
    <t>46</t>
  </si>
  <si>
    <t>Đường đi khu sản xuất nước Tàu</t>
  </si>
  <si>
    <t xml:space="preserve"> L=1.000m; Bn=4m; Bm=3m.</t>
  </si>
  <si>
    <t>47</t>
  </si>
  <si>
    <t>Đường nội thôn làng Măng Lây- thôn Tăng Pơ</t>
  </si>
  <si>
    <t>Chiều dài L=130m; Bn=4m; Bm=3m.</t>
  </si>
  <si>
    <t>48</t>
  </si>
  <si>
    <t>Đường GTNT thôn Kíp Linh</t>
  </si>
  <si>
    <t>L=320m; Bn=4m; Bm=3m.</t>
  </si>
  <si>
    <t>49</t>
  </si>
  <si>
    <t>Đường GTNT thôn Tu Thôn (Nhánh số 3)</t>
  </si>
  <si>
    <t>Chiều dài L=200m; Bn=4m; Bm=3m.</t>
  </si>
  <si>
    <t>50</t>
  </si>
  <si>
    <t>Đường nội thôn Điek Pét ( nhóm 1)</t>
  </si>
  <si>
    <t>UBND xã NgọcTem</t>
  </si>
  <si>
    <t>L=350m; Bn=4m; Bm=3m.</t>
  </si>
  <si>
    <t>51</t>
  </si>
  <si>
    <t>Đường GTNT nội thôn Tu Rằng 1 (nhánh 2)</t>
  </si>
  <si>
    <t>Chiều dài L=500m: Bn=4m; Bm=3m.</t>
  </si>
  <si>
    <t>52</t>
  </si>
  <si>
    <t>Đường nội thôn Đắk Ne (tuyến vào nhóm A Neo)</t>
  </si>
  <si>
    <t>53</t>
  </si>
  <si>
    <t>Đường GTNT Đắk Chun - Đắk Giắc</t>
  </si>
  <si>
    <t>L=1.350m; Bn=4m; Bn=3m.</t>
  </si>
  <si>
    <t>54</t>
  </si>
  <si>
    <t>Đường đi khu sản xuất thôn Tu Rét</t>
  </si>
  <si>
    <t>Chiều dài L=280m; Bn=4m; Bm=3m.</t>
  </si>
  <si>
    <t>55</t>
  </si>
  <si>
    <t>Đường từ tỉnh lộ 676 đi cầu treo Măng Lây thôn Tăng Pơ</t>
  </si>
  <si>
    <t>Chiều dài L=220m; Bn=4m; Bm=3m.</t>
  </si>
  <si>
    <t>Đường GTNT khu tái định cư thôn Kon Riêng xã Đăk Choong huyện Đăk Glei</t>
  </si>
  <si>
    <t>UBND huyện Đăk Glei</t>
  </si>
  <si>
    <t>Xã Đăk Choong</t>
  </si>
  <si>
    <t>2014-2015</t>
  </si>
  <si>
    <t>1530;
24/10/2012</t>
  </si>
  <si>
    <t xml:space="preserve">Hoàn ứng vốn ứng trước NSTW </t>
  </si>
  <si>
    <t>Đường giao thông từ thôn Pêng Prông đi khu sản xuất tập trung xã Đăk Pét huyện Đăk Glei</t>
  </si>
  <si>
    <t>Xã Đăk Pét</t>
  </si>
  <si>
    <t>1292;
12/10/2012</t>
  </si>
  <si>
    <t>Đường GTNT khu tái định cư thôn Kon Riêng xã Đăk Choong (các đường nhánh khu tái định cư)</t>
  </si>
  <si>
    <t>1291;
12/10/2012</t>
  </si>
  <si>
    <t>Sửa chữa đường giao thông  Đăk Môn - Đăk Long huyện Đăk Glei</t>
  </si>
  <si>
    <t>L= 18,7Km</t>
  </si>
  <si>
    <t>1039;
25/10/2012</t>
  </si>
  <si>
    <t>Cầu tràn thôn Đăk Ung xã Đăk Nhoong huyện Đăk Glei</t>
  </si>
  <si>
    <t>Xã Đăk Nhoong</t>
  </si>
  <si>
    <t>1041;
25/10/2012</t>
  </si>
  <si>
    <t>Đập Đăk Cải xã Đăk Choong huyện Đăk Glei</t>
  </si>
  <si>
    <t>15ha</t>
  </si>
  <si>
    <t>1040;
25/10/2012</t>
  </si>
  <si>
    <t>Trường mầm non xã Đăk Kroong (Hạng mục: 03 phòng học tại 03 điểm trường)</t>
  </si>
  <si>
    <t>Xã Đăk Kroong</t>
  </si>
  <si>
    <t>1304;
25/10/2012</t>
  </si>
  <si>
    <t>Trường phổ thông dân tộc bán trú THCS xã Đăk Choong (Hạng mục: 04 phòng công vụ giáo viên và 04 phòng ở học sinh)</t>
  </si>
  <si>
    <t>2014-</t>
  </si>
  <si>
    <t>1305;
25/10/2012</t>
  </si>
  <si>
    <t>Trường mầm non xã Đăk Môn ( Hạng muc: 08 phòng học tại 08 điểm trường)</t>
  </si>
  <si>
    <t>Xã Đăk Môn</t>
  </si>
  <si>
    <t>1306;
25/10/2012</t>
  </si>
  <si>
    <t>Trường phổ thông dân tộc bán trú THCS xã Đăk Long</t>
  </si>
  <si>
    <t>1042;
25/10/2012</t>
  </si>
  <si>
    <t>Cống qua đường thôn Đăk Túc xã Đăk Kroong</t>
  </si>
  <si>
    <t>Xã Kroong</t>
  </si>
  <si>
    <t>L=0,353km</t>
  </si>
  <si>
    <t>987-31/8/2016</t>
  </si>
  <si>
    <t>981-31/8/2016</t>
  </si>
  <si>
    <t>Đường đi khu sản xuất Đăk Pam xã Đăk Blô</t>
  </si>
  <si>
    <t>Xã Đăk Blô</t>
  </si>
  <si>
    <t>L=449,72m</t>
  </si>
  <si>
    <t>146-31/8/2016</t>
  </si>
  <si>
    <t>Đường GTNT vào trường tiểu học trung tâm xã Đăk Nhoong</t>
  </si>
  <si>
    <t>L=0,185km</t>
  </si>
  <si>
    <t>145-31/8/2016</t>
  </si>
  <si>
    <t>Nâng cấp, sửa chữa đường vào trường tiểu học Kim Đồng xã Đăk Pék</t>
  </si>
  <si>
    <t>Xã Đăk Pék</t>
  </si>
  <si>
    <t>L=495,33m</t>
  </si>
  <si>
    <t>989-31/8/2016</t>
  </si>
  <si>
    <t>Đường giao thông tuyến A-B (trung tâm cụm xã Đăk Môn)</t>
  </si>
  <si>
    <t>L=0,222km</t>
  </si>
  <si>
    <t>990-31/8/2016</t>
  </si>
  <si>
    <t>Nâng cấp, sửa chữa đầu mối Thủy lợi Đăk Kít III xã Đăk Môn</t>
  </si>
  <si>
    <t>Đảm bảo cấp nước cho 15 ha lúa 2 vụ; đập dâng kết hợp tràn xả lũ; cống lấy nước đầu mối.</t>
  </si>
  <si>
    <t>991-31/8/2016</t>
  </si>
  <si>
    <t>Kiên cố hóa kênh mương thủy lợi Nú Kon xã Đăk Môn</t>
  </si>
  <si>
    <t>Đảm bảo cấp nước cho 5 ha lúa 2 vụ; kiên cố hóa kênh mương công trình trên kênh dài 444m</t>
  </si>
  <si>
    <t>147-31/8/2016</t>
  </si>
  <si>
    <t xml:space="preserve">Nâng cấp kênh mương thủy lợi Đăk Blô 1, huyện Đăk Glei </t>
  </si>
  <si>
    <t>Đảm bảo cấp nước cho 8 ha lúa 2 vụ; kiên cố hóa kênh chính và kênh N1, tổng chiều dài 331m</t>
  </si>
  <si>
    <t>148-31/8/2016</t>
  </si>
  <si>
    <t>Thủy lợi Đăk Cà xã Xốp, huyện Đăk Glei</t>
  </si>
  <si>
    <t>Đảm bảo cấp nước cho 7 ha lúa 2 vụ;  tổng chiều dài đường ống dẫn nước bằng thép 1.383,4m (trong đó: kênh chính dài 571m; kênh N1 dài 531m; kênh N3 dài 281,4m và công trình trên kênh)</t>
  </si>
  <si>
    <t>992-31/8/2016</t>
  </si>
  <si>
    <t>Thủy lợi Đăk En xã Đăk Man, huyện Đăk Glei</t>
  </si>
  <si>
    <t>Xã Đăk Man</t>
  </si>
  <si>
    <t>Đảm bảo cấp nước cho 5 ha lúa 2 vụ;  đập dâng kết hợp tràn xả lũ; tổng chiều dài kênh và công trình trên kênh là 528m</t>
  </si>
  <si>
    <t>993-31/8/2016</t>
  </si>
  <si>
    <t>Thủy lợi Đăk Rang Thượng xã Đăk Pék, huyện Đăk Glei</t>
  </si>
  <si>
    <t>Đảm bảo cấp nước cho 8 ha lúa 2 vụ;  làm mới đập dâng kết hợp tràn xả lũ; nạo vét; đường ống thép 177,4m; sửa chữa kênh và CTTK 1.344,6m</t>
  </si>
  <si>
    <t>994-31/8/2016</t>
  </si>
  <si>
    <t>Trường mầm non xã Đăk Choong</t>
  </si>
  <si>
    <t>02 phòng học tại 02 điểm trường (phòng học kiên cố 67,32m2/điểm trường)</t>
  </si>
  <si>
    <t>995-31/8/2016</t>
  </si>
  <si>
    <t>Trường tiểu học xã Xốp</t>
  </si>
  <si>
    <t>Sửa chữa 5 phòng công vụ giáo viên 134,64m2, xây mới nhà vệ sinh; hệ thống điện nước</t>
  </si>
  <si>
    <t>149-31/8/2016</t>
  </si>
  <si>
    <t>Trường mầm non thôn Đăk Nớ xã Đăk Pék</t>
  </si>
  <si>
    <t>Nhà học 01 phòng, cổng- tường rào- sân bê tông- giếng khoan</t>
  </si>
  <si>
    <t>988-31/8/2016</t>
  </si>
  <si>
    <t>Trường tiểu học xã  Đăk Man</t>
  </si>
  <si>
    <t>Nhà vệ sinh; sân đường nộ bộ bê tông 630m2 và các hạng  mục phụ trợ</t>
  </si>
  <si>
    <t>150-31/8/2016</t>
  </si>
  <si>
    <t>Cầu tràn đường BTXM đi khu dân cư thôn Đăk Xây xã Đăk Long</t>
  </si>
  <si>
    <t>Đường hai đầu cầu dài 46m</t>
  </si>
  <si>
    <t>1638-31/10/2016</t>
  </si>
  <si>
    <t>1331-31/10/2016</t>
  </si>
  <si>
    <t>Thủy lợi Đăk Rế xã Mường Hoong</t>
  </si>
  <si>
    <t>Xã Mường Hoong</t>
  </si>
  <si>
    <t>Cấp nước 06ha lúa 2 vụ; cống lấy nước đầu mối; kiên cố hóa tuyến kênh chính dài 795,4m</t>
  </si>
  <si>
    <t>1636-31/10/2016</t>
  </si>
  <si>
    <t>Đập Đăk Tà Mãi xã Đăk Choong</t>
  </si>
  <si>
    <t>Cấp nước 08ha lúa 2 vụ; đập dâng kết hợp tràn xả lũ; cống lấy nước đầu mối; kiên cố hóa kênh 112m</t>
  </si>
  <si>
    <t>1637-31/10/2016</t>
  </si>
  <si>
    <t>Thủy lợi Đăk Chè xã Đăk Man</t>
  </si>
  <si>
    <t>Cấp nước 10 ha lúa 2 vụ, kênh chính dài 632,75m, kênh N1 dài 338,3m, N2 dài 521m, N3 dài 248m</t>
  </si>
  <si>
    <t>1635-31/10/2016</t>
  </si>
  <si>
    <t>Trường mầm non xã Đăk Nhoong</t>
  </si>
  <si>
    <t>Nhà kiên cố 4 phòng tại 4 điểm trường tại các thôn Đăk Nhoong, Đăk Ga, Đăk Brôi, Rook Mẹt. Sxd=75m2/điểm trường</t>
  </si>
  <si>
    <t>1639-31/10/2016</t>
  </si>
  <si>
    <t>Trường mầm non xã Mường Hoong</t>
  </si>
  <si>
    <t>Nhà học tại 3 điểm trường; S=74,25m2/điểm trường; nhà hiệu bộ S=137,8m2</t>
  </si>
  <si>
    <t>1640-31/10/2016</t>
  </si>
  <si>
    <t>Trường mầm non xã Ngọc Linh</t>
  </si>
  <si>
    <t>Xã Ngọc Linh</t>
  </si>
  <si>
    <t>Nhà lắp ghép 5 phòng học tại 5 điểm trường tại các thôn Tu Dốp, Tân Rát, Lê Ngọc, Kon Tuông, Đăk Nai; Sxd=74,25m2/điểm trường và công trình phụ trợ</t>
  </si>
  <si>
    <t>1646-31/10/2016</t>
  </si>
  <si>
    <t>Trường phổ thông DTBT-THCS xã Đăk Man</t>
  </si>
  <si>
    <t>Nhà ở học sinh bán trú 43,73m2,nhà ăn bếp 65,12m2, công trình phụ trợ</t>
  </si>
  <si>
    <t>1645-31/10/2016</t>
  </si>
  <si>
    <t>Trường Tiểu học xã Ngọc Linh</t>
  </si>
  <si>
    <t>Sửa chữa nhà hiệu bộ 161,7m2, xây dựng mới 5 phòng công vụ giáo viên 164m2, công trình phụ trợ</t>
  </si>
  <si>
    <t>1641-31/10/2016</t>
  </si>
  <si>
    <t>Trường mầm non xã Đăk Man</t>
  </si>
  <si>
    <t>Cải tạo phòng học, nhà vệ sinh, sân bê tông</t>
  </si>
  <si>
    <t>1647-31/10/2016</t>
  </si>
  <si>
    <t>Trường tiểu học Võ Thị Sáu xã Đăk Pék</t>
  </si>
  <si>
    <t>Nhà học 02 phòng 130,9m2, công trình phụ trợ (nhà vệ sinh, sân bê tông...)</t>
  </si>
  <si>
    <t>1642-31/10/2016</t>
  </si>
  <si>
    <t>Nhà ở học sinh bán trú trường PTDTNT huyện Đăk Glei</t>
  </si>
  <si>
    <t>Thị trấn</t>
  </si>
  <si>
    <t>Sửa chữa nhà ở học sinh bán trú 6 phòng 123m2, sửa chữa nhà ăn bếp 61,28m2, xây mới nhà ở học sinh bán trú 4 phòng 155,52m2 và công trình phụ trợ</t>
  </si>
  <si>
    <t>1643-31/10/2016</t>
  </si>
  <si>
    <t>Trạm y tế xã Đăk Pék</t>
  </si>
  <si>
    <t>Sửa chữa nhà làm việc 4 phòng; xây mới nhà làm việc 5 phòng và công trình phụ trợ (giếng khoan, sân bê tông…)</t>
  </si>
  <si>
    <t>1644-31/10/2016</t>
  </si>
  <si>
    <t>Đường BTXM khu dân cư thôn Đăk Ôn xã Đăk Long</t>
  </si>
  <si>
    <t>L=500m</t>
  </si>
  <si>
    <t>1629-31/10/2016</t>
  </si>
  <si>
    <t>NTM</t>
  </si>
  <si>
    <t>Đường đi KSX Đăk Giao thôn Măng Tách xã Đăk Long</t>
  </si>
  <si>
    <t>L=510m</t>
  </si>
  <si>
    <t>1627-31/10/2016</t>
  </si>
  <si>
    <t>Đường giao thông nội thôn Đông Nây xã Đăk Man</t>
  </si>
  <si>
    <t>UBND xã Đăk Man</t>
  </si>
  <si>
    <t xml:space="preserve">L=600m
</t>
  </si>
  <si>
    <t>1630-31/10/2016</t>
  </si>
  <si>
    <t>Thủy lợi Đăk Cho xã Đăk Man (GĐ 1)</t>
  </si>
  <si>
    <t xml:space="preserve">Phục vụ tưới 5-10ha, L=538m </t>
  </si>
  <si>
    <t>1634-31/10/2016</t>
  </si>
  <si>
    <t>Đường nội thôn làng Đăk Bối xã Mường Hoong</t>
  </si>
  <si>
    <t>UBND xã Mường Hoong</t>
  </si>
  <si>
    <t xml:space="preserve">L=850m
 </t>
  </si>
  <si>
    <t>1628-31/10/2016</t>
  </si>
  <si>
    <t>Thủy lợi Đăk Cam thôn Kon Liêm xã Xốp</t>
  </si>
  <si>
    <t xml:space="preserve">UBND xã Xốp </t>
  </si>
  <si>
    <t xml:space="preserve">Xã Xốp </t>
  </si>
  <si>
    <t xml:space="preserve"> Phục vụ tưới 5-10ha, L=1200m gồm kênh chính 700m, 2 kênh nhánh 500m, nạo vét đập đầu mối</t>
  </si>
  <si>
    <t>1632-31/10/2016</t>
  </si>
  <si>
    <t>Đường GTNT đi khu SX thôn Liêm Răng - Kon Rồng xã Đăk Choong</t>
  </si>
  <si>
    <t>UBND xã Đăk Choong</t>
  </si>
  <si>
    <t>L=850m</t>
  </si>
  <si>
    <t>1633-31/10/2016</t>
  </si>
  <si>
    <t>UBND xã Ngọc Linh</t>
  </si>
  <si>
    <t>Nhà lắp ghép 03 phòng học; Sxd=74,25m2/phòng học</t>
  </si>
  <si>
    <t>1631-31/10/2016</t>
  </si>
  <si>
    <t>Trường phổ thông DTBT - THCS xã Ngọc Linh</t>
  </si>
  <si>
    <t>xã Ngọc Linh</t>
  </si>
  <si>
    <t>Xây mới nhà hiệu bộ 165m2; và các hạng mục phục trợ</t>
  </si>
  <si>
    <t>1218-31/10/2017</t>
  </si>
  <si>
    <t>998-29/9/2017</t>
  </si>
  <si>
    <t>Nhà đa năng Trường phổ thông DTNT huyện Đăk Glei</t>
  </si>
  <si>
    <t>thi trấn
 Đăk Glei</t>
  </si>
  <si>
    <t>Xây mới nhà đa năng 500m2 và các hạng mục phụ trợ khác…</t>
  </si>
  <si>
    <t>1224-31/10/2017</t>
  </si>
  <si>
    <t>Thủy lợi Đăk Nrol xã Đăk Blô</t>
  </si>
  <si>
    <t>UBND xã Đăk Blô</t>
  </si>
  <si>
    <t>xã Đăk B lô</t>
  </si>
  <si>
    <t>Tưới 4ha, L = 1000m, đập đầu mối, kênh và công trình trên kênh</t>
  </si>
  <si>
    <t>1226-31/10/2017</t>
  </si>
  <si>
    <t>Đường GTNT đi khu SX thôn Đăk Tum xã Đăk Môn</t>
  </si>
  <si>
    <t>UBND xã Đăk Môm</t>
  </si>
  <si>
    <t>Xã Đăk Môm</t>
  </si>
  <si>
    <t>L = 1000m, mặt đường BTXM, Bm=3m, Bn= 4m</t>
  </si>
  <si>
    <t>Đường GTNT từ nhà rông đi đến đường liên xã Đăk Long- Đăk Nhoong kéo dài</t>
  </si>
  <si>
    <t>UBND xã Đăk Kroong</t>
  </si>
  <si>
    <t>Đường GTNT Đăk Ven nhánh 2 xã Đăk Pék</t>
  </si>
  <si>
    <t>UBND xã Đăk Pék</t>
  </si>
  <si>
    <t>xã Đăk Pék</t>
  </si>
  <si>
    <t>Danh mục dự phòng</t>
  </si>
  <si>
    <t>Trường phổ thông DTBT - THCS xã Đăk Blô</t>
  </si>
  <si>
    <t>Xây mới nhà ở học sinh bán trú 5 phòng 200 m2, sân BT kè đá l = 16m, sử chữa phòng học nhà ăn bếp</t>
  </si>
  <si>
    <t>Nâng cấp đường giao thông từ trung tâm huyện đến xã Sa Sơn</t>
  </si>
  <si>
    <t>UBND huyện Sa Thầy</t>
  </si>
  <si>
    <t xml:space="preserve">Huyện Sa Thầy </t>
  </si>
  <si>
    <t xml:space="preserve">L= 3049,7m </t>
  </si>
  <si>
    <t>2015-</t>
  </si>
  <si>
    <t xml:space="preserve">1124;
30/10/2014 </t>
  </si>
  <si>
    <t>Đường giao thông liên xã Sa Bình - Ya Ly</t>
  </si>
  <si>
    <t>Xã Sa Bình - Ya Ly</t>
  </si>
  <si>
    <t>1409; 09/11/2009</t>
  </si>
  <si>
    <t xml:space="preserve">Đường điện phục vụ dân sinh xã Sa Sơn </t>
  </si>
  <si>
    <t>Xã Sa Sơn</t>
  </si>
  <si>
    <t>2014</t>
  </si>
  <si>
    <t>1327; 05/10/2012</t>
  </si>
  <si>
    <t>Đường giao thông từ xã Sa Nghĩa đi xã Hơ Moong, huyện Sa Thầy</t>
  </si>
  <si>
    <t>L=5670m</t>
  </si>
  <si>
    <t>1002;
31/8/2016</t>
  </si>
  <si>
    <t>937a-26/8/2016</t>
  </si>
  <si>
    <t>Nâng cấp mở rộng đường từ tỉnh lộ 675 đi xã Ya Xiêr, huyện Sa Thầy</t>
  </si>
  <si>
    <t>L=7921,52m và L=5711,16m</t>
  </si>
  <si>
    <t>1003;
31/8/2016</t>
  </si>
  <si>
    <t xml:space="preserve">Nâng cấp mở rộng đường TL 675 đi xã Sa Nhơn </t>
  </si>
  <si>
    <t>L=4731m; Bn=6,5m; Bm=3,5m</t>
  </si>
  <si>
    <t>1146;
31/10/2017</t>
  </si>
  <si>
    <t>1352-14/12/2017</t>
  </si>
  <si>
    <t>Nâng cấp, sửa chữa đường đi thôn 1,2,3 xã Ya Xiêr lý trình (Km0+00 - Km2+00)</t>
  </si>
  <si>
    <t>UBND xã Ya Xiêr</t>
  </si>
  <si>
    <t xml:space="preserve">Xã Ya Xiêr </t>
  </si>
  <si>
    <t>L=3124m, Bn=5m, Bm=3,5m</t>
  </si>
  <si>
    <t>3309-31/10/2016</t>
  </si>
  <si>
    <t>1329-31/10/2016</t>
  </si>
  <si>
    <t xml:space="preserve">Lồng ghép thực hiện QĐ 991/QĐ-UBND </t>
  </si>
  <si>
    <t>Đường từ tỉnh lộ 675 đi vào nghĩa địa thôn Nghĩa Long</t>
  </si>
  <si>
    <t>UBND xã Sa Nghĩa</t>
  </si>
  <si>
    <t>Xã Sa Nghĩa</t>
  </si>
  <si>
    <t>L=0,4km, Bn=5m, Bm=3m</t>
  </si>
  <si>
    <t>3307-31/10/2016</t>
  </si>
  <si>
    <t>Nâng cấp, sửa chữa đường đi thôn 1, 2, 3 xã Ya Xiêr lý trình (Km2+500 - Km5+700)</t>
  </si>
  <si>
    <t>Xã Ya Xiêr</t>
  </si>
  <si>
    <t>Ya Xiêr</t>
  </si>
  <si>
    <t>L=3200m; Bn=5m; Bm=3,5m</t>
  </si>
  <si>
    <t>Đường giao thông liên thôn từ thôn Ktu đi thôn Kbầy xã Hơ Moong</t>
  </si>
  <si>
    <t>Xã Hơ Moong</t>
  </si>
  <si>
    <t>L=900m; Bn=5m; Bm=3,5m</t>
  </si>
  <si>
    <t>Đường đi khu sản xuất tập trung 3 thôn: Đăk Yo, Kờ Tol, Kờ Tu, xã Hơ Moong</t>
  </si>
  <si>
    <t>L=2000m</t>
  </si>
  <si>
    <t>Đường GTNT thôn Kà Bầy xã Sa Bình (đoạn từ nhà ông A Ức đến nhà ông A Nương)</t>
  </si>
  <si>
    <t>Xã Sa Bình</t>
  </si>
  <si>
    <t>L=600m</t>
  </si>
  <si>
    <t>Đường nội thôn Đăk Wớt, xã Hơ Moong (đoạn từ nhà A Nguih đến trường cấp 2)</t>
  </si>
  <si>
    <t>L=430m</t>
  </si>
  <si>
    <t>Đường ngang số 01 thôn Kơ Bei, xã Hơ Moong</t>
  </si>
  <si>
    <t>L=380m</t>
  </si>
  <si>
    <t>Đường nội thôn Kơ Tu, xã Hơ Moong (đoạn từ ngã 3 đến sân bóng)</t>
  </si>
  <si>
    <t>L=300m</t>
  </si>
  <si>
    <t>Đường nội thôn Kơ Tol, xã Hơ Moong (nhánh số 4, nhánh 5)</t>
  </si>
  <si>
    <t>Sửa chữa đường giao thông từ xã Đăk Ruồng đi thôn 12, xã Đăk Tờ Re</t>
  </si>
  <si>
    <t>Phòng KT&amp;HT</t>
  </si>
  <si>
    <t>Xã Đăk Ruồng - Xã Đăk Tờ Re</t>
  </si>
  <si>
    <t>Đường GTNT cấp C</t>
  </si>
  <si>
    <t>477- 26/8/2013; 115-30/3/2017</t>
  </si>
  <si>
    <t>Sửa chữa đường giao thông liên xã từ thị trấn Đăk RVe đi thôn 6 xã Tân Lập</t>
  </si>
  <si>
    <t>Thị trấn Đăk Rve - xã Tân Lập</t>
  </si>
  <si>
    <t>476- 26/8/2013; 116-30/3/2017</t>
  </si>
  <si>
    <t>Đường từ QL 24 đi làng Kon Tub-KonBDeh xã Đăk Ruồng và nâng cấp cầu treo.</t>
  </si>
  <si>
    <t>Ban QLDA ĐTXD huyện</t>
  </si>
  <si>
    <t>Xã Đăk Ruồng</t>
  </si>
  <si>
    <t>L=1.705,43m; Bn=4m; Bm=3m</t>
  </si>
  <si>
    <t>1125;
30/10/14</t>
  </si>
  <si>
    <t>Cầu treo thôn 6 xã Đăk Tờ Re huyện Kon Rẫy (Hạng mục: cầu và dường hai đầu cầu)</t>
  </si>
  <si>
    <t>Xã Đăk Tờ Re</t>
  </si>
  <si>
    <t>Lc=141m; Bmc=1,2m</t>
  </si>
  <si>
    <t>2013-2014</t>
  </si>
  <si>
    <t>947;
05/10/2012</t>
  </si>
  <si>
    <t>Trường PTTH Chu Văn An (hạng mục: nhà ở bán trú cho học sinh 04 phòng)</t>
  </si>
  <si>
    <t>Sxd=416,9m2</t>
  </si>
  <si>
    <t>1053a;
30/10/2012</t>
  </si>
  <si>
    <t>Trường THCS xã Tân Lập (Hạng mục: nhà ở bán trú cho học sinh 04 phòng)</t>
  </si>
  <si>
    <t>Nhà bán trú cho hs: 194,4m2; nhà bếp:9m2</t>
  </si>
  <si>
    <t>1051a;
30/10/2012</t>
  </si>
  <si>
    <t>Trường mầm non Hoa Hồng xã Đăk Tờ Re</t>
  </si>
  <si>
    <t>Nhà học đa năng, nhà vệ sinh và nhà công vụ: 270m2</t>
  </si>
  <si>
    <t>1052a;
30/10/2012</t>
  </si>
  <si>
    <t>Đường thôn 2 đi khu dân cư Đăk Pủi xã Đăk Pne</t>
  </si>
  <si>
    <t>Xã Đăk Pne</t>
  </si>
  <si>
    <t>L=2138,19m</t>
  </si>
  <si>
    <t>907a;
28/9/2012</t>
  </si>
  <si>
    <t>Đường từ thôn 4 đi thôn 11 xã Đăk Tờ Re</t>
  </si>
  <si>
    <t>L=1712,14m</t>
  </si>
  <si>
    <t>906a;
28/9/2012</t>
  </si>
  <si>
    <t>Trường THCS huyện Kon Rẫy</t>
  </si>
  <si>
    <t>Nhà hiệu bộ: 200,4m2; nhà học lý thuyết 8 phòng: 669,9m2; các bộ phận phục vụ, phụ trợ: 446,2m2</t>
  </si>
  <si>
    <t>1044;
25/10/2012</t>
  </si>
  <si>
    <t>Đường đi khu dân cư thôn 5 - thôn 6 xã Đăk Kôi</t>
  </si>
  <si>
    <t>Xã Đăk Kôi</t>
  </si>
  <si>
    <t>L=1509,7m</t>
  </si>
  <si>
    <t>908a;
28/9/2012</t>
  </si>
  <si>
    <t>Đường giao thôn từ thôn 3 đi thôn 4 (Kon Gộp) xã Đăk Pne, huyện Kon Rẫy</t>
  </si>
  <si>
    <t>UBND huyện Kon Rẫy</t>
  </si>
  <si>
    <t>Đường GTNT cấp A, L=3.500m Bn=6m; Bm=3,5m</t>
  </si>
  <si>
    <t>999;
31/8/2016</t>
  </si>
  <si>
    <t>955-30/8/2016</t>
  </si>
  <si>
    <t>Đường từ Quốc lộ 24 đi thôn 3 xã ĐăkTờ Re, huyện Kon Rẫy</t>
  </si>
  <si>
    <t>xã ĐăkTờ Re</t>
  </si>
  <si>
    <t>L=967,75m; Bn=4m; Bm=3m</t>
  </si>
  <si>
    <t>997-31/8/2016</t>
  </si>
  <si>
    <t>Đường vào khu sản xuất nước Nhê (Thôn Kon Lỗ), xã Đăk Tơ Lung, huyện Kon Rẫy</t>
  </si>
  <si>
    <t xml:space="preserve"> xã Đăk Tơ Lung</t>
  </si>
  <si>
    <t>L=993,3m; Bn=4m; Bm=3m</t>
  </si>
  <si>
    <t>998-31/8/2016</t>
  </si>
  <si>
    <t>Đường từ thôn ra khu sản xuất nước Tơ Lung (thôn Kon Mong Tu), xã Đăk Tơ Lung, huyện Kon Rẫy</t>
  </si>
  <si>
    <t>L=1.159,87m; Bn=4m; Bm=3m</t>
  </si>
  <si>
    <t>996-31/8/2016</t>
  </si>
  <si>
    <t>Trường PTTH Dân tộc nội trú huyện Kon Rẫy (Hạng mục: Sửa chữa nhà ở học sinh, xây dựng nhà công vụ giáo viên và các hạng mục phụ trợ)</t>
  </si>
  <si>
    <t>Thị trấn Đăk Rve</t>
  </si>
  <si>
    <t>Nhà công vụ: 218,16m2; KTX nam 258,39m2; KTX nữ 258,39m2; sân BT 250m2</t>
  </si>
  <si>
    <t>1000-31/8/2016</t>
  </si>
  <si>
    <t>Nâng cấp, sửa chữa nước sinh hoạt thôn 2 xã Đăk Kôi, huyện Kon Rẫy</t>
  </si>
  <si>
    <t>xã Đăk Kôi</t>
  </si>
  <si>
    <t>Xây mới đập dâng kết hợp tràn xả lũ,; xây mới bể lắng lọc kết hợp chứa nước; tuyến đường ống chính L=4461,6m, tuyến N1=352m</t>
  </si>
  <si>
    <t>1001-31/8/2016</t>
  </si>
  <si>
    <t>Đường bê tông từ nhà rông đến nhà A Mũi, thôn 6 xã Đăk Kôi</t>
  </si>
  <si>
    <t>UBND xã Đăk Kôi</t>
  </si>
  <si>
    <t>Đường GTNT cấp B, L=200m</t>
  </si>
  <si>
    <t>915-14/9/2017</t>
  </si>
  <si>
    <t>Lồng ghép thực hiện QĐ 991/QĐ-UBND</t>
  </si>
  <si>
    <t>Đường bê tông đoạn từ đường trục thôn chính đến nhà A Cường,  thôn 5A xã Đăk Kôi</t>
  </si>
  <si>
    <t>Đường GTNT cấp B</t>
  </si>
  <si>
    <t>Đường vào đài phát thanh truyền hình xã Đăk Tơ Lung</t>
  </si>
  <si>
    <t>UBND xã Đăk Tơ Lung</t>
  </si>
  <si>
    <t>xã Đăk Tơ Lung</t>
  </si>
  <si>
    <t>Đường GTNT cấp C, L=120m</t>
  </si>
  <si>
    <t>Nâng cấp, mở rộng nhà văn hóa xã Đăk Tơ Lung</t>
  </si>
  <si>
    <t>xây mới nhà VH 198m2; cổng tường rào 103,4m; giếng nước 1 cái; sân BT 145m2; hệ thống điện, thoát nước</t>
  </si>
  <si>
    <t>Đường từ cầu treo đi ngã ba thôn 6 xã Tân Lập</t>
  </si>
  <si>
    <t>UBND xã Tân Lập</t>
  </si>
  <si>
    <t>xã Tân Lập</t>
  </si>
  <si>
    <t>Đường GTNT cấp B, L=394,4m</t>
  </si>
  <si>
    <t>Đường nội thôn thôn 06 xã Tân Lập (đoạn từ đường liên xã đến nhà ông Tứ)</t>
  </si>
  <si>
    <t>Đường GTNT cấp B; L=387,62m</t>
  </si>
  <si>
    <t>Đường nội thôn thôn 02 xã Tân Lập (đoạn từ nhà ông Thường đến nhà ông Hồng)</t>
  </si>
  <si>
    <t>Đường GTNT cấp B; L=210m</t>
  </si>
  <si>
    <t>Đường từ Quốc lộ 24 đi khu dân cư thôn 02 xã Tân Lập</t>
  </si>
  <si>
    <t>Đường GTNT cấp B; L=316m</t>
  </si>
  <si>
    <t>Đường nội thôn thôn 02 xã Tân Lập (đoạn từ nhà ông Hòa đến nhà bà Vỏ)</t>
  </si>
  <si>
    <t>Đường GTNT cấp B; L=186,72m</t>
  </si>
  <si>
    <t xml:space="preserve">Nhà văn hóa thôn 02 xã Tân Lập </t>
  </si>
  <si>
    <t>Công trình dân dụng cấp IV; S=80m2</t>
  </si>
  <si>
    <t xml:space="preserve">Nhà văn hóa thôn 6 xã Tân Lập </t>
  </si>
  <si>
    <t>CHƯƠNG TRÌNH 135</t>
  </si>
  <si>
    <t xml:space="preserve">Phân bổ </t>
  </si>
  <si>
    <t>a</t>
  </si>
  <si>
    <t>Dự án di dời 40 hộ dân thôn Đăk Da, xã Đăk Ring</t>
  </si>
  <si>
    <t>UBND huyện</t>
  </si>
  <si>
    <t>Đường GTNT: Chiều dai L= 727,56m;Nước sinh hoạt;Trường tiểu học và mầm non;Điện sinh hoạt.</t>
  </si>
  <si>
    <t>798; 13/08/2014</t>
  </si>
  <si>
    <t>Cấp nước sinh hoạt thôn Vi Rơ Ngheo</t>
  </si>
  <si>
    <t>Cấp nước sinh hoạt cho 242 nhân khẩu thôn Vi Rơ Ngheo.</t>
  </si>
  <si>
    <t>2015</t>
  </si>
  <si>
    <t>637; 30/10/2014</t>
  </si>
  <si>
    <t>Cầu treo đi khu sản xuất thôn Tu Rét</t>
  </si>
  <si>
    <t>Chiều dài L=44m; bề rộng cầu B=1,5m; cầu treo dây võng 01 nhịp.</t>
  </si>
  <si>
    <t>639; 30/10/2014</t>
  </si>
  <si>
    <t>Đường nội thôn thôn Kon Ke II</t>
  </si>
  <si>
    <t>Chiều dài L=517,76m; Bn=3m; Bm=2m.</t>
  </si>
  <si>
    <t>640; 30/10/2014</t>
  </si>
  <si>
    <t>Cấp nước sinh hoạt nhóm 2 thôn Đỉek Cua và nhóm 4 thôn Điek Lò II</t>
  </si>
  <si>
    <t>Cấp nước sinh hoạt cho 184 nhân khẩu.</t>
  </si>
  <si>
    <t>638; 30/10/2014</t>
  </si>
  <si>
    <t>Thủy lợi Đăk Sa; hạng mục: kênh mương nối dài</t>
  </si>
  <si>
    <t>7587652</t>
  </si>
  <si>
    <t>Tổng chiều dài tuyến kênh là: 314,5 m.</t>
  </si>
  <si>
    <t>2016</t>
  </si>
  <si>
    <t>243; 31/08/2016</t>
  </si>
  <si>
    <t>Đường giao thông nông thôn từ ngã 3 thôn Kon Kum đi thôn Măng Cành</t>
  </si>
  <si>
    <t>7587653</t>
  </si>
  <si>
    <t>Chiều dài: 2.797m; Bnền = 4,0m; Bmặt = 3,0m.</t>
  </si>
  <si>
    <t>244; 31/08/2016</t>
  </si>
  <si>
    <t>Cấp nước sinh hoạt thôn Kon Klùng</t>
  </si>
  <si>
    <t>7587654</t>
  </si>
  <si>
    <t>Dạng đập dâng kết hợp tràn xả lũ, có lưu lượng tháo lũ Qmax = 3,399m3/s; Chiều rộng tràn B = 5m.</t>
  </si>
  <si>
    <t>245; 31/08/2016</t>
  </si>
  <si>
    <t>Cấp nước sinh hoạt thôn Đăk La</t>
  </si>
  <si>
    <t>7587639</t>
  </si>
  <si>
    <t>Dạng đập dâng kết hợp tràn xả lũ, có lưu lượng tháo lũ Qmax = 2,801m3/s.</t>
  </si>
  <si>
    <t>246; 31/08/2016</t>
  </si>
  <si>
    <t>Cầu treo đi khu sản xuất nước Rờ Ly thôn Vi K Tàu</t>
  </si>
  <si>
    <t>7587641</t>
  </si>
  <si>
    <t>Chiều dài cầu L =48m. Bề rộng mặt cầu: 1.0m.</t>
  </si>
  <si>
    <t>247; 31/08/2016</t>
  </si>
  <si>
    <t>Đường GTNT thôn Kon Leng 1 nối dài</t>
  </si>
  <si>
    <t>7587650</t>
  </si>
  <si>
    <t>Chiều dài: 436,54m; Bn = 4m; Bm = 3,0m.</t>
  </si>
  <si>
    <t>248; 31/08/2016</t>
  </si>
  <si>
    <t>Đường GTNT vào thôn Văng Loa ( nối tiếp)</t>
  </si>
  <si>
    <t>7587651</t>
  </si>
  <si>
    <t>Chiều dài: 455,3m; Bn = 4m; Bm = 3,0m.</t>
  </si>
  <si>
    <t>249; 31/08/2016</t>
  </si>
  <si>
    <t>Đường giao thông nội thôn Vi Ô Lắk</t>
  </si>
  <si>
    <t>7587851</t>
  </si>
  <si>
    <t>Chiều dài L=426m; Bn=3m; Bm=2m.</t>
  </si>
  <si>
    <t>233; 31/08/2016</t>
  </si>
  <si>
    <t>Đường giao thông nội thôn Vi Pờ Ê II (nhánh số 2)</t>
  </si>
  <si>
    <t>7587854</t>
  </si>
  <si>
    <t>Chiều dài L=637,2m; Bn=3,5m; Bm=2,5m.</t>
  </si>
  <si>
    <t>235; 31/08/2016</t>
  </si>
  <si>
    <t>Đường GTNT nội thôn Măng Cành 1 (nhánh 2)</t>
  </si>
  <si>
    <t>7587829</t>
  </si>
  <si>
    <t>Chiều dài L=360m; Bn=3m; Bm=2m.</t>
  </si>
  <si>
    <t>233A; 31/08/2016</t>
  </si>
  <si>
    <t>Đường giao thông nội thôn Kon Tu Ma</t>
  </si>
  <si>
    <t>7587830</t>
  </si>
  <si>
    <t>Chiều dài L=237m; Bn=3m; Bm=2m.</t>
  </si>
  <si>
    <t>235A; 31/08/2016</t>
  </si>
  <si>
    <t>Cầu treo đi khu sản xuất Rô Manh thôn Điek Tà Âu</t>
  </si>
  <si>
    <t>7614556</t>
  </si>
  <si>
    <t>Chiều dài cầu L =44m. Bề rộng mặt cầu: 1.0m.</t>
  </si>
  <si>
    <t>2017</t>
  </si>
  <si>
    <t>387; 31/10/2016</t>
  </si>
  <si>
    <t>Cầu treo đi khu sản xuất thôn Vương</t>
  </si>
  <si>
    <t>7614558</t>
  </si>
  <si>
    <t>Chiều dài cầu L =64m. Bề rộng mặt cầu: 1.0m.</t>
  </si>
  <si>
    <t>388; 31/10/2016</t>
  </si>
  <si>
    <t>Nước sinh hoạt thôn KonPring (đào giếng)</t>
  </si>
  <si>
    <t>7614557</t>
  </si>
  <si>
    <t>Đào 4 giếng nước nhằm cung cấp nước cho 62 hộ dân thôn Kon Prìng.</t>
  </si>
  <si>
    <t>386a; 31/10/2016</t>
  </si>
  <si>
    <t>Đường nội thôn Điek Pét ( Nhóm 2)</t>
  </si>
  <si>
    <t>7619946</t>
  </si>
  <si>
    <t>UBND Xã Ngọc Tem</t>
  </si>
  <si>
    <t>L= 250m; Bn=3m; Bm=2m.</t>
  </si>
  <si>
    <t>388d; 31/10/2016</t>
  </si>
  <si>
    <t>Đường đi khu sản xuất thôn Đắk Niêng</t>
  </si>
  <si>
    <t>7616398</t>
  </si>
  <si>
    <t>L=915m; Bn=3m; Bn=2m.</t>
  </si>
  <si>
    <t>391c; 31/10/2016</t>
  </si>
  <si>
    <t>Kênh mương Ri Chân thôn Kon Chênh</t>
  </si>
  <si>
    <t>7616310</t>
  </si>
  <si>
    <t>Chiều dài tuyến kênh chính: L=630m, kênh nhánh: L=240m</t>
  </si>
  <si>
    <t>391g; 31/10/2016</t>
  </si>
  <si>
    <t>Đường đi khu sản xuất thôn Đăk Tiêu</t>
  </si>
  <si>
    <t>7648657</t>
  </si>
  <si>
    <t>Chiều dài L=1000m; Bn=3m; Bm=2m.</t>
  </si>
  <si>
    <t xml:space="preserve">Đường nội thôn ViChoong </t>
  </si>
  <si>
    <t>7658099</t>
  </si>
  <si>
    <t>Chiều dài L=600m; Bn=3m; Bm=2m.</t>
  </si>
  <si>
    <t>438b; 28/9/2017</t>
  </si>
  <si>
    <t>Đường GTNT thôn Vi Rơ Ngheo (nối tiếp)</t>
  </si>
  <si>
    <t>7655845</t>
  </si>
  <si>
    <t xml:space="preserve">Chiều dài L= 620m; Bn=3m; Bm=2m. </t>
  </si>
  <si>
    <t>439a; 28/9/2017</t>
  </si>
  <si>
    <t xml:space="preserve"> Đường đi khu sản xuất KonPring</t>
  </si>
  <si>
    <t>7616303</t>
  </si>
  <si>
    <t>Chiều dài L=658m; Bn=4m; Bm=3m.</t>
  </si>
  <si>
    <t>387b; 31/10/2016</t>
  </si>
  <si>
    <t>Đường giao thông nội thôn Vác Y Nhông</t>
  </si>
  <si>
    <t>Đường GTNT nội thôn làng Đắk Sao-Đắk Da</t>
  </si>
  <si>
    <t>Chiều dài L=500m; Bn=4m; Bm=3m.</t>
  </si>
  <si>
    <t>Đường GTNT thôn Đắk Lanh</t>
  </si>
  <si>
    <t>L=550m; Bn=4m; Bn=3m.</t>
  </si>
  <si>
    <t>Đường nội thôn KonPlong</t>
  </si>
  <si>
    <t>Đường GTNT thôn Điek Nót (nhánh 4)</t>
  </si>
  <si>
    <t>L=300m; Bn=4m, Bm=3m</t>
  </si>
  <si>
    <t>Đường nội thôn Đíek Lò 1 (nhánh 2)</t>
  </si>
  <si>
    <t>L=290m; Bn=4m, Bm=3m</t>
  </si>
  <si>
    <t>Cầu treo đi khu sản xuất thôn Kô chất</t>
  </si>
  <si>
    <t>Chiều dài cầu L =70m. Bề rộng mặt cầu: 1.0m.</t>
  </si>
  <si>
    <t>Cầu treo đi khu sản xuất thôn Kon Năng</t>
  </si>
  <si>
    <t>Chiều dài cầu L =60m. Bề rộng mặt cầu: 1.0m.</t>
  </si>
  <si>
    <t>Cầu treo Đăk Giắc thôn ĐăkPRồ</t>
  </si>
  <si>
    <t>Chiều dài cầu L =50m. Bề rộng mặt cầu: 1.0m.</t>
  </si>
  <si>
    <t>Cầu treo đi khu sản xuất Nước Doa thôn Kon Ke I</t>
  </si>
  <si>
    <t>Chiều dài cầu L =30m. Bề rộng mặt cầu: 1.0m.</t>
  </si>
  <si>
    <t>Thủy lợi Đăk La</t>
  </si>
  <si>
    <t>Dạng đập dâng kết hợp tràn xả lũ, có lưu lượng tháo lũ Qmax = 16,22m3/s.</t>
  </si>
  <si>
    <t>Cầu treo đi khu sản xuất thôn Măng Nách</t>
  </si>
  <si>
    <t>Chiều dài cầu L =52m. Bề rộng mặt cầu: 1.0m.</t>
  </si>
  <si>
    <t>Nhà văn hóa thôn Vác Y Nhông</t>
  </si>
  <si>
    <t>Nhà văn hóa tổng diện tích xây dựng S=100m2.</t>
  </si>
  <si>
    <t>Nhà văn hóa thôn Đăk Da</t>
  </si>
  <si>
    <t>Nhà văn hóa thôn Đăk Doa</t>
  </si>
  <si>
    <t>Nhà văn hóa thôn Ngọc Ring</t>
  </si>
  <si>
    <t>Nhà văn hóa thôn Đăk Lâng</t>
  </si>
  <si>
    <t>Nhà văn hóa thôn Kíp La</t>
  </si>
  <si>
    <t>Nhà văn hóa thôn Đắk Y Bay</t>
  </si>
  <si>
    <t>Nhà văn hóa thôn Văng Loa</t>
  </si>
  <si>
    <t>Nhà văn hóa thôn Măng Kri</t>
  </si>
  <si>
    <t>Nhà văn hóa thôn Điek Cua</t>
  </si>
  <si>
    <t>Nhà văn hóa thôn Đăk Lom</t>
  </si>
  <si>
    <t>Nhà văn hóa thôn Kon Chốt</t>
  </si>
  <si>
    <t>Nhà văn hóa thôn Kon Brẫy</t>
  </si>
  <si>
    <t>Nhà văn hóa thôn Kon Ke I</t>
  </si>
  <si>
    <t>Nhà văn hóa thôn Đăk Púk</t>
  </si>
  <si>
    <t>Nhà văn hóa thôn Đăk Lúp</t>
  </si>
  <si>
    <t>Nhà văn hóa thôn Tu Ngú</t>
  </si>
  <si>
    <t>Nhà văn hóa thôn Tu Thôn</t>
  </si>
  <si>
    <t>Cầu treo đi khu sản xuất làng Đăk Bao thôn Đăk Lúp</t>
  </si>
  <si>
    <t>Cấp nước sinh hoạt thôn Vi Pờ Ê I, Vi K Lâng II, Vi K Tàu</t>
  </si>
  <si>
    <t>Đập đầu mối, bể lọc, đường ống dẫn nước và bồn chứa, sân rửa.</t>
  </si>
  <si>
    <t>Thủy lợi Đăk Sao</t>
  </si>
  <si>
    <t>Dạng đập dâng kết hợp tràn xả lũ, có lưu lượng tháo lũ Qmax = 18,41m3/s.</t>
  </si>
  <si>
    <t>Cầu treo nước Ngheo thôn Đăk Sa</t>
  </si>
  <si>
    <t>chiều dài cầu L =70m. Bề rộng mặt cầu: 1.0m.</t>
  </si>
  <si>
    <t>Cầu treo đi khu sản xuất thôn Tu Nông</t>
  </si>
  <si>
    <t>Thủy lợi Đăk Ne</t>
  </si>
  <si>
    <t>Kéo dài 1500,0m kênh mới.</t>
  </si>
  <si>
    <t>Cầu treo đi khu sản xuất thôn Kon Piêng và Kon Plinh</t>
  </si>
  <si>
    <t>Chiều dài cầu L =74m. Bề rộng mặt cầu: 1.0m.</t>
  </si>
  <si>
    <t>Thủy Lợi Điek Lò</t>
  </si>
  <si>
    <t>Dạng đập dâng kết hợp tràn xả lũ, có lưu lượng tháo lũ Qmax=19,3m3/s, chiều rộng tràn B=7m.</t>
  </si>
  <si>
    <t>Cầu treo đi khu sản xuất thôn Đăk Ang</t>
  </si>
  <si>
    <t>Cầu treo đi khu sản xuất thôn Kon BRẫy</t>
  </si>
  <si>
    <t>Chiều dài cầu L =71m. Bề rộng mặt cầu: 1.0m.</t>
  </si>
  <si>
    <t>Đường GTNT từ thôn Đăk Lai đi làng Đăk Bao</t>
  </si>
  <si>
    <t>Đường vào khu sản xuất đập ĐăkPôê, xã Đăk Hring</t>
  </si>
  <si>
    <t>UBND xã Đăk Hring</t>
  </si>
  <si>
    <t>L = 1.170,94m; b=3m (kết cấu mặt đường bằng cấp phối đất đồi chọn lọc)</t>
  </si>
  <si>
    <t>644; 16/5/2013</t>
  </si>
  <si>
    <t>Đường điện hạ thế thôn 5A, xã Đăk Ui</t>
  </si>
  <si>
    <t>Phòng NN&amp;PTNT</t>
  </si>
  <si>
    <t>Xã Đăk Ui</t>
  </si>
  <si>
    <t xml:space="preserve">L=707,5m; Đường điện hạ thế (0,23kv) </t>
  </si>
  <si>
    <t>Đường GTNT thôn 5A, xã Đăk Ui</t>
  </si>
  <si>
    <t>UBND xã Đăk Ui</t>
  </si>
  <si>
    <t>L=465,25m; b=3m; (kết cấu mặt đường đất cấp phối)</t>
  </si>
  <si>
    <t xml:space="preserve">2057; 17/11/2014 </t>
  </si>
  <si>
    <t>Trường tiểu học Lý Tự Trọng, xã Đắk Ui (điểm trường thôn 2); Hạng mục: Cổng, tường rào và sân bê tông</t>
  </si>
  <si>
    <t>BQL CT 135 gđ 3 huyện</t>
  </si>
  <si>
    <t>Cổng tường rào L= 100m (kết cấu: Trụ cổng, tường rào xây gạch, cửa cổng sắt mở); Diên tích sân bê tông S= 120m2 (Mặt sân bằng bê tông xi măng mác 200)</t>
  </si>
  <si>
    <t>521; 13/05/2015</t>
  </si>
  <si>
    <t>Đường GTNT KonJơ ri, xã Ngọc Wang</t>
  </si>
  <si>
    <t>7485826</t>
  </si>
  <si>
    <t>UBND xã Ngọc Wang</t>
  </si>
  <si>
    <t>Xã Ngọc Wang</t>
  </si>
  <si>
    <t>L = 252 m; b=3m (kết cấu mặt đường cấp phối sỏi)</t>
  </si>
  <si>
    <t xml:space="preserve">2008B; 10/11/2014 </t>
  </si>
  <si>
    <t>Đường GTNT Kon Gu, xã Ngọc Wang</t>
  </si>
  <si>
    <t>7485837</t>
  </si>
  <si>
    <t>L = 254,79m; b=3m (kết cấu mặt đường cấp phối sỏi)</t>
  </si>
  <si>
    <t>1995B; 10/11/2014</t>
  </si>
  <si>
    <r>
      <rPr>
        <sz val="9"/>
        <rFont val="Arial Narrow"/>
        <family val="2"/>
      </rPr>
      <t xml:space="preserve">Trường mẫu giáo xã Ngọc Wang </t>
    </r>
    <r>
      <rPr>
        <i/>
        <sz val="9"/>
        <rFont val="Arial Narrow"/>
        <family val="2"/>
      </rPr>
      <t>(điểm trường thôn 1)</t>
    </r>
    <r>
      <rPr>
        <sz val="9"/>
        <rFont val="Arial Narrow"/>
        <family val="2"/>
      </rPr>
      <t xml:space="preserve">; </t>
    </r>
  </si>
  <si>
    <t>Nhà lớp học 01 phòng S= 84m2 (Móng xây đá chẻ mác 75; Tường xây gạch mác 50; mái lợp tôn)</t>
  </si>
  <si>
    <t>458; 06/05/2015</t>
  </si>
  <si>
    <t>Cổng tường rào trường tiểu học U Rê thôn 8 xã Ngọc Wang</t>
  </si>
  <si>
    <t>Cổng tường rào L= 120m  (kết cấu: Trụ cổng, tường rào xây gạch, cửa cổng sắt mở)</t>
  </si>
  <si>
    <t>522; 13/05/2015</t>
  </si>
  <si>
    <t>Nhà rông văn hóa thôn 9 (Kon Prop) xã ĐắkHring; HM: Cổng, tường rào, sân bê tông</t>
  </si>
  <si>
    <t>Xã Đăk Hring</t>
  </si>
  <si>
    <t>L= 41m (kết cấu: Trụ cổng xây gạch, Tường rào trụ bê tông kẽm gai); Diên tích sân bê tông S= 162m2 (Mặt sân bằng bê tông xi măng mác 150)</t>
  </si>
  <si>
    <t>509; 13/05/2015</t>
  </si>
  <si>
    <t>Nhà rông văn hóa thôn 7 (Tu Ria Piêng), xã ĐắkHring; HM: Cổng, tường rào, sân bê tông</t>
  </si>
  <si>
    <t>L= 76m (kết cấu: Trụ cổng xây gạch, Tường rào trụ bê tông kẽm gai); Diên tích sân bê tông S= 140m2 (Mặt sân bằng bê tông xi măng mác 150)</t>
  </si>
  <si>
    <t>511; 13/05/2015</t>
  </si>
  <si>
    <t>Đường GTNT thôn 7A (đề án 991)</t>
  </si>
  <si>
    <t>BQL XD NTM xã Đăk Ui</t>
  </si>
  <si>
    <t>L= 60m, Bn = 4m; Bm = 3,0m; đường BTXM mác 250</t>
  </si>
  <si>
    <t>846; 26/6/2015</t>
  </si>
  <si>
    <t>Đường điện chiếu sáng công lộ thôn 2 (Đắk Rế) xã ĐắkHring</t>
  </si>
  <si>
    <t xml:space="preserve">L= 101m; Đường điện hạ thế (0,23kv) </t>
  </si>
  <si>
    <t>516; 13/05/2015</t>
  </si>
  <si>
    <t>Đường đi khu sản xuất thôn 5 xã ĐắkLa</t>
  </si>
  <si>
    <t>Xã Đăk La</t>
  </si>
  <si>
    <t>L= 215m; b=3m; kết cấu mặt đường bằng bê tông xi măng mác 250</t>
  </si>
  <si>
    <t>513; 13/05/2015</t>
  </si>
  <si>
    <t>Cầu treo thôn 9 xã ĐắkLa</t>
  </si>
  <si>
    <t>L= 70m; b=0,9m; dầm sắt, mặt sàn lót ván</t>
  </si>
  <si>
    <t>520; 13/05/2015</t>
  </si>
  <si>
    <t>Đường đi khu sản xuất thôn 3, 4 và 5A (khu sản xuất Đắk Mát) Xã Đắk Ui; Hạng mục: Nền, mặt đường và công trình thoát nước</t>
  </si>
  <si>
    <t>7514998</t>
  </si>
  <si>
    <t>L=957m; b=3m (kết cấu mặt đường đất cấp phối)</t>
  </si>
  <si>
    <t>514; 13/05/2015</t>
  </si>
  <si>
    <t>Trường mẫu giáo xã Đắk ui (điểm trường thôn 7A); Hạng mục: Nhà lớp học 01 phòng</t>
  </si>
  <si>
    <t>7517927</t>
  </si>
  <si>
    <t>01 phòng S= 84m2 (Móng xây đá chẻ mác 75; Tường xây gạch mác 50; mái lợp tôn)</t>
  </si>
  <si>
    <t>523; 13/05/2015</t>
  </si>
  <si>
    <t>Nhà văn hóa thôn ĐắkKđem (thôn 6 xã ĐắkNgọk)</t>
  </si>
  <si>
    <t>Xã Đăk Ngọk</t>
  </si>
  <si>
    <t>S=150m2; (Móng xây đá chẻ mác 75; Tường xây gạch mác 50; mái lợp tôn)</t>
  </si>
  <si>
    <t>515; 13/05/2015</t>
  </si>
  <si>
    <t>b</t>
  </si>
  <si>
    <t>- Dự án dự kiến hoàn thành và bàn giao đưa vào sử dụng trong giai đoạn 2016-2020</t>
  </si>
  <si>
    <r>
      <rPr>
        <sz val="9"/>
        <rFont val="Arial Narrow"/>
        <family val="2"/>
      </rPr>
      <t xml:space="preserve">Đường bê ông xi măng từ Lô 1 phía sau nhà A Dung đến hết lô cà phê  nhà ông A Khuyên thôn 7 </t>
    </r>
    <r>
      <rPr>
        <i/>
        <sz val="9"/>
        <rFont val="Arial Narrow"/>
        <family val="2"/>
      </rPr>
      <t>(Tua Ria Piêng)</t>
    </r>
  </si>
  <si>
    <t>Chiều dài tuyến: L = 500m; Bn = 4m; Bm = 3,0m; đường BTXM</t>
  </si>
  <si>
    <t>2015-2016</t>
  </si>
  <si>
    <t>118; 17/11/2015</t>
  </si>
  <si>
    <t>Đường giao thông NT thôn Long Loi Thị trấn</t>
  </si>
  <si>
    <t>TT Đăk Hà</t>
  </si>
  <si>
    <t>L= 91m, Bn = 4m; Bm = 3,0m; đường BTXM mác 250</t>
  </si>
  <si>
    <t>517; 13/5/2015</t>
  </si>
  <si>
    <t>Đường Kon Ron-Đắk Phía xã Ngọc Réo</t>
  </si>
  <si>
    <t>Xã Ngọc Réo</t>
  </si>
  <si>
    <t>Chiều dài tuyến: L = 1.201m; Bn = 4m; Bm = 3,0m; đường BTXM</t>
  </si>
  <si>
    <t>518; 14/05/2015</t>
  </si>
  <si>
    <t>Cụm trường MN thôn 13 xã ĐắkHring; HM: Cổng, tường rào</t>
  </si>
  <si>
    <t>Cổng tường rào L= 92m (kết cấu: Trụ cổng, tường rào xây gạch, cửa cổng sắt mở)</t>
  </si>
  <si>
    <t>1162; 24/9/2015</t>
  </si>
  <si>
    <t>Thủy lợi Đăk Peng, xã Đăk Ui</t>
  </si>
  <si>
    <t>xã Đăk Ui</t>
  </si>
  <si>
    <t>Xây dựng cụm đầu mối, kênh và công trình trên kênh để cung cấp nước tưới cho 10 ha lúa 1 vụ và 5 ha lúa 2 vụ</t>
  </si>
  <si>
    <t>1932; 30/10/2014</t>
  </si>
  <si>
    <t>- Dự án hoàn thành và bàn giao đưa vào sử dụng giai đoạn 2016-2020</t>
  </si>
  <si>
    <r>
      <rPr>
        <sz val="9"/>
        <rFont val="Arial Narrow"/>
        <family val="2"/>
      </rPr>
      <t xml:space="preserve">Đường GTNT bê tông xi măng thôn 9 </t>
    </r>
    <r>
      <rPr>
        <i/>
        <sz val="9"/>
        <rFont val="Arial Narrow"/>
        <family val="2"/>
      </rPr>
      <t>(Kon Proh)</t>
    </r>
  </si>
  <si>
    <t>7587022</t>
  </si>
  <si>
    <t>Chiều dài tuyến: L =277,14m; Bn = 4m; Bm = 3,0m; đường BTXM</t>
  </si>
  <si>
    <t>74; 31/8/2016</t>
  </si>
  <si>
    <t>Nhà rông văn hóa thôn 3 (Kon Jơ Ri) xã Ngọk Wang; Hạng mục: Cổng, tường rào và sân bê tông</t>
  </si>
  <si>
    <t>thôn 3 (Kon Jơ Ri) xã Ngọc Wang</t>
  </si>
  <si>
    <t>Cổng L=6m; Tường rào L=97,5m; Sân bê tông S=365,8m2.</t>
  </si>
  <si>
    <t>1072b; 30/8/2016</t>
  </si>
  <si>
    <t>Cống thoát nước ngang đường thôn 8 (Kon Brông) xã Ngọk Wang</t>
  </si>
  <si>
    <t>7587012</t>
  </si>
  <si>
    <t>thôn 8 (Kon Brông) xã Ngọc Wang</t>
  </si>
  <si>
    <t>Cống tròn BTLT L=8m</t>
  </si>
  <si>
    <t>1074b; 30/8/2016</t>
  </si>
  <si>
    <t>Nhà rông văn hóa thôn 6 (Kon Gu II) xã Ngọk Wang; Hạng mục: Cổng, tường rào và sân bê tông</t>
  </si>
  <si>
    <t>7587005</t>
  </si>
  <si>
    <t>thôn 6 (Kon Gu II) xã Ngọc Wang</t>
  </si>
  <si>
    <t>Sân bê tông S=670m2; sơn sửa lại cổng, tường rào</t>
  </si>
  <si>
    <t>1073; 30/8/2016</t>
  </si>
  <si>
    <r>
      <rPr>
        <sz val="9"/>
        <rFont val="Arial Narrow"/>
        <family val="2"/>
      </rPr>
      <t xml:space="preserve">Đường GTNT thôn 10 </t>
    </r>
    <r>
      <rPr>
        <i/>
        <sz val="9"/>
        <rFont val="Arial Narrow"/>
        <family val="2"/>
      </rPr>
      <t>(Đăk Chót)</t>
    </r>
  </si>
  <si>
    <t>7586995</t>
  </si>
  <si>
    <t>UBND xã Đăk La</t>
  </si>
  <si>
    <t>xã Đăk La</t>
  </si>
  <si>
    <t>Tuyến 1: L=66m, Bm=3m; Tuyến 2: L=155m, Bm=3m</t>
  </si>
  <si>
    <t>1077; 30/8/2016</t>
  </si>
  <si>
    <t>Đường giao thông thôn Kơ La, xã Đăk Pxi   (Đề án 991)</t>
  </si>
  <si>
    <t>BQL XD NTM xã Đăk Pxi</t>
  </si>
  <si>
    <t xml:space="preserve">xã Đăk Pxi </t>
  </si>
  <si>
    <t>L= 250m, Bn = 4m; Bm = 3,0m; đường BTXM mác 250</t>
  </si>
  <si>
    <t>99; 24/10/2016</t>
  </si>
  <si>
    <t xml:space="preserve">Sửa chữa, nâng cấp thủy lợi thôn Long Gôn xã Đăk Pxi </t>
  </si>
  <si>
    <t>UBND xã Đăk Pxi</t>
  </si>
  <si>
    <t xml:space="preserve">Cung cấp nước tưới cho 15 ha lúa nước 02 vụ (7,0ha lúa nước hiện đang phục vụ tưới và mở rộng thêm 8,0ha lúa nước 2 vụ) </t>
  </si>
  <si>
    <t>2016-2017</t>
  </si>
  <si>
    <t>1535; 30/10/2015</t>
  </si>
  <si>
    <t>Nhà rông thôn Kon Rôn, xã Ngọc Réo</t>
  </si>
  <si>
    <t>BQL XD NTM xã Ngọc Réo</t>
  </si>
  <si>
    <t>xã Ngọc Réo</t>
  </si>
  <si>
    <t>S=102m2</t>
  </si>
  <si>
    <t>137; 28/10/2016</t>
  </si>
  <si>
    <t>Sửa chữa, cải tạo đập Đăk Ia (Hạng mục: Sửa chữa và cải tạo), xã Đăk Long</t>
  </si>
  <si>
    <t>7586818</t>
  </si>
  <si>
    <t>Thôn Đăk Lấp, xã Đăk Long</t>
  </si>
  <si>
    <t>Cung cấp nước tưới cho khoảng 20 ha trong đó: 13,5 ha lúa nước và 6,5 ha cây hoa màu, cây công nghiệp</t>
  </si>
  <si>
    <t xml:space="preserve">1071; 30/8/2016 </t>
  </si>
  <si>
    <t>Trạm phát thanh xã</t>
  </si>
  <si>
    <t>xã Đăk Long</t>
  </si>
  <si>
    <t>01 nhà trạm; phủ sóng không dây đến 7/7 thôn</t>
  </si>
  <si>
    <t>1406; 31/10/2016</t>
  </si>
  <si>
    <t xml:space="preserve">Điểm trường MG thôn 2 (Đăk Rế) xã Đăk Hring; Hạng mục: Nhà lớp học 01 phòng và Cổng, tường rào;Đường nội bộ sân bê tông </t>
  </si>
  <si>
    <t>7663137</t>
  </si>
  <si>
    <t>thôn 2 (Đăk Rế) Đăk Hring</t>
  </si>
  <si>
    <t>01 Phòng (Móng xây đá chẻ mác 75; Tường xây gạch mác 50; mái lợp tôn), sân bê tông 62m2</t>
  </si>
  <si>
    <t>2017-2018</t>
  </si>
  <si>
    <t>1405; 31/10/2016</t>
  </si>
  <si>
    <t xml:space="preserve">Công trình: Điểm trường MG thôn 7 (Tua Ria Piêng) xã Đăk Hring; Hạng mục:  Nhà lớp học 01 phòng và Cổng, tường rào;Đường nội bộ sân bê tông </t>
  </si>
  <si>
    <t>7663135</t>
  </si>
  <si>
    <t>thôn 7 (Tua Ria Piêng) Đăk Hring</t>
  </si>
  <si>
    <t>01 Phòng (Móng xây đá chẻ mác 75; Tường xây gạch mác 50; mái lợp tôn), sân bê tông 113m2</t>
  </si>
  <si>
    <t>1404; 31/10/2016</t>
  </si>
  <si>
    <t>Đường GTNT thôn 9 (Kon Proh) gđ2</t>
  </si>
  <si>
    <t>UBND xã Đăk Hing</t>
  </si>
  <si>
    <t>thôn 9 (Kon Proh) Đăk Hring</t>
  </si>
  <si>
    <t>L1=400m; L2=555m; Bm=3m, kết cấu mặt đường BTXM</t>
  </si>
  <si>
    <t>95; 31/10/2016</t>
  </si>
  <si>
    <t>Đường GTNT từ đường liên xã đến khu sản xuất thôn Kon Chôn (thôn 1), xã Ngọk Wang; Hạng mục: Cống thoát nước và đường hai bên đầu cống</t>
  </si>
  <si>
    <t>Thôn Kon Chôn (thôn 1) Xã Ngọc Wang</t>
  </si>
  <si>
    <t>L = 199 m, kết cấu mặt đường cấp phối đất đồi; cống tròn D150</t>
  </si>
  <si>
    <t>1409a; 31/10/2016</t>
  </si>
  <si>
    <t xml:space="preserve">Đường GTNT (đoạn từ cầu Vồng đến Hội trường thôn) Thôn ĐăkKđem (thôn 6) xã Đăk Ngọk </t>
  </si>
  <si>
    <t>7660989</t>
  </si>
  <si>
    <t xml:space="preserve">UBND xã Đăk Ngọk </t>
  </si>
  <si>
    <t>xã Đăk Ngọk</t>
  </si>
  <si>
    <t>Chiều dài tuyến: L = 2510m; Bn = 4m; Bm = 3,5m; đường BTXM</t>
  </si>
  <si>
    <t>138; 31/10/2016</t>
  </si>
  <si>
    <t xml:space="preserve">Đường Giao thông thôn Kon Braih, xã Ngọc Réo </t>
  </si>
  <si>
    <t>UBND xã Ngọc Réo</t>
  </si>
  <si>
    <t>L =400m;Bn=4m; Bm=3m; đường BTXM M250</t>
  </si>
  <si>
    <t>87; 28/9/2017</t>
  </si>
  <si>
    <t>Đường vào khu sản xuất Đăk Rơ Wang, xã Đăk Pxi ; HM: Đường bê tông xi măng</t>
  </si>
  <si>
    <t>7663133</t>
  </si>
  <si>
    <t xml:space="preserve">UBND xã Đăk Pxi </t>
  </si>
  <si>
    <t xml:space="preserve">Xã Đăk Pxi </t>
  </si>
  <si>
    <t>Chiều dài tuyến: L = 400m; Bn = 5,5m; Bm = 2,5m; đường BTXM M250</t>
  </si>
  <si>
    <t>47A; 29/9/2017</t>
  </si>
  <si>
    <t>Công trình: Sân thể thao thôn 3 (Kon Mong), xã Đăk Hring; Hạng mục: San gạt mặt bằng, mương thoát nước và các hạng mục phụ trợ khác</t>
  </si>
  <si>
    <t>7663136</t>
  </si>
  <si>
    <t>thôn 3 (Kon Mong) Đăk Hring</t>
  </si>
  <si>
    <t>S=7000m2</t>
  </si>
  <si>
    <t>2570A; 29/9/2017</t>
  </si>
  <si>
    <t>Công trình: Đường giao thông nông thôn 6 (Tu Ria Yôp), xã Đăk Hing; HM: Đường bê tông xi măng (đoạn từ  Nhà rông văn hóa đi khu sản xuất)</t>
  </si>
  <si>
    <t>7650847</t>
  </si>
  <si>
    <t>Thôn 6 (Tu Ria Yốp) xã Đăk Hring</t>
  </si>
  <si>
    <t>L= 300m; Bn=4m; Bm=3m; kết cấu mặt đường BTXM</t>
  </si>
  <si>
    <t>48; 30/9/2017</t>
  </si>
  <si>
    <t>Sửa chữa Nhà rông thôn Đăk K ơ Ne, xã Đăk Long</t>
  </si>
  <si>
    <t>69; 29/9/2017</t>
  </si>
  <si>
    <t>Công trình: Đường giao thông thôn 5 (Kon Gu I) đoạn từ tỉnh lộ 671 đến giáp ngã ba đường vào nhà nguyện thôn 5 xã Ngọk Wang</t>
  </si>
  <si>
    <t>Thôn Kon Gu I (thôn 5) xã Ngọc Wang</t>
  </si>
  <si>
    <t>L= 150m; Bn=4m; Bm=3m; kết cấu mặt đường BTXM, Rãnh thoát nước</t>
  </si>
  <si>
    <t>85; 29/9/2017</t>
  </si>
  <si>
    <t>Công trình: Đường giao thông nông thôn thôn 1 (Đăk Klong), xã Đăk Hring; Đường bê tông xi măng (đoạn từ  Nhà rông văn hóa đi khu sản xuất)</t>
  </si>
  <si>
    <t>Thôn 1 (Đăk Klong) xã Đăk Hring</t>
  </si>
  <si>
    <t>L= 210m; Bn=4m; Bm=3m; kết cấu mặt đường BTXM</t>
  </si>
  <si>
    <t>29; 30/9/2017</t>
  </si>
  <si>
    <t>Xây dựng mới nhà rông thôn Pa Cheng, xã Đăk Long</t>
  </si>
  <si>
    <t>70; 29/9/2017</t>
  </si>
  <si>
    <t xml:space="preserve">Công trình thủy lợi Hồ Đăk Lok thôn 2 xã Đăk Ui, hạng mục: Đầu tư xây dựng mới kênh bê tông </t>
  </si>
  <si>
    <t>7658098</t>
  </si>
  <si>
    <t>Ft=10ha (4ha lúa; 6ha cà phê)</t>
  </si>
  <si>
    <t>2565; 29/9/2017</t>
  </si>
  <si>
    <t xml:space="preserve">Đường Giao thông thôn Kon Rôn đi thôn Đăk Phía, xã Ngọc Réo </t>
  </si>
  <si>
    <t>7664935</t>
  </si>
  <si>
    <t>L =800m;Bn=4m; Bm=3m và mương thoát nước hình thang bằng đất, bê tông</t>
  </si>
  <si>
    <t>2557A; 29/9/2017</t>
  </si>
  <si>
    <t xml:space="preserve">Sửa chữa kênh thủy lợi Đăk Pe, xã Đăk Pxi </t>
  </si>
  <si>
    <t>7663132</t>
  </si>
  <si>
    <t xml:space="preserve">Chiều dài tuyến: L = 950m; BxH = (50x60)cm; Ft = 12ha; </t>
  </si>
  <si>
    <t>2547a; 29/9/2017</t>
  </si>
  <si>
    <t>Nhà văn hóa cộng đồng xã Đăk Long</t>
  </si>
  <si>
    <t>7663131</t>
  </si>
  <si>
    <t>S=200m2</t>
  </si>
  <si>
    <t>2018-2019</t>
  </si>
  <si>
    <t>2567a; 29/9/2017</t>
  </si>
  <si>
    <t>Trường TH Bế Văn Đàn thôn 13 (Đăk Kang Yôp) xã ĐắkHring; HM: Nhà lớp học 01 phòng</t>
  </si>
  <si>
    <t>thôn 13, xã Đăk Hring</t>
  </si>
  <si>
    <t xml:space="preserve"> 01 phòng</t>
  </si>
  <si>
    <t>Công trình: Đường giao thông nông thôn thôn 1 (Đăk Klong), xã Đăk Hring; Đường bê tông xi măng (đoạn từ  tỉnh lộ 677 đến nhà A Sâu)</t>
  </si>
  <si>
    <t>L= 90m; Bn=4m; Bm=3m; kết cấu mặt đường BTXM</t>
  </si>
  <si>
    <t>Đường bê tông xi măng từ thể thao thôn 3 (Kon Mong) đi thôn 6 (Tu Ria Yôp) xã Đăk Hing</t>
  </si>
  <si>
    <t>thôn Kon Mong (thôn 3) Đăk Hring</t>
  </si>
  <si>
    <t>L= 2200; Bn=4m; Bm=3m; kết cấu mặt đường BTXM</t>
  </si>
  <si>
    <t>Đầu tư đường điện hạ thế thôn 5 (Kon Gu I) xã Ngọk Wang (giai đoạn 1) : đoạn từ đường TL đến hết khu dân cư xóm 5</t>
  </si>
  <si>
    <t>Chiều dài L = 300m</t>
  </si>
  <si>
    <t>Đường giao thông từ tỉnh lộ 671 đi thôn 6 (Kon Gu II), xã Ngọc Wang: Hạng mục: Làm mới rãnh thoát nước dọc; cải tạo cống thoát nước ngang</t>
  </si>
  <si>
    <t>L= 1000m</t>
  </si>
  <si>
    <t>Trường Tiểu học 30/4 điểm trường thôn Đăk kđem; Hạng mục Sân bê tông và các hạng mục khác</t>
  </si>
  <si>
    <t>S=200m2; Bê tông đá 1x2 mác 200</t>
  </si>
  <si>
    <t>Đầu tư hệ thống điện 3 pha phục vụ sản xuất (canh tác cây CN lâu năm) cho nhân dân trên địa bàn thôn 8 (Kon Brông); đoạn từ điểm trường tiểu học thôn 8 (Kon Brông) đến giáp đường đi thôn 2 xã Ngọk Wang</t>
  </si>
  <si>
    <t>Chiều dài L = 390m</t>
  </si>
  <si>
    <t>Đầu tư đường điện hạ thế thôn 3 (Kon Jri) xã Ngọk Wang: đoạn từ đường liên xã đến giáp lồng hồ ĐăkLoh</t>
  </si>
  <si>
    <t>Chiều dài L = 500m</t>
  </si>
  <si>
    <t xml:space="preserve">Sửa chữa kênh mương đầu mối Đắk Cấm- Thôn Kon Braih xã Ngọc Réo </t>
  </si>
  <si>
    <t>Sửa chữa bờ kênh BTCT chiều dài 20 (m); Khôi phục hệ thống ống dẫn nước</t>
  </si>
  <si>
    <t xml:space="preserve">Sửa chữa kênh mương đầu đập Đắk Lôi - thôn Kon Krớk xã Ngọc Réo </t>
  </si>
  <si>
    <t>Kiên cố hóa đập tạm Đắk Lôi, L=30m</t>
  </si>
  <si>
    <t xml:space="preserve">Đường vào khu sản xuất Đăk Pin thôn 8 xã Đăk Pxi </t>
  </si>
  <si>
    <t>Chiều dài tuyến: L = 1700m; Bn = 4 m; Bm = 2,5m; đường BTXM M250</t>
  </si>
  <si>
    <t>Sửa chửa cống qua đường trên kênh chính đập dâng Đăk Ui và các hạng mục phụ trợ khác</t>
  </si>
  <si>
    <t>L= 8m và Sửa chữa các hạng mục khác</t>
  </si>
  <si>
    <t>Đầu tư đường điện hạ thế thôn Kon Gu I xã Ngọk Wang (giai đoạn 2): đoạn từ đường TL đến hết khu dân cư xóm 5</t>
  </si>
  <si>
    <t xml:space="preserve">Đường giao thông thôn 8, xã Ngọc Wang (đoạn từ tỉnh lộ 671 đi thôn 8, thôn 2) </t>
  </si>
  <si>
    <t>thôn 8 và thôn 2 xã Ngọc Wang</t>
  </si>
  <si>
    <t>L= 1800; Bn=4m; Bm=3m; kết cấu mặt đường BTXM</t>
  </si>
  <si>
    <t xml:space="preserve">Xây dựng đường GTNT thôn Kon Jong ( Đoạn từ điểm trường mẫu giáo đến ngã ba tỉnh lộ 671) xã Ngọc Réo </t>
  </si>
  <si>
    <t>L =800(m); B=3(m)</t>
  </si>
  <si>
    <t>Đường vào khu sản xuất thôn Pa Cheng xã Đăk Long (đoạn từ Trường MN đi khu giản dân) ; HM: Đường bê tông xi măng và mương thoát nước</t>
  </si>
  <si>
    <t xml:space="preserve">UBND xã Đăk Long </t>
  </si>
  <si>
    <t>Chiều dài tuyến: L = 800m; Bn = 5,5m; Bm = 3-2,5m; đường BTXM M250</t>
  </si>
  <si>
    <t>Công trình đường GTNT thôn 5B đi thôn 4 xã Đăk Ui</t>
  </si>
  <si>
    <t>L= 2900m; Bn=4m; Bm=3m; kết cấu mặt đường BTXM</t>
  </si>
  <si>
    <t>Nâng cấp hệ thống đường dây hạ thế tại Thôn Kon Chôn (thôn 1) xã Ngọk Wang: đoạn từ giáp ranh giới thôn 2 đến hết thôn 1</t>
  </si>
  <si>
    <t>Chiều dài L = 250m</t>
  </si>
  <si>
    <t>Nâng cấp hệ thống đường dây hạ thế tại Thôn Kon Chôn (thôn 1) xã Ngọk Wang: đoạn từ ngã ba đường đi nghĩa trang thôn đến hết đất ở của dân</t>
  </si>
  <si>
    <t>Đường giao thông nội bộ thôn Kon Jri (thôn 3) xã Ngọk Wang</t>
  </si>
  <si>
    <t>L=220m; Bn=4m; Bm=3m. kết cấu mặt đường BTXM</t>
  </si>
  <si>
    <t>Đường giao thông nội bộ thôn Kon Gu II (thôn 6), xã Ngọc Wang</t>
  </si>
  <si>
    <t>L=150m; Bn=4m; Bm=3m. kết cấu mặt đường BTXM</t>
  </si>
  <si>
    <t>Đường giao thông trục thôn thôn 10 xã Đăk Kôi; hạng mục: Nền, mặt đường và công trình thoát nước</t>
  </si>
  <si>
    <t xml:space="preserve">Đường GTNT loại B.  L=780,60m  </t>
  </si>
  <si>
    <t>672; 28/10/2013</t>
  </si>
  <si>
    <t>Đường giao thông nông thôn thôn 6 xã Đăk Kôi, (đoạn từ đường liên thôn đi nhà rông); hạng mục: Nền, mặt đường và công trình thoát nước.</t>
  </si>
  <si>
    <t xml:space="preserve">Đường GTNT loại B.  L=283,46m </t>
  </si>
  <si>
    <t>673a; 31/10/2014</t>
  </si>
  <si>
    <t>Sửa chữa, nâng cấp mở rộng nước sinh hoạt thôn 2, 3 xã Đăk Pne; hạng mục: Đầu mối, đường ống, bể lọc và bồn chứa.</t>
  </si>
  <si>
    <t>UBND xã Đăk Pne</t>
  </si>
  <si>
    <t>xã Đăk Pne</t>
  </si>
  <si>
    <t>Đầu tư sửa chữa, nâng cấp, với lưu lượng cấp nước đầu mối: 3,014l/s.</t>
  </si>
  <si>
    <t>552;  09/9/2014</t>
  </si>
  <si>
    <t>Đường từ QL 24 đi cầu treo thôn 5 xã Tân Lập</t>
  </si>
  <si>
    <t>Xã Tân Lập</t>
  </si>
  <si>
    <t>Đường cấp B, L= 157,5m.</t>
  </si>
  <si>
    <t>659; 28/10/2013</t>
  </si>
  <si>
    <t>Đường GTNT nội thôn 08 thị trấn Đăk Rve; hạng mục: Nền, mặt đường và công trình thoát nước.</t>
  </si>
  <si>
    <t>UBND thị trấn Đăk Rve</t>
  </si>
  <si>
    <t>thị trấn Đăk Rve</t>
  </si>
  <si>
    <t>Đường giao thông  loại B; L = 130.17m</t>
  </si>
  <si>
    <t>670; 28/10/2014</t>
  </si>
  <si>
    <t>Đường vào nhà Hội trường thôn 4; hạng mục: Nền, mặt đường và công trình thoát nước;</t>
  </si>
  <si>
    <t>Đường GTNT cấp C,  L = 125.91 m</t>
  </si>
  <si>
    <t>949; 31/12/2014</t>
  </si>
  <si>
    <t>Nhà hội trường thôn thôn 6 thị trấn Đăk Rve; hạng mục: Nhà hội trường.</t>
  </si>
  <si>
    <t>Công trình dân dụng; Công trình cấp IV ; DT xây dựng: 63,2m2</t>
  </si>
  <si>
    <t>852; 31/12/2014</t>
  </si>
  <si>
    <t>Nhà rông thôn 7 thị trấn Đăk Rve. Hạng mục: San nền, sân bê tông và cổng tường rào</t>
  </si>
  <si>
    <t>Công trình dân dụng, cấp IV</t>
  </si>
  <si>
    <t>657; 28/10/2012</t>
  </si>
  <si>
    <t>Đường A Ninh thôn 4 thị trấn Đăk Rve</t>
  </si>
  <si>
    <t>Đường cấp B, L= 210m.</t>
  </si>
  <si>
    <t>580; 29/9/2015</t>
  </si>
  <si>
    <t>Đường giao thông nội thôn thôn 8 (đoạn cuối thôn); hạng mục: Nền, mặt đường và công trình thoát nước</t>
  </si>
  <si>
    <t>Đường GTNT cấp B; L = 155.15m</t>
  </si>
  <si>
    <t>851; 31/12/2014</t>
  </si>
  <si>
    <t>Đường A Ninh thôn 4 thị trấn Đăk Rve (đoạn từ nhà ông Sơn đến nhà ông Bông).</t>
  </si>
  <si>
    <t>7588323</t>
  </si>
  <si>
    <t>Đường GTNT cấp B; L  = 80,5m.</t>
  </si>
  <si>
    <t>422; 31/8/2016</t>
  </si>
  <si>
    <t>Đường đi khu sản xuất thôn 6 thị trấn Đăk Rve</t>
  </si>
  <si>
    <t>7588329</t>
  </si>
  <si>
    <t>Đường GTNT cấp C; L  = 55m.</t>
  </si>
  <si>
    <t>421; 31/8/2016</t>
  </si>
  <si>
    <t>Đường đi khu sản xuất thôn 7 thị trấn Đăk Rve</t>
  </si>
  <si>
    <t>7588333</t>
  </si>
  <si>
    <t>Đường GTNT cấp C; L  = 471,42m.</t>
  </si>
  <si>
    <t>415; 31/8/2016</t>
  </si>
  <si>
    <t>Đường đi khu sản xuất thôn 5 xã Tân Lập; hạng mục: Nền, mặt đường</t>
  </si>
  <si>
    <t>7588473</t>
  </si>
  <si>
    <t xml:space="preserve"> UBND xã Tân Lập</t>
  </si>
  <si>
    <t>Đường GTNT cấp C; L = 145,13m.</t>
  </si>
  <si>
    <t>417; 31/8/2016</t>
  </si>
  <si>
    <t>Đường đi khu sản xuất cầu Kon Bưu thôn 4 xã Tân Lập (lý trình Km0+45-Km0+125)</t>
  </si>
  <si>
    <t>7588471</t>
  </si>
  <si>
    <t>Đường GTNT cấp C; L = 119,97m.</t>
  </si>
  <si>
    <t>416; 31/8/2016</t>
  </si>
  <si>
    <t>Nhà rông thôn Kon Lỗ xã Đăk Tơ Lung; hạng Bờ kè và hệ thống thoát nước</t>
  </si>
  <si>
    <t>7588450</t>
  </si>
  <si>
    <t>Xã Đăk Tơ Lung</t>
  </si>
  <si>
    <t>Bờ kè dài 36,5m; kết cấu xây đá hộc VXM mac75, taluy thoát nước mặt ốp đan chừa lỗ kích thước 500*500.</t>
  </si>
  <si>
    <t>414; 31/8/2016</t>
  </si>
  <si>
    <t>Đường từ quốc lộ 24 vào cầu treo thôn 12 xã Đăk Tờ Re</t>
  </si>
  <si>
    <t>7588281</t>
  </si>
  <si>
    <t>UBND xã Đăk Tờ Re</t>
  </si>
  <si>
    <t>Nâng cấp nền, mặt đường, cống thoát nước ngang; chiều dài L = 368m, cống bảng (60x80cm) dài 6m</t>
  </si>
  <si>
    <t>418; 31/8/2016</t>
  </si>
  <si>
    <t>Đường nội thôn thôn 6 xã Đăk Tờ Re</t>
  </si>
  <si>
    <t>7588282</t>
  </si>
  <si>
    <t>Đường GTNT cấp B; L = 400,27m, Bm=3m, kết cấu BTXM</t>
  </si>
  <si>
    <t>419; 31/8/2016</t>
  </si>
  <si>
    <t>Đường đi khu sản xuất thôn 13 xã Đăk Ruồng</t>
  </si>
  <si>
    <t>7588182</t>
  </si>
  <si>
    <t>UBND xã Đăk Ruồng</t>
  </si>
  <si>
    <t>Đường GTNT cấp C; L = 2.600m; Bn = Bm = 3,0m; bằng cấp phối đất đồi được lu lèn đầm chặt</t>
  </si>
  <si>
    <t>424a; 31/8/2016</t>
  </si>
  <si>
    <t>Đường giao thông nông thôn từ thôn 6 đi thôn 5A xã Đăk Kôi,</t>
  </si>
  <si>
    <t>Đường cấp C, L=364,89m</t>
  </si>
  <si>
    <t>667; 30/10/2015</t>
  </si>
  <si>
    <t>Đường đi khu dân cư Đăk Phơr thôn 01 xã Đăk Pne</t>
  </si>
  <si>
    <t>Đường cấp C, L= 498,59m.</t>
  </si>
  <si>
    <t>666; 30/10/2015</t>
  </si>
  <si>
    <r>
      <rPr>
        <sz val="9"/>
        <rFont val="Arial Narrow"/>
        <family val="2"/>
      </rPr>
      <t xml:space="preserve">Đường đi khu sản xuất Văng Sơ Tơ đến đường đi khu sản xuất Đăk Nghen xã Đăk Pne </t>
    </r>
    <r>
      <rPr>
        <i/>
        <sz val="9"/>
        <rFont val="Arial Narrow"/>
        <family val="2"/>
      </rPr>
      <t>(đoạn nối tiếp)</t>
    </r>
  </si>
  <si>
    <t>Đường giao thông nông thôn cấp B, L=259m</t>
  </si>
  <si>
    <t>600;
31/10/2016</t>
  </si>
  <si>
    <r>
      <rPr>
        <sz val="9"/>
        <rFont val="Arial Narrow"/>
        <family val="2"/>
      </rPr>
      <t xml:space="preserve">Sân, cổng, tường rào Trường Tiểu học Kim Đồng </t>
    </r>
    <r>
      <rPr>
        <i/>
        <sz val="9"/>
        <rFont val="Arial Narrow"/>
        <family val="2"/>
      </rPr>
      <t>(thôn 3)</t>
    </r>
    <r>
      <rPr>
        <sz val="9"/>
        <rFont val="Arial Narrow"/>
        <family val="2"/>
      </rPr>
      <t xml:space="preserve"> xã Đăk Tờ Re, huyện Kon Rẫy.</t>
    </r>
  </si>
  <si>
    <t>7628853</t>
  </si>
  <si>
    <t>Công trình dân dụng cấp IV; Sân bê tông 524m2; Cổng tường rào L=222m</t>
  </si>
  <si>
    <t>608;
31/10/2016</t>
  </si>
  <si>
    <r>
      <rPr>
        <sz val="9"/>
        <rFont val="Arial Narrow"/>
        <family val="2"/>
      </rPr>
      <t xml:space="preserve">Đường đi khu sản xuất thôn 5 xã Tân Lập </t>
    </r>
    <r>
      <rPr>
        <i/>
        <sz val="9"/>
        <rFont val="Arial Narrow"/>
        <family val="2"/>
      </rPr>
      <t>(nhánh 2 – đoạn nối tiếp)</t>
    </r>
  </si>
  <si>
    <t>Đường GTNT cấp C, L=128m</t>
  </si>
  <si>
    <t>590;
31/10/2016</t>
  </si>
  <si>
    <t>Đường đi khu sản xuất thôn 4 xã Tân lập (nhánh 2); hạng mục: Nền mặt đường và công trình thoát nước</t>
  </si>
  <si>
    <t>Đường GTNT cấp C, L=86,45m</t>
  </si>
  <si>
    <t>591;
31/10/2016</t>
  </si>
  <si>
    <t>Đường Hoàng Thị Loan, thôn 4 thị trấn Đăk Rve; Hạng mục: Nền, mặt đường.</t>
  </si>
  <si>
    <t>Đường GTNT cấp B, L=103,10m</t>
  </si>
  <si>
    <t>601;
31/10/2016</t>
  </si>
  <si>
    <r>
      <rPr>
        <sz val="9"/>
        <rFont val="Arial Narrow"/>
        <family val="2"/>
      </rPr>
      <t xml:space="preserve">Đường đi khu sản xuất thôn 6 thị trấn Đăk Rve </t>
    </r>
    <r>
      <rPr>
        <i/>
        <sz val="9"/>
        <rFont val="Arial Narrow"/>
        <family val="2"/>
      </rPr>
      <t>(nhánh 2)</t>
    </r>
  </si>
  <si>
    <t>Đường giao thông nông thôn cấp C, L=121,36m</t>
  </si>
  <si>
    <t>602;
31/10/2016</t>
  </si>
  <si>
    <r>
      <rPr>
        <sz val="9"/>
        <rFont val="Arial Narrow"/>
        <family val="2"/>
      </rPr>
      <t xml:space="preserve">Đường đi khu sản xuất thôn 7 thị trấn Đăk Rve </t>
    </r>
    <r>
      <rPr>
        <i/>
        <sz val="9"/>
        <rFont val="Arial Narrow"/>
        <family val="2"/>
      </rPr>
      <t>(nhánh 2)</t>
    </r>
  </si>
  <si>
    <t>Đường GTNT cấp C, L=97,3m</t>
  </si>
  <si>
    <t>603;
31/10/2016</t>
  </si>
  <si>
    <t>Công trình Sửa chữa công trình thủy lợi nước Nhê thôn Kon Lỗ, xã Đăk Tơ Lung</t>
  </si>
  <si>
    <t>Công trình sửa chữa, cấp IV;</t>
  </si>
  <si>
    <t>585;
31/10/2016</t>
  </si>
  <si>
    <t>Công trình đường đi khu sản xuất thôn Kon Lỗ nối dài (khu xóm mới)</t>
  </si>
  <si>
    <t>Đường GTNT cấp C, L=500m</t>
  </si>
  <si>
    <t>77;
21/9/2017</t>
  </si>
  <si>
    <t>Sửa chữa cầu treo thôn 2 xã Đăk Pne</t>
  </si>
  <si>
    <t>Công trình giao thông cấp IV, L=60m</t>
  </si>
  <si>
    <t>530;
22/9/2017</t>
  </si>
  <si>
    <t>Bê tông hóa đường giao thông thôn 8 xã Đăk Ruồng (đoạn từ cuối làng đi khu sản xuất)</t>
  </si>
  <si>
    <t>xã Đăk Ruồng</t>
  </si>
  <si>
    <t>Đường cấp B, bê tông xi măng, L=300m</t>
  </si>
  <si>
    <t>60;
22/9/2017</t>
  </si>
  <si>
    <t>Đường bê tông hóa mặt đường  từ Cầu treo làng Kon BDeh đi khu sản xuất thôn 11 (Kon Tuh, Kon Bdeh) xã Đăk Ruồng</t>
  </si>
  <si>
    <t>61;
22/9/2017</t>
  </si>
  <si>
    <t>Đường bê tông hóa mặt đường đi khu sản xuất thôn 12 (Kon Sơ Lak, Kon Sơ Muôn) ( Đường Đắk Tờ Nga Đăk Ruồng)</t>
  </si>
  <si>
    <t>62;
22/9/2017</t>
  </si>
  <si>
    <t>Nhà rông thôn 8 xã Đăk Tờ Re, huyện Kon Rẫy; hạng mục: Sân bê tông, cổng tường rào.</t>
  </si>
  <si>
    <t>Hàng rào L= 170m; Sân bê tông: Diện tích 1.200m2</t>
  </si>
  <si>
    <t>518;
19/9/2017</t>
  </si>
  <si>
    <t xml:space="preserve"> Trường Phổ thông dân tộc bán trú - THCS xã Đăk Kôi; hạng mục: Cổng tường rào, sân bê tông và các hạng mục phụ trợ</t>
  </si>
  <si>
    <t>Ban quản lý DA ĐTXD huyện</t>
  </si>
  <si>
    <r>
      <rPr>
        <sz val="9"/>
        <rFont val="Arial Narrow"/>
        <family val="2"/>
      </rPr>
      <t>Cổng chính: Rộng 8,6m; cao 5,2m; Tường rào song sắt L= 78,5m; Hàng rào kẽm gai L= 329,8m;- Kè đá chống lỡ: L= 60m; Sân bê tông: Diện tích 1.200m</t>
    </r>
    <r>
      <rPr>
        <vertAlign val="superscript"/>
        <sz val="9"/>
        <rFont val="Arial Narrow"/>
        <family val="2"/>
      </rPr>
      <t>2</t>
    </r>
    <r>
      <rPr>
        <sz val="9"/>
        <rFont val="Arial Narrow"/>
        <family val="2"/>
      </rPr>
      <t>; Cột cờ kích thức 2,4m x 2,4m = 5,76 m</t>
    </r>
    <r>
      <rPr>
        <vertAlign val="superscript"/>
        <sz val="9"/>
        <rFont val="Arial Narrow"/>
        <family val="2"/>
      </rPr>
      <t>2</t>
    </r>
    <r>
      <rPr>
        <sz val="9"/>
        <rFont val="Arial Narrow"/>
        <family val="2"/>
      </rPr>
      <t>; Sân bóng chuyền kích thước 24m x 15 m</t>
    </r>
  </si>
  <si>
    <t>528; 22/9/2017</t>
  </si>
  <si>
    <t>Đường vào nhà rông thôn 2, xã Đăk Tờ Re (hạng mục: nền mặt đường và công trình thoát nước)</t>
  </si>
  <si>
    <t>Đường cấp B; L=900m, BTXM</t>
  </si>
  <si>
    <t>Đường đi Khu sản xuất Đăk Lăng thôn 1 xã Đăk Pne</t>
  </si>
  <si>
    <t>Đường giao thông nông thôn cấp C, L=1000m</t>
  </si>
  <si>
    <t>Công trình trường Tiểu học thôn Kon Lỗ, xã Đăk tơ Lung; hạng mục: Nhà học 02 phòng và các hạng mục phụ trợ</t>
  </si>
  <si>
    <t>xã Đăk tơ Lung</t>
  </si>
  <si>
    <t>Công trình dân dụng cấp III</t>
  </si>
  <si>
    <t>Đường Hoàng Thị Loan thôn 4 thị trấn Đăk Rve (đoạn nối tếp)</t>
  </si>
  <si>
    <t>Đường GTNT cấp B, L=200m</t>
  </si>
  <si>
    <t>Đường đi KSX thôn 6 (Kon Cheo Leo) đoạn nối tiếp,  thị trấn Đăk Rve</t>
  </si>
  <si>
    <t>Đường GTNT cấp C, L=350m</t>
  </si>
  <si>
    <t>Đường đi KSX thôn 7 (Kon Vang) đoạn nối tiếp,  thị trấn Đăk Rve</t>
  </si>
  <si>
    <t>Công trình đi khu sản xuất thôn 4 (Kon Biêu) xã Tân Lập (đoạn đi Hố chuối)</t>
  </si>
  <si>
    <t>Đường GTNT cấp C, L=350m</t>
  </si>
  <si>
    <t>Công trình đường từ nhà rông đi đập Đăkrơ thôn 5 (Kon Băp Ju) xã Tân Lập (đoạn nối tiếp)</t>
  </si>
  <si>
    <t>Bê tông hóa đường giao thông thôn 8 xã Đăk Ruồng (đoạn từ cuối làng đi khu sản xuất)- đoạn nối tiếp</t>
  </si>
  <si>
    <t>Đường cấp B, bê tông xi măng, L=250m</t>
  </si>
  <si>
    <t>Đường bê tông hóa mặt đường  từ Cầu treo làng Kon BDeh đi khu sản xuất thôn 11 (Kon Tuh, Kon Bdeh) xã Đăk Ruồng- đoạn nối tiếp</t>
  </si>
  <si>
    <t>Đường bê tông hóa mặt đường đi khu sản xuất thôn 12 (Kon Sơ Lak, Kon Sơ Muôn)- đoạn nối tiếp</t>
  </si>
  <si>
    <t>Đường giao thông nông thôn thôn 4 (đoạn từ trường cấp 2 đến giáp đường bê tông vào xã) xã Đăk Kôi</t>
  </si>
  <si>
    <t xml:space="preserve">Đường GTNT cấp B.  L=800m  </t>
  </si>
  <si>
    <t>Đường đi khu sản xuất Đăk T veo thôn 1, xã Đăk Pne</t>
  </si>
  <si>
    <t>Đường giao thông nông thôn cấp C, L=1200m</t>
  </si>
  <si>
    <t>Đường nội thôn 12, xã Đăk Tờ Re</t>
  </si>
  <si>
    <t xml:space="preserve">Đường cấp B; L=900m, BTXM, cống tràn BTCT </t>
  </si>
  <si>
    <t>Đường giao thông nội thôn thôn Kon Vi Vàng (đoạn nối dài), xã Đăk Tơ Lung</t>
  </si>
  <si>
    <t>Đường GTNT cấp B, L=600m</t>
  </si>
  <si>
    <t>Đường giao thông từ thôn 7B đến thôn 9 xã Đăk Kôi</t>
  </si>
  <si>
    <t>Đường đi khu sản xuất Đăk Buk thôn 4, xã Đăk Pne</t>
  </si>
  <si>
    <t xml:space="preserve">Trường THCS xã Đăk Tờ Re </t>
  </si>
  <si>
    <t>Đường giao thông nội thôn thôn Kon Long (nhánh 2), xã Đăk Tơ Lung</t>
  </si>
  <si>
    <t>Công trình đi khu sản xuất thôn 4 xã Tân Lập (đoạn đi Hố chuối kéo dài)</t>
  </si>
  <si>
    <t>Đường GTNT, cấp C; L=300m</t>
  </si>
  <si>
    <t>Công trình đường từ nhà rông đi đập Đăkrơ thôn 5 xã Tân Lập (đoạn kéo dài)</t>
  </si>
  <si>
    <t>Đường Hoàng Thị Loan thôn 4 thị trấn Đăk Rve (đoạn kéo dài)</t>
  </si>
  <si>
    <t>Đường GTNT, cấp B; L=200m</t>
  </si>
  <si>
    <t>Đường đi KSX thôn 6 thị trấn Đăk Rve (đoạn kéo dài)</t>
  </si>
  <si>
    <t>Đường đi KSX thôn 7 thị trấn Đăk Rve (đoạn kéo dài)</t>
  </si>
  <si>
    <t>Bê tông hóa đường giao thông thôn 8 xã Đăk Ruồng (đoạn từ cuối làng đi khu sản xuất)- đoạn nối tiếp kéo dài kéo dài</t>
  </si>
  <si>
    <t>Đường cấp B, bê tông xi măng, L=400m</t>
  </si>
  <si>
    <t>Đường bê tông hóa mặt đường  từ Cầu treo làng Kon BDeh đi khu sản xuất thôn 11 (Kon Tuh, Kon Bdeh) xã Đăk Ruồng- đoạn nối tiếp kéo dài</t>
  </si>
  <si>
    <t>Đường bê tông hóa mặt đường đi khu sản xuất thôn 12 ( Kon Sơ Lak, Kon Sơ Muôn) xã Đăk Ruồng- đoạn nối tiếp kéo dài</t>
  </si>
  <si>
    <t>Thành phố Kon Tum</t>
  </si>
  <si>
    <t>Hệ thống mương thoát nước dọc thôn Kon Jơ Dri, xã ĐăkRơWa, thành phố Kon Tum (đoạn từ sân nhà rông ra giọt nước)</t>
  </si>
  <si>
    <t>UBND xã 
Đăk Rơ Wa</t>
  </si>
  <si>
    <t>xã Đăk Rơ Wa</t>
  </si>
  <si>
    <t>L = 78,53m; Bm = 4m; Bn = 4 -:- 8,5m; In = 4%</t>
  </si>
  <si>
    <t>2407; 31/8/2016</t>
  </si>
  <si>
    <t>Đường số 1 nội thôn Kon Kơ Tu, Xã Đăk Rơ Wa, Thành phố Kon Tum (đoạn từ sân nhà rông đến điểm trường mầm non thôn Kon Kơ Tu)</t>
  </si>
  <si>
    <t>L = 263 m; BTXM Mác 200, dày 16cm, rộng 3m</t>
  </si>
  <si>
    <t>2408; 31/8/2016</t>
  </si>
  <si>
    <t>Đường số 4 nội thôn Kon Klor 2, Xã Đăk Rơ Wa, Thành phố Kon Tum</t>
  </si>
  <si>
    <t>L = 204 m; BTXM Mác 200, dày 16cm, rộng 3m</t>
  </si>
  <si>
    <t>2409; 31/8/2016</t>
  </si>
  <si>
    <t>Đường nội thôn Đăk Kia, xã Đoàn Kết, thành phố Kon Tum</t>
  </si>
  <si>
    <t>UBND xã
 Đoàn Kết</t>
  </si>
  <si>
    <t>xã Đoàn Kết</t>
  </si>
  <si>
    <t>L = 240 m; BTXM Mác 200, dày 16cm, rộng 3m</t>
  </si>
  <si>
    <t>2410; 31/8/2016</t>
  </si>
  <si>
    <t>Nhà rông thôn KonHra KơTu, xã ChưHreng; Hạng mục: Nhà vệ sinh, giếng nước, sân bê tông.</t>
  </si>
  <si>
    <t>UBND xã
 Chư Hreng</t>
  </si>
  <si>
    <t>xã Chư Hreng</t>
  </si>
  <si>
    <t>Công trình dân dụng; Công trình cấp IV ; Nhà vệ sinh S=8,6m2, giếng đào sâu 12m, sân bê tông S=75m2</t>
  </si>
  <si>
    <t>2411; 31/8/2016</t>
  </si>
  <si>
    <t>Đường nội thôn KonHra KơTu, xã ChưHreng, thành phố Kon Tum; Hạng mục: Đường từ nhà ông A Long đến nhà ông A Duyên</t>
  </si>
  <si>
    <t>L = 53,2 m; BTXM Mác 200, dày 16cm, rộng 3m</t>
  </si>
  <si>
    <t>2412; 31/8/2016</t>
  </si>
  <si>
    <t>Nhà rông thôn KonHra Klah, xã ChưHreng; Hạng mục: Nhà vệ sinh, giếng nước, sân bê tông.</t>
  </si>
  <si>
    <t>Công trình dân dụng; Công trình cấp IV ; Nhà vệ sinh S=4,5m2, giếng đào sâu 12m, sân bê tông S=82m2</t>
  </si>
  <si>
    <t>2413; 31/8/2016</t>
  </si>
  <si>
    <t>Đường nội thôn KonHra Klah, xã ChưHreng, thành phố Kon Tum; Hạng mục: Đường từ nhà bà Nguyễn Thị Lan đến nhà ông A Thắt</t>
  </si>
  <si>
    <t>L = 60 m; BTXM Mác 200, dày 16cm, rộng 3m</t>
  </si>
  <si>
    <t>2414 -31/8/2016</t>
  </si>
  <si>
    <t>Bê tông đường nội thôn Kon Rơ Lang, Xã ĐăkBlà, thành phố Kon Tum (Đoạn từ đường bê tông tới nhà bà Y- Diêu)</t>
  </si>
  <si>
    <t>UBND xã
 ĐăkBlà</t>
  </si>
  <si>
    <t>xã ĐăkBlà</t>
  </si>
  <si>
    <t>L = 155 m; BTXM Mác 250, dày 18cm, rộng 3,5m</t>
  </si>
  <si>
    <t>2415; 31/8/2016</t>
  </si>
  <si>
    <t>Bê tông đường nội thôn Kon Jơ Drẻ Lơng, xã ĐăkBlà, thành phố Kon Tum (Đoạn 1: từ QL24 tới đường nhà ông A Vông và Đoạn 2: Từ nhà ông A Tét tới cuối thôn)</t>
  </si>
  <si>
    <t>L = 251m; BTXM Mác 200, dày 16cm, rộng 3m</t>
  </si>
  <si>
    <t>2416 -31/8/2016</t>
  </si>
  <si>
    <t>Bê tông đường nội thôn Kon Drei, Xã ĐăkBlà, thành phố Kon Tum</t>
  </si>
  <si>
    <t>L = 265,8m; BTXM Mác 200, dày 16cm, rộng 3m</t>
  </si>
  <si>
    <t>2417; 31/8/2016</t>
  </si>
  <si>
    <t>Tường rào, sân bê tông lớp học điểm trường tiểu học Bế Văn Đàn, thôn Kon Jơ Rẻ, xã Đăk Blà, thành phố Kon Tum</t>
  </si>
  <si>
    <t>Công trình công cộng, cấp IV; Sân bê tông S=228,7m2; tường rào dài 38,15m</t>
  </si>
  <si>
    <t>2418; 31/8/2016</t>
  </si>
  <si>
    <t xml:space="preserve">Bê tông đường nội thôn Kon Jơ Rẻ, Xã ĐăkBlà, thành phố Kon Tum (đoạn từ đường bê tông đến nhà ông A- Hoai)  </t>
  </si>
  <si>
    <t>L = 73m; BTXM Mác 200, dày 16cm, rộng 3m</t>
  </si>
  <si>
    <t>2419; 31/8/2016</t>
  </si>
  <si>
    <t>Đường bê tông đoạn từ nhà rông đến nhà ông A Éo thôn Kơ Năng, xã Ngok Bay, thành phố Kon Tum</t>
  </si>
  <si>
    <t>UBND xã
 NgokBay</t>
  </si>
  <si>
    <t>xã NgokBay</t>
  </si>
  <si>
    <t>Đường GTNT cấp A, L = 148,8 m; BTXM Mác 250, dày 16cm, rộng 3,5m</t>
  </si>
  <si>
    <t>2420; 31/8/2016</t>
  </si>
  <si>
    <t>Cổng, hàng rào và sân bê tông nhà văn hóa thôn Măng La Klah, xã Ngok Bay, thành phố Kon Tum</t>
  </si>
  <si>
    <t>Công trình dân dụng, cấp IV; sân bê tông S=108,25m2, nền nhà rông S=49,25m2, cổng chính rộng 4m và hàng rào L=11m</t>
  </si>
  <si>
    <t>2421; 31/8/2016</t>
  </si>
  <si>
    <t>Đường bê tông từ Tỉnh lộ 666 đến nhà ông A Gen thôn Măng La Klah, xã Ngok Bay, thành phố Kon Tum</t>
  </si>
  <si>
    <t>L = 46,5 m; BTXM Mác 250, dày 16cm, rộng 3,5m</t>
  </si>
  <si>
    <t>2422; 31/8/2016</t>
  </si>
  <si>
    <t>Đường bê tông từ nhà ông Dũng đến cầu sắt thôn Đăk Rơ Đe, xã Ngok Bay, thành phố Kon Tum</t>
  </si>
  <si>
    <t>L = 147,4 m; BTXM Mác 250, dày 16cm, rộng 3,5m</t>
  </si>
  <si>
    <t>2423; 31/8/2016</t>
  </si>
  <si>
    <t>Sân bê tông, lối đi, hàng rào nhà rông thôn Kroong Ktu, xã Kroong, thành phố Kon Tum</t>
  </si>
  <si>
    <t>UBND xã
 Kroong</t>
  </si>
  <si>
    <t>xã Kroong</t>
  </si>
  <si>
    <t>Công trình dân dụng, cấp IV; Sân bê tông, lối đi: 170,7m2, hàng rào: 151,1m</t>
  </si>
  <si>
    <t>2424; 31/8/2016</t>
  </si>
  <si>
    <t>Đường từ nhà A Klit đến khu đất sản xuất, thôn Kroong Ktu, xã Kroong, thành phố Kon Tum</t>
  </si>
  <si>
    <t>L = 76,7m; BTXM Mác 200, dày 16cm, rộng 3m</t>
  </si>
  <si>
    <t>2425; 31/8/2016</t>
  </si>
  <si>
    <t>Sân bê tông, lối đi, sân bóng chuyền, hàng rào nhà rông thôn Kroong Klah, xã Kroong, thành phố Kon Tum</t>
  </si>
  <si>
    <t>Công trình dân dụng, cấp IV; Sân bê tông, lối đi: 209m2, sân bóng chuyền: 216m2, hàng rào: 48m</t>
  </si>
  <si>
    <t>2426; 31/8/2016</t>
  </si>
  <si>
    <t>Đoạn đường từ nhà A Điêu đi đất sản xuất thôn Kroong Klah, xã Kroong, thành phố Kon Tum</t>
  </si>
  <si>
    <t>L = 126,5m; BTXM Mác 200, dày 16cm, rộng 3m</t>
  </si>
  <si>
    <t>2427; 31/8/2016</t>
  </si>
  <si>
    <t>Lớp học mầm non điểm trường thôn Kon Tum KơPơng</t>
  </si>
  <si>
    <t>UBND xã
Đăk Rơ Wa</t>
  </si>
  <si>
    <t>Xã Đăk Rơ Wa</t>
  </si>
  <si>
    <t>CT cấp IV; Diện tích 117,4m2,</t>
  </si>
  <si>
    <t>2996; 31/10/2016</t>
  </si>
  <si>
    <t>Điểm trường TH thôn Kon Tum KơPơng (01 lớp)</t>
  </si>
  <si>
    <t>7630338</t>
  </si>
  <si>
    <t>CT cấp IV; Diện tích 73,53m2,</t>
  </si>
  <si>
    <t>2997; 31/10/2016</t>
  </si>
  <si>
    <t>Cổng, tường rào trường MN thôn Kon Jơ Ri</t>
  </si>
  <si>
    <t>Hàng rào mặt trước: 26m, hàng rào mặt bên: 88m</t>
  </si>
  <si>
    <t>2998; 31/10/2016</t>
  </si>
  <si>
    <t>Hệ thống nước sinh hoạt theo phong tục tập quán người dân thôn Konhra KơTu</t>
  </si>
  <si>
    <t>UBND xã 
Chư Hreng</t>
  </si>
  <si>
    <t>Xây dựng đầu mối lấy nước, tuyến đường ống cấp nước 435m, bể chứa nước.</t>
  </si>
  <si>
    <t>2999; 31/10/2016</t>
  </si>
  <si>
    <t>Bê tông đường nội thôn Kon Rơ Lang, Xã ĐăkBlà, thành phố Kon Tum</t>
  </si>
  <si>
    <t>UBND xã 
ĐăkBlà</t>
  </si>
  <si>
    <t>Đường GTNT cấp B, dài 277m, rộng 3m</t>
  </si>
  <si>
    <t>2985; 31/10/2016</t>
  </si>
  <si>
    <t>Bê tông đường nội thôn Kon Jơ Drẻ Lơng, Xã ĐăkBlà, thành phố Kon Tum</t>
  </si>
  <si>
    <t>Đường GTNT cấp B, dài 276m, rộng 3m</t>
  </si>
  <si>
    <t>2980; 31/10/2016</t>
  </si>
  <si>
    <t>Đường GTNT cấp B, dài 272,8m, rộng 3m</t>
  </si>
  <si>
    <t>2981; 31/10/2016</t>
  </si>
  <si>
    <t>Bê tông đường nội thôn Kon Jơ Rẻ, Xã ĐăkBlà, thành phố Kon Tum</t>
  </si>
  <si>
    <t>Đường GTNT cấp B, dài 274,5m, rộng 3m</t>
  </si>
  <si>
    <t>2984; 31/10/2016</t>
  </si>
  <si>
    <t>Bê tông đường nội thôn Kon Ri Xút, Xã ĐăkBlà, thành phố Kon Tum</t>
  </si>
  <si>
    <t>2986; 31/10/2016</t>
  </si>
  <si>
    <t>Bê tông đường nội thôn Kon Gur, Xã ĐăkBlà, thành phố Kon Tum</t>
  </si>
  <si>
    <t>2982; 31/10/2016</t>
  </si>
  <si>
    <t>Bê tông đường nội thôn Kon Kơ Pắt, Xã ĐăkBlà, thành phố Kon Tum</t>
  </si>
  <si>
    <t>2983; 31/10/2016</t>
  </si>
  <si>
    <t>Bê tông đường nội thôn Kon Hring, Xã ĐăkBlà, thành phố Kon Tum</t>
  </si>
  <si>
    <t>2987; 31/10/2016</t>
  </si>
  <si>
    <t>Cổng, tường rào trường MN Vàng Anh- điểm trường thôn Kroong Ktu</t>
  </si>
  <si>
    <t>UBND xã
Kroong</t>
  </si>
  <si>
    <t>Xây mới cổng, tường rào chiều dài 135,78m</t>
  </si>
  <si>
    <t>3002; 31/10/2016</t>
  </si>
  <si>
    <t>Cổng, tường rào nhà rông thôn Kroong Klah</t>
  </si>
  <si>
    <t>Chiều dài SC, cải tạo: 219,38m</t>
  </si>
  <si>
    <t>3001; 31/10/2016</t>
  </si>
  <si>
    <t>Bê tông đường nội thôn Plei Trum - Đăk Choăh</t>
  </si>
  <si>
    <t>UBND phường
Ngô Mây</t>
  </si>
  <si>
    <t>phường Ngô Mây</t>
  </si>
  <si>
    <t>Đường GTNT cấp B, dài 274m, rộng 3m</t>
  </si>
  <si>
    <t>2979; 31/10/2016</t>
  </si>
  <si>
    <t>Đường GTNT thôn Kon Tum Kơ Nâm Htô, xã Đăk Rơ Wa (đoạn từ tỉnh lộ 671 vào nhà rông văn hoá thôn), hạng mục: Hệ thống thoát nước dọc.</t>
  </si>
  <si>
    <t>Thôn Kon Tum Kơ Nâm Htô, xã ĐăkRơWa</t>
  </si>
  <si>
    <t>Chiều dài XD
 khoảng 320m</t>
  </si>
  <si>
    <t>Đường GTNT thôn Kon Klor, xã Đăk Rơ Wa (đoạn đường vào nhà rông văn hoá thôn Kon Klor), hạng mục: Mương thoát nước.</t>
  </si>
  <si>
    <t>Thôn Kon Klor,
 xã ĐăkRơWa</t>
  </si>
  <si>
    <t>Chiều dài XD
 khoảng 290m</t>
  </si>
  <si>
    <t>Đường GTNT thôn Kon Tum Kpơng Klah, xã Đăk Rơ Wa, hạng mục: Cống thoát nước ngang đầu tuyến số 1.</t>
  </si>
  <si>
    <t>Thôn Kon Tum Kpơng Klah, xã ĐăkRơWa</t>
  </si>
  <si>
    <t>Chiều dài XD khoảng 10m</t>
  </si>
  <si>
    <t>Xây mới nhà rông thôn Đăk Krăk, xã Hòa Bình.</t>
  </si>
  <si>
    <t>UBND Xã Hòa Bình</t>
  </si>
  <si>
    <t>Thôn Đăk Krăk, xã Hòa Bình</t>
  </si>
  <si>
    <t>Diện tích XD
 khoảng 40 m2</t>
  </si>
  <si>
    <t>Đường GTNT thôn Kon Tum Kơ Nâm Htô, xã Đăk Rơ Wa, thành phố Kon Tum (đoạn từ nhà ông A Bưm đến đất nhà ông Sỹ), Hạng mục: Hệ thống mương thoát nước dọc</t>
  </si>
  <si>
    <t>Thôn Kon Tum 
Kơ Nâm Htô,
 xã ĐăkRơWa</t>
  </si>
  <si>
    <t>Mương xây đá hộc, chiều dài khoảng 150m x 2bên</t>
  </si>
  <si>
    <t xml:space="preserve">Đường GTNT số 4 thôn Kon Klor, Xã Đăk Rơ Wa, thành phố Kon Tum (đoạn từ cầu ngầm suối H'Lung đến trạm biến áp), hạng mục: Hệ thống mương thoát nước dọc </t>
  </si>
  <si>
    <t>Đường GTNT số 5 thôn Kon Tum Kpơng Klah, xã Đăk Rơ Wa, thành phố Kon Tum, hạng mục: Cống ngầm ngang đường đi khu sản xuất</t>
  </si>
  <si>
    <t>Thôn Kon Tum 
Kpơng Klah,
 xã ĐăkRơWa</t>
  </si>
  <si>
    <t>Chiều dài 8m rộng 4m</t>
  </si>
  <si>
    <t>Nhà rông thôn Đăk Krăk, xã Hòa Bình, thành phố Kon Tum, hạng mục: Sân bê tông.</t>
  </si>
  <si>
    <t>Thôn Đăk Krăk,
 xã Hòa Bình</t>
  </si>
  <si>
    <t>Diện tích XD khoảng 500 m2</t>
  </si>
  <si>
    <t>Sửa chữa, cải tạo lớp học mầm non thôn Kon Hra KơTu, xã ChưHreng, thành phố Kon Tum</t>
  </si>
  <si>
    <t>Thôn Kon Hra KơTu,
 xã Chư Hreng</t>
  </si>
  <si>
    <t>Diện tích XD khoảng 120 m3</t>
  </si>
  <si>
    <t>Đường GTNT thôn Kon Ri Xút, xã ĐăkBlà, Thành phố Kon Tum (Đoạn từ Cầu tràn đến lò gạch Bà Bên)</t>
  </si>
  <si>
    <t>Thôn Kon Ri Xút,
 xã ĐăkBlà</t>
  </si>
  <si>
    <t>Đường GTNT
 cấp B, dài khoảng
 220m, rộng 3m</t>
  </si>
  <si>
    <t>Bê tông đường nội thôn Kon Hring, xã ĐăkBlà, thành phố Kon Tum: Đoạn 1 từ nhà ông A-Ban đến Suối dài 70m. Đoạn 2 từ nhà ông A-Luen đến cuối thôn dài 150m</t>
  </si>
  <si>
    <t>Thôn Kon Hring,
 xã ĐăkBlà</t>
  </si>
  <si>
    <t>Đường GTNT thôn Kon Rơ Lang, xã ĐăkBlà, thành phố Kon Tum (Đoạn 1 từ Quốc lộ 24 cũ đến nhà ông A-Nang, đoạn 2 từ Quốc lộ 24 cũ đến nhà Bà Y- Nêh)</t>
  </si>
  <si>
    <t>Thôn Kon Rơ Lang,
 xã ĐăkBlà</t>
  </si>
  <si>
    <t xml:space="preserve">Đường GTNT thôn Kon Gur, xã ĐăkBlà, Thành phố Kon Tum (Đoạn 1 từ nhà Ông Trần Văn Hải đến đường nội thôn cũ và Đoạn 2 từ đoạn nối tiếp tuyến 2 đến nhà ông A-Ngoai) </t>
  </si>
  <si>
    <t>Thôn Kon Gur,
 xã ĐăkBlà</t>
  </si>
  <si>
    <t>Đường GTNT cấp B, dài khoảng 220m, rộng 3m</t>
  </si>
  <si>
    <t xml:space="preserve">Nhà rông thôn Kon Kơ Pắt, xã ĐăkBlà, Thành phố Kon Tum, Hạng mục: Sân bê tông. </t>
  </si>
  <si>
    <t>Thôn Kon Kơ Pắt,
 xã ĐăkBlà</t>
  </si>
  <si>
    <t>Diện tích XD khoảng 500m2</t>
  </si>
  <si>
    <t>Đường GTNT thôn Kon Jơ Rẻ 2, xã ĐăkBlà, thành phố Kon Tum (Đoạn 1 từ Quốc lộ 24 mới đến Nhà thờ và Đoạn 2 từ Quốc lộ 24 mới đến nhà ông A-Hla)</t>
  </si>
  <si>
    <t>Thôn Kon Jơ Rẻ 2,
 xã ĐăkBlà</t>
  </si>
  <si>
    <t>Nhà rông thôn Kon Jơ DRẻ Plơng, xã ĐăkBlà, thành phố Kon Tum, Hạng mục Sân bê tông</t>
  </si>
  <si>
    <t>Thôn Kon Jơ DRẻ Plơng,
 xã ĐăkBlà</t>
  </si>
  <si>
    <t>Diện tich XD khoảng 500m2</t>
  </si>
  <si>
    <t>Đường GTNT thôn Kon Drei, xã ĐăkBlà, thành phố Kon Tum (Đoạn từ nhà ông A-Khát đến sân Nhà Nguyện)</t>
  </si>
  <si>
    <t>Thôn Kon Drei,
 xã ĐăkBlà</t>
  </si>
  <si>
    <t>Đường GTNT thôn Kroong Klãh, xã Kroong, thành phố Kon Tum (Đoạn từ nhà Y Tot đến nhà A Sái)</t>
  </si>
  <si>
    <t>Thôn Kroong Klãh,
 xã Kroong</t>
  </si>
  <si>
    <t>Đường GTNT 
cấp B, dài khoảng
 220m, rộng 3m</t>
  </si>
  <si>
    <t>Đường GTNT thôn Kroong Ktu, xã Kroong, thành phố Kon Tum (Từ cổng chào thôn Kroong Ktu đến nhà A Kưut)</t>
  </si>
  <si>
    <t>Thôn Kroong Ktu,
 xã Kroong</t>
  </si>
  <si>
    <t>Đường GTNT thôn Plei Trum - Đăk Choăh, phường Ngô Mây, thành phố Kon Tum (Đoạn 1 từ nhà bà Y Tỏh đến kênh mương thủy lợi và đoạn 2 từ nhà rông đến nhà A Vơi)</t>
  </si>
  <si>
    <t>Thôn Plei Trum -
 Đăk Choăh,
 phường Ngô Mây</t>
  </si>
  <si>
    <t>Đường GTNT số 2 nội thôn Kon Tum Kơ Nâm Htô (Từ đất ông Sỹ đến cống thoát nước ngang đường)</t>
  </si>
  <si>
    <t>UBND xã
ĐăkRơWa</t>
  </si>
  <si>
    <t>Thôn KonTum Kơ Nâm Htô, xã ĐăkRơWa</t>
  </si>
  <si>
    <t>Đường GTNT
 cấp B, dài khoảng 180m, rộng 3m</t>
  </si>
  <si>
    <t>Đường GTNT số 5 nội thôn Kon Tum Kpơng Klah ( Từ nhà ông A Vưng đến nhà ông A Đãl)</t>
  </si>
  <si>
    <t>Thôn KonTum KPơng Klah, xã ĐăkRơWa</t>
  </si>
  <si>
    <t>Đường GTNT nội thôn Kon Klor (đoạn từ cầu Kon Kơ Tu đi ngã ba đường số 4 nội thôn Kon Klor2)</t>
  </si>
  <si>
    <t>Đường GTNT nội thôn Kroong Klah (Từ nhà A Kim đến nhà A Sái), xã Kroong</t>
  </si>
  <si>
    <t>UBND xã 
Kroong</t>
  </si>
  <si>
    <t>Thôn Kroong Klah, xã Kroong</t>
  </si>
  <si>
    <t>Đường GTNT nội thôn Kroong Ktu (Từ ngã tư nhà Y Hiên đến nhà A Xin), xã Kroong</t>
  </si>
  <si>
    <t>Thôn Kroong Ktu, xã Kroong</t>
  </si>
  <si>
    <t>Sửa chữa nhà rông thôn Kon Hra KơTu, xã ChưHreng, hạng mục: Sân bê tông</t>
  </si>
  <si>
    <t>Thôn Kon Hra KơTu, xã ChưHreng</t>
  </si>
  <si>
    <t xml:space="preserve">Đường GTNT thôn Plei Trum - Đăk Choăh, phường Ngô Mây, thành phố Kon Tum (Đoạn từ nhà bà Y Nglui đến nhà bà Y Nghiệp) </t>
  </si>
  <si>
    <t>Thôn Plei Trum - Đăk Choăh, phường Ngô Mây</t>
  </si>
  <si>
    <t>Đường GTNT thôn Kon Ri Xút, xã ĐăkBlà (Đoạn từ nhà A- Trên đi khu sản xuất)</t>
  </si>
  <si>
    <t>UBND xã 
Đăk Blà</t>
  </si>
  <si>
    <t>Thôn Kon Ri Xút, xã ĐăkBlà</t>
  </si>
  <si>
    <t>Đường GTNT thôn Kon Hring, xã ĐăkBlà (Đoạn nối tiếp đi khu sản xuất thuộc cánh đồng Đăk Kơ Wel).</t>
  </si>
  <si>
    <t>Thôn Kon Hring, xã ĐăkBlà</t>
  </si>
  <si>
    <t xml:space="preserve">Đường GTNT thôn Kon Rơ Lang, xã ĐăkBlà </t>
  </si>
  <si>
    <t>Thôn Kon Rơ Lang, xã ĐăkBlà</t>
  </si>
  <si>
    <t>Đường GTNT thôn Kon Gur, xã ĐăkBlà (Đoạn từ nhà Y-Bin đi Khu nghĩa địa qui hoạch)</t>
  </si>
  <si>
    <t>Thôn Kon Gur, xã ĐăkBlà</t>
  </si>
  <si>
    <t>Đường GTNT thôn Kon Kơ Păt, xã ĐăkBlà (Đoạn từ nhà ông A-Bel đến nhà ông Lý Quay)</t>
  </si>
  <si>
    <t>Thôn Kon Kơ Păt, xã ĐăkBlà</t>
  </si>
  <si>
    <t>Đường GTNT thôn Kon Jơ Rẻ 2, xã ĐăkBlà (đoạn từ nối tiếp từ Quốc lộ 24 mới đi nhà A - Đưm)</t>
  </si>
  <si>
    <t>Thôn Kon Jơ Rẻ 2, xã ĐăkBlà</t>
  </si>
  <si>
    <t>Đường GTNT thôn Kon Jơ Drẻ Plơng, xã ĐăkBlà</t>
  </si>
  <si>
    <t>Thôn Kon Jơ Drẻ Plơng, xã ĐăkBlà</t>
  </si>
  <si>
    <t>Đường GTNT thôn Kon Drei, xã ĐăkBlà</t>
  </si>
  <si>
    <t>Thôn Kon Drei, xã ĐăkBlà</t>
  </si>
  <si>
    <t>Điểm trường mẫu giáo thôn Đăk Krăk, xã Hòa Bình, hạng mục: Nhà vòm và sân bê tông</t>
  </si>
  <si>
    <t>UBND xã 
Hòa Bình</t>
  </si>
  <si>
    <t>Diện tích XD
 khoảng 60 m2</t>
  </si>
  <si>
    <t>Đường GTNT số 2 nội thôn Kon Tum Kơ Nâm Htô (Từ cống thoát nước ngang đường đến nhà ông Bưm)</t>
  </si>
  <si>
    <t>Thôn KonTum KơNâm, xã ĐăkRơWa</t>
  </si>
  <si>
    <t>Đường GTNT
 cấp B, dài khoảng 190m, rộng 3m</t>
  </si>
  <si>
    <t>2020</t>
  </si>
  <si>
    <t>Đường GTNT vào nhà rông thôn Kon Tum Kpơng Klah, xã Đăk Rơ Wa</t>
  </si>
  <si>
    <t>Thôn KonTum KơPơng, xã ĐăkRơWa</t>
  </si>
  <si>
    <t>Đường GTNT nội thôn Kon Klor (Từ trường TH Nguyễn Thái Bình đi suối Đăk Rơ Wa)</t>
  </si>
  <si>
    <t>Đường GTNT nội thôn Kroong Klah (Từ nhà A Mel đến nhà A Jet), xã Kroong</t>
  </si>
  <si>
    <t>Đường GTNT nội thôn Kroong Ktu (Từ nhà A Xin đến nhà A Hrim), xã Kroong</t>
  </si>
  <si>
    <t>Sửa chữa nhà rông thôn Kon Hra KơTu, xã ChưHreng</t>
  </si>
  <si>
    <t>Thôn KonHra KơTu, xã ChưHreng</t>
  </si>
  <si>
    <t>Đường GTNT nội thôn Plei Trum - Đăk Choăh, phường Ngô Mây, thành phố Kon Tum (Đoạn từ Kênh N2 đến nghĩa địa thôn)</t>
  </si>
  <si>
    <t>Đường GTNT thôn Kon Ri Xút, xã ĐăkBlà (Đoạn nối tiếp đường từ nhà A Trên đi khu sản xuất XD năm 2019)</t>
  </si>
  <si>
    <t>Đường GTNT thôn Kon Hring, xã ĐăkBlà (Đoạn nối tiếp đường từ nhà Nguyễn Văn Hà đi khu sản xuất cánh đồng Đăk Kơ Wel XD năm 2019)</t>
  </si>
  <si>
    <t xml:space="preserve">Đường GTNT nội thôn Kon Rơ Lang, xã ĐăkBlà (Đoạn từ nhà A Dơn đến nhà A Jik) </t>
  </si>
  <si>
    <t>Đường GTNT thôn  Kon Gur, xã ĐăkBlà (Đoạn nối tiếp đường từ Y-Bin đi Khu nghĩa địa qui hoạch XD năm 2019)</t>
  </si>
  <si>
    <t>Đường GTNT thôn Kon Kơ Păt, xã ĐăkBlà</t>
  </si>
  <si>
    <t>Thôn Kon Kơ Pắt, xã ĐăkBlà</t>
  </si>
  <si>
    <t>Đường GTNT thôn Kon Jơ Rẻ 2, xã ĐăkBlà (Đoạn nối tiếp đường từ Quốc lộ 24 mới đi nhà A - Đưm XD năm 2019)</t>
  </si>
  <si>
    <t>Đường GTNT thôn Kon Jơ Drẻ  Plơng, xã ĐăkBlà</t>
  </si>
  <si>
    <t>Thôn Kon Jơ DRẻ Plơng, xã ĐăkBlà</t>
  </si>
  <si>
    <t>Đường GTNT số 5 thôn Đăk Krăk, xã Hòa Bình</t>
  </si>
  <si>
    <t>Trường tiểu học xã Ngọc Tụ; Hạng mục: Sân bê tông, cột cờ</t>
  </si>
  <si>
    <t>UBND xã Ngọc Tụ</t>
  </si>
  <si>
    <t>Xã Ngọc Tụ</t>
  </si>
  <si>
    <t>Sân bê tông: Diện tích 845m2; cột cờ</t>
  </si>
  <si>
    <t>253-26/5/2015</t>
  </si>
  <si>
    <t>Đường GTNT thôn Đăk Kang Peng, xã Diên Bình (Đường ông A Blút, đường bà Hương, đường ông A Bla); Hạng mục: Nền, mặt đường và công trình thoát nước</t>
  </si>
  <si>
    <t>UBND xã Diên Bình</t>
  </si>
  <si>
    <t>Xã Diên Bình</t>
  </si>
  <si>
    <t>Tổng chiều dài tuyến: L= 513m</t>
  </si>
  <si>
    <t>208- 13/5/2015</t>
  </si>
  <si>
    <t>Cống tràn đường đi khu sản xuất thôn Đăk Pung, xã Đăk Rơ Nga (sau nhà ông A Xanh); Hạng mục: Cống tràn và đường hai đầu cống</t>
  </si>
  <si>
    <t>UBND xã Đăk Rơ Nga</t>
  </si>
  <si>
    <t>Xã Đăk Rơ Nga</t>
  </si>
  <si>
    <t>cống tràn 15,97m</t>
  </si>
  <si>
    <t>483-22/9/2015</t>
  </si>
  <si>
    <t>Trường mầm non thôn Đăk Rò, xã Đăk Trăm; Hạng mục: Nhà học 01 phòng và công trình phụ trợ</t>
  </si>
  <si>
    <t>UBND xã Đăk Trăm</t>
  </si>
  <si>
    <t>Xã Đăk Trăm</t>
  </si>
  <si>
    <t>Nhà học 01 phòng: 67,32 m2</t>
  </si>
  <si>
    <t>406-5/8/2015</t>
  </si>
  <si>
    <t>Cống tràn đường đi khu sản xuất thôn Đăk Sing; Hạng mục: Cống hộp KT 2x(2x2)m và gia cố hai đầu cống</t>
  </si>
  <si>
    <t>UBND xã Văn Lem</t>
  </si>
  <si>
    <t>Xã Văn Lem</t>
  </si>
  <si>
    <t>Đường đất 24,12m, đường bê tông: 48,18m, cống: 4,75m</t>
  </si>
  <si>
    <t>452-01/9/2015</t>
  </si>
  <si>
    <t>Bê tông hóa đường GTNT thôn Tê Rông  (đoạn từ nhà A Thái đến đường KT 86)</t>
  </si>
  <si>
    <t>Tổng chiều dài tuyến: L= 312 m</t>
  </si>
  <si>
    <t>305- 23/6/2015</t>
  </si>
  <si>
    <t>Trường tiểu học Pô Kô (điểm trường thôn Đăk Rao Nhỏ); Hạng mục: Xây mới cổng, tường rào</t>
  </si>
  <si>
    <t>UBND xã Pô Kô</t>
  </si>
  <si>
    <t>Xã Pô Kô</t>
  </si>
  <si>
    <t>Cổng, tường rào 54,5m+ 98m</t>
  </si>
  <si>
    <t>358- 31/8/2016</t>
  </si>
  <si>
    <t>Trường mầm non Pô Kô (điểm trường thôn Đăk Rao Nhỏ); Hạng mục: Xây mới cổng, tường rào, sân bê tông</t>
  </si>
  <si>
    <t>Cổng, tường rào 21,6m+ 78,6m; Sân bê tông: 127,5m2</t>
  </si>
  <si>
    <t>357- 31/8/2016</t>
  </si>
  <si>
    <t>Đường GTNT thôn Đăk Rao Nhỏ (đoạn 1 từ nhà ông A Đằng Đến nhà Ông A Vong; Đoạn 2 từ nhà ông A Jir đến nhà trẻ nông trường cao su Tân Cảnh)</t>
  </si>
  <si>
    <t>Đường GTNT loại B, chiều dài tuyến L= 183m</t>
  </si>
  <si>
    <t>356- 31/8/2016</t>
  </si>
  <si>
    <t>Nhà rông thôn Kon Tu Dốp 2; Hạng mục: Làm mới nhà rông</t>
  </si>
  <si>
    <t>01 nhà rông</t>
  </si>
  <si>
    <t>368- 31/8/2016</t>
  </si>
  <si>
    <t>Nhà rông thôn Đăk Mơ Ham; Hạng mục: Làm mới nhà rông</t>
  </si>
  <si>
    <t>370- 31/8/2016</t>
  </si>
  <si>
    <t>Đường GT Thôn Đăk Kang Pêng (đoạn từ ngã ba Thôn Đăk Kang Pêng đến nhà ông A Him)</t>
  </si>
  <si>
    <t>Đường GTNT loại B dài 81m</t>
  </si>
  <si>
    <t>362- 31/8/2016</t>
  </si>
  <si>
    <t>Trường mầm non xã Ngọc Tụ; Hạng mục: Nhà hiệu bộ, tường rào</t>
  </si>
  <si>
    <t>Nhà hiệu bộ 105m2; hàng rào</t>
  </si>
  <si>
    <t>369- 31/8/2016</t>
  </si>
  <si>
    <t>Trường mầm non xã Ngọc Tụ (điểm trường thôn Đăk Nu); Hạng mục: Nhà học 01 phòng</t>
  </si>
  <si>
    <t>Diện tích 67m2</t>
  </si>
  <si>
    <t>365- 31/8/2016</t>
  </si>
  <si>
    <t>Đường đi khu sản xuất thôn Đăk Manh I (gần trạm y tế xã)</t>
  </si>
  <si>
    <t>02 cống hộp, đường BT, cấp phối</t>
  </si>
  <si>
    <t>366-31/8/2016</t>
  </si>
  <si>
    <t>Đường ngang khu tái định cư thôn Đăk Manh I (nhánh 2)</t>
  </si>
  <si>
    <t>Đường GTNT loại B dài 189m</t>
  </si>
  <si>
    <t>363- 31/8/2016</t>
  </si>
  <si>
    <t xml:space="preserve">Trường mầm non Đăk Trăm (điểm trường thôn Đăk Rô Gia); hạng mục: Nhà hiệu bộ </t>
  </si>
  <si>
    <t>Diện tích 69,3m2</t>
  </si>
  <si>
    <t>360-31/8/2016</t>
  </si>
  <si>
    <t>Cầu treo thôn Đăk Mông, xã Đăk Trăm (chuyển từ cầu treo thôn Đăk Trăm)</t>
  </si>
  <si>
    <t>Cầu treo: giữ nguyên cổng, trụ cầu; bổ sung thay thế một số hạng mục khác cho phù hợp; đường đầu cầu GTNT loại C, Bm=2m, BTTXM M200</t>
  </si>
  <si>
    <t>361-31/8/2016</t>
  </si>
  <si>
    <t>Đường đi khu sản xuất thôn Tê Pheo</t>
  </si>
  <si>
    <t>Đường GTNT loại B, dài 764m</t>
  </si>
  <si>
    <t>364- 31/8/2016</t>
  </si>
  <si>
    <t>Trường tiểu học Văn Lem (điểm trường trung tâm thôn Đăk Xanh); Hạng mục: Tường rào, sân bê tông</t>
  </si>
  <si>
    <t>Tường rào 178,7m, sân bê tông 770m2</t>
  </si>
  <si>
    <t>359-31/8/2016</t>
  </si>
  <si>
    <t>Đường nội thôn Đăk Xanh</t>
  </si>
  <si>
    <t>Chiều dài tuyến 300m</t>
  </si>
  <si>
    <t>367- 31/8/2016</t>
  </si>
  <si>
    <t>Đường nội thôn Đăk Nu (đoạn từ đường ĐH53 đến qua nhà rông)</t>
  </si>
  <si>
    <t>Chiều dài tuyến L= 149m</t>
  </si>
  <si>
    <t>482-31/10/2016</t>
  </si>
  <si>
    <t>Trường mầm non xã Ngọc Tụ; Hạng mục: Nhà học 01 phòng</t>
  </si>
  <si>
    <t>474-31/10/2016</t>
  </si>
  <si>
    <t>Đường từ ĐH 53 - Đến đất bà Y Du (Thôn Đăk Kon)</t>
  </si>
  <si>
    <t xml:space="preserve">Tổng chiều dài tuyến L=356m </t>
  </si>
  <si>
    <t>486-31/10/2016</t>
  </si>
  <si>
    <t>Đường từ ĐH 53 đến đất ông Nguyễn Văn Xuân (Thôn Đăk Kon)</t>
  </si>
  <si>
    <t xml:space="preserve">Tổng chiều dài tuyến L=425m </t>
  </si>
  <si>
    <t>484-31/10/2016</t>
  </si>
  <si>
    <t>Đường từ Đ H 53 đến đất ông A Xăng (Thôn Đăk Kon)</t>
  </si>
  <si>
    <t xml:space="preserve">Tổng chiều dài tuyến L=228,5 m </t>
  </si>
  <si>
    <t>485-31/10/2016</t>
  </si>
  <si>
    <t>Đường GT thôn Đăk Kang Pêng (Đoạn từ rẫy nhà ông A Ri đến ngã 3 thôn Đăk Kang Pêng)</t>
  </si>
  <si>
    <t>7630337</t>
  </si>
  <si>
    <t>Chiều dài tuyến L= 125m , mương thoát nước dọc</t>
  </si>
  <si>
    <t>475-31/10/2016</t>
  </si>
  <si>
    <t>Cầu treo thôn Đăk Rô Gia, xã Đăk Trăm; Hạng mục: Sửa chữa cầu treo và đường dẫn đầu cầu</t>
  </si>
  <si>
    <t>7630334</t>
  </si>
  <si>
    <t>Chiều dài cầu L=80m; khổ cầu B=1,34m</t>
  </si>
  <si>
    <t>477-31/10/2016</t>
  </si>
  <si>
    <t>Đường nội thôn Đăk Trăm</t>
  </si>
  <si>
    <t>7630335</t>
  </si>
  <si>
    <t>Tổng chiều dài tuyến L=456,3 m</t>
  </si>
  <si>
    <t>470-31/10/2016</t>
  </si>
  <si>
    <t>Khu thể thao thôn Tê Pen, xã Văn Lem</t>
  </si>
  <si>
    <t>Sân bóng chuyền: 800m2; Sân bóng đá: 1.650m2</t>
  </si>
  <si>
    <t>481-31/10/2016</t>
  </si>
  <si>
    <t>Kiên cố hóa kênh mương thủy lợi Đăk Sing 1</t>
  </si>
  <si>
    <t>Chiều dài tuyến: 400m</t>
  </si>
  <si>
    <t>478-31/10/2016</t>
  </si>
  <si>
    <t xml:space="preserve">Trường tiểu học xã Văn Lem, điểm trường thôn Đăk Sing; hạng mục: Sân, tường rào </t>
  </si>
  <si>
    <t>Cổng, tường rào 42,6m+ 91,6m; Sân bê tông: 383m2</t>
  </si>
  <si>
    <t>483-31/10/2016</t>
  </si>
  <si>
    <t>Đường GTNT thôn Đăk Chờ xã Ngọc Tụ (đoạn từ nhà ông A Dui đến vườn cà phê nhà ông A Thi)</t>
  </si>
  <si>
    <t>7654414</t>
  </si>
  <si>
    <t>Đường BTXM, L=329m</t>
  </si>
  <si>
    <t>52-18/10/2017</t>
  </si>
  <si>
    <t>Trường mầm non Kon Tu Dốp I, xã Pô Kô; Hạng mục: Cổng, tường rào, sân bê tông trường</t>
  </si>
  <si>
    <t>7666876</t>
  </si>
  <si>
    <t>Cổng, tường rào, sân bê tông</t>
  </si>
  <si>
    <t>352-29/9/2017</t>
  </si>
  <si>
    <t xml:space="preserve">Trường tiểu học Đăk Mơ Ham, xã Pô Kô; Hạng mục: Cổng, tường rào, sân bê tông </t>
  </si>
  <si>
    <t>7668331</t>
  </si>
  <si>
    <t>353-29/9/2017</t>
  </si>
  <si>
    <t>Thủy lợi Tea Kan 2; Hạng mục Sửa chữa đập đầu mối</t>
  </si>
  <si>
    <t>7663491</t>
  </si>
  <si>
    <t>Sửa chữa đập đầu mối cấp nước tưới cho 4,5ha lúa</t>
  </si>
  <si>
    <t>351-29/9/2017</t>
  </si>
  <si>
    <t>Đường nội thôn Đăk Hà - Đăk Rò, xã Đăk Trăm</t>
  </si>
  <si>
    <t>7653809</t>
  </si>
  <si>
    <t>L=329m</t>
  </si>
  <si>
    <t>60-20/10/2017</t>
  </si>
  <si>
    <t>Đường nội thôn thôn Đăk Xanh (đoạn từ trường tiểu học đến nhà A Phép)</t>
  </si>
  <si>
    <t>7660988</t>
  </si>
  <si>
    <t>L=296mm</t>
  </si>
  <si>
    <t>64b-25/10/2017</t>
  </si>
  <si>
    <t>Đường nội thôn thôn Đăk Sing (Đoạn từ ĐH51 đến cầu tràn)</t>
  </si>
  <si>
    <t>7661341</t>
  </si>
  <si>
    <t>L=72mm</t>
  </si>
  <si>
    <t>64a-25/10/2017</t>
  </si>
  <si>
    <t>Đường đi khu sản xuất thôn Đăk Lung, xã Kon Đào (đoạn 1)</t>
  </si>
  <si>
    <t>7655839</t>
  </si>
  <si>
    <t>UBND xã Kon Đào</t>
  </si>
  <si>
    <t>Xã Kon Đào</t>
  </si>
  <si>
    <t>L=90mm</t>
  </si>
  <si>
    <t>82-27/10/2017</t>
  </si>
  <si>
    <t>Đường đi khu sản xuất thôn Kon đào 1- Kon Đào 2</t>
  </si>
  <si>
    <t>7655840</t>
  </si>
  <si>
    <t>L=151mm</t>
  </si>
  <si>
    <t>83-27/10/2017</t>
  </si>
  <si>
    <t>Đường đi khu sản xuất thôn Đăk Lung, xã Kon Đào (đoạn 2)</t>
  </si>
  <si>
    <t>L=230mm</t>
  </si>
  <si>
    <t>Nhà rông thôn thôn Đăk Lung, xã Kon Đào</t>
  </si>
  <si>
    <t>Theo Quyết định số 991</t>
  </si>
  <si>
    <t>Đường đi sx ngầm Đăk Sanh ( đoạn 2) thôn Kon Đào 1- Kon Đào 2</t>
  </si>
  <si>
    <t>L=550mm</t>
  </si>
  <si>
    <t>Trường mầm non Văn Lem (điểm trường thôn Măng Rương); hạng mục: Sân bê tông , hàng rào và các hạng mục phụ trợ</t>
  </si>
  <si>
    <t>Sân bê tông, hàng rào; hạng mục phụ trợ</t>
  </si>
  <si>
    <t>Đường giao thông nông thôn thôn Tê Rông</t>
  </si>
  <si>
    <t>L=150m</t>
  </si>
  <si>
    <t>Kiên cố hóa kênh mương thủy lợi Đăk Sing 1, 2</t>
  </si>
  <si>
    <t>L=800m</t>
  </si>
  <si>
    <t>Đường đi khu sản xuất Măng Rương (đoạn nhà Y Loan)</t>
  </si>
  <si>
    <t>L=100m</t>
  </si>
  <si>
    <t>Sửa chữa thủy lợi Đăk Sia, xã Đăk Trăm</t>
  </si>
  <si>
    <t>Gia cố hạ lưu tường cánh; xây mới cống qua đường; kênh</t>
  </si>
  <si>
    <t>Bê tông hóa đường vào trường mầm non Đăk Trăm, điểm trường trung tâm</t>
  </si>
  <si>
    <t>L=100m; hệ thống thoát nước</t>
  </si>
  <si>
    <t>Bê tông hóa đường nội thôn Đăk Trăm (đoạn từ trường tiểu học đến trường mầm non trung tâm)</t>
  </si>
  <si>
    <t>L=250m; hệ thống thoát nước</t>
  </si>
  <si>
    <t xml:space="preserve">Kiên cố hóa kênh mương Thủy lợi Tea Kan </t>
  </si>
  <si>
    <t>3ha; L= 800m</t>
  </si>
  <si>
    <t xml:space="preserve"> Đường đi khu sản xuất vào khu ĐăkHLin, thôn Kon Tu Dốp I, xã Pô Kô</t>
  </si>
  <si>
    <t>L=200m</t>
  </si>
  <si>
    <t xml:space="preserve">Đường đi khu sản xuất đồi chung ché, đăk Mơ Ham, xã Pô Kô </t>
  </si>
  <si>
    <t>Đường ngang thôn Đăk Nu, xã Ngọc Tụ (đoạn từ rẫy ông A Lương đến vườn nhà ông A Dú)</t>
  </si>
  <si>
    <t>Đường BTXM, L=164m</t>
  </si>
  <si>
    <t>Trường mầm non xã Ngọc Tụ (Điểm trường trung tâm)</t>
  </si>
  <si>
    <t>Kè, tường rào, sân bê tông; nhà vệ sinh và các hạng mục phụ trợ</t>
  </si>
  <si>
    <t>Nhà rông thôn Đăk Tông</t>
  </si>
  <si>
    <t>Theo QĐ 991 của UBND tỉnh</t>
  </si>
  <si>
    <t>Nhà rông thôn Đăk Tăng, xã Ngọc Tụ</t>
  </si>
  <si>
    <t>Theo QĐ 991</t>
  </si>
  <si>
    <t>Nhà văn hóa thôn Đăk No, xã Ngọc Tụ</t>
  </si>
  <si>
    <t>Đường GTNT thôn Đăk Chờ xã Ngọc Tụ (đoạn từ vườn cà phê nhà ông A Thi đến nhà ông A Lương)</t>
  </si>
  <si>
    <t>Đường BTXM, L=210m</t>
  </si>
  <si>
    <t>Bê tông hóa sân trường + nhà vệ sinh, hàng rào trường mầm non+ tiểu học điểm trường thôn Đăk Pung</t>
  </si>
  <si>
    <t>Bê tông hóa sân trường; nhà vệ sinh; hàng rào</t>
  </si>
  <si>
    <t>Bê tông hóa sân trường  Tiểu học, điểm trường thôn Đăk manh II</t>
  </si>
  <si>
    <t>Bê tông hóa sân trường và các hạng mục phụ trợ</t>
  </si>
  <si>
    <t>Đường ra khu sản xuất Đăk manh II (Ngã ba giáp đất ông A Xuất- Ranh giới xã Tân Cảnh)</t>
  </si>
  <si>
    <t>L=330m</t>
  </si>
  <si>
    <t>Hàng rào khu trung tâm thôn Đăk Kang Pêng</t>
  </si>
  <si>
    <t>Đường đi khu sản xuất đồi Do Dor thôn Kon Tu Dốp I, xã Pô K ô</t>
  </si>
  <si>
    <t>Đường di khu san xuất đồi chung ché, đăk Mơ Ham, xã Pô Kô  ( Đoạn 2 )</t>
  </si>
  <si>
    <t xml:space="preserve"> Đường đi khu sản xuất vào khu ĐăkHLin, thôn Kon Tu Dốp I, xã Pô Kô (Đoạn 2)</t>
  </si>
  <si>
    <t>Đường di khu san xuất đồi chung ché, đăk Mơ Ham, xã Pô Kô  ( Đoạn 3 )</t>
  </si>
  <si>
    <t>Đường nội thôn Đăk No xã Ngọc Tụ (từ nhà ông A Dim Đến nhà ông Lê Văn Dai)</t>
  </si>
  <si>
    <t>L=823m</t>
  </si>
  <si>
    <t>Đường ngõ, xóm thôn Đăk Chờ, xã Ngọc Tụ (nhánh 1: từ nhà ông A Hjan đến nhà ông A Khin; nhánh 2: từ nhà ông A Chăk đến nhà ông A Sốt)</t>
  </si>
  <si>
    <t>L=260m</t>
  </si>
  <si>
    <t>Đường đi khu sản xuất thôn Kon Pring (Nhánh từ nhà bà Y Viện đến rấy ông A Dung)</t>
  </si>
  <si>
    <t>Ngầm đi khu sản xuất vào làng cũ, thôn Đăk Kang Peng, xã Diên Bình</t>
  </si>
  <si>
    <t>Ngầm</t>
  </si>
  <si>
    <t xml:space="preserve">Đường đu khu SX Thôn Đăk Dé (sau nhà ông A Nghỉ) hạng mục: Cống tràn và đường hai đầu cống </t>
  </si>
  <si>
    <t>Cống tràn 2D150, đường hai đầu cống</t>
  </si>
  <si>
    <t>Đường vào xóm mới (từ ĐH53 đến đất nhà ông A Brin)</t>
  </si>
  <si>
    <t>Đường ra khu sản xuất Đăk Kon (từ nghĩa địa thôn Đăk Pung đến đất ông A Gúk)</t>
  </si>
  <si>
    <t>Trường mầm non thôn Đăk Manh I, xã Đăk Rơ Nga; hạng mục: Sân bê tông</t>
  </si>
  <si>
    <t>Sân bê tông</t>
  </si>
  <si>
    <t>Bê tông đường từ cầu treo đến thôn Đăk Rô Gia (từ nhà rông đến cầu treo)</t>
  </si>
  <si>
    <t>Chiều dài tuyến L=400m</t>
  </si>
  <si>
    <t>Nhà văn hóa xã Đăk Trăm; hạng muc: Cổng, tường rào, sân đường nội bộ</t>
  </si>
  <si>
    <t>Cổng, tường rào; sân đường nội bộ</t>
  </si>
  <si>
    <t>Trường mầm non Đăk Trăm, điểm trường thôn Đăk Mông</t>
  </si>
  <si>
    <t>Tường rào; sân vườn</t>
  </si>
  <si>
    <t>Đường đi khu sản xuất Đăk Xanh</t>
  </si>
  <si>
    <t>L=220m</t>
  </si>
  <si>
    <t>Đường đi khu sản xuất thôn Tê Pen</t>
  </si>
  <si>
    <t>Kiên cố hóa kênh mương thủy lợi Teark Teo</t>
  </si>
  <si>
    <t>Trường tiểu học Văn Lem, điểm trường thôn Tê Rông, xã Văn Lem</t>
  </si>
  <si>
    <t>Cổng, tường rào, sân bê tông và các hạng mục phụ trợ</t>
  </si>
  <si>
    <t>Trường THCS Văn Lem, xã Văn Lem</t>
  </si>
  <si>
    <t>Sân bê tông và các hạng phụ trợ</t>
  </si>
  <si>
    <t>Đường đi sx Đăk Lung (Đoạn 3)</t>
  </si>
  <si>
    <t>L=150mm</t>
  </si>
  <si>
    <t>Đường đi sản xuất ngầm Đăk Sanh (Đoạn 3 ), thôn Kon Đào 1, Kon Đào 2</t>
  </si>
  <si>
    <t>L=300mm</t>
  </si>
  <si>
    <t>Đường đi khu sản xuất thôn Đăk Lung, xã Kon Đào (đoạn 4)</t>
  </si>
  <si>
    <t>Đường đi sản xuất THĐao thôn Kon Đào 1, Kon Đào 2</t>
  </si>
  <si>
    <t>Đường GT trục chính nội đồng thôn Nông Nội</t>
  </si>
  <si>
    <t>UBND xã Đăk Nông</t>
  </si>
  <si>
    <t>Xã Đăk Nông</t>
  </si>
  <si>
    <t>Đường GTTCNĐ cấp B; L=1650m; Bn =5m; Bm = 3,5m; Blê = 0,75x2= 1,5m</t>
  </si>
  <si>
    <t>78; 26/11/2014</t>
  </si>
  <si>
    <t>Đường GT trục chính nội đồng thôn Đăk Giá 1 (nhánh 1)</t>
  </si>
  <si>
    <t>7507066</t>
  </si>
  <si>
    <t>UBND xã 
Đăk Ang</t>
  </si>
  <si>
    <t>Xã Đăk Ang</t>
  </si>
  <si>
    <t>Đường GTNT cấp IV; L=269,03m; Bn =5m; Bm = 3,5m; Blê = 0,75x2= 1,5m</t>
  </si>
  <si>
    <t>7a; 27/2/2015</t>
  </si>
  <si>
    <t>Đường GT Thôn Ngọc Tiền</t>
  </si>
  <si>
    <t>UBND xã Đăk Xú</t>
  </si>
  <si>
    <t>Xã Đăk Xú</t>
  </si>
  <si>
    <t>Chiều dài:740m
Nền đường:5m
Rộng : 3,5m
Rãnh thoát nước dọc  40*40*120</t>
  </si>
  <si>
    <t>640; 24/9/2015</t>
  </si>
  <si>
    <t>Đường GT Thôn Đăk Pia</t>
  </si>
  <si>
    <t>Nhà cấp IV, mòng xây đá chẻ (150x200x250) VXM B5, BT lót đá (40x60) B3.5, tường xây bằng gạch 6 lỗ, dày 15mm, Mattic sơn 3 nước, nền và sàn lót gạch liên doanh (400x400) VXM B5, máy lợp tôn dày 0.4mm, xà gồ thép hộp (40x80x1.8), a=1m. Diện tích 82,5m2</t>
  </si>
  <si>
    <t>1051; 30/10/2015</t>
  </si>
  <si>
    <t>Đường GTNT Thôn Bun Ngai</t>
  </si>
  <si>
    <t>7548975</t>
  </si>
  <si>
    <t>UBND xã Sa Loong</t>
  </si>
  <si>
    <t>xã Sa Loong</t>
  </si>
  <si>
    <t>Chiều dài đường L= 903,22 m; bề rộng nền đường Bn=5m; mặt đường Bm = 3,5</t>
  </si>
  <si>
    <t>882; 20/11/2015</t>
  </si>
  <si>
    <t>Nâng cấp  NTC thôn Dục Nhầy 1,3</t>
  </si>
  <si>
    <t>UBND xã Đăk Dục</t>
  </si>
  <si>
    <t>Xã Đăk Dục</t>
  </si>
  <si>
    <t>Sửa chữa đầu mối; Thay mới mới Đường ống nhánh 1  Đường ống nhánh 2; Công trình trên đường ống N1;N2; tuyến đường ống vào 22  bồn chứa; Bồn Inox</t>
  </si>
  <si>
    <t>743; 15/10/2015</t>
  </si>
  <si>
    <t>Đường GT thôn Chả Nhày</t>
  </si>
  <si>
    <t xml:space="preserve">Chiều dài đường L = 1150 m; nền đường 5 m; mặt đường 3,5 m; </t>
  </si>
  <si>
    <t>880a; 30/10/2015</t>
  </si>
  <si>
    <t>Đường vào trường mầm non Bờ y</t>
  </si>
  <si>
    <t>UBND xã Bờ Y</t>
  </si>
  <si>
    <t>Xã Bờ Y</t>
  </si>
  <si>
    <t>Đường vào trường;  Sân đường nội bộ: S=854,8 m2</t>
  </si>
  <si>
    <t>1018a; 21/12/2015</t>
  </si>
  <si>
    <t>Trường MN Sơn Ca-điểm trường thôn Sơn Phú và thôn Tân Bình</t>
  </si>
  <si>
    <t>UBND xã Đăk Kan</t>
  </si>
  <si>
    <t>Xã Đăk Kan</t>
  </si>
  <si>
    <t>* Điểm trường thôn sơn Phú :
-Sửa chữa nhà học 02 phòng S=116 m2
-Xây mới nhà vệ sinh : S= 12.5m2
- cổng tường rào: tường rào mặt trước làm bằng song sắt, xây gạch TC 6 lỗ: L=23m, Ba mặt tường rào còn lại hàng rào kẽm gai, Trụ BTCT L= 95m.
- Sân bê tông bó vĩa, bồn hoa S=167m2.
Giếng nước sâu H= 15m.
* Điểm trường thôn Tân bình :
- cổng tường rào: tường rào mặt trước làm bằng song sắt, xây gạch TC 6 lỗ: L=20m, Ba mặt tường rào còn lại hàng rào kẽm gai, Trụ BTCT L= 310m.
- Sân bê tông bó vĩa, bồn hoa S=194m2.</t>
  </si>
  <si>
    <t>908; 27/11/2015</t>
  </si>
  <si>
    <t>Trường Mầm non thôn Iệc</t>
  </si>
  <si>
    <t>UBND xã Bờ y</t>
  </si>
  <si>
    <t xml:space="preserve"> xã Bờ y</t>
  </si>
  <si>
    <t>Nhà học 02 phòng, chân và bồn nước, cổng tường rào, sân bê tông và hệ thống điện nước tổng thể</t>
  </si>
  <si>
    <t>490a; 31/8/2016</t>
  </si>
  <si>
    <t>Đường giao thông thôn Ngọc Thư, Ngọc Phúc, Ngọc Yên</t>
  </si>
  <si>
    <t xml:space="preserve"> xã Đăk Xú</t>
  </si>
  <si>
    <t>L=375m; Bn=5,0m; Bm = 3,5m; Blê = 0,75x2= 1,5m</t>
  </si>
  <si>
    <t>487b; 31/8/2016</t>
  </si>
  <si>
    <t>Đường và cầu vào khu sản xuất thôn gian Lố 1</t>
  </si>
  <si>
    <t xml:space="preserve"> xã Sa Loong</t>
  </si>
  <si>
    <t>L=374,1m; Bn=5m; Bm = 3,5m; Blê = 0,75x2= 1,5m; cầu bản B=5,5m, L=8m.</t>
  </si>
  <si>
    <t>494a; 31/8/2016</t>
  </si>
  <si>
    <t>Đường giao thông thôn Đăk Blái-Đăk Rơme</t>
  </si>
  <si>
    <t>UBND Xã Đăk Ang</t>
  </si>
  <si>
    <t xml:space="preserve"> Xã Đăk Ang</t>
  </si>
  <si>
    <t>L=263m; Bn =5m; Bm = 3,5m; Blê = 0,75x2= 1,5m</t>
  </si>
  <si>
    <t>487; 31/8/2016</t>
  </si>
  <si>
    <t>Đường giao thông thôn Đắk Giá II; Hạng mục: Bê tông hóa mặt đường</t>
  </si>
  <si>
    <t>L=416,4m; Bn=4m; Bm = 3m; Blê = 5x2= 1m</t>
  </si>
  <si>
    <t>485a; 31/8/2016</t>
  </si>
  <si>
    <t>Đường ngõ xóm thôn Đăk Răng nhánh 1 xã Bờ Y</t>
  </si>
  <si>
    <t>xã Bờ y</t>
  </si>
  <si>
    <t>Đường GTNT loại B; L=684m; Bn=4,5m;  Bm = 3m; Blê = 0,75x2= 2m</t>
  </si>
  <si>
    <t>487a; 31/8/2016</t>
  </si>
  <si>
    <t>Đường giao thông nông thôn thôn Xuân Tân</t>
  </si>
  <si>
    <t>UBND Xã Đăk Xú</t>
  </si>
  <si>
    <t>L=300m;  Bn=5m; Bm = 3,5m; Blê = 0,75x2= 1,5m</t>
  </si>
  <si>
    <t>475a; 19/8/2016</t>
  </si>
  <si>
    <t>Đường giao thông thôn Bun Ngai</t>
  </si>
  <si>
    <t>L=655m; Bn=5,0m; Bm = 3,5m; Blê = 0,75x2= 1,5m</t>
  </si>
  <si>
    <t>476a; 22/8/2016</t>
  </si>
  <si>
    <t>Đuờng giao thông nông thôn thôn Chả Nội II xã Đắk Nông</t>
  </si>
  <si>
    <t xml:space="preserve"> xã Đăk Nông</t>
  </si>
  <si>
    <t xml:space="preserve"> L=1000m; Bn=4,5m; Bm = 3m; Blê = 0,75x2=1,5m</t>
  </si>
  <si>
    <t>488a; 31/8/2016</t>
  </si>
  <si>
    <t>Đường giáo thông thôn Đăk Giá I</t>
  </si>
  <si>
    <t>UBND xã Đăk Ang</t>
  </si>
  <si>
    <t>Chiều dài L=269,03m; Bn=5m, Bm=3,5 m</t>
  </si>
  <si>
    <t>623; 31/10/2016</t>
  </si>
  <si>
    <t>Đường GTNT thôn Đăk Nông đoạn 1</t>
  </si>
  <si>
    <t xml:space="preserve">Chiều dài tuyến L=360m, Bn=5m; Bm = 3,5m; Blê = 0,75x2= 1,5m;  hệ thống thoát nước hai bên </t>
  </si>
  <si>
    <t>502a; 30/9/2017</t>
  </si>
  <si>
    <t>Nâng cấp, sửa chữa thủy lợi suối Đăk Long</t>
  </si>
  <si>
    <t>Đắp đập đất dài 35m, tràn bê tông xả lũ dài 6m, cống lấy nước dài 8m, kênh mương bê tông cốt thép dài 400m, và các công trình khác trên kênh</t>
  </si>
  <si>
    <t>Đường trục chính nội đồng thôn Dục Nhầy 3 (đoạn 2)</t>
  </si>
  <si>
    <t>Chiều dài L=268m, Bn=5m; Bm = 3,5m; Blê = 0,75x2= 1,5m;  thoát nước hai bên</t>
  </si>
  <si>
    <t>Đường trục chính nội đồng thôn Nông kon</t>
  </si>
  <si>
    <t>Chiều dài L=400m, Bn=5m; Bm = 3,5m; Blê = 0,75x2= 1,5m;  thoát nước hai bên</t>
  </si>
  <si>
    <t>Đường vào khu sản xuất thôn Bun Ngai (đi tiểu khu 198)</t>
  </si>
  <si>
    <t>Xã Sa Loong</t>
  </si>
  <si>
    <t>L=1290m, Bn=5m; Bm = 3,5m; Blê = 0,75x2= 1,5m;  thoát nước hai bên</t>
  </si>
  <si>
    <t>Đường GTNT thôn Đăk Nông đoạn 2</t>
  </si>
  <si>
    <t xml:space="preserve">chiều dài tuyến L=400m, Bn=5m; Bm = 3,5m; Blê = 0,75x2= 1,5m;  hệ thống thoát nước hai bên </t>
  </si>
  <si>
    <t>Đường vào khu Sản xuất thôn Đăk Sút 2</t>
  </si>
  <si>
    <t xml:space="preserve">chiều dài tuyến L=430m, Bn=5m; Bm = 3,5m; Blê = 0,75x2= 1,5m;  hệ thống thoát nước hai bên </t>
  </si>
  <si>
    <t>Đường trục chính nội đồng thôn Đăk Răng</t>
  </si>
  <si>
    <t xml:space="preserve">chiều dài tuyến L=268 m, Bn=5m; Bm = 3,5m; Blê = 0,75x2= 1,5m;  hệ thống thoát nước hai bên </t>
  </si>
  <si>
    <t>Đường vào khu sản xuất thôn Giang Lố 1 (TK 196-200a)</t>
  </si>
  <si>
    <t xml:space="preserve">chiều dài tuyến L=1300m, Bn=5m; Bm = 3,5m; Blê = 0,75x2= 1,5m;  hệ thống thoát nước hai bên </t>
  </si>
  <si>
    <t>Đường giao thông thôn Ngọc Tiền nhánh 2</t>
  </si>
  <si>
    <t xml:space="preserve">chiều dài tuyến L=635m, Bn=5m; Bm = 3,5m; Blê = 0,75x2= 1,5m;  hệ thống thoát nước hai bên </t>
  </si>
  <si>
    <t>Đường vào khu sản xuất thôn Đăk Sút 1 (đoạn 2)</t>
  </si>
  <si>
    <t xml:space="preserve">chiều dài tuyến L=273 m, Bn=5m; Bm = 3,5m; Blê = 0,75x2= 1,5m;  hệ thống thoát nước hai bên </t>
  </si>
  <si>
    <t>Đường  Ngõ xóm thôn Chả Nội 1</t>
  </si>
  <si>
    <t xml:space="preserve">chiều dài tuyến L=367 m, Bn=5m; Bm = 3,5m; Blê = 0,75x2= 1,5m;  hệ thống thoát nước hai bên </t>
  </si>
  <si>
    <t>Đường GT nội thôn dân cư  thôn 1 xã Ia Dom</t>
  </si>
  <si>
    <t>7587463</t>
  </si>
  <si>
    <t>Xã Ia Dom</t>
  </si>
  <si>
    <t>Đường GTNT loại A; Chiều dài khoảng 119,32m; Bn=6m, Bm= 3,5m, BTXM, hệ thống thoát nước</t>
  </si>
  <si>
    <t>654i; 31/08/2016</t>
  </si>
  <si>
    <t>Đường giao thông nội thôn điểm dân cư thôn 4 xã Ia Đal</t>
  </si>
  <si>
    <t>7587464</t>
  </si>
  <si>
    <t>Xã Ia Đal</t>
  </si>
  <si>
    <t>Đường GTNT loại A; Chiều dài khoảng 328,66; Bn=6m, Bm=3,5m, BTXM, hệ thống thoát nước</t>
  </si>
  <si>
    <t>654k; 31/08/2016</t>
  </si>
  <si>
    <t>Đường giao thông nội thôn điểm dân cư số 7, thôn 1 xã Ia Tơi</t>
  </si>
  <si>
    <t>7587461</t>
  </si>
  <si>
    <t>Xã Ia Tơi</t>
  </si>
  <si>
    <t>Đường GTNT loại A; Chiều dài khoảng 353,46m; Bn=6m, Bm=3,5m, BTXM, hệ thống thoát nước</t>
  </si>
  <si>
    <t>654l; 31/08/2016</t>
  </si>
  <si>
    <r>
      <rPr>
        <sz val="9"/>
        <rFont val="Arial Narrow"/>
        <family val="2"/>
      </rPr>
      <t xml:space="preserve">Đường giao thông nội thôn điểm dân cư thôn 1, xã Ia Tơi </t>
    </r>
    <r>
      <rPr>
        <i/>
        <sz val="9"/>
        <rFont val="Arial Narrow"/>
        <family val="2"/>
      </rPr>
      <t>(đoạn 2)</t>
    </r>
  </si>
  <si>
    <t>Đường GTNT loại A; L=375m; Bm= 3,5m, BTXM</t>
  </si>
  <si>
    <t>1000e; 31/10/2016</t>
  </si>
  <si>
    <r>
      <rPr>
        <sz val="9"/>
        <rFont val="Arial Narrow"/>
        <family val="2"/>
      </rPr>
      <t xml:space="preserve">Đường giao thông nội thôn điểm dân cư thôn 4 xã Ia Đal </t>
    </r>
    <r>
      <rPr>
        <i/>
        <sz val="9"/>
        <rFont val="Arial Narrow"/>
        <family val="2"/>
      </rPr>
      <t>(đoạn 2)</t>
    </r>
  </si>
  <si>
    <t>Đường GTNT loại A; L=375m; Bề rộng mặt đường 3,5m, BTXM</t>
  </si>
  <si>
    <t>1003d; 31/10/2016</t>
  </si>
  <si>
    <r>
      <rPr>
        <sz val="9"/>
        <rFont val="Arial Narrow"/>
        <family val="2"/>
      </rPr>
      <t xml:space="preserve">Đường giao thông nội thôn điểm dân cư thôn 1 xã Ia Dom </t>
    </r>
    <r>
      <rPr>
        <i/>
        <sz val="9"/>
        <rFont val="Arial Narrow"/>
        <family val="2"/>
      </rPr>
      <t>(đoạn 2)</t>
    </r>
  </si>
  <si>
    <t>Đường GTNT loại A; L=172 m; Bề rộng mặt đường 3,5m BTXM</t>
  </si>
  <si>
    <t>1003i; 31/10/2016</t>
  </si>
  <si>
    <t>Đường giao thông số 3 thôn 1 xã Ia Tơi</t>
  </si>
  <si>
    <t>Đường GTNT Cấp B; Chiều dài khoảng 515,56 m; Nền đường 5m, mặt đường 3,5m và công trình thoát nước</t>
  </si>
  <si>
    <t>Đường giao thông thôn 1, xã Ia Dom (Đoạn từ trung tâm xã đi nhà máy cấp nước sinh hoạt trung tâm huyện Ia H’Drai (D1-1))</t>
  </si>
  <si>
    <t>Đường GTNT Cấp B; Chiều dài khoảng 948m; Nền đường, mặt đường và công trình thoát nước</t>
  </si>
  <si>
    <t>Đường GTNT thôn 1, xã Ia Dom (Đoạn từ trung tâm xã Ia Dom (D1, D2, D3))</t>
  </si>
  <si>
    <t>Đường GTNT Cấp B: Tổng chiều dài khoảng 404,80m;Nền đường 5m, mặt đường 3,5m và công trình thoát nước</t>
  </si>
  <si>
    <t>Đường giao thông nội bộ khu dân cư thôn Ia Đal, xã Ia Đal (Đoạn trung tâm xã Ia Đal (Đ3))</t>
  </si>
  <si>
    <t>Đường GTNT Cấp B; Chiều dài khoảng 449,08m; Nền đường 5m, mặt đường đất 3,5m và công trình thoát nước</t>
  </si>
  <si>
    <t>Đường giao thông nội bộ khu dân cư thôn Ia Đal, xã Ia Đal (Đoạn trung tâm xã Ia Đal (Đ4))</t>
  </si>
  <si>
    <t>Đường cấp B: chiều dài 507,43 m; Nền đường 5m, mặt đường đất 3,5 m và công trình thoát nước</t>
  </si>
  <si>
    <t>Đường giao thông số 4 thôn 1-GĐ1, xã Ia Tơi.</t>
  </si>
  <si>
    <t>Đường GTNT Cấp B: chiều dài khoảng 600m; Nền đường 5m, mặt đường đất 3,5m và công trình thoát nước</t>
  </si>
  <si>
    <t>Đường giao thông số 5 thôn 1, xã Ia Tơi</t>
  </si>
  <si>
    <t>Đường GTNT Cấp B: Tổng chiều dài khoảng 450m;Nền đường 5m, mặt đường đất 3,5m và công trình thoát nước</t>
  </si>
  <si>
    <t xml:space="preserve">Đường GTNT NT3-1, thôn 3, Ia Dom </t>
  </si>
  <si>
    <t>Đường GTNT Cấp B: Tổng chiều dài khoảng 2800m;Nền đường 5m, mặt đường đất 3,5m và công trình thoát nước</t>
  </si>
  <si>
    <t>Đường giao thông nội bộ khu dân cư TT xã Ia Đal (Đ5), Thôn Ia Đal, xã Ia Đal</t>
  </si>
  <si>
    <t>Đường cấp B: chiều dài 460 m; Nền đường 5m, mặt đường đất 3,5m và công trình thoát nước</t>
  </si>
  <si>
    <t>Đường giao thông số 4 thôn 1, xã Ia Tơi.GĐ 2.</t>
  </si>
  <si>
    <t>Đường GTNT Cấp B: Chiều dài khoảng: 600m; nền đường 5m, mặt đường 3,5m BTXM dày 18cm, móng lớp dưới dày 12cm.</t>
  </si>
  <si>
    <t>Đường giao thông nội bộ khu dân cư TT xã Ia Đal (Đ6), Thôn Ia Đal, xã Ia Đal</t>
  </si>
  <si>
    <t>Đường cấp B: chiều dài 300m; Nền đường 5m, mặt đường đất 3,5m và công trình thoát nước</t>
  </si>
  <si>
    <t>Lưới điện sinh hoạt làng GRập xã Mô Rai</t>
  </si>
  <si>
    <t>7585319</t>
  </si>
  <si>
    <t>BQLDA ĐTXD</t>
  </si>
  <si>
    <t>Mô Rai</t>
  </si>
  <si>
    <t>01 Trạm biến áp; đường dây trung thế 22kV dài 0,283km; đường dây hạ thế 0,4kV dài 0,671km.</t>
  </si>
  <si>
    <t>1588;31/8/2016-3329; 7/11/2016</t>
  </si>
  <si>
    <t>Cầu treo qua suối Đăk Sia xã Rờ Kơi</t>
  </si>
  <si>
    <t>7585314</t>
  </si>
  <si>
    <t>Chiều dài: L= 46,5m; khổ cầu 1,0m</t>
  </si>
  <si>
    <t>1585
 31/8/2016</t>
  </si>
  <si>
    <t>Đường nội làng Tum xã Ya Ly</t>
  </si>
  <si>
    <t>7585323</t>
  </si>
  <si>
    <t>Xã Ya Ly</t>
  </si>
  <si>
    <t>Ya Ly</t>
  </si>
  <si>
    <t>L=557m; Bm= 3m. Kết cấu BTXM</t>
  </si>
  <si>
    <t>1596
 31/8/2016</t>
  </si>
  <si>
    <t>Trường tiểu học xã Ya Xiêr; Hạng mục: Nhà học 02 phòng</t>
  </si>
  <si>
    <t>7585318</t>
  </si>
  <si>
    <t>Nhà học 02 phòng: 130m2. Kết cấu mái lợp tôn, tường xây gạch.</t>
  </si>
  <si>
    <t>1590
31/8/2016</t>
  </si>
  <si>
    <t>Sửa chữa đường từ làng Trấp đi xã Ya Tăng (đoạn từ Km4+131,82 - Km4+266,28)</t>
  </si>
  <si>
    <t>7585317</t>
  </si>
  <si>
    <t>Ya Tăng</t>
  </si>
  <si>
    <t>L=140m;  Bm= 3,5m; kết cấu BTXM</t>
  </si>
  <si>
    <t>1586
 31/8/2016</t>
  </si>
  <si>
    <t>Nâng cấp đường giao thông nội thôn Bình Giang xã Sa Bình</t>
  </si>
  <si>
    <t>7585325</t>
  </si>
  <si>
    <t>L=955m;  Bm=3m. Kết cấu BTXM</t>
  </si>
  <si>
    <t>1581
31/8/2016</t>
  </si>
  <si>
    <t>Lưới điện sinh hoạt khu phát sinh thôn Đăk Wớt, xã Hơ Moong</t>
  </si>
  <si>
    <t>7585320</t>
  </si>
  <si>
    <t>Đường dây hạ thế 0,4kV cáp vặn xoắn LV-ABC 4x70mm2 dài khoảng 0,38km</t>
  </si>
  <si>
    <t>1589;31/8/2016-3330;07/11/2016</t>
  </si>
  <si>
    <t>Nhà sinh hoạt cộng đồng thôn Tân Sang</t>
  </si>
  <si>
    <t>7585321</t>
  </si>
  <si>
    <t>DT: 100,0m2; mái lợp tôn, tường xây gạch.</t>
  </si>
  <si>
    <t>1591
 31/8/2016</t>
  </si>
  <si>
    <t>Đường từ tỉnh lộ 679 đi thôn Kơ Bei nhánh số 2</t>
  </si>
  <si>
    <t>7585326</t>
  </si>
  <si>
    <t>L=353m; Bm=3m. Kết cấu BTXM</t>
  </si>
  <si>
    <t>1595
 31/8/2016</t>
  </si>
  <si>
    <t xml:space="preserve">Đường dân sinh vào khu sản xuất làng KLeng </t>
  </si>
  <si>
    <t>7585315</t>
  </si>
  <si>
    <t>TT Sa Thầy</t>
  </si>
  <si>
    <t>L= 711,5m; Bm= 4m, đường đất</t>
  </si>
  <si>
    <t>1587
31/8/2016</t>
  </si>
  <si>
    <t>Đường nội làng KĐừ đoạn từ nhà ông A Byit đến giọt nước</t>
  </si>
  <si>
    <t>7585324</t>
  </si>
  <si>
    <t>L=190,8m; Bm= 3m, kết cấu BTXM</t>
  </si>
  <si>
    <t>1594
31/8/2016</t>
  </si>
  <si>
    <t>Xây dựng giếng nước tập trung thôn Đăk Tăng</t>
  </si>
  <si>
    <t>7585322</t>
  </si>
  <si>
    <t>BQL DA ĐTXD</t>
  </si>
  <si>
    <t>Đường kính 3,44m, sâu 5m.</t>
  </si>
  <si>
    <t>1592
31/8/2016</t>
  </si>
  <si>
    <t>Đường giao thông nội thôn Đăk Tăng xã Sa Nghĩa</t>
  </si>
  <si>
    <t>7585327</t>
  </si>
  <si>
    <t>L=95m; Bm=3m. Kết cấu BTXM</t>
  </si>
  <si>
    <t>1593
31/8/2016</t>
  </si>
  <si>
    <t>Sửa chữa nước sinh hoạt các làng: Rờ Kơi, Đăk Đê (giai đoạn 2)</t>
  </si>
  <si>
    <t>Đường ống HDPE dài 3,6km, cấp nước cho 02 làng Đăk Đê, Rờ Kơi</t>
  </si>
  <si>
    <t>3302
31/10/2016</t>
  </si>
  <si>
    <t>Lồng ghép vốn CTMTQG XDNTM 560 triệu</t>
  </si>
  <si>
    <t>Đường vào khu sản xuất làng Chờ, xã Ya Ly</t>
  </si>
  <si>
    <t>L= 403m</t>
  </si>
  <si>
    <t>3292
31/10/2016</t>
  </si>
  <si>
    <t>Sửa chữa đường từ làng Trấp đi xã Ya Tăng (đoạn từ Km2+936 - Km3+380)</t>
  </si>
  <si>
    <t>L=452,22m</t>
  </si>
  <si>
    <t>3306
31/10/2016</t>
  </si>
  <si>
    <t>Đường giao thông nông thôn nội thôn làng Ka Bầy xã Sa Bình</t>
  </si>
  <si>
    <t>L=624,79m</t>
  </si>
  <si>
    <t>3303
31/10/2016</t>
  </si>
  <si>
    <t>Đường vào khu sản xuất Làng O, xã Ya Xiêr</t>
  </si>
  <si>
    <t>L=782,8m</t>
  </si>
  <si>
    <t>3311
31/10/2016</t>
  </si>
  <si>
    <t xml:space="preserve">Đường nội thôn làng Tang xã Mô Rai </t>
  </si>
  <si>
    <t>L=447,51m</t>
  </si>
  <si>
    <t>3305
31/10/2016</t>
  </si>
  <si>
    <t>Nâng cấp đường nội thôn Đăk Yo xã Hơ Moong</t>
  </si>
  <si>
    <t>L=618,69m</t>
  </si>
  <si>
    <t>3304
31/10/2016</t>
  </si>
  <si>
    <t>Đường nội thôn làng Kà Leng (đoạn Tỉnh lộ 675 đến nhà ông A Bôk)</t>
  </si>
  <si>
    <t xml:space="preserve">Thị trấn Sa Thầy </t>
  </si>
  <si>
    <t>L=203m</t>
  </si>
  <si>
    <t>3291
31/10/2016</t>
  </si>
  <si>
    <t>Đường nội thôn làng Kà Đừ (đoạn từ nhà ông A Jap đến nhà bà Y Gluynh)</t>
  </si>
  <si>
    <t>L=201m</t>
  </si>
  <si>
    <t>3310
31/10/2016</t>
  </si>
  <si>
    <t xml:space="preserve">Đường đi ra nghĩa địa thôn Đăk Tăng, xã Sa Nghĩa </t>
  </si>
  <si>
    <t>3308
31/10/2016</t>
  </si>
  <si>
    <t>Nâng cấp đường đi khu sản xuất làng Chứ (đoạn từ rẫy ông A Phuch đến rẫy ông A Bri)</t>
  </si>
  <si>
    <t>L=220m, Bm=3m</t>
  </si>
  <si>
    <t>15
12/7/2017</t>
  </si>
  <si>
    <t>Đường GTNT nội làng Rắc, xã Ya Xiêr (đoạn từ nhà ông A Phưnh đến nhà ông A Ka)</t>
  </si>
  <si>
    <t>L=150m, Bm=3,0m</t>
  </si>
  <si>
    <t>39
12/7/2017</t>
  </si>
  <si>
    <t>Nâng cấp đường giao thông nối tiếp nhánh số 3 nội thôn Tân Sang xã Hơ Moong</t>
  </si>
  <si>
    <t xml:space="preserve">Hơ Moong </t>
  </si>
  <si>
    <t>L=150m, Bm=3,0</t>
  </si>
  <si>
    <t>36
12/7/2017</t>
  </si>
  <si>
    <t>Nâng cấp đường giao thông nội thôn làng Rẽ, xã Mô Ray (đoạn từ nhà ông A Phíc đến Tỉnh lộ 674)</t>
  </si>
  <si>
    <t>Xã Mô Rai</t>
  </si>
  <si>
    <t>L=120m, Bm=3,0</t>
  </si>
  <si>
    <t>Nâng cấp đường vào khu sản xuất thôn Bình Trung, xã Sa Bình</t>
  </si>
  <si>
    <t>L=200m, Bm=3,0m</t>
  </si>
  <si>
    <t>24
12/7/2017</t>
  </si>
  <si>
    <t>Nâng cấp đường giao thông nội làng Điệp Lôk (đoạn từ nhà ông A Thel đến nhà bà Y Úc)</t>
  </si>
  <si>
    <t>Xã Ya Tăng</t>
  </si>
  <si>
    <t>32
17/7/2014</t>
  </si>
  <si>
    <t>Nâng cấp đường nội thôn Rờ Kơi, xã Rờ Kơi (đoạn từ nhà ông A Hía đến nhà ông A Trúc)</t>
  </si>
  <si>
    <t>Xã Rờ Kơi</t>
  </si>
  <si>
    <t>L=144m, Bm=3,0</t>
  </si>
  <si>
    <t>Đường nội thôn làng Chốt (đoạn từ nhà ông A Guet đến nhà ông A Soh)</t>
  </si>
  <si>
    <t>UBND thị trấn Sa Thầy</t>
  </si>
  <si>
    <t>Thị trấn Sa Thầy</t>
  </si>
  <si>
    <t>L=100m; Bm=3; Bn=3m</t>
  </si>
  <si>
    <t>81
29/9/2017</t>
  </si>
  <si>
    <t>Đường GTNT nội thôn Quy Nhơn, xã Ya Xiêr (Đoạn từ nhà ông Trần Phương Đông đến nhà ông Nguyễn Thiên Văn)</t>
  </si>
  <si>
    <t>L=110m; Bm=3; Bn=3m</t>
  </si>
  <si>
    <t>48a
29/9/2017</t>
  </si>
  <si>
    <t>Đường giao thông nông thôn nội làng GRập (đoạn từ nhà bà Y Sự đến đất nhà bà Y Mich)</t>
  </si>
  <si>
    <t>UBND xã Mô Rai</t>
  </si>
  <si>
    <t>L=200m; Bm=3; Bn=3m</t>
  </si>
  <si>
    <t>55a
29/9/2017</t>
  </si>
  <si>
    <t>Đường giao thông nội thôn Tân Sang (đoạn từ nhà văn hóa đến nhà ông Thân)</t>
  </si>
  <si>
    <t>UBND xã Hơ Moong</t>
  </si>
  <si>
    <t>53
29/9/2017</t>
  </si>
  <si>
    <t>Đường nội thôn làng Chốt (đoạn từ nhà ông Võ Phi Hùng đến Giọt nước)</t>
  </si>
  <si>
    <t>L=95m; Bm=3; Bn=3m</t>
  </si>
  <si>
    <t>82
29/9/2017</t>
  </si>
  <si>
    <t>Đường giao thông nội thôn Khúc Na (Đoạn từ nhà ông A Lai đến nhà ông Thành)</t>
  </si>
  <si>
    <t xml:space="preserve">UBND xã Sa Bình </t>
  </si>
  <si>
    <t>L=76m; Bm=3; Bn=3m</t>
  </si>
  <si>
    <t>44a
29/9/2017</t>
  </si>
  <si>
    <t>Đường giao thông nội làng Chờ (đoạn từ nhà Rông đến nhà ông A Nheng)</t>
  </si>
  <si>
    <t xml:space="preserve">UBND xã Ya Ly </t>
  </si>
  <si>
    <t xml:space="preserve">Xã Ya Ly </t>
  </si>
  <si>
    <t>L=60m; Bm=3; Bn=3m</t>
  </si>
  <si>
    <t>26
29/9/2017</t>
  </si>
  <si>
    <t>Đường giao thông nội làng Trấp (đoạn từ A Liễu đến nhà Y GRép)</t>
  </si>
  <si>
    <t>UBND xã Ya Tăng</t>
  </si>
  <si>
    <t>65
29/9/2017</t>
  </si>
  <si>
    <t>Trường trung học cơ sở Lương Thế Vinh xã Ya Ly, hạng mục: Nhà học 02 phòng hạng mục phụ trợ.</t>
  </si>
  <si>
    <t>Nhà học 02 phòng DT khoảng 140m2 và hạng mục phụ trợ.</t>
  </si>
  <si>
    <t>2056
31/10/2017</t>
  </si>
  <si>
    <t>Trường mầm non Vàng Anh, xã Ya Tăng (trường trung tâm) hạng mục: Nhà học 02 phòng hạng mục phụ trợ.</t>
  </si>
  <si>
    <t>2057
31/10/2017</t>
  </si>
  <si>
    <t>Hạ thế tuyến đường điện thôn Đăk Tang, xã Rờ Kơi.</t>
  </si>
  <si>
    <t>01 Trạm biến áp; đường dây trung thế 22kV dài 0,15km; đường dây hạ thế 0,4kV dài 0,6km.</t>
  </si>
  <si>
    <t>2058
31/10/2017</t>
  </si>
  <si>
    <t>Đường đi vào khu sản xuất làng Rẽ, (đoạn từ đường nội thôn đi cầu treo)</t>
  </si>
  <si>
    <t>L=550m; Bn=5; Bm=3. BTXM</t>
  </si>
  <si>
    <t>2059
31/10/2017</t>
  </si>
  <si>
    <t>Trường tiểu học Võ Thị Sáu, xã Hơ Moong (trường trung tâm); Hạng mục: Xây mới nhà học 02 phòng</t>
  </si>
  <si>
    <t>Nhà học 02 phòng</t>
  </si>
  <si>
    <t>2060
31/10/2017</t>
  </si>
  <si>
    <t>Đường vào khu sản xuất cánh đồng hố trâu thôn Bình Giang (đoạn từ nhà ông Tâm Thúy đến tiếp giáp đường đi Kà Bầy cũ)</t>
  </si>
  <si>
    <t>L=1100m; Bn=5; Bm=3. BTXM</t>
  </si>
  <si>
    <t>50
31/10/2017</t>
  </si>
  <si>
    <t>Đường GTNT nội làng Lung (đoạn từ A Huân đến nhà A Yiu; đoạn từ A Láo đến nhà A Thưới)</t>
  </si>
  <si>
    <t>L=900m; Bn=5;Bm=3m. Kết cấu BTXM</t>
  </si>
  <si>
    <t>56
31/10/2017</t>
  </si>
  <si>
    <t>Đường nội làng Kleng (đoạn từ tỉnh lộ 675 đến nhà ông A Hlel</t>
  </si>
  <si>
    <t>L=200m; Bn=5m; Bm=3m</t>
  </si>
  <si>
    <t>111
31/10/2017</t>
  </si>
  <si>
    <t>Đường nội làng Kđừ (đoạn từ nhà ông A Vinh đến kênh thuỷ lợi; đoạn từ nhà ông A Lâm đến kênh thủy lợi)</t>
  </si>
  <si>
    <t>L=180m; Bn=5m; Bm=3m</t>
  </si>
  <si>
    <t>112
31/10/2017</t>
  </si>
  <si>
    <t>Đường nội làng Chốt (đoạn từ nhà ông A Hlối đến nhà ông A Tuh)</t>
  </si>
  <si>
    <t>113
31/10/2017</t>
  </si>
  <si>
    <t>Đường nội thôn Đăk Tăng (đoạn từ vườn cao su Nhà nước đến nhà ông A Tinh)</t>
  </si>
  <si>
    <t>23
31/10/2017</t>
  </si>
  <si>
    <t>Đường đi khu sản xuất thôn Kiến Xương (đoạn từ nhà ông Quang vào khu sản xuất Kiến Xương)</t>
  </si>
  <si>
    <t>L=848m; Bn=5m; Bm=3,5m; BTXM</t>
  </si>
  <si>
    <t>2019</t>
  </si>
  <si>
    <t>Đường sản xuất khu Ya Pu</t>
  </si>
  <si>
    <t>L=900m; Bn=5m; Bm=3,5m; BTXM</t>
  </si>
  <si>
    <t>Đường đi khu sản xuất Đăk Bliết thôn Gia Xiêng</t>
  </si>
  <si>
    <t>L=800m; Bn=5m; Bm=3,5m; BTXM</t>
  </si>
  <si>
    <t>Đường đi khu sản xuất làng Tang (đoạn từ nhà bà Y Kiểu đi cầu treo)</t>
  </si>
  <si>
    <t>L=1km; Bn=5; Bm=3,5. BTXM</t>
  </si>
  <si>
    <t>Đường đi khu sản xuất tập trung làng K' bay</t>
  </si>
  <si>
    <t>Đường liên thôn Bình Trung - Bình An (đoạn từ nhà ông Trúc đi ngã 3 UBND xã cũ)</t>
  </si>
  <si>
    <t>Đường đi khu sản xuất làng O (đoạn từ Km2+600 đến Km3+200)</t>
  </si>
  <si>
    <t>L=600m; Bn=5; Bm=3,5. BTXM</t>
  </si>
  <si>
    <t>Đường nội làng Kleng (đoạn từ nhà A Sin đến nhà ông A Ưl)</t>
  </si>
  <si>
    <t>L=0,2km; Bn=5; Bm=3; BTXM</t>
  </si>
  <si>
    <t>Đường nội làng Kđừ (đoạn từ nhà ông A Liuh đến nhà ông A Chiuh)</t>
  </si>
  <si>
    <t>L=0,19km; Bn=5; Bm=3; BTXM</t>
  </si>
  <si>
    <t>Đường nội làng Chốt (đoạn từ nhà ông Y Kem đến nhà ông A Ben)</t>
  </si>
  <si>
    <t>Khu thể thao làng Chốt (hạng mục sân bóng chuyền)</t>
  </si>
  <si>
    <t>Diện tích khoảng 220m2</t>
  </si>
  <si>
    <t>Đào mới 07 giếng nước sinh hoạt tại  thôn Đăk Tăng, xã Sa Nghĩa</t>
  </si>
  <si>
    <t xml:space="preserve">Xã Sa Nghĩa </t>
  </si>
  <si>
    <t xml:space="preserve">Sa Nghĩa </t>
  </si>
  <si>
    <t>07 cái; sâu khoảng 25m</t>
  </si>
  <si>
    <t>Đường vào khu sản xuất Đông Hưng (đoạn từ nhà ông Sử đi vào khu sản xuất)</t>
  </si>
  <si>
    <t>L=700m; Bn=5; Bm=3,5; BTXM</t>
  </si>
  <si>
    <t>Đường sản xuất khu Ya Dat</t>
  </si>
  <si>
    <t>L=700m; Bn=5; Bm=3,5. BTXM</t>
  </si>
  <si>
    <t>Đường nội thôn Kram (đoạn từ nhà A Diếu đến nhà A Hưởng; đoạn từ nhà A Dĩa đến nhà A Nỉu đến nhà A Thích)</t>
  </si>
  <si>
    <t>L=365m; Bm=5; Bn=3,5m</t>
  </si>
  <si>
    <t>Đường nội thôn Rờ Kơi (đoạn từ nhà A Hiếu đến nhà Y Khoát)</t>
  </si>
  <si>
    <t>L=125m; Bm=5; Bn=3,5m</t>
  </si>
  <si>
    <t>Đường nội thôn Gia Xiêng (đoạn từ nhà A Kiêu đến nhà Cúc; đoạn từ nhà A Quel đến A Than)</t>
  </si>
  <si>
    <t>L=120m; Bm=5; Bn=3,5m</t>
  </si>
  <si>
    <t>Đường nội thôn Đăk Đe (đoạn từ nhà A Thủy đến nhà A Plôm)</t>
  </si>
  <si>
    <t>L=200m; Bm=5; Bn=3,5m</t>
  </si>
  <si>
    <t>Đường đi khu sản xuất làng GRập (đoạn từ đường nông thôn đi khu sản xuất)</t>
  </si>
  <si>
    <t>Đường đi khu sản xuất tập trung Đăk Nui</t>
  </si>
  <si>
    <t>Đường sản xuất thôn Khúc Na đi suối Cam</t>
  </si>
  <si>
    <t>Đường đi khu sản xuất làng O (đoạn từ Km3+200 đến Km3+800)</t>
  </si>
  <si>
    <t>Đường nội làng Kleng (đoạn từ nhà A Cham đến nhà ông A Chir)</t>
  </si>
  <si>
    <t>L=190m; Bn=5; Bm=3; BTXM</t>
  </si>
  <si>
    <t>Đường nội làng Kđừ (đoạn từ nhà ông A Pir đến nhà A Hlưng)</t>
  </si>
  <si>
    <t>Đường nội làng Chốt (đoạn từ nhà ông A Get đến nhà A lớp)</t>
  </si>
  <si>
    <t>L=200m; Bn=5; Bm=3; BTXM</t>
  </si>
  <si>
    <t>Đào mới 07 giếng nước sinh hoạt thôn Đăk Tăng</t>
  </si>
  <si>
    <t>Trường Trung học cơ sở thị trấn Đăk Glei (điểm trường các thôn phía Nam) HM: Xây mới 03 phòng học và công trình phụ trợ</t>
  </si>
  <si>
    <t>UBND thị trấn Đăk Glei</t>
  </si>
  <si>
    <t>Thị trấn Đăk Glei</t>
  </si>
  <si>
    <t>Nhà học 3 phòng S = 196,8m2; Nhà vệ sinh S=10,8m2; Kè đá L=30m; Hầm tự hoại, sân bê tông</t>
  </si>
  <si>
    <t>1251; 31/8/2016</t>
  </si>
  <si>
    <t>Đường GTNT từ làng Đăk Bể đi làng Đăk Bối xã Mường Hoong (GĐ 1)</t>
  </si>
  <si>
    <t xml:space="preserve"> Xã Mường Hoong</t>
  </si>
  <si>
    <t>Đường GTNT loại C; L=500m, Bn=4m, Bm=3m, Bl=2x0,5m, BTXM</t>
  </si>
  <si>
    <t>1129; 31/8/2016</t>
  </si>
  <si>
    <t>Cầu treo dân sinh Nong Vao thôn Tu Chiêu A xã Mường Hoong</t>
  </si>
  <si>
    <t>Cầu treo dây võng 01 nhịp, L=28m; B=1m</t>
  </si>
  <si>
    <t>1250; 31/8/2016</t>
  </si>
  <si>
    <t>Đường GTNT nội thôn Đăk Ven xã Đăk Pék</t>
  </si>
  <si>
    <t>Đường GTNT loại C, L=400m, Bn=4m, Bm=3m, Bl=2x0,5, BTXM</t>
  </si>
  <si>
    <t>1127; 31/8/2016</t>
  </si>
  <si>
    <t>Đường GTNT nội thôn thôn Đăk Trấp xã Đăk Pék</t>
  </si>
  <si>
    <t>Đường GTNT loại C; L= 350m; Bn=4m; Bm=3m, BTXM</t>
  </si>
  <si>
    <t>1128; 31/8/2016</t>
  </si>
  <si>
    <t>Đường GT nội thôn Đăk Dền xã Đăk Pék</t>
  </si>
  <si>
    <t>Đường GTNT loại C; L = 586,3m; Bn=4m; Bm=3m; Bl=2x0,5</t>
  </si>
  <si>
    <t>1255; 31/8/2016</t>
  </si>
  <si>
    <t>Cầu treo Mô Nui đi qua thôn Kon Tuông xã Ngọc Linh</t>
  </si>
  <si>
    <t>Cầu treo dây võng 01 nhịp, L=60m; B=1,5m</t>
  </si>
  <si>
    <t>1249; 31/8/2016</t>
  </si>
  <si>
    <t>Đường GTNT nội thôn Đăk Tum xã Đăk Môn</t>
  </si>
  <si>
    <t>UBND xã Đăk Môn</t>
  </si>
  <si>
    <t>Đường GTNT loại B, L=250m, Bn=5m, Bm=3,5m, Bl=2x0,75, BTXM</t>
  </si>
  <si>
    <t>1248; 31/8/2016</t>
  </si>
  <si>
    <t>Đường GTNT nội thôn Ri Mẹt xã Đăk Môn</t>
  </si>
  <si>
    <t>Đường GTNT loại C, L=1000m, Bn=4m, Bm=3m, Bl=2x0,5, BTXM</t>
  </si>
  <si>
    <t>1135; 31/8/2016</t>
  </si>
  <si>
    <t>Cầu treo đi khu sản xuất Đăk Tu 2 xã Đăk Long</t>
  </si>
  <si>
    <t>1247; 31/8/2016</t>
  </si>
  <si>
    <t>Đường GTNT nội thôn Đăk Gô xã Đăk Kroong</t>
  </si>
  <si>
    <t>Đường GTNT loại C; L=950m; Bn=4m; Bm=3m BTXM</t>
  </si>
  <si>
    <t>1130; 31/8/2016</t>
  </si>
  <si>
    <t>Đường GT nội thôn Nú Vai từ nhà rông đi đến đường lên xã Đăk Long - Đăk Nhoong</t>
  </si>
  <si>
    <t>Đường GTNT loại B. L = 452,65m; Bn = 4m; Bm=3m; Bl=2x0,5, BTXM</t>
  </si>
  <si>
    <t>1256; 31/8/2016</t>
  </si>
  <si>
    <t>Sửa chữa NSH 4 thôn Bung Koong, Bung Tôn, Pêng Lang và Đăk Boóc xã Đăk BLô</t>
  </si>
  <si>
    <t>Cấp NSH, công trình cấp IV</t>
  </si>
  <si>
    <t>1246; 31/8/2016</t>
  </si>
  <si>
    <t>Trường Tiểu học xã Đăk Man (HM: Sửa chữa, cải tạo nhà hiệu bộ 03 phòng và SC 05 phòng học</t>
  </si>
  <si>
    <t>Sửa chữa nhà hiệu bộ 3 phòng S=169m2; Sửa chữa nhà học 5 phòng S=209m2</t>
  </si>
  <si>
    <t>1253; 31/8/2016</t>
  </si>
  <si>
    <t>Trường Mầm non trung tâm xã Xốp (HM: Nhà hiệu bộ,nhà công vụ và công trình phụ trợ</t>
  </si>
  <si>
    <t>UBND xã Xốp</t>
  </si>
  <si>
    <t>Công trình DD cấp IV. Nhà hiệu bộ 03 phòng S=80m2; nhà công vụ 2 phòng S=72,2m2; sân bê tông S=138m2</t>
  </si>
  <si>
    <t>1254; 31/8/2016</t>
  </si>
  <si>
    <t>Kênh mương thủy lợi Đăk Tmãi xã Đăk Choong</t>
  </si>
  <si>
    <t>Kênh mương loại III; Ft=5-10ha; Qtk= 0,02 m3/s; Qmax=0,026m3/s; Qmin=0,008m3/s</t>
  </si>
  <si>
    <t>1131; 31/8/2016</t>
  </si>
  <si>
    <t>Trường Phổ thông DTBT Tiểu học xã Đăk Choong (HM: Hàng rào)</t>
  </si>
  <si>
    <t>Hàng rào song sắt dài 135m; Hàng rào gạch dài 141m</t>
  </si>
  <si>
    <t>1252; 31/8/2016</t>
  </si>
  <si>
    <t>Cấp NSH thôn Đăk Ga xã Đăk Nhoong</t>
  </si>
  <si>
    <t>UBND xã Đăk Nhoong</t>
  </si>
  <si>
    <t>1245; 31/8/2016</t>
  </si>
  <si>
    <t>Thủy lợi Đăk Nghét - Kon Rồng, xã Đăk Choong</t>
  </si>
  <si>
    <t>UBND xã Đăk Choong, huyện Đăk Glei</t>
  </si>
  <si>
    <t>Xã Đăk Choong, huyện Đăk Glei</t>
  </si>
  <si>
    <t>Công trình Thủy lợi cấp IV. Đập đầu mối kết cấu bán kiên cố bằng rọ đá, L=26m; Cống lấy nước L=16,8m; Kênh chính: L=198,9m; đắp 1000 bờ thửa</t>
  </si>
  <si>
    <t>1673 31/10/ 2016</t>
  </si>
  <si>
    <t>Đường GTNT từ làng Đăk Bể đi làng Đăk Bối xã Mường Hoong (GĐ2)</t>
  </si>
  <si>
    <t>UBND xã Mường Hoong, huyện Đăk Glei</t>
  </si>
  <si>
    <t>Xã Mường Hoong, huyện Đăk Glei</t>
  </si>
  <si>
    <t>Đường GTNT loại C, L=387,36m</t>
  </si>
  <si>
    <t>1678 31/10/ 2016</t>
  </si>
  <si>
    <t>Cầu treo thôn Tân Đum xã Xốp</t>
  </si>
  <si>
    <t>UBND xã Xốp huyện Đăk Glei</t>
  </si>
  <si>
    <t>Xã Xốp huyện Đăk Glei</t>
  </si>
  <si>
    <t>Cầu treo dây võng 01 nhịp, L=80m, B=1m</t>
  </si>
  <si>
    <t>1677 31/10/ 2016</t>
  </si>
  <si>
    <t>Sửa chữa cầu treo  thôn Đăk Bu xã Đăk Man</t>
  </si>
  <si>
    <t>UBND xã Đăk Man, huyện Đăk Glei</t>
  </si>
  <si>
    <t>Xã Đăk Man, huyện Đăk Glei</t>
  </si>
  <si>
    <t>Cầu treo dân sinh cấp III. Sửa chữa, thay thế các hạng mục hư hỏng, xuống cấp (hệ dầm dọc, cột lan can, dây treo,…); Thiết kế đường 2 đầu cầu; Lắp đặt biển báo hướng dẫn</t>
  </si>
  <si>
    <t>1676
31/10/ 2016</t>
  </si>
  <si>
    <t>Cầu treo dân sinh thôn Ri Nầm xã Đăk Môn</t>
  </si>
  <si>
    <t>1675; 31/10/2016</t>
  </si>
  <si>
    <t>Thủy lợi Đăk Pam 2 xã Đăk Blô</t>
  </si>
  <si>
    <t>UBND xã Đăk Blô, huyện Đăk Glei</t>
  </si>
  <si>
    <t>Xã Đăk Blô, huyện Đăk Glei</t>
  </si>
  <si>
    <t>Công trình Thủy lợi cấp IV. Đập đầu mối kết cấu bán kiên cố bằng rọ đá, cống lấy nước, kênh tưới L=450m</t>
  </si>
  <si>
    <t>1674
31/10/ 2016</t>
  </si>
  <si>
    <t>Đường GTNT đi khu sản xuất Đăk Booc xã Đăk Blô</t>
  </si>
  <si>
    <t>UBND xã Đăk Blô huyện Đăk Glei</t>
  </si>
  <si>
    <t>Xã Đăk Blô huyện Đăk Glei</t>
  </si>
  <si>
    <t>Đường GTNT loại C, L=680m, Bn=4m, Bm=3m</t>
  </si>
  <si>
    <t>1587; 31/10/ 2016</t>
  </si>
  <si>
    <t>Đường GTNT Dục Lang xã Đăk Long</t>
  </si>
  <si>
    <t>UBND xã Đăk Long huyện Đăk Glei</t>
  </si>
  <si>
    <t>Xã Đăk Long huyện Đăk Glei</t>
  </si>
  <si>
    <t>Đường GTNT loại C, L=685m, Bn=4m, Bm=3m</t>
  </si>
  <si>
    <t>1590; 31/10/ 2016</t>
  </si>
  <si>
    <t>Đường đi KSX Đăk Bu xã Đăk Man</t>
  </si>
  <si>
    <t>Đường GTNT loại C. L=715m, Bn=4m, Bm=3m</t>
  </si>
  <si>
    <t>1588; 31/10/ 2016</t>
  </si>
  <si>
    <t>Đường GTNT nội thôn Đăk Dít xã Ngọc Linh</t>
  </si>
  <si>
    <t>UBND xã Ngọc Linh, huyện Đăk Glei</t>
  </si>
  <si>
    <t>Xã Ngọc Linh, huyện Đăk Glei</t>
  </si>
  <si>
    <t>Đường GTNT loại C. L=550m, Bn=4m, Bm=3m</t>
  </si>
  <si>
    <t>1589,  31/10/ 2016</t>
  </si>
  <si>
    <t>Trường mầm non thôn Tân Đum xã Xốp</t>
  </si>
  <si>
    <t>UBND xã Xốp, huyện Đăk Glei</t>
  </si>
  <si>
    <t>Xã Xốp, huyện Đăk Glei</t>
  </si>
  <si>
    <t>Công trình DD cấp IV. 01 phòng học S=67,32m2, tường gạch, mái lợp tôn, hầm tự hoại, hệ thống điện nước hoàn chỉnh</t>
  </si>
  <si>
    <t>1591, 31/10/  2016</t>
  </si>
  <si>
    <t>Trường mầm non thôn Long Ri xã Xốp</t>
  </si>
  <si>
    <t>1592; 31/10/ 2016</t>
  </si>
  <si>
    <t>Trường mầm non thôn Đăk Ung xã Đăk Nhoong</t>
  </si>
  <si>
    <t>UBND xã Đăk Nhoong, huyện Đăk Glei</t>
  </si>
  <si>
    <t>Xã Đăk Nhoong, huyện Đăk Glei</t>
  </si>
  <si>
    <t>1586, 31/10/ 2016</t>
  </si>
  <si>
    <t>Trường mầm non thôn Rooc Nầm xã Đăk Nhoong</t>
  </si>
  <si>
    <t>1585, 31/10/ 2016</t>
  </si>
  <si>
    <t>Trường TH Tu Kú xã Ngọc Linh; hạng mục: sân bê tông và tường rào.</t>
  </si>
  <si>
    <t>Công trình DD cấp IV</t>
  </si>
  <si>
    <t>982; 29/9/2017</t>
  </si>
  <si>
    <t>Trường tiểu học thôn Tân Rát xã Ngọc Linh</t>
  </si>
  <si>
    <t>980; 29/9/2017</t>
  </si>
  <si>
    <t>Trường tiểu học thôn Tu Chiêu xã Ngọc Linh</t>
  </si>
  <si>
    <t>981; 29/9/2017</t>
  </si>
  <si>
    <t>Đường GTNT từ làng Mo Po đi làng Xã Úa xã Mường Hoong GĐ 1</t>
  </si>
  <si>
    <t>Đường GTNT lọai C</t>
  </si>
  <si>
    <t>977; 29/9/2017</t>
  </si>
  <si>
    <t>Cấp NSH  thôn Đăk Ung xã Đăk Nhoong</t>
  </si>
  <si>
    <t>Xxã Đăk Nhoong</t>
  </si>
  <si>
    <t>Công trình HTKT loại C</t>
  </si>
  <si>
    <t>975; 29/9/2017</t>
  </si>
  <si>
    <t>Thủy lợi Đăk Mar thôn Đăk Gô xã Đăk Kroong</t>
  </si>
  <si>
    <t>967; 29/9/2017</t>
  </si>
  <si>
    <t>Cầu treo đi KSX Vai Trang xã Đăk Long</t>
  </si>
  <si>
    <t>Công trình GT loại C</t>
  </si>
  <si>
    <t>978; 29/9/2017</t>
  </si>
  <si>
    <t>Trường THCS thị trấn điểm trường các thôn phía Nam: hạng mục: Xây tường rào</t>
  </si>
  <si>
    <t>UBND Thị trấn Đăk Glei</t>
  </si>
  <si>
    <t>983; 29/9/2017</t>
  </si>
  <si>
    <t>Xây dựng mới tường rào điểm Trường tiểu học Kim Đồng thôn Đăk Nớ</t>
  </si>
  <si>
    <t>979; 29/9/2017</t>
  </si>
  <si>
    <t>Trường mầm non Lê ngọc xã Ngọc Linh</t>
  </si>
  <si>
    <t>120; 29/9/2017</t>
  </si>
  <si>
    <t>Đường GTNT từ làng Xã Úa đi làng Tu Chiêu A xã Mường Hoong GĐ 2</t>
  </si>
  <si>
    <t>98; 29/9/2017</t>
  </si>
  <si>
    <t>Đường đi KSX thôn La Lua xã Đăk Choong</t>
  </si>
  <si>
    <t>84; 30/9/2017</t>
  </si>
  <si>
    <t>Trường MN thôn Đăk Túc xã Đăk Kroong</t>
  </si>
  <si>
    <t>Đường GTNT đi khu sản xuất Đăk Giấc nhánh 1</t>
  </si>
  <si>
    <t>77; 29/9/2017</t>
  </si>
  <si>
    <t>Sửa chữa nước sinh hoạt thôn Đăk Nớ</t>
  </si>
  <si>
    <t>Công trình HTKT cấp IV</t>
  </si>
  <si>
    <t>994; 29/9/2017</t>
  </si>
  <si>
    <t>Cầu tràn từ thôn Kung Rang - Kon Tua xã Ngọc Linh</t>
  </si>
  <si>
    <t>Đường GTNT loại C</t>
  </si>
  <si>
    <t>Cầu treo Đăk Vao xã Mường Hoong</t>
  </si>
  <si>
    <t>Cấp nước sinh hoạt thôn Glêy xã Đăk Choong</t>
  </si>
  <si>
    <t>Cầu treo Đăk Niên xã Đăk Man</t>
  </si>
  <si>
    <t>CTHTKT cấp IV</t>
  </si>
  <si>
    <t>Đường GTNT từ thôn Tu Rang - Lê Ngọc xã Ngọc Linh</t>
  </si>
  <si>
    <t>Đường GTNT từ làng Mo Po đi làng Xa Úa xã Mường Hoong GĐ 2</t>
  </si>
  <si>
    <t>Đường nội thôn la lua xã Đăk Choong</t>
  </si>
  <si>
    <t>Đường đi KSX Đăk Nrol xã Đăk  Blô</t>
  </si>
  <si>
    <t>Cấp NSH thôn Róoc Nầm xã Đăk Nhoong</t>
  </si>
  <si>
    <t>Sửa chữa Thủy lợi Đăk En 2 thôn Đông Nây xã Đăk Man</t>
  </si>
  <si>
    <t>Công trình Thủy lợi cấp IV</t>
  </si>
  <si>
    <t>Đường GTNT nội thôn Đăk Gô nhóm 2 kéo dài</t>
  </si>
  <si>
    <t xml:space="preserve">Đường nội thôn các thôn Xốp Dùi, Tân Đum, Kon Liêm xã Xốp </t>
  </si>
  <si>
    <t>Thủy lợi Đăk Gul thôn Đăk Tu xã Đăk Long</t>
  </si>
  <si>
    <t>Trường THCS xã Đăk Long</t>
  </si>
  <si>
    <t>Sân thể thao Trung tâm xã</t>
  </si>
  <si>
    <t>3000m2</t>
  </si>
  <si>
    <t>Thủy lợi Đăk Tơ Xoa</t>
  </si>
  <si>
    <t>CT NN&amp;PTNT cấp IV</t>
  </si>
  <si>
    <t>Phòng đa chức năng Trường THCS xã Xốp</t>
  </si>
  <si>
    <t>Công trình thủy lợi Đăk Dót</t>
  </si>
  <si>
    <t>Đường đi KSX Đăk Lang, thôn Đăk Ung</t>
  </si>
  <si>
    <t>Đường đi KSX Đăk Cho Đăk Nhoong</t>
  </si>
  <si>
    <t>Đường GTNT đi KSX thôn Đăk Giấc nhánh 2</t>
  </si>
  <si>
    <t>Đường DTNT đi KSX Lanh Tôn nhánh 2</t>
  </si>
  <si>
    <t>Trường mầm non thôn Đăk Wâk</t>
  </si>
  <si>
    <t>Sửa chửa hội trường thôn Đăk Năng</t>
  </si>
  <si>
    <t>Sửa chửa hội trường thôn Đăk Chung</t>
  </si>
  <si>
    <t>Thủy lợi Đăk Piên thôn Đăk Ac xã Đăk Long</t>
  </si>
  <si>
    <t>Đường GTNT đi KSX Đăk Niên</t>
  </si>
  <si>
    <t>Đường nội thôn Mô Mam xã Đăk Choong</t>
  </si>
  <si>
    <t>Kênh mương thủy lợi Xốp Nghét xã Xốp</t>
  </si>
  <si>
    <t>Đường đi KSX thôn Kon Liêm xã Xốp</t>
  </si>
  <si>
    <t>Đường đi KSX từ suối Đăk Blô 1 đến KSX Đăk Hun</t>
  </si>
  <si>
    <t>Đường liên thôn Đăk Ga - Đăk Ung xã Đăk Nhoong</t>
  </si>
  <si>
    <t>Cầu tràn suối Đăk Xay</t>
  </si>
  <si>
    <t>Đường GTNT đi sản xuất nhánh 1,2 thôn Đăk Sút</t>
  </si>
  <si>
    <t>Sửa chửa hội trường thôn Đăk Nớ</t>
  </si>
  <si>
    <t>Cầu tràn Kon Hia 3 xã Đăk Rơ Ông. Hạng mục: Khắc phục sửa chữa mố cầu</t>
  </si>
  <si>
    <t>Chiều rộng B nền=4m, chiều dàu L= 1,2m, mái taluy phía thượng lưu xếp rọ đá</t>
  </si>
  <si>
    <t>251; 11/4/2014</t>
  </si>
  <si>
    <t>Bê tông hóa đường nội thôn Đăk Hnăng</t>
  </si>
  <si>
    <t>Tuyến số 01: Chiều dài L=273,17m, Bn=4m; Bm=3m dày 16cm. Tuyến số 02: Chiều dài L= 138,49m, Bn=4m;; Bm=3m dày 16cm</t>
  </si>
  <si>
    <t>1159; 26/9/2014</t>
  </si>
  <si>
    <t>Cầu treo Nước Lây thôn Mô Za, xã Ngọc Lây</t>
  </si>
  <si>
    <t>Chiều dài cầu: L= 42 m, Khổ cầu : B= 1.0m, Tải trọng thiết kế: Thiết kế cho đoàn người đi bộ, q= 300kg/m2, Sơ đồ: Cầu treo dây võng, kết cấu dây treo bằng thép.</t>
  </si>
  <si>
    <t>223a; 17/4/2015</t>
  </si>
  <si>
    <t xml:space="preserve">Khắc phục sửa chữa cầu treo Tê Xô Trong </t>
  </si>
  <si>
    <t>Gia cố taluy tứ nón bằng bê tông M200 đá 1x2, đường bê tông chiều dài L= 44,4m, Bn =3,5m, dày 18cm.</t>
  </si>
  <si>
    <t>510a; 06/6/2014</t>
  </si>
  <si>
    <t>Đường đi khu sản xuất Đăk Psi, xã Ngọc yêu</t>
  </si>
  <si>
    <t>Chiều dài thiết kế L=2.310,34 m, mặt cắt ngang nền đường Bnền = 5m, tải trọng thiết kế nền đường: Trục xe 6 tấn.</t>
  </si>
  <si>
    <t>839; 4/10/2013</t>
  </si>
  <si>
    <t>Khắc phục hậu quả bão lũ và sửa chữa cầu treo dân sinh thôn Đăk Nông xã Đăk Tờ Kan</t>
  </si>
  <si>
    <t>xã Đăk Tờ Kan</t>
  </si>
  <si>
    <t>Mố 01: Gia cố mái ta luy âm L= 5 m, đá hộc vữa M100 dày 25cm, kè rọ đá phía ta luy âm L=20m, kè xung quanh mố số 01 và đắp đất đầm chặt K=95. Mố 2: Kè rọ đá phía ta luy âm L= 12m</t>
  </si>
  <si>
    <t>205; 01/4/2014</t>
  </si>
  <si>
    <t>Cầu treo dân sinh thôn Đăk Nông</t>
  </si>
  <si>
    <t>Chiều dài cầu: L= 111 m, Khổ cầu : B= 1.2m, Tải trọng thiết kế: Thiết kế cho đoàn người đi bộ, q= 300kg/m2, Sơ đồ: Cầu treo dây võng, kết cấu dây treo bằng thép.</t>
  </si>
  <si>
    <t>Cấp nước sinh hoạt Mô Bành và Kon Hia 3</t>
  </si>
  <si>
    <t>Xã Đăk Rơ Ông</t>
  </si>
  <si>
    <t xml:space="preserve"> Giếng đào đường kính 1,16m lắp đặt ống buy BTCT M200, đáy giếng làm tầng lọc cát dày 15cm, đá 1x2 dày 15cm, sân giếng làm bằng bê tông M150 đá 1x2, tay quay bằng thép tráng kẽm D32mm</t>
  </si>
  <si>
    <t>1655; 24/11/2014</t>
  </si>
  <si>
    <t>Sửa chữa Thủy lợ Đăk Né 1+2 xã Đăk Sao</t>
  </si>
  <si>
    <t>UBND Xã Đăk Sao</t>
  </si>
  <si>
    <t>Xã Đăk Sao</t>
  </si>
  <si>
    <t>- Đầu mối lấy nước: Nạo vét kênh hướng dòng chảy chính của suối vào cống lấy nước, kích thước: (60*4*1)m, gia cố mái thượng lưu bằng đá hộc xếp rọ đá (0.5*1*2*60)m.</t>
  </si>
  <si>
    <t>1204; 30/11/2015</t>
  </si>
  <si>
    <t xml:space="preserve">Sửa chữa nâng cấp, mở rộng nước tự chảy thôn Đăk Rê 1 - xã Đăk Na </t>
  </si>
  <si>
    <t>Xã Đăk Na</t>
  </si>
  <si>
    <t>Đập đầu mối nạo vét đất đá, Tuyến đường ống chính dùng ống aSTK D90 có chiều dài L=150m, tuyến ống nhánh dùng ống HDPE D32 có chiều dài L=210m.</t>
  </si>
  <si>
    <t>1085; 26/12/2013</t>
  </si>
  <si>
    <t>Nâng cấp, sửa chữa NSH thôn Ngọc La, xã Măng Ri</t>
  </si>
  <si>
    <t>kết cấu bằng bê tông M150, đá 2x4,  ống HDPE D90 có chiều dài L=1.966m,</t>
  </si>
  <si>
    <t>356; 25/4/2014</t>
  </si>
  <si>
    <t>Cầu treo đi KSX thôn Kon Cung xã Đăk Sao</t>
  </si>
  <si>
    <t>Đường hai đầu cầu: + Bề rộng nền đường: Bn = 3,5m.+ Bề rộng mặt đường: Bn = 2,5m.Cầu chính: + Chiều dài cầu: L = 36m.+ Khổ cầu: L = 1,2m.</t>
  </si>
  <si>
    <t>1004b; 15/11/2016</t>
  </si>
  <si>
    <t>Đường nội thôn Kon Cung</t>
  </si>
  <si>
    <r>
      <rPr>
        <sz val="10"/>
        <color indexed="8"/>
        <rFont val="Arial Narrow"/>
        <family val="2"/>
      </rPr>
      <t>Đường GTNT loại B; L=</t>
    </r>
    <r>
      <rPr>
        <sz val="10"/>
        <color indexed="10"/>
        <rFont val="Arial Narrow"/>
        <family val="2"/>
      </rPr>
      <t xml:space="preserve"> 238,67</t>
    </r>
    <r>
      <rPr>
        <sz val="10"/>
        <color indexed="8"/>
        <rFont val="Arial Narrow"/>
        <family val="2"/>
      </rPr>
      <t>m; Bn= 4,0m; Bm= 3,0m; Bl= 0,5X2=1m; kết cấu bằng BTXM; công trình thoát nước</t>
    </r>
  </si>
  <si>
    <t>829; 29/8/2016</t>
  </si>
  <si>
    <t>Đường nội thôn Ngọc Leng</t>
  </si>
  <si>
    <t>Xã  Đăk Hà</t>
  </si>
  <si>
    <r>
      <rPr>
        <sz val="10"/>
        <color indexed="8"/>
        <rFont val="Arial Narrow"/>
        <family val="2"/>
      </rPr>
      <t>Đường GTNT loại B; L=</t>
    </r>
    <r>
      <rPr>
        <sz val="10"/>
        <color indexed="10"/>
        <rFont val="Arial Narrow"/>
        <family val="2"/>
      </rPr>
      <t>422,55</t>
    </r>
    <r>
      <rPr>
        <sz val="10"/>
        <color indexed="8"/>
        <rFont val="Arial Narrow"/>
        <family val="2"/>
      </rPr>
      <t>m; Bn= 4,0m; Bm=3,0m; Bl=0,5x2=1m; kết cấu bằng BTXM; công trình thoát nước</t>
    </r>
  </si>
  <si>
    <t>832; 29/8/2016</t>
  </si>
  <si>
    <t>Đường nội thôn Đăk Viên</t>
  </si>
  <si>
    <t>Đường GTNT loại B; L= 0,6km; Bn=3,0m; Bm=2,0m; Bl=0,5x2=1m; kết cấu bằng BTXM.</t>
  </si>
  <si>
    <t>831; 29/8/2016</t>
  </si>
  <si>
    <t>Thủy lợi Te Né thôn Văn Xăng</t>
  </si>
  <si>
    <t>Xã  Tu Mơ Rông</t>
  </si>
  <si>
    <t>Đập đầu mối, kênh và công trình trên kênh; diện tích tưới 3ha lúa hai vụ</t>
  </si>
  <si>
    <t>833; 29/8/2016</t>
  </si>
  <si>
    <t>Đường giao thông thôn Mô Bành đi khu sản xuất</t>
  </si>
  <si>
    <r>
      <rPr>
        <sz val="10"/>
        <color indexed="8"/>
        <rFont val="Arial Narrow"/>
        <family val="2"/>
      </rPr>
      <t xml:space="preserve">Đường GTNT loại C; </t>
    </r>
    <r>
      <rPr>
        <sz val="10"/>
        <color indexed="10"/>
        <rFont val="Arial Narrow"/>
        <family val="2"/>
      </rPr>
      <t>L= 149,92m</t>
    </r>
    <r>
      <rPr>
        <sz val="10"/>
        <color indexed="8"/>
        <rFont val="Arial Narrow"/>
        <family val="2"/>
      </rPr>
      <t>; Bn=4,0m; hệ thống thoát nước</t>
    </r>
  </si>
  <si>
    <t>830; 29/8/2016</t>
  </si>
  <si>
    <t>Đường nội thôn Đăk Ling</t>
  </si>
  <si>
    <r>
      <rPr>
        <sz val="10"/>
        <color indexed="8"/>
        <rFont val="Arial Narrow"/>
        <family val="2"/>
      </rPr>
      <t>Đường GTNT loại B; L=</t>
    </r>
    <r>
      <rPr>
        <sz val="10"/>
        <color indexed="10"/>
        <rFont val="Arial Narrow"/>
        <family val="2"/>
      </rPr>
      <t>668,93m</t>
    </r>
    <r>
      <rPr>
        <sz val="10"/>
        <color indexed="8"/>
        <rFont val="Arial Narrow"/>
        <family val="2"/>
      </rPr>
      <t>; Bn= 4,0m; hệ thống thoát nước</t>
    </r>
  </si>
  <si>
    <t>834; 29/8/2016</t>
  </si>
  <si>
    <t>Đường nội thôn Kon Sang</t>
  </si>
  <si>
    <r>
      <rPr>
        <sz val="10"/>
        <color indexed="8"/>
        <rFont val="Arial Narrow"/>
        <family val="2"/>
      </rPr>
      <t>Đường GTNT loại B; L=</t>
    </r>
    <r>
      <rPr>
        <sz val="10"/>
        <color indexed="10"/>
        <rFont val="Arial Narrow"/>
        <family val="2"/>
      </rPr>
      <t>465,61</t>
    </r>
    <r>
      <rPr>
        <sz val="10"/>
        <color indexed="8"/>
        <rFont val="Arial Narrow"/>
        <family val="2"/>
      </rPr>
      <t>m; Bn=4,0m; Bm=3,0m; Bl=0,5x2=1m; kết cấu bằng BTXM; hệ thống thoát nước</t>
    </r>
  </si>
  <si>
    <t>828; 29/8/2016</t>
  </si>
  <si>
    <t>Đường trục thôn Ngọc Leng nhánh 2</t>
  </si>
  <si>
    <r>
      <rPr>
        <sz val="10"/>
        <color indexed="8"/>
        <rFont val="Arial Narrow"/>
        <family val="2"/>
      </rPr>
      <t>Đường GTNT loại B; L=</t>
    </r>
    <r>
      <rPr>
        <sz val="10"/>
        <color indexed="10"/>
        <rFont val="Arial Narrow"/>
        <family val="2"/>
      </rPr>
      <t xml:space="preserve"> 188</t>
    </r>
    <r>
      <rPr>
        <sz val="10"/>
        <color indexed="8"/>
        <rFont val="Arial Narrow"/>
        <family val="2"/>
      </rPr>
      <t>m; Bn= 4,0m; Bm=3,0m; kết cấu bằng BTXM</t>
    </r>
  </si>
  <si>
    <t>882; 31/8/2016</t>
  </si>
  <si>
    <t>Đường trục chính nội đồng thôn Kon Cung</t>
  </si>
  <si>
    <r>
      <rPr>
        <sz val="10"/>
        <color indexed="8"/>
        <rFont val="Arial Narrow"/>
        <family val="2"/>
      </rPr>
      <t>Đường GTNT loại B; L=</t>
    </r>
    <r>
      <rPr>
        <sz val="10"/>
        <color indexed="10"/>
        <rFont val="Arial Narrow"/>
        <family val="2"/>
      </rPr>
      <t xml:space="preserve"> 133</t>
    </r>
    <r>
      <rPr>
        <sz val="10"/>
        <color indexed="8"/>
        <rFont val="Arial Narrow"/>
        <family val="2"/>
      </rPr>
      <t>m; Bn= 4,0m; Bm=3,0m; kết cấu bằng BTXM; công trình thoát nước</t>
    </r>
  </si>
  <si>
    <t>868; 31/8/2016</t>
  </si>
  <si>
    <t>Đường trục thôn Đăk Linh ( Đoạn nối tiếp)</t>
  </si>
  <si>
    <t>UBND Xã Văn Xuôi</t>
  </si>
  <si>
    <r>
      <rPr>
        <sz val="10"/>
        <color indexed="8"/>
        <rFont val="Arial Narrow"/>
        <family val="2"/>
      </rPr>
      <t xml:space="preserve"> Đường GTNT loại B; L= </t>
    </r>
    <r>
      <rPr>
        <sz val="10"/>
        <color indexed="10"/>
        <rFont val="Arial Narrow"/>
        <family val="2"/>
      </rPr>
      <t>223</t>
    </r>
    <r>
      <rPr>
        <sz val="10"/>
        <color indexed="8"/>
        <rFont val="Arial Narrow"/>
        <family val="2"/>
      </rPr>
      <t>m; Bn=4,0m; Bm=3,0m; kết cấu bằng BTXM</t>
    </r>
  </si>
  <si>
    <t>877; 31/8/2016</t>
  </si>
  <si>
    <t>Đường trục thôn khu TĐC thôn Tân Ba (Đoạn nối tiếp)</t>
  </si>
  <si>
    <t>UBND Xã Tê Xăng</t>
  </si>
  <si>
    <r>
      <rPr>
        <sz val="10"/>
        <color indexed="8"/>
        <rFont val="Arial Narrow"/>
        <family val="2"/>
      </rPr>
      <t xml:space="preserve"> Đường GTNT loại B; L= </t>
    </r>
    <r>
      <rPr>
        <sz val="10"/>
        <color indexed="10"/>
        <rFont val="Arial Narrow"/>
        <family val="2"/>
      </rPr>
      <t>685</t>
    </r>
    <r>
      <rPr>
        <sz val="10"/>
        <color indexed="8"/>
        <rFont val="Arial Narrow"/>
        <family val="2"/>
      </rPr>
      <t>m; Bn=4,0m; Bm=3,0m; kết cấu bằng BTXM</t>
    </r>
  </si>
  <si>
    <t>867; 31/8/2016</t>
  </si>
  <si>
    <t>Đường trục chính nội đồng thôn Đăk Dơn(Đoạn nối tiếp)</t>
  </si>
  <si>
    <t>UBND Xã Măng Ri</t>
  </si>
  <si>
    <r>
      <rPr>
        <sz val="10"/>
        <color indexed="8"/>
        <rFont val="Arial Narrow"/>
        <family val="2"/>
      </rPr>
      <t xml:space="preserve">Đường GTNT loại B; L= </t>
    </r>
    <r>
      <rPr>
        <sz val="10"/>
        <color indexed="10"/>
        <rFont val="Arial Narrow"/>
        <family val="2"/>
      </rPr>
      <t>102</t>
    </r>
    <r>
      <rPr>
        <sz val="10"/>
        <color indexed="8"/>
        <rFont val="Arial Narrow"/>
        <family val="2"/>
      </rPr>
      <t>m; Bn=4,0m; Bm=3,0m; kết cấu bằng BTXM</t>
    </r>
  </si>
  <si>
    <t>872; 31/8/2016</t>
  </si>
  <si>
    <t>Đường trục chính nội đồng thôn Đăk Kinh I (Đoạn nối tiếp)</t>
  </si>
  <si>
    <t>UBND Xã Ngọc Lây</t>
  </si>
  <si>
    <t>Đường GTNT loại B; L= 202m; Bn=4,0m; Bm=3,0m; kết cấu bằng BTXM</t>
  </si>
  <si>
    <t>876; 31/8/2016</t>
  </si>
  <si>
    <t>Đường trục thôn Đăk Ka</t>
  </si>
  <si>
    <t>UBND Xã  Tu Mơ Rông</t>
  </si>
  <si>
    <r>
      <rPr>
        <sz val="10"/>
        <color indexed="8"/>
        <rFont val="Arial Narrow"/>
        <family val="2"/>
      </rPr>
      <t>Đường GTNT loại B; L=</t>
    </r>
    <r>
      <rPr>
        <sz val="10"/>
        <color indexed="10"/>
        <rFont val="Arial Narrow"/>
        <family val="2"/>
      </rPr>
      <t xml:space="preserve"> 150</t>
    </r>
    <r>
      <rPr>
        <sz val="10"/>
        <color indexed="8"/>
        <rFont val="Arial Narrow"/>
        <family val="2"/>
      </rPr>
      <t>m; Bn= 4,0m; Bm= 3,0m; kết cấu bằng BTXM</t>
    </r>
  </si>
  <si>
    <t>880; 31/8/2016</t>
  </si>
  <si>
    <t>Đường trục thôn Kon Sang</t>
  </si>
  <si>
    <t>UBND Xã Đăk Na</t>
  </si>
  <si>
    <r>
      <rPr>
        <sz val="10"/>
        <color indexed="8"/>
        <rFont val="Arial Narrow"/>
        <family val="2"/>
      </rPr>
      <t>Đường GTNT loại B; L=</t>
    </r>
    <r>
      <rPr>
        <sz val="10"/>
        <color indexed="10"/>
        <rFont val="Arial Narrow"/>
        <family val="2"/>
      </rPr>
      <t>220</t>
    </r>
    <r>
      <rPr>
        <sz val="10"/>
        <color indexed="8"/>
        <rFont val="Arial Narrow"/>
        <family val="2"/>
      </rPr>
      <t>m; Bn=4,0m; Bm=3,0m; kết cấu bằng BTXM; hệ thống thoát nước</t>
    </r>
  </si>
  <si>
    <t>870; 31/8/2016</t>
  </si>
  <si>
    <t>Đường trục chính nội đồng thôn Ngọc Năng 1 (Đoạn nối tiếp)</t>
  </si>
  <si>
    <t>UBND Xã Đăk Rơ Ông</t>
  </si>
  <si>
    <r>
      <rPr>
        <sz val="10"/>
        <color indexed="8"/>
        <rFont val="Arial Narrow"/>
        <family val="2"/>
      </rPr>
      <t>Đường GTNT loại B; L=</t>
    </r>
    <r>
      <rPr>
        <sz val="10"/>
        <color indexed="10"/>
        <rFont val="Arial Narrow"/>
        <family val="2"/>
      </rPr>
      <t>150</t>
    </r>
    <r>
      <rPr>
        <sz val="10"/>
        <color indexed="8"/>
        <rFont val="Arial Narrow"/>
        <family val="2"/>
      </rPr>
      <t>m; Bn= 4,0m; Bm= 3,0m; kết cấu bằng BTXM; hệ thống thoát nước</t>
    </r>
  </si>
  <si>
    <t>866; 31/8/2016</t>
  </si>
  <si>
    <t>Nâng cấp tuyến đường nội thôn Tê Xô Ngoài</t>
  </si>
  <si>
    <t>UBND Xã Đăk Tờ Kan</t>
  </si>
  <si>
    <r>
      <rPr>
        <sz val="10"/>
        <color indexed="8"/>
        <rFont val="Arial Narrow"/>
        <family val="2"/>
      </rPr>
      <t>Đường GTNT loại B; L=</t>
    </r>
    <r>
      <rPr>
        <sz val="10"/>
        <color indexed="10"/>
        <rFont val="Arial Narrow"/>
        <family val="2"/>
      </rPr>
      <t>180</t>
    </r>
    <r>
      <rPr>
        <sz val="10"/>
        <color indexed="8"/>
        <rFont val="Arial Narrow"/>
        <family val="2"/>
      </rPr>
      <t>m; Bn=4,0m; Bm=3,0m; kết cấu bằng BTXM; hệ thống thoát nước</t>
    </r>
  </si>
  <si>
    <t>871; 31/8/2016</t>
  </si>
  <si>
    <t>Đường nội thôn Tam Rin</t>
  </si>
  <si>
    <t>UBND Xã Ngọc Yêu</t>
  </si>
  <si>
    <r>
      <rPr>
        <sz val="10"/>
        <color indexed="8"/>
        <rFont val="Arial Narrow"/>
        <family val="2"/>
      </rPr>
      <t xml:space="preserve">Đường GTNT loại B; L= </t>
    </r>
    <r>
      <rPr>
        <sz val="10"/>
        <color indexed="10"/>
        <rFont val="Arial Narrow"/>
        <family val="2"/>
      </rPr>
      <t>180</t>
    </r>
    <r>
      <rPr>
        <sz val="10"/>
        <color indexed="8"/>
        <rFont val="Arial Narrow"/>
        <family val="2"/>
      </rPr>
      <t>m; Bn=4,0m; Bm=3,0m; kết cấu bằng BTXM; hệ thống thoát nước</t>
    </r>
  </si>
  <si>
    <t>884; 31/8/2016</t>
  </si>
  <si>
    <t xml:space="preserve">Đường giao thông thôn Hà Lăng đi khu sản xuất </t>
  </si>
  <si>
    <r>
      <rPr>
        <sz val="10"/>
        <color indexed="8"/>
        <rFont val="Arial Narrow"/>
        <family val="2"/>
      </rPr>
      <t>Chiều dài L=</t>
    </r>
    <r>
      <rPr>
        <sz val="10"/>
        <color indexed="10"/>
        <rFont val="Arial Narrow"/>
        <family val="2"/>
      </rPr>
      <t>272,12</t>
    </r>
    <r>
      <rPr>
        <sz val="10"/>
        <color indexed="8"/>
        <rFont val="Arial Narrow"/>
        <family val="2"/>
      </rPr>
      <t>m; Cấp công trình: Cấp IV, đường GTNT loại B</t>
    </r>
  </si>
  <si>
    <t>1169; 31/10/2016 - 90; 27/3/2017</t>
  </si>
  <si>
    <t>Thủy lợi Ngọc Leng</t>
  </si>
  <si>
    <t>Đập đầu mối, kênh và công trình trên kênh L=231,14m, kết cấu bằng bê tông và BTCT</t>
  </si>
  <si>
    <t>1166; 31/10/2016 - 89; 27/3/2017</t>
  </si>
  <si>
    <t xml:space="preserve">Đường giao thông đi khu sản xuất Nước Beng </t>
  </si>
  <si>
    <t>Xã Tư Mơ Rông</t>
  </si>
  <si>
    <t>Chiều dài L=400m; Cấp công trình: Cấp IV, đường GTNT loại B.</t>
  </si>
  <si>
    <t>1167; 31/10/2016 - 92; 27/3/2017</t>
  </si>
  <si>
    <t>Đường giao thông thôn Đăk Văn 3</t>
  </si>
  <si>
    <r>
      <rPr>
        <sz val="10"/>
        <color indexed="8"/>
        <rFont val="Arial Narrow"/>
        <family val="2"/>
      </rPr>
      <t>L=</t>
    </r>
    <r>
      <rPr>
        <sz val="10"/>
        <color indexed="10"/>
        <rFont val="Arial Narrow"/>
        <family val="2"/>
      </rPr>
      <t>250</t>
    </r>
    <r>
      <rPr>
        <sz val="10"/>
        <color indexed="8"/>
        <rFont val="Arial Narrow"/>
        <family val="2"/>
      </rPr>
      <t>m; Cấp công trình: Cấp IV, đường GTNT loại B.</t>
    </r>
  </si>
  <si>
    <t>1165; 31/10/2016 - 27/3/2017</t>
  </si>
  <si>
    <t xml:space="preserve">Đường đi khu sản xuất thôn Đăk Kinh 1 </t>
  </si>
  <si>
    <r>
      <rPr>
        <sz val="10"/>
        <color indexed="8"/>
        <rFont val="Arial Narrow"/>
        <family val="2"/>
      </rPr>
      <t>L=</t>
    </r>
    <r>
      <rPr>
        <sz val="10"/>
        <color indexed="10"/>
        <rFont val="Arial Narrow"/>
        <family val="2"/>
      </rPr>
      <t>581,65</t>
    </r>
    <r>
      <rPr>
        <sz val="10"/>
        <color indexed="8"/>
        <rFont val="Arial Narrow"/>
        <family val="2"/>
      </rPr>
      <t>m; Cấp công trình: Cấp IV, đường GTNT loại B.</t>
    </r>
  </si>
  <si>
    <t>1168; 31/10/2016 - 93; 27/3/2017</t>
  </si>
  <si>
    <t>Đường giao thông thôn Đăk Sông đi khu sản xuất</t>
  </si>
  <si>
    <t>Chiều dài khoảng 1km; Cấp công trình: Cấp IV, đường GTNT loại B.</t>
  </si>
  <si>
    <t>1164; 31/10/2016 - 88; 27/3/2017</t>
  </si>
  <si>
    <t>Đường trục thôn Ty Tu</t>
  </si>
  <si>
    <t>Chiều dài khoảng: L= 0,3km; Cấp công trình: Cấp IV, đường GTNT loại B.</t>
  </si>
  <si>
    <t>1166b; 31/10/2016; 515, 15/9/2017</t>
  </si>
  <si>
    <t>Đường nội thôn Tê Xô Ngoài (đoạn nối tiếp)</t>
  </si>
  <si>
    <t>1167c; 31/10/2016; 512, 15/9/2017</t>
  </si>
  <si>
    <t xml:space="preserve"> Đường trục thôn khu TĐC thôn Tân Ba</t>
  </si>
  <si>
    <t>Chiều dài khoảng: L= 0,4km; Cấp công trình: Cấp IV, đường GTNT loại B.</t>
  </si>
  <si>
    <t>1165c; 31/10/2016; 517, 15/9/2017</t>
  </si>
  <si>
    <t>UBND Xã Tu Mơ Rông</t>
  </si>
  <si>
    <t>1164a; 31/10/2016; 497, 15/9/2017</t>
  </si>
  <si>
    <t>Đường trục chính nội đồng thôn ĐăK Dơn</t>
  </si>
  <si>
    <t>Chiều dài khoảng: L= 0,35km; Cấp công trình: Cấp IV, đường GTNT loại B.</t>
  </si>
  <si>
    <t>1163c; 31/10/2016; 521, 15/9/2017</t>
  </si>
  <si>
    <t>Đường trục chính nội đồng Đăk Kinh 1 (nối tiếp)</t>
  </si>
  <si>
    <t>Chiều dài khoảng: L= 0,25km; Cấp công trình: Cấp IV, đường GTNT loại B.</t>
  </si>
  <si>
    <t>1165b; 31/10/2016; 505, 15/9/2017</t>
  </si>
  <si>
    <t>Đường nội thôn Đăk Linh (nối tiếp)</t>
  </si>
  <si>
    <t>Chiều dài khoảng: L= 0,2km; Cấp công trình: Cấp IV, đường GTNT loại B.</t>
  </si>
  <si>
    <t>1166a; 31/10/2016; 500, 15/9/2017</t>
  </si>
  <si>
    <t>Đường trục chính nội đồng thôn Ngọc Năng 1</t>
  </si>
  <si>
    <t>1163a; 31/10/2016</t>
  </si>
  <si>
    <t>Đường trục chính nội đồng Kon Cung</t>
  </si>
  <si>
    <t>1166c; 31/10/2016</t>
  </si>
  <si>
    <t>Đường trục thôn Kon Sang (đoạn nối tiếp)</t>
  </si>
  <si>
    <t>1167d; 31/10/2016</t>
  </si>
  <si>
    <t>Đường trục thôn Tam Rin (đoạn nối tiếp)</t>
  </si>
  <si>
    <t>Chiều dài khoảng: L= 0,27km; Cấp công trình: Cấp IV, đường GTNT loại B.</t>
  </si>
  <si>
    <t>1164c; 31/10/2016; 507, 15/9/2017</t>
  </si>
  <si>
    <t>Đường nội thôn Năng nhỏ 2, xã Đăk Sao</t>
  </si>
  <si>
    <t>L=0,55km</t>
  </si>
  <si>
    <t>Nước sinh hoạt thôn Tu Câp, xã Tu Mơ Rông</t>
  </si>
  <si>
    <t>Đập đầu mối, kênh và công trình trên kênh</t>
  </si>
  <si>
    <t>Giếng nước 7 thôn xã Đăk Tờ Kan</t>
  </si>
  <si>
    <t>Xã Đăk Tơ Kan</t>
  </si>
  <si>
    <t>35 giếng trên địa bàn xã</t>
  </si>
  <si>
    <t>839a; 22/11/2017</t>
  </si>
  <si>
    <t>Sửa chữa nước sinh hoạt thôn Đăk Linh, xã Văn Xuôi</t>
  </si>
  <si>
    <t>UBND Xã  Văn Xuôi</t>
  </si>
  <si>
    <t>Đập đầu mối, bể lọc, đường ống và các công trình khác</t>
  </si>
  <si>
    <t>Sửa chữa tuyến đường liên thôn Long Hy đến Ngọc La</t>
  </si>
  <si>
    <t>L=0,3km</t>
  </si>
  <si>
    <t>Sửa chữa tuyến đường từ QL 40B đi khu TĐC thôn Mô Pả, Kon Linh, Ty Tu, Đăk Pơ Trang, xã Đăk Hà</t>
  </si>
  <si>
    <t>UBND Xã Đăk Hà</t>
  </si>
  <si>
    <t>Khu giãn dân Mô Za, xã Ngọc Lây. Hạng mục: Xây dựng lưới điện khu dân cư</t>
  </si>
  <si>
    <t>L=435m</t>
  </si>
  <si>
    <t>975b; 21/9/2016</t>
  </si>
  <si>
    <t>Đường đi khu sản xuất Đăk Plò (đoạn nối tiếp), xã Đăk Rơ Ông</t>
  </si>
  <si>
    <t>L=0,150km</t>
  </si>
  <si>
    <t>Thủy lợi Măng Năng thôn Lê Văng</t>
  </si>
  <si>
    <t>UBND Xã Đăk na</t>
  </si>
  <si>
    <t>Đầu mối, kênh và công trình trên kênh</t>
  </si>
  <si>
    <t>Đường nội thôn Ba Tu 2, xã Ngọc Yêu</t>
  </si>
  <si>
    <t>764b; 7/11/2017</t>
  </si>
  <si>
    <t>Đường đi khu sản xuất Đăk Pxi thôn Ba Tu 2, xã Ngọc Yêu</t>
  </si>
  <si>
    <t>764a; 7/11/2017</t>
  </si>
  <si>
    <t>Đường giao thông thôn Kach lớn 1 đi khu sản xuất xã Đăk Sao</t>
  </si>
  <si>
    <t>Chiều dài khoảng 0,6km; Công trình cấp IV, đường GTNT loại B; Bnền = 4 m; Bmặt = 3 m,  Blề = 0.5m x 2; Độ dốc dọc tối đa: Imax= 15%; Xây dựng công trình thoát nước</t>
  </si>
  <si>
    <t>Cầu treo Đăk Cách thôn Mô Bành, xã Đăk Na</t>
  </si>
  <si>
    <t xml:space="preserve"> Đăk Na</t>
  </si>
  <si>
    <t>Làm mới cầu treo kích thước L= 50m, B=1,2m</t>
  </si>
  <si>
    <t xml:space="preserve">Đường giao thông thôn Mô Bành, xã Đăk Rơ Ông </t>
  </si>
  <si>
    <t xml:space="preserve"> Đăk Rơ Ông</t>
  </si>
  <si>
    <t>Kiên cố hóa kênh mương thủy lợi Đăk Ter thôn Ngọc Leng, xã Đăk Hà</t>
  </si>
  <si>
    <t xml:space="preserve">Tổng chiều dài tuyến kênh khoảng 500m; kích thước 40x50x10cm. </t>
  </si>
  <si>
    <t>Đập thủy lợi Đăk Neang, xã Tu Mơ Rông</t>
  </si>
  <si>
    <t>Làm mới đập dâng và cống lấy nước bằng bê tông M150 và BTCT M200</t>
  </si>
  <si>
    <t xml:space="preserve">Đường giao thông thôn Đăk Văn II đi khu sản xuất, xã Văn Xuôi </t>
  </si>
  <si>
    <t xml:space="preserve"> Văn Xuôi</t>
  </si>
  <si>
    <t>Sửa chữa nâng cấp thủy lợi Mô Vong thôn long láy 2+3, xã Ngọc Yêu</t>
  </si>
  <si>
    <t>Nạo vét bùn đất phía thượng lưu đập, sửa chữa các phần bê tông bị hư hỏng</t>
  </si>
  <si>
    <t>Nâng cấp , sửa chữa thủy lợi Kô Kíp, xã Ngọc Lây</t>
  </si>
  <si>
    <t>Ngọc Lây</t>
  </si>
  <si>
    <t>Đường giao thông thôn Tu Thó đi khu sản xuất</t>
  </si>
  <si>
    <t xml:space="preserve"> Tê Xăng</t>
  </si>
  <si>
    <t xml:space="preserve">Đường đi khu sản xuất tập trung thôn Ngọc La và thôn Pu Tá, xã Măng Ri </t>
  </si>
  <si>
    <t xml:space="preserve"> Măng Ri</t>
  </si>
  <si>
    <t>Đường nội thôn Tê Xô Ngoài 2</t>
  </si>
  <si>
    <t>Chiều dài khoảng: L= 0,7km;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</si>
  <si>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Tea Xiếc</t>
  </si>
  <si>
    <t>Chiều dài khoảng: L= 0,4km;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</si>
  <si>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</si>
  <si>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Chung Tam (đoạn nối tiếp)</t>
  </si>
  <si>
    <t>Kiên cố hóa kênh mương thủy lợi Đăk Prế</t>
  </si>
  <si>
    <t>Làm mới tuyến kênh bằng bê tông M150 và BTCT M200</t>
  </si>
  <si>
    <t xml:space="preserve">Đường thôn Ba Khen đi khu sản xuất </t>
  </si>
  <si>
    <t>Thủy lợi Cơ Nông thôn Ba Tu 1</t>
  </si>
  <si>
    <t>Đường nội thôn Tê Xô Trong  3</t>
  </si>
  <si>
    <t>UBND Xã  Đăk Tờ Kan</t>
  </si>
  <si>
    <t>Chiều dài khoảng: L= 0,6km;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</si>
  <si>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Năng Nhỏ 1</t>
  </si>
  <si>
    <t>Đường nội thôn Đăk Riếp 2 (đoạn nối tiếp)</t>
  </si>
  <si>
    <t>Chiều dài khoảng: L= 0,9km;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</si>
  <si>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 Đường nội thôn Măng Lỡ </t>
  </si>
  <si>
    <t>Chiều dài khoảng: L= 0,3km;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</si>
  <si>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Lê Văng (đoạn tiếp)</t>
  </si>
  <si>
    <t>Đường GTNT loại B; L=0,65km; Bn=4m; Bm=3m; kết cấu BTXM</t>
  </si>
  <si>
    <t xml:space="preserve">Sửa chữa Đường đi khu sản xuất thôn Tam Rin </t>
  </si>
  <si>
    <t>Đường GTNT loại B; L=0,2km; Bn=4m; Bm=3m; kết cấu BTXM</t>
  </si>
  <si>
    <t>Đường giao thông thôn Kon HNông đi khu sản xuất</t>
  </si>
  <si>
    <t>Chiều dài khoảng 0,4km; Công trình cấp IV, đường GTNT loại B; Bnền = 4 m; Bmặt = 3 m, kết cấu BTXM; Blề = 0.5m x 2; Độ dốc dọc tối đa: Imax= 15%; Xây dựng công trình thoát nước</t>
  </si>
  <si>
    <t xml:space="preserve">Đường giao thông thôn Kon Cung </t>
  </si>
  <si>
    <t>Chiều dài khoảng 0,7km; Công trình cấp IV, đường GTNT loại B; Bnền = 4 m; Bmặt = 3 m,  Blề = 0.5m x 2; Độ dốc dọc tối đa: Imax= 15%; Xây dựng công trình thoát nước</t>
  </si>
  <si>
    <t>Đường giao thông Kon Hia 1 đi khu sản xuất</t>
  </si>
  <si>
    <t>xã Đăk Rơ Ông</t>
  </si>
  <si>
    <t>Chiều dài khoảng 0,8km; Công trình cấp IV, đường GTNT loại B; Bnền = 4 m; Bmặt = 3 m, Blề = 0.5m x 2; Độ dốc dọc tối đa: Imax= 15%; Xây dựng công trình thoát nước</t>
  </si>
  <si>
    <t>Đường đi khu sản xuất thôn Mô Pả</t>
  </si>
  <si>
    <t>xã Đăk Hà</t>
  </si>
  <si>
    <t>Kênh và công trình trên kênh, kết cấu bằng bê tông và bê tông cốt thép</t>
  </si>
  <si>
    <t>Đường đi khu sản xuất Nước Beng, xã Tu Mơ Rông</t>
  </si>
  <si>
    <t>Đập đầu mối, kênh và công trình trên kênh, kết cấu bằng bê tông và bê tông cốt thép</t>
  </si>
  <si>
    <t>Thủy lợi Đăk Sai, thôn Ba Khen</t>
  </si>
  <si>
    <t>Đập đầu mối,  bể lọc, đường ống và bồn chứa, kết cấu bằng bê tông và bê tông cốt thép</t>
  </si>
  <si>
    <t>Kiên cố hóa kênh mương thủy lợi Kô Kíp</t>
  </si>
  <si>
    <t>Ngọc lây</t>
  </si>
  <si>
    <t>Nâng cấp nước tự chảy thôn Tu Thó</t>
  </si>
  <si>
    <t>Đường giao thông thôn Đăk Zơn</t>
  </si>
  <si>
    <t>Đường đi KSX Ngô Mông (Ty Tu) đoạn nối tiếp</t>
  </si>
  <si>
    <t>Chiều dài khoảng: L= 0,35km;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</si>
  <si>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</si>
  <si>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NGọc Đo</t>
  </si>
  <si>
    <t>Chiều dài khoảng: L= 0,45km;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</si>
  <si>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Đăk Plò (đoạn nối tiếp)</t>
  </si>
  <si>
    <t>Đường đi KSX Năng Nhỏ 1</t>
  </si>
  <si>
    <t>Chiều dài khoảng: L= 0,27km;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</si>
  <si>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Đường giao thông thôn Đăk Prông đi khu sản xuất </t>
  </si>
  <si>
    <t>Chiều dài khoảng 0,5km; Công trình cấp IV, đường GTNT loại B; Bnền = 4 m; Bmặt = 3 m, kết cấu BTXM; Blề = 0.5m x 2; Độ dốc dọc tối đa: Imax= 15%; Xây dựng công trình thoát nước</t>
  </si>
  <si>
    <t xml:space="preserve">Đường giao thông thôn Đăk Giá đi khu sản xuất </t>
  </si>
  <si>
    <t xml:space="preserve">Thủy lợi Kon Chai </t>
  </si>
  <si>
    <t>Chiều dài khoảng 50m; Công trình Loại 3; Bề rộng khẩu độ cầu khoảng Bcầu = 1,2 m; đường dẫn 2 đầu cầu</t>
  </si>
  <si>
    <t>Đường giao thông thôn Đăk PLò đi khu sản xuất</t>
  </si>
  <si>
    <t>Chiều dài khoảng 0,4km; Công trình cấp IV, đường GTNT loại B; Bnền = 4 m; Bmặt = 3 m, Blề = 0.5m x 2; Độ dốc dọc tối đa: Imax= 15%; Xây dựng công trình thoát nước</t>
  </si>
  <si>
    <t>Thủy lợi Tea HNoa, thôn Đăk Siêng</t>
  </si>
  <si>
    <t xml:space="preserve">Kiên cố hóa thủy lợi  Măng Voi thôn Long Leo </t>
  </si>
  <si>
    <t>Thủy lợi Đăk Bông, thôn Long Tro</t>
  </si>
  <si>
    <t>Sửa chữa nâng cấp Thủy lợi Tam Rin</t>
  </si>
  <si>
    <t xml:space="preserve">Đường Tân Ba đi khu sản xuất </t>
  </si>
  <si>
    <t>Chiều dài khoảng 50m; Công trình Loại 3; Bề rộng khẩu độ cầu Bcầu = 1,2 m; đường dẫn 2 đầu cầu</t>
  </si>
  <si>
    <t>Thủy lợi Ta Veng</t>
  </si>
  <si>
    <t>Chiều dài khoảng 0,6 km; Công trình cấp IV, đường GTNT loại B; Bnền = 4 m; Bmặt = 3 m; Blề = 0.5m x 2; Gia cố lề đường BTXM; Độ dốc dọc tối đa: Imax= 15%;  Xây dựng công trình thoát nước</t>
  </si>
  <si>
    <t xml:space="preserve">Đường giao thông thôn Long Hy </t>
  </si>
  <si>
    <t>Ghi chú: (*) Lũy kế số vốn đã bố trí đến hết kế hoạch năm 2015, bổ sung tính đến hết ngày 31 tháng 12 năm 2015, không bao gồm số vốn ứng trước chưa bố trí kế hoạch để thu hồi.
                  (**) UBND các huyện, thành phố phê duyệt dự án theo chủ trương đầu tư của UBND tỉnh</t>
  </si>
  <si>
    <t xml:space="preserve">           (**) UBND các huyện, thành phố phê duyệt dự án được phân cấp quyết định đầu tư theo chủ trương đầu tư của UBND tỉnh.</t>
  </si>
  <si>
    <t>PHỤ LỤC SỐ 04B</t>
  </si>
  <si>
    <t>PHÂN BỔ KẾ HOẠCH VỐN SỰ NGHIỆP NGUỒN NGÂN SÁCH TRUNG ƯƠNG BỐ TRÍ THỰC HIỆN 
CHƯƠNG TRÌNH MỤC TIÊU QUỐC GIA GIẢM NGHÈO BỀN VỮNG GIAI ĐOẠN 2016-2020</t>
  </si>
  <si>
    <t>Đơn vị tính: Triệu đồng.</t>
  </si>
  <si>
    <t>Nguồn vốn/dự án/đơn vị</t>
  </si>
  <si>
    <t>Số Lượng</t>
  </si>
  <si>
    <t>Kế hoạch vốn 
giai đọan 2016-2020</t>
  </si>
  <si>
    <t>Kế hoạch vốn 
năm 2016 đã bố trí</t>
  </si>
  <si>
    <t>Kế hoạch vốn 
năm 2016 đã bố trí đầu năm</t>
  </si>
  <si>
    <t>Kế hoạch vốn
 năm 2016 bổ sung</t>
  </si>
  <si>
    <t>Kế hoạch vốn 
năm 2017 đã bố trí</t>
  </si>
  <si>
    <t>Kế hoạch vốn 
năm 2018 đã bố trí</t>
  </si>
  <si>
    <t>Kế hoạch vốn đã bố trí 
đến hết năm 2018</t>
  </si>
  <si>
    <t>Kế hoạch vốn 
giai đoạn 2019-2020</t>
  </si>
  <si>
    <t>Tổng số</t>
  </si>
  <si>
    <t>Vốn sự nghiệp</t>
  </si>
  <si>
    <t>Duy tu bảo dưỡng CSHT</t>
  </si>
  <si>
    <t>Hỗ trợ PTSX, đa dạng hóa sinh kế và nhân rộng mô hình giảm nghèo trên địa bàn huyện nghèo</t>
  </si>
  <si>
    <t>Hỗ trợ lao động nghèo, cận nghèo, đồng bào DTTS đi làm việc có thời hạn ở nước ngoài</t>
  </si>
  <si>
    <t>Nâng cao năng lực; giám sát, đánh giá</t>
  </si>
  <si>
    <t>Hoạt động chuyên mô khác</t>
  </si>
  <si>
    <t>(1)=(5)+(6)</t>
  </si>
  <si>
    <t>(1)</t>
  </si>
  <si>
    <t>(2)</t>
  </si>
  <si>
    <t>(3)</t>
  </si>
  <si>
    <t>(4)</t>
  </si>
  <si>
    <t>(5)=(2)+(3)+(4)</t>
  </si>
  <si>
    <t>(6)</t>
  </si>
  <si>
    <t>TỔNG SỐ</t>
  </si>
  <si>
    <t>CHƯƠNG TRÌNH MỤC TIÊU QUỐC GIA GIẢM NGHÈO BỀN VỮNG</t>
  </si>
  <si>
    <t>Phân bổ 90%</t>
  </si>
  <si>
    <t>Dự án 1: Chương trình 30a</t>
  </si>
  <si>
    <t>Sở Lao động - Thương binh và Xã hội</t>
  </si>
  <si>
    <t>Sở Nông nghiệp và Phát triển nông thôn</t>
  </si>
  <si>
    <t>Cấp huyện, thành phố</t>
  </si>
  <si>
    <t>Dự án 2: Chương trình 135</t>
  </si>
  <si>
    <t>54 xã/66 thôn</t>
  </si>
  <si>
    <t>Ban Dân tộc</t>
  </si>
  <si>
    <t>2.1</t>
  </si>
  <si>
    <t>Các xã đặc biệt khó khăn, xã biên giới, xã ATK</t>
  </si>
  <si>
    <t>(5)</t>
  </si>
  <si>
    <t>Xã Đăk Tờ Kan</t>
  </si>
  <si>
    <t>Xã Đăk Hà</t>
  </si>
  <si>
    <t>Xã Tu Mơ Rông</t>
  </si>
  <si>
    <t>Xã Ngọc Yêu</t>
  </si>
  <si>
    <t>Xã Ngọc Lây</t>
  </si>
  <si>
    <t>Xã Văn Xuôi</t>
  </si>
  <si>
    <t>Xã Măng Ri</t>
  </si>
  <si>
    <t>Xã Tê Xăng</t>
  </si>
  <si>
    <t>Xã Đăk Ring</t>
  </si>
  <si>
    <t>Xã Măng Bút</t>
  </si>
  <si>
    <t>Xã Măng Cành</t>
  </si>
  <si>
    <t>Xã Ngọc Tem</t>
  </si>
  <si>
    <t>Xã Hiếu</t>
  </si>
  <si>
    <t>Xã Đăk Tăng</t>
  </si>
  <si>
    <t>Xã Đăk Nên</t>
  </si>
  <si>
    <t>Xã Ngọc Linh</t>
  </si>
  <si>
    <t>Xã Mường Hoong</t>
  </si>
  <si>
    <t>Xã Đăk Choong</t>
  </si>
  <si>
    <t>Xã Đăk BLô</t>
  </si>
  <si>
    <t>Xã Đăk Nhoong</t>
  </si>
  <si>
    <t>Xã Đăk Man</t>
  </si>
  <si>
    <t>Xã Đăk Kroong</t>
  </si>
  <si>
    <t>Xã Xốp</t>
  </si>
  <si>
    <t>Xã Đăk Long</t>
  </si>
  <si>
    <t>Xã Đăk Pek</t>
  </si>
  <si>
    <t>Xã Mô Rai</t>
  </si>
  <si>
    <t>Xã Rờ Kơi</t>
  </si>
  <si>
    <t>Xã Ya Ly</t>
  </si>
  <si>
    <t>Xã Ya Xiêr</t>
  </si>
  <si>
    <t>Xã Ya Tăng</t>
  </si>
  <si>
    <t>Xã Sa Bình</t>
  </si>
  <si>
    <t>Xã Hơ Moong</t>
  </si>
  <si>
    <t>Xã Đăk Kôi</t>
  </si>
  <si>
    <t>Xã Đăk PNe</t>
  </si>
  <si>
    <t>Xã Đăk Tờ Re</t>
  </si>
  <si>
    <t>Xã Đăk Tơ Lung</t>
  </si>
  <si>
    <t>Xã Ia Đal</t>
  </si>
  <si>
    <t>Xã Ia Dom</t>
  </si>
  <si>
    <t>Xã Ia Tơi</t>
  </si>
  <si>
    <t>Xã Ngọc Tụ</t>
  </si>
  <si>
    <t>Xã Văn Lem</t>
  </si>
  <si>
    <t>Xã Đăk Rơ Nga</t>
  </si>
  <si>
    <t>Xã Đăk Trăm</t>
  </si>
  <si>
    <t>Xã Ngọc Réo</t>
  </si>
  <si>
    <t>Xã Đăk Pxy</t>
  </si>
  <si>
    <t>Xã Đăk Ui</t>
  </si>
  <si>
    <t>Xã Đăk Ang</t>
  </si>
  <si>
    <t>Xã Đăk Dục</t>
  </si>
  <si>
    <t>Xã Đăk Nông</t>
  </si>
  <si>
    <t>Xã Sa Loong</t>
  </si>
  <si>
    <t>Xã Đăk Xú</t>
  </si>
  <si>
    <t>Xã Bờ Y</t>
  </si>
  <si>
    <t>Xã Đăk Rơ Wa</t>
  </si>
  <si>
    <t>2.2</t>
  </si>
  <si>
    <t>Các thôn (làng) ĐBKK</t>
  </si>
  <si>
    <t>Xã Pờ Ê</t>
  </si>
  <si>
    <t>Xã Đăk Pét</t>
  </si>
  <si>
    <t>Xã Đăk Môn</t>
  </si>
  <si>
    <t>Thị trấn Sa Thầy</t>
  </si>
  <si>
    <t>Xã Sa Nghĩa</t>
  </si>
  <si>
    <t>Xã Tân Lập</t>
  </si>
  <si>
    <t>Xã Đăk Ruồng</t>
  </si>
  <si>
    <t>Xã Diên Bình</t>
  </si>
  <si>
    <t>Xã Pô Kô</t>
  </si>
  <si>
    <t>Xã Kon Đào</t>
  </si>
  <si>
    <t>Thị trấn Đăk Hà</t>
  </si>
  <si>
    <t>Xã Đăk Hring</t>
  </si>
  <si>
    <t>Xã Đăk La</t>
  </si>
  <si>
    <t>Xã Đăk Ngọk</t>
  </si>
  <si>
    <t>Xã Ngọc Wang</t>
  </si>
  <si>
    <t>Xã Đăk Kan</t>
  </si>
  <si>
    <t>Xã Đoàn Kết</t>
  </si>
  <si>
    <t>Phường Ngô Mây</t>
  </si>
  <si>
    <t>Xã Hòa Bình</t>
  </si>
  <si>
    <t>Xã Chư Hreng</t>
  </si>
  <si>
    <t>Xã Ngọc Bay</t>
  </si>
  <si>
    <t>Xã Đăk Blà</t>
  </si>
  <si>
    <t>Xã Kroong</t>
  </si>
  <si>
    <t>Tổng đã bố trí đến 2018</t>
  </si>
  <si>
    <t>Tỷ lệ (%)</t>
  </si>
  <si>
    <t>Tổng GĐ 2016-2020</t>
  </si>
  <si>
    <t>Thủ</t>
  </si>
  <si>
    <t>Dự án 3: Hỗ trợ PTSX, đa dạng hóa sinh kế và nhân rộng mô hình giảm nghèo trên địa bàn các xã ngoài CT30a và CT135; Dự án 4: Truyền thông và giảm nghèo về thông tin; Dự án 5: Nâng cao năng lực và giám sát, đánh giá thực hiện Chương trình</t>
  </si>
  <si>
    <t>Dự án 3: Hỗ trợ PTSX, đa dạng hóa sinh kế và nhân rộng mô hình giảm nghèo trên địa bàn các xã ngoài Chương trình 30a và Chương trình 135</t>
  </si>
  <si>
    <t>Sở Lao động - TBXH</t>
  </si>
  <si>
    <t xml:space="preserve">Huyện Đăk Glei </t>
  </si>
  <si>
    <t>Thị trấn Plei Kần</t>
  </si>
  <si>
    <t>Thị trấn Đăk Tô</t>
  </si>
  <si>
    <t>Xã Tân Cảnh</t>
  </si>
  <si>
    <t>Thị trấn ĐăkHà</t>
  </si>
  <si>
    <t>Xã Hà Mòn</t>
  </si>
  <si>
    <t>Xã Đăk Mar</t>
  </si>
  <si>
    <t>Thị Trấn Sa Thầy</t>
  </si>
  <si>
    <t>Xã Sa Nhơn</t>
  </si>
  <si>
    <t>Xã Ia Chim</t>
  </si>
  <si>
    <t>Xã Đăk Năng</t>
  </si>
  <si>
    <t>Xã Hoà Bình</t>
  </si>
  <si>
    <t>Xã Chư H'reng</t>
  </si>
  <si>
    <t>Xã Đăk Blà</t>
  </si>
  <si>
    <t>Xã Đăk Cấm</t>
  </si>
  <si>
    <t>Xã Vinh Quang</t>
  </si>
  <si>
    <t>Xã Ngok Bay</t>
  </si>
  <si>
    <t>Dự án 4: Truyền thông và giảm nghèo về thông tin</t>
  </si>
  <si>
    <t>Sở Thông tin và Truyền thông</t>
  </si>
  <si>
    <t>TP. Kon Tum</t>
  </si>
  <si>
    <t>Dự án 5: Nâng cao năng lực và giám sát, đánh giá thực hiện Chương trình</t>
  </si>
  <si>
    <t>Nhiệm vụ mức giảm tỷ lệ hộ nghèo theo Quyết định số 1865/QĐ-TTg ngày 23/11/2017 của Thủ tướng Chính phủ; Kế hoạch phát triển KTXH giai đoạn 2016-2020 tại Quyết định số   15/2016/QĐ-UBND ngày 13/5/2016 của UBND tỉnh</t>
  </si>
  <si>
    <t>BQ 3,42%; 3-4%/năm</t>
  </si>
  <si>
    <t>3,08%; 3-4%/năm</t>
  </si>
  <si>
    <t>3,54%; 3-4%/năm</t>
  </si>
  <si>
    <t>3,5%; 3-4%/năm</t>
  </si>
  <si>
    <t>Ghi chú:</t>
  </si>
  <si>
    <t>(1) Sở Lao động - Thương binh và Xã hội thực hiện; phối hợp với UBND các huyện rà soát, lựa chọn các đối tượng thuộc diện được hỗ trợ, trong đó ưu tiên cho các huyện chưa có đối tượng đi làm việc có thời hạn ở nước ngoài.</t>
  </si>
  <si>
    <t>(2) Sở Nông nghiệp và Phát triển nông thôn chịu trách nhiệm mua vắc xin theo đúng quy định; quản lý sử dụng có hiệu quả nguồn vắc xin, đảm bảo đúng mục tiêu, nhiệm vụ.</t>
  </si>
  <si>
    <t>(3) Ban Dân tộc tỉnh chủ trì, phối hợp với các sở, ngành liên quan tổ chức thực hiện nâng cao năng lực cho cộng đồng và cán bộ cơ sở.</t>
  </si>
  <si>
    <t>(4) Sở Nông nghiệp và Phát triển nông thôn chịu trách nhiệm triển khai thực hiện nhân rộng mô hình giảm nghèo theo đúng mục tiêu, nhiệm vụ.</t>
  </si>
  <si>
    <t>(5)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</si>
  <si>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 Vốn sự nghiệp thực hiện Dự án 3,4,5 giai đoạn 2019-2020 dự kiến phân bổ theo hệ số, tỷ lệ, tiêu chí của năm 2018. Việc phân bổ chính thức dựa trên kế hoạch vốn được giao và hướng dẫn của Trung ương.</t>
  </si>
  <si>
    <t>PHỤ LỤC SỐ 04A</t>
  </si>
  <si>
    <t>PHÂN BỔ KẾ HOẠCH VỐN ĐẦU TƯ NGUỒN NGÂN SÁCH TRUNG ƯƠNG BỐ TRÍ
 THỰC HIỆN CHƯƠNG TRÌNH MỤC TIÊU QUỐC GIA GIẢM NGHÈO BỀN VỮNG GIAI ĐOẠN 2016-2020</t>
  </si>
  <si>
    <t>Đơn vị tính: Triệu đồng</t>
  </si>
  <si>
    <t>Kế hoạch vốn 
giai đọan
 2016-2020</t>
  </si>
  <si>
    <t>Kế hoạch vốn đã bố trí 
đến hết 
năm 2018</t>
  </si>
  <si>
    <t>Kế hoạch vốn 
giai đoạn
 2019-2020</t>
  </si>
  <si>
    <t>Sở Nông nghiệp và PTNT</t>
  </si>
  <si>
    <t>(*)</t>
  </si>
  <si>
    <t>(**) Phân bổ kế hoạch vốn thực hiện Chương trình 135 năm 2018 theo Công văn số 940/UBDT-VP135 ngày 11/9/2017 của Ủy ban Dân tộc.</t>
  </si>
  <si>
    <t xml:space="preserve">  (*)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</si>
  <si>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PHỤ LỤC SỐ 04</t>
  </si>
  <si>
    <t>PHƯƠNG ÁN PHÂN BỔ KẾ HOẠCH VỐN NGÂN SÁCH TRUNG ƯƠNG 
BỐ TRÍ THỰC HIỆN CHƯƠNG TRÌNH MỤC TIÊU QUỐC GIA GIẢM NGHÈO BỀN VỮNG GIAI ĐOẠN 2016-2020</t>
  </si>
  <si>
    <t>(1)=(13)+(16)</t>
  </si>
  <si>
    <t>(2)=(14)+(17)</t>
  </si>
  <si>
    <t>(3)=(15)+(18)</t>
  </si>
  <si>
    <t>(7)</t>
  </si>
  <si>
    <t>(8)</t>
  </si>
  <si>
    <t>(9)</t>
  </si>
  <si>
    <t>(10)</t>
  </si>
  <si>
    <t>(11)</t>
  </si>
  <si>
    <t>(12)</t>
  </si>
  <si>
    <t>(13)</t>
  </si>
  <si>
    <t>(14)</t>
  </si>
  <si>
    <t>(15)</t>
  </si>
  <si>
    <t>(16)</t>
  </si>
  <si>
    <t>(17)</t>
  </si>
  <si>
    <t>(18)</t>
  </si>
  <si>
    <t>NỘI DUNG ĐỀ NGHỊ ĐIỀU CHỈNH (*)</t>
  </si>
  <si>
    <t>Đơn vị/ nội dung</t>
  </si>
  <si>
    <t>Trung tâm y tế</t>
  </si>
  <si>
    <t>Dự án 6: Bảo tồn, phát huy giá trị văn hóa truyền thống tốt đẹp của các dân tộc thiểu số gắn với phát triển du lịch</t>
  </si>
  <si>
    <t>Phòng Văn hóa và Thông tin</t>
  </si>
  <si>
    <t>Điều chỉnh đơn vị thực hiện</t>
  </si>
  <si>
    <t xml:space="preserve">Phòng Lao động - TBXH huyện </t>
  </si>
  <si>
    <t>UBND các xã thị trấn</t>
  </si>
  <si>
    <t>UBND thị trấn</t>
  </si>
  <si>
    <t>UBND xã Đăk Plô</t>
  </si>
  <si>
    <t>CHƯƠNG TRÌNH MTQG GIẢM NGHÈO BỀN VỮNG GIAI ĐOẠN 2021-2025</t>
  </si>
  <si>
    <t>Phòng Nông nghiệp và Phát triển nông thôn</t>
  </si>
  <si>
    <t xml:space="preserve">Dự án 3: Hỗ trợ phát triển sản xuất, cải thiện dinh dưỡng </t>
  </si>
  <si>
    <t xml:space="preserve">Dự án 3: Hỗ trợ phát triển sản xuất, cải thiện dinh dưỡng - </t>
  </si>
  <si>
    <t>Tiểu dự án 1: Hỗ trợ phát triển sản xuất trong lĩnh vực nông nghiệp</t>
  </si>
  <si>
    <r>
      <t xml:space="preserve">Kinh phí
</t>
    </r>
    <r>
      <rPr>
        <i/>
        <sz val="13"/>
        <rFont val="Times New Roman"/>
        <family val="1"/>
      </rPr>
      <t>(triệu đồng)</t>
    </r>
  </si>
  <si>
    <t>Tiểu dự án 2: Cải thiện dinh dưỡng</t>
  </si>
  <si>
    <t>Phòng Y tế huyện</t>
  </si>
  <si>
    <t>CHƯƠNG TRÌNH MTQG PHÁT TRIỂN KINH TẾ-XÃ HỘI VÙNG ĐỒNG BÀO DTTS VÀ MIỀN NÚI GIAI ĐOẠN I: 2021-2025</t>
  </si>
  <si>
    <t>Phân bổ tại Nghị quyết số 33/NQ-HĐND ngày 16/12/2022 của Hội đồng nhân dân huyện</t>
  </si>
  <si>
    <t>Điều chỉnh, bổ sung đơn vị thực hiện</t>
  </si>
  <si>
    <t>- Phòng Văn hóa và Thông tin</t>
  </si>
  <si>
    <t>- Trung tâm Văn hóa - Thể thao - Du lịch và Truyền thông</t>
  </si>
  <si>
    <t>- Phòng Nông nghiệp và Phát triển nông thôn</t>
  </si>
  <si>
    <t>- Phòng Y tế huyện</t>
  </si>
  <si>
    <t xml:space="preserve"> ĐIỀU CHỈNH VỐN SỰ NGHIỆP NGUỒN NGÂN SÁCH ĐỊA PHƯƠNG ĐỐI ỨNG NĂM 2023 THỰC HIỆN CÁC 
CHƯƠNG TRÌNH MỤC TIÊU QUỐC GIA TRÊN ĐỊA BÀN HUYỆN ĐĂK GLEI              </t>
  </si>
  <si>
    <t xml:space="preserve"> ĐIỀU CHỈNH VỐN SỰ NGHIỆP NGUỒN NGÂN SÁCH TRUNG ƯƠNG NĂM 2023 THỰC HIỆN CÁC 
CHƯƠNG TRÌNH MỤC TIÊU QUỐC GIA TRÊN ĐỊA BÀN HUYỆN ĐĂK GLEI              </t>
  </si>
  <si>
    <t>Điều chỉnh phân thành Tiểu dự án 1 và Tiểu dự án 2 theo Quyết định phân bổ vốn của UBND tỉnh và điều chỉnh đơn vị thực hiện</t>
  </si>
  <si>
    <t xml:space="preserve">* </t>
  </si>
  <si>
    <t>Đơn vị huyện thực hiện</t>
  </si>
  <si>
    <t>Dự án 4: Phát triển giáo dục nghề nghiệp, việc làm bền vững</t>
  </si>
  <si>
    <t xml:space="preserve">Dự án 4: Phát triển giáo dục nghề nghiệp, việc làm bền vững. </t>
  </si>
  <si>
    <t>Tiểu dự án 2: Hỗ trợ người lao động đi làm việc ở nước ngoài theo hợp đồng</t>
  </si>
  <si>
    <t>Tiểu dự án 3: Hỗ trợ việc làm bền vững</t>
  </si>
  <si>
    <t xml:space="preserve"> Phòng Nông nghiệp và Phát triển nông thôn</t>
  </si>
  <si>
    <t>Điều chỉnh từ TDA 2 sang TDA 3</t>
  </si>
  <si>
    <t>(Kèm theo Nghị quyết số:            /NQ-HĐND  ngày         tháng       năm 2023 của Hội đồng nhân dân huyện Đăk Glei)</t>
  </si>
  <si>
    <t>Phụ lục số 01</t>
  </si>
  <si>
    <t>Phụ lục số 02</t>
  </si>
  <si>
    <t xml:space="preserve">NỘI DUNG ĐIỀU CHỈNH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</si>
</sst>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_$_-;\-* #,##0_$_-;_-* &quot;-&quot;_$_-;_-@_-"/>
    <numFmt numFmtId="165" formatCode="_(* #,##0.00_);_(* \(#,##0.00\);_(* &quot;-&quot;??_);_(@_)"/>
    <numFmt numFmtId="166" formatCode="_-* #,##0.00\ _₫_-;\-* #,##0.00\ _₫_-;_-* &quot;-&quot;??\ _₫_-;_-@_-"/>
    <numFmt numFmtId="167" formatCode="_-* #.##0.00\ _₫_-;\-* #.##0.00\ _₫_-;_-* &quot;-&quot;??\ _₫_-;_-@_-"/>
    <numFmt numFmtId="168" formatCode="_(* #,##0_);_(* \(#,##0\);_(* &quot;-&quot;??_);_(@_)"/>
    <numFmt numFmtId="169" formatCode="_-* #,##0\ _₫_-;\-* #,##0\ _₫_-;_-* &quot;-&quot;??\ _₫_-;_-@_-"/>
    <numFmt numFmtId="170" formatCode="#,##0.0"/>
    <numFmt numFmtId="171" formatCode="_-* #,##0.000\ _₫_-;\-* #,##0.000\ _₫_-;_-* &quot;-&quot;??\ _₫_-;_-@_-"/>
    <numFmt numFmtId="172" formatCode="_(* #,##0.000_);_(* \(#,##0.000\);_(* &quot;-&quot;??_);_(@_)"/>
    <numFmt numFmtId="173" formatCode="_(* #,##0.000_);_(* \(#,##0.000\);_(* &quot;-&quot;???_);_(@_)"/>
    <numFmt numFmtId="174" formatCode="0.000"/>
    <numFmt numFmtId="175" formatCode="_(* #,##0_);_(* \(#,##0\);_(* &quot;-&quot;???_);_(@_)"/>
    <numFmt numFmtId="176" formatCode="0.0"/>
  </numFmts>
  <fonts count="81">
    <font>
      <sz val="12"/>
      <color indexed="8"/>
      <name val="Times New Roman"/>
      <charset val="134"/>
    </font>
    <font>
      <sz val="12"/>
      <name val="Times New Roman"/>
      <family val="1"/>
    </font>
    <font>
      <sz val="13"/>
      <name val="Times New Roman"/>
      <family val="1"/>
    </font>
    <font>
      <sz val="10"/>
      <name val="Times New Roman"/>
      <family val="1"/>
    </font>
    <font>
      <b/>
      <sz val="10"/>
      <name val="Times New Roman"/>
      <family val="1"/>
    </font>
    <font>
      <i/>
      <sz val="10"/>
      <name val="Times New Roman"/>
      <family val="1"/>
    </font>
    <font>
      <sz val="12"/>
      <name val="Times New Roman"/>
      <family val="1"/>
    </font>
    <font>
      <b/>
      <sz val="12"/>
      <name val="Times New Roman"/>
      <family val="1"/>
    </font>
    <font>
      <b/>
      <sz val="14"/>
      <name val="Times New Roman"/>
      <family val="1"/>
    </font>
    <font>
      <i/>
      <sz val="13"/>
      <name val="Times New Roman"/>
      <family val="1"/>
    </font>
    <font>
      <i/>
      <sz val="12"/>
      <name val="Times New Roman"/>
      <family val="1"/>
    </font>
    <font>
      <i/>
      <sz val="14"/>
      <name val="Times New Roman"/>
      <family val="1"/>
    </font>
    <font>
      <sz val="10"/>
      <name val="Arial Narrow"/>
      <family val="2"/>
    </font>
    <font>
      <b/>
      <sz val="10"/>
      <color indexed="8"/>
      <name val="Arial Narrow"/>
      <family val="2"/>
    </font>
    <font>
      <sz val="10"/>
      <color indexed="8"/>
      <name val="Arial Narrow"/>
      <family val="2"/>
    </font>
    <font>
      <i/>
      <sz val="10"/>
      <color indexed="8"/>
      <name val="Arial Narrow"/>
      <family val="2"/>
    </font>
    <font>
      <b/>
      <sz val="11"/>
      <name val="Times New Roman"/>
      <family val="1"/>
    </font>
    <font>
      <sz val="8"/>
      <name val="Times New Roman"/>
      <family val="1"/>
    </font>
    <font>
      <b/>
      <sz val="16"/>
      <name val="Times New Roman"/>
      <family val="1"/>
    </font>
    <font>
      <i/>
      <sz val="14"/>
      <color indexed="8"/>
      <name val="Times New Roman"/>
      <family val="1"/>
    </font>
    <font>
      <b/>
      <sz val="10"/>
      <name val="Arial Narrow"/>
      <family val="2"/>
    </font>
    <font>
      <b/>
      <i/>
      <sz val="10"/>
      <name val="Arial Narrow"/>
      <family val="2"/>
    </font>
    <font>
      <b/>
      <sz val="9"/>
      <name val="Arial Narrow"/>
      <family val="2"/>
    </font>
    <font>
      <i/>
      <sz val="10"/>
      <name val="Arial Narrow"/>
      <family val="2"/>
    </font>
    <font>
      <b/>
      <sz val="13"/>
      <name val="Times New Roman"/>
      <family val="1"/>
    </font>
    <font>
      <sz val="10"/>
      <color indexed="56"/>
      <name val="Arial Narrow"/>
      <family val="2"/>
    </font>
    <font>
      <sz val="10"/>
      <color indexed="10"/>
      <name val="Arial Narrow"/>
      <family val="2"/>
    </font>
    <font>
      <b/>
      <sz val="10"/>
      <color indexed="10"/>
      <name val="Arial Narrow"/>
      <family val="2"/>
    </font>
    <font>
      <b/>
      <u/>
      <sz val="10"/>
      <name val="Arial Narrow"/>
      <family val="2"/>
    </font>
    <font>
      <i/>
      <sz val="12"/>
      <color indexed="8"/>
      <name val="Times New Roman"/>
      <family val="1"/>
    </font>
    <font>
      <sz val="9"/>
      <name val="Times New Roman"/>
      <family val="1"/>
    </font>
    <font>
      <b/>
      <sz val="13"/>
      <color indexed="21"/>
      <name val="Times New Roman"/>
      <family val="1"/>
    </font>
    <font>
      <sz val="13"/>
      <color indexed="21"/>
      <name val="Times New Roman"/>
      <family val="1"/>
    </font>
    <font>
      <i/>
      <sz val="13"/>
      <color indexed="21"/>
      <name val="Times New Roman"/>
      <family val="1"/>
    </font>
    <font>
      <sz val="9"/>
      <name val="Arial Narrow"/>
      <family val="2"/>
    </font>
    <font>
      <b/>
      <i/>
      <sz val="9"/>
      <name val="Arial Narrow"/>
      <family val="2"/>
    </font>
    <font>
      <sz val="9"/>
      <color indexed="10"/>
      <name val="Arial Narrow"/>
      <family val="2"/>
    </font>
    <font>
      <b/>
      <sz val="9"/>
      <color indexed="10"/>
      <name val="Arial Narrow"/>
      <family val="2"/>
    </font>
    <font>
      <b/>
      <i/>
      <sz val="9"/>
      <color indexed="10"/>
      <name val="Arial Narrow"/>
      <family val="2"/>
    </font>
    <font>
      <i/>
      <sz val="9"/>
      <name val="Arial Narrow"/>
      <family val="2"/>
    </font>
    <font>
      <sz val="9"/>
      <color indexed="8"/>
      <name val="Arial Narrow"/>
      <family val="2"/>
    </font>
    <font>
      <i/>
      <sz val="9"/>
      <color indexed="10"/>
      <name val="Arial Narrow"/>
      <family val="2"/>
    </font>
    <font>
      <b/>
      <i/>
      <sz val="10"/>
      <color indexed="8"/>
      <name val="Arial Narrow"/>
      <family val="2"/>
    </font>
    <font>
      <sz val="10"/>
      <color indexed="36"/>
      <name val="Arial Narrow"/>
      <family val="2"/>
    </font>
    <font>
      <sz val="10"/>
      <color indexed="8"/>
      <name val="Calibri"/>
      <family val="2"/>
    </font>
    <font>
      <b/>
      <sz val="11"/>
      <name val="Arial Narrow"/>
      <family val="2"/>
    </font>
    <font>
      <sz val="11"/>
      <name val="Arial Narrow"/>
      <family val="2"/>
    </font>
    <font>
      <sz val="12"/>
      <name val="Arial Narrow"/>
      <family val="2"/>
    </font>
    <font>
      <sz val="10"/>
      <color indexed="9"/>
      <name val="Arial Narrow"/>
      <family val="2"/>
    </font>
    <font>
      <sz val="11"/>
      <color indexed="9"/>
      <name val="Arial Narrow"/>
      <family val="2"/>
    </font>
    <font>
      <b/>
      <sz val="12"/>
      <color indexed="8"/>
      <name val="Times New Roman"/>
      <family val="1"/>
    </font>
    <font>
      <b/>
      <sz val="14"/>
      <color indexed="8"/>
      <name val="Times New Roman"/>
      <family val="1"/>
    </font>
    <font>
      <b/>
      <i/>
      <sz val="10"/>
      <color indexed="8"/>
      <name val="Arial Narrow"/>
      <family val="2"/>
    </font>
    <font>
      <b/>
      <sz val="8"/>
      <name val="Arial Narrow"/>
      <family val="2"/>
    </font>
    <font>
      <sz val="14"/>
      <name val="Times New Roman"/>
      <family val="1"/>
    </font>
    <font>
      <sz val="10"/>
      <color indexed="8"/>
      <name val="Times New Roman"/>
      <family val="1"/>
    </font>
    <font>
      <sz val="11"/>
      <color theme="1"/>
      <name val="Calibri"/>
      <family val="2"/>
      <scheme val="minor"/>
    </font>
    <font>
      <sz val="11"/>
      <color indexed="8"/>
      <name val="Arial"/>
      <family val="2"/>
    </font>
    <font>
      <sz val="10"/>
      <name val="Arial"/>
      <family val="2"/>
    </font>
    <font>
      <sz val="13"/>
      <color theme="1"/>
      <name val="Times New Roman"/>
      <family val="1"/>
    </font>
    <font>
      <sz val="11"/>
      <color indexed="8"/>
      <name val="Calibri"/>
      <family val="2"/>
    </font>
    <font>
      <sz val="11"/>
      <color theme="1"/>
      <name val="Calibri"/>
      <family val="2"/>
      <scheme val="minor"/>
    </font>
    <font>
      <sz val="12"/>
      <name val=".VnTime"/>
      <family val="2"/>
    </font>
    <font>
      <sz val="11"/>
      <color indexed="8"/>
      <name val="Arial Narrow"/>
      <family val="2"/>
    </font>
    <font>
      <sz val="10"/>
      <name val="Arial"/>
      <family val="2"/>
    </font>
    <font>
      <sz val="11"/>
      <color theme="1"/>
      <name val="Times New Roman"/>
      <family val="1"/>
    </font>
    <font>
      <vertAlign val="superscript"/>
      <sz val="9"/>
      <name val="Arial Narrow"/>
      <family val="2"/>
    </font>
    <font>
      <b/>
      <sz val="8"/>
      <name val="Tahoma"/>
      <family val="2"/>
    </font>
    <font>
      <b/>
      <sz val="9"/>
      <name val="Tahoma"/>
      <family val="2"/>
    </font>
    <font>
      <sz val="8"/>
      <name val="Tahoma"/>
      <family val="2"/>
    </font>
    <font>
      <sz val="9"/>
      <name val="Tahoma"/>
      <family val="2"/>
    </font>
    <font>
      <sz val="12"/>
      <color indexed="8"/>
      <name val="Times New Roman"/>
      <family val="1"/>
    </font>
    <font>
      <b/>
      <sz val="12"/>
      <name val="Times New Roman"/>
      <family val="1"/>
    </font>
    <font>
      <sz val="12"/>
      <name val="Times New Roman"/>
      <family val="1"/>
    </font>
    <font>
      <sz val="10"/>
      <name val="Times New Roman"/>
      <family val="1"/>
    </font>
    <font>
      <sz val="8"/>
      <name val="Times New Roman"/>
      <family val="1"/>
    </font>
    <font>
      <b/>
      <sz val="13"/>
      <name val="Times New Roman"/>
      <family val="1"/>
    </font>
    <font>
      <i/>
      <sz val="13"/>
      <name val="Times New Roman"/>
      <family val="1"/>
    </font>
    <font>
      <sz val="13"/>
      <name val="Times New Roman"/>
      <family val="1"/>
    </font>
    <font>
      <b/>
      <sz val="14"/>
      <name val="Times New Roman"/>
      <family val="1"/>
    </font>
    <font>
      <i/>
      <sz val="14"/>
      <name val="Times New Roman"/>
      <family val="1"/>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40"/>
        <bgColor indexed="64"/>
      </patternFill>
    </fill>
    <fill>
      <patternFill patternType="solid">
        <fgColor indexed="27"/>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style="hair">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s>
  <cellStyleXfs count="42">
    <xf numFmtId="0" fontId="0" fillId="0" borderId="0"/>
    <xf numFmtId="165" fontId="71" fillId="0" borderId="0" applyFont="0" applyFill="0" applyBorder="0" applyAlignment="0" applyProtection="0"/>
    <xf numFmtId="0" fontId="6" fillId="0" borderId="0"/>
    <xf numFmtId="0" fontId="57" fillId="0" borderId="0"/>
    <xf numFmtId="166" fontId="59" fillId="0" borderId="0" applyFont="0" applyFill="0" applyBorder="0" applyAlignment="0" applyProtection="0"/>
    <xf numFmtId="164" fontId="60" fillId="0" borderId="0" applyFont="0" applyFill="0" applyBorder="0" applyAlignment="0" applyProtection="0"/>
    <xf numFmtId="165" fontId="6" fillId="0" borderId="0" applyFont="0" applyFill="0" applyBorder="0" applyAlignment="0" applyProtection="0"/>
    <xf numFmtId="0" fontId="6" fillId="0" borderId="0"/>
    <xf numFmtId="167" fontId="61" fillId="0" borderId="0" applyFont="0" applyFill="0" applyBorder="0" applyAlignment="0" applyProtection="0"/>
    <xf numFmtId="165" fontId="6" fillId="0" borderId="0" applyFont="0" applyFill="0" applyBorder="0" applyAlignment="0" applyProtection="0"/>
    <xf numFmtId="0" fontId="62" fillId="0" borderId="0" applyFont="0" applyFill="0" applyBorder="0" applyAlignment="0" applyProtection="0"/>
    <xf numFmtId="165" fontId="71" fillId="0" borderId="0" applyFont="0" applyFill="0" applyBorder="0" applyAlignment="0" applyProtection="0"/>
    <xf numFmtId="0" fontId="58" fillId="0" borderId="0"/>
    <xf numFmtId="166" fontId="5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0" fontId="61" fillId="0" borderId="0"/>
    <xf numFmtId="0" fontId="58" fillId="0" borderId="0"/>
    <xf numFmtId="0" fontId="6" fillId="0" borderId="0"/>
    <xf numFmtId="0" fontId="61" fillId="0" borderId="0"/>
    <xf numFmtId="0" fontId="56" fillId="0" borderId="0"/>
    <xf numFmtId="0" fontId="63" fillId="0" borderId="0"/>
    <xf numFmtId="0" fontId="6" fillId="0" borderId="0"/>
    <xf numFmtId="0" fontId="58" fillId="0" borderId="0"/>
    <xf numFmtId="0" fontId="58" fillId="0" borderId="0"/>
    <xf numFmtId="0" fontId="64" fillId="0" borderId="0"/>
    <xf numFmtId="0" fontId="71" fillId="0" borderId="0"/>
    <xf numFmtId="0" fontId="58" fillId="0" borderId="0"/>
    <xf numFmtId="0" fontId="56" fillId="0" borderId="0"/>
    <xf numFmtId="0" fontId="54" fillId="0" borderId="0"/>
    <xf numFmtId="0" fontId="6" fillId="0" borderId="0"/>
    <xf numFmtId="0" fontId="65" fillId="0" borderId="0"/>
    <xf numFmtId="0" fontId="56" fillId="0" borderId="0"/>
    <xf numFmtId="0" fontId="56" fillId="0" borderId="0"/>
    <xf numFmtId="0" fontId="59" fillId="0" borderId="0"/>
    <xf numFmtId="0" fontId="56" fillId="0" borderId="0"/>
    <xf numFmtId="0" fontId="58" fillId="0" borderId="0"/>
    <xf numFmtId="0" fontId="64" fillId="0" borderId="0"/>
  </cellStyleXfs>
  <cellXfs count="818">
    <xf numFmtId="0" fontId="0" fillId="0" borderId="0" xfId="0"/>
    <xf numFmtId="0" fontId="2" fillId="0" borderId="0" xfId="0" applyFont="1" applyAlignment="1">
      <alignment vertical="center"/>
    </xf>
    <xf numFmtId="0" fontId="3" fillId="2" borderId="0" xfId="0"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3" fontId="6" fillId="0" borderId="0" xfId="0" applyNumberFormat="1" applyFont="1" applyAlignment="1">
      <alignment vertical="center"/>
    </xf>
    <xf numFmtId="0" fontId="0" fillId="0" borderId="0" xfId="34" applyFont="1"/>
    <xf numFmtId="0" fontId="12" fillId="0" borderId="0" xfId="34" applyFont="1"/>
    <xf numFmtId="0" fontId="13" fillId="0" borderId="0" xfId="34" applyFont="1" applyAlignment="1">
      <alignment vertical="center"/>
    </xf>
    <xf numFmtId="0" fontId="14" fillId="0" borderId="0" xfId="34" applyFont="1" applyAlignment="1">
      <alignment vertical="center"/>
    </xf>
    <xf numFmtId="0" fontId="15" fillId="0" borderId="0" xfId="34" applyFont="1"/>
    <xf numFmtId="0" fontId="13" fillId="0" borderId="0" xfId="34" applyFont="1" applyAlignment="1"/>
    <xf numFmtId="0" fontId="14" fillId="0" borderId="0" xfId="34" applyFont="1" applyAlignment="1">
      <alignment horizontal="center"/>
    </xf>
    <xf numFmtId="0" fontId="14" fillId="0" borderId="0" xfId="34" applyFont="1"/>
    <xf numFmtId="168" fontId="14" fillId="0" borderId="0" xfId="17" applyNumberFormat="1" applyFont="1"/>
    <xf numFmtId="0" fontId="14" fillId="0" borderId="0" xfId="34" applyFont="1" applyAlignment="1">
      <alignment horizontal="center" vertical="center"/>
    </xf>
    <xf numFmtId="0" fontId="6" fillId="3" borderId="0" xfId="34" applyFont="1" applyFill="1" applyAlignment="1">
      <alignment horizontal="center"/>
    </xf>
    <xf numFmtId="0" fontId="6" fillId="3" borderId="0" xfId="34" applyFont="1" applyFill="1"/>
    <xf numFmtId="3" fontId="6" fillId="3" borderId="0" xfId="34" applyNumberFormat="1" applyFont="1" applyFill="1"/>
    <xf numFmtId="171" fontId="17" fillId="3" borderId="0" xfId="1" applyNumberFormat="1" applyFont="1" applyFill="1"/>
    <xf numFmtId="168" fontId="6" fillId="3" borderId="0" xfId="17" applyNumberFormat="1" applyFont="1" applyFill="1"/>
    <xf numFmtId="0" fontId="20" fillId="3" borderId="1" xfId="34" applyFont="1" applyFill="1" applyBorder="1" applyAlignment="1">
      <alignment horizontal="center" vertical="center" wrapText="1"/>
    </xf>
    <xf numFmtId="0" fontId="20" fillId="3" borderId="9" xfId="34" applyFont="1" applyFill="1" applyBorder="1" applyAlignment="1">
      <alignment horizontal="center" vertical="center" wrapText="1"/>
    </xf>
    <xf numFmtId="0" fontId="21" fillId="3" borderId="1" xfId="34" applyFont="1" applyFill="1" applyBorder="1" applyAlignment="1">
      <alignment horizontal="center" vertical="center" wrapText="1"/>
    </xf>
    <xf numFmtId="168" fontId="12" fillId="3" borderId="1" xfId="17" applyNumberFormat="1" applyFont="1" applyFill="1" applyBorder="1" applyAlignment="1">
      <alignment horizontal="center" vertical="center" wrapText="1"/>
    </xf>
    <xf numFmtId="3" fontId="20" fillId="3" borderId="1" xfId="34" applyNumberFormat="1" applyFont="1" applyFill="1" applyBorder="1" applyAlignment="1">
      <alignment horizontal="center" vertical="center" wrapText="1"/>
    </xf>
    <xf numFmtId="0" fontId="20" fillId="3" borderId="13" xfId="34" applyFont="1" applyFill="1" applyBorder="1" applyAlignment="1">
      <alignment horizontal="center" vertical="center" wrapText="1"/>
    </xf>
    <xf numFmtId="0" fontId="20" fillId="3" borderId="13" xfId="34" applyFont="1" applyFill="1" applyBorder="1" applyAlignment="1">
      <alignment horizontal="justify" vertical="center" wrapText="1"/>
    </xf>
    <xf numFmtId="3" fontId="20" fillId="3" borderId="13" xfId="34" applyNumberFormat="1" applyFont="1" applyFill="1" applyBorder="1" applyAlignment="1">
      <alignment horizontal="center" vertical="center" wrapText="1"/>
    </xf>
    <xf numFmtId="0" fontId="12" fillId="3" borderId="7" xfId="34" applyFont="1" applyFill="1" applyBorder="1" applyAlignment="1">
      <alignment horizontal="center" vertical="center" wrapText="1"/>
    </xf>
    <xf numFmtId="0" fontId="20" fillId="3" borderId="7" xfId="34" applyFont="1" applyFill="1" applyBorder="1" applyAlignment="1">
      <alignment horizontal="left" vertical="center" wrapText="1"/>
    </xf>
    <xf numFmtId="0" fontId="20" fillId="3" borderId="7" xfId="34" applyFont="1" applyFill="1" applyBorder="1" applyAlignment="1">
      <alignment horizontal="center" vertical="center" wrapText="1"/>
    </xf>
    <xf numFmtId="3" fontId="20" fillId="3" borderId="7" xfId="34" applyNumberFormat="1" applyFont="1" applyFill="1" applyBorder="1" applyAlignment="1">
      <alignment horizontal="right" vertical="center" wrapText="1"/>
    </xf>
    <xf numFmtId="0" fontId="20" fillId="3" borderId="7" xfId="7" applyFont="1" applyFill="1" applyBorder="1" applyAlignment="1">
      <alignment horizontal="center" vertical="center"/>
    </xf>
    <xf numFmtId="0" fontId="20" fillId="3" borderId="7" xfId="7" applyFont="1" applyFill="1" applyBorder="1" applyAlignment="1">
      <alignment vertical="center" wrapText="1"/>
    </xf>
    <xf numFmtId="0" fontId="12" fillId="3" borderId="7" xfId="7" applyFont="1" applyFill="1" applyBorder="1" applyAlignment="1">
      <alignment horizontal="center" vertical="center"/>
    </xf>
    <xf numFmtId="0" fontId="12" fillId="3" borderId="7" xfId="34" applyFont="1" applyFill="1" applyBorder="1" applyAlignment="1">
      <alignment horizontal="left" vertical="center" wrapText="1"/>
    </xf>
    <xf numFmtId="3" fontId="12" fillId="3" borderId="7" xfId="17" applyNumberFormat="1" applyFont="1" applyFill="1" applyBorder="1" applyAlignment="1">
      <alignment horizontal="right" vertical="center"/>
    </xf>
    <xf numFmtId="0" fontId="12" fillId="3" borderId="7" xfId="7" applyFont="1" applyFill="1" applyBorder="1" applyAlignment="1">
      <alignment vertical="center" wrapText="1"/>
    </xf>
    <xf numFmtId="0" fontId="20" fillId="3" borderId="7" xfId="34" applyFont="1" applyFill="1" applyBorder="1" applyAlignment="1">
      <alignment horizontal="center" vertical="center"/>
    </xf>
    <xf numFmtId="0" fontId="20" fillId="3" borderId="7" xfId="34" applyFont="1" applyFill="1" applyBorder="1" applyAlignment="1">
      <alignment vertical="center"/>
    </xf>
    <xf numFmtId="168" fontId="20" fillId="3" borderId="7" xfId="17" applyNumberFormat="1" applyFont="1" applyFill="1" applyBorder="1" applyAlignment="1">
      <alignment horizontal="center" vertical="center" wrapText="1"/>
    </xf>
    <xf numFmtId="3" fontId="20" fillId="3" borderId="7" xfId="17" applyNumberFormat="1" applyFont="1" applyFill="1" applyBorder="1" applyAlignment="1">
      <alignment horizontal="right" vertical="center"/>
    </xf>
    <xf numFmtId="168" fontId="20" fillId="3" borderId="7" xfId="17" applyNumberFormat="1" applyFont="1" applyFill="1" applyBorder="1" applyAlignment="1">
      <alignment horizontal="center" vertical="center"/>
    </xf>
    <xf numFmtId="0" fontId="12" fillId="3" borderId="7" xfId="34" applyFont="1" applyFill="1" applyBorder="1" applyAlignment="1">
      <alignment horizontal="center" vertical="center"/>
    </xf>
    <xf numFmtId="0" fontId="12" fillId="3" borderId="7" xfId="34" applyFont="1" applyFill="1" applyBorder="1" applyAlignment="1">
      <alignment vertical="center"/>
    </xf>
    <xf numFmtId="168" fontId="12" fillId="3" borderId="7" xfId="17" applyNumberFormat="1" applyFont="1" applyFill="1" applyBorder="1" applyAlignment="1">
      <alignment horizontal="center" vertical="center"/>
    </xf>
    <xf numFmtId="0" fontId="20" fillId="3" borderId="7" xfId="34" applyFont="1" applyFill="1" applyBorder="1" applyAlignment="1">
      <alignment horizontal="justify" vertical="center" wrapText="1"/>
    </xf>
    <xf numFmtId="0" fontId="6" fillId="3" borderId="0" xfId="34" applyFont="1" applyFill="1" applyAlignment="1">
      <alignment horizontal="left"/>
    </xf>
    <xf numFmtId="0" fontId="20" fillId="3" borderId="11" xfId="34" applyFont="1" applyFill="1" applyBorder="1" applyAlignment="1">
      <alignment horizontal="center" vertical="center" wrapText="1"/>
    </xf>
    <xf numFmtId="0" fontId="20" fillId="3" borderId="14" xfId="34" applyFont="1" applyFill="1" applyBorder="1" applyAlignment="1">
      <alignment horizontal="center" vertical="center" wrapText="1"/>
    </xf>
    <xf numFmtId="0" fontId="12" fillId="3" borderId="1" xfId="34" applyFont="1" applyFill="1" applyBorder="1" applyAlignment="1">
      <alignment horizontal="center" vertical="center" wrapText="1"/>
    </xf>
    <xf numFmtId="3" fontId="20" fillId="3" borderId="1" xfId="34" applyNumberFormat="1" applyFont="1" applyFill="1" applyBorder="1" applyAlignment="1">
      <alignment horizontal="right" vertical="center" wrapText="1"/>
    </xf>
    <xf numFmtId="3" fontId="12" fillId="3" borderId="7" xfId="17" applyNumberFormat="1" applyFont="1" applyFill="1" applyBorder="1" applyAlignment="1">
      <alignment horizontal="right" vertical="center" wrapText="1"/>
    </xf>
    <xf numFmtId="3" fontId="12" fillId="3" borderId="7" xfId="34" applyNumberFormat="1" applyFont="1" applyFill="1" applyBorder="1" applyAlignment="1">
      <alignment horizontal="right" vertical="center" wrapText="1"/>
    </xf>
    <xf numFmtId="172" fontId="6" fillId="3" borderId="0" xfId="17" applyNumberFormat="1" applyFont="1" applyFill="1"/>
    <xf numFmtId="3" fontId="17" fillId="3" borderId="0" xfId="34" applyNumberFormat="1" applyFont="1" applyFill="1"/>
    <xf numFmtId="0" fontId="6" fillId="3" borderId="0" xfId="34" applyFont="1" applyFill="1" applyAlignment="1">
      <alignment horizontal="center" vertical="center"/>
    </xf>
    <xf numFmtId="0" fontId="7" fillId="3" borderId="0" xfId="34" applyFont="1" applyFill="1" applyAlignment="1">
      <alignment horizontal="center" vertical="center" wrapText="1"/>
    </xf>
    <xf numFmtId="0" fontId="23" fillId="3" borderId="0" xfId="34" applyFont="1" applyFill="1" applyAlignment="1">
      <alignment horizontal="right" vertical="center"/>
    </xf>
    <xf numFmtId="0" fontId="5" fillId="3" borderId="0" xfId="34" applyFont="1" applyFill="1" applyAlignment="1">
      <alignment horizontal="right" vertical="center"/>
    </xf>
    <xf numFmtId="0" fontId="20" fillId="3" borderId="0" xfId="34" applyFont="1" applyFill="1" applyBorder="1" applyAlignment="1">
      <alignment horizontal="center" vertical="center" wrapText="1"/>
    </xf>
    <xf numFmtId="3" fontId="20" fillId="3" borderId="0" xfId="34" applyNumberFormat="1" applyFont="1" applyFill="1" applyBorder="1" applyAlignment="1">
      <alignment horizontal="center" vertical="center" wrapText="1"/>
    </xf>
    <xf numFmtId="168" fontId="12" fillId="3" borderId="0" xfId="17" applyNumberFormat="1" applyFont="1" applyFill="1" applyBorder="1" applyAlignment="1">
      <alignment horizontal="center" vertical="center"/>
    </xf>
    <xf numFmtId="168" fontId="20" fillId="3" borderId="0" xfId="17" applyNumberFormat="1" applyFont="1" applyFill="1" applyBorder="1" applyAlignment="1">
      <alignment horizontal="center" vertical="center"/>
    </xf>
    <xf numFmtId="168" fontId="12" fillId="3" borderId="7" xfId="16" applyNumberFormat="1" applyFont="1" applyFill="1" applyBorder="1" applyAlignment="1">
      <alignment vertical="center"/>
    </xf>
    <xf numFmtId="0" fontId="12" fillId="3" borderId="0" xfId="34" applyFont="1" applyFill="1"/>
    <xf numFmtId="169" fontId="12" fillId="3" borderId="0" xfId="1" applyNumberFormat="1" applyFont="1" applyFill="1"/>
    <xf numFmtId="169" fontId="12" fillId="3" borderId="0" xfId="34" applyNumberFormat="1" applyFont="1" applyFill="1"/>
    <xf numFmtId="3" fontId="12" fillId="3" borderId="0" xfId="34" applyNumberFormat="1" applyFont="1" applyFill="1"/>
    <xf numFmtId="0" fontId="24" fillId="3" borderId="16" xfId="0" applyFont="1" applyFill="1" applyBorder="1" applyAlignment="1">
      <alignment horizontal="center" wrapText="1"/>
    </xf>
    <xf numFmtId="0" fontId="24" fillId="3" borderId="17" xfId="0" applyFont="1" applyFill="1" applyBorder="1" applyAlignment="1">
      <alignment horizontal="center" wrapText="1"/>
    </xf>
    <xf numFmtId="0" fontId="24" fillId="3" borderId="18" xfId="0" applyFont="1" applyFill="1" applyBorder="1" applyAlignment="1">
      <alignment horizontal="center" wrapText="1"/>
    </xf>
    <xf numFmtId="0" fontId="24" fillId="3" borderId="19" xfId="0" applyFont="1" applyFill="1" applyBorder="1" applyAlignment="1">
      <alignment horizontal="center" vertical="top" wrapText="1"/>
    </xf>
    <xf numFmtId="0" fontId="2" fillId="3" borderId="16" xfId="0" applyFont="1" applyFill="1" applyBorder="1" applyAlignment="1">
      <alignment horizontal="center" wrapText="1"/>
    </xf>
    <xf numFmtId="0" fontId="2" fillId="3" borderId="17" xfId="0" applyFont="1" applyFill="1" applyBorder="1" applyAlignment="1">
      <alignment horizontal="center" wrapText="1"/>
    </xf>
    <xf numFmtId="0" fontId="9" fillId="3" borderId="16" xfId="0" applyFont="1" applyFill="1" applyBorder="1" applyAlignment="1">
      <alignment horizontal="center" wrapText="1"/>
    </xf>
    <xf numFmtId="0" fontId="9" fillId="3" borderId="17" xfId="0" applyFont="1" applyFill="1" applyBorder="1" applyAlignment="1">
      <alignment horizontal="center" wrapText="1"/>
    </xf>
    <xf numFmtId="0" fontId="20" fillId="3" borderId="0" xfId="34" applyFont="1" applyFill="1" applyAlignment="1">
      <alignment vertical="center"/>
    </xf>
    <xf numFmtId="0" fontId="12" fillId="3" borderId="0" xfId="34" applyFont="1" applyFill="1" applyAlignment="1">
      <alignment vertical="center"/>
    </xf>
    <xf numFmtId="3" fontId="12" fillId="3" borderId="0" xfId="34" applyNumberFormat="1" applyFont="1" applyFill="1" applyAlignment="1">
      <alignment vertical="center"/>
    </xf>
    <xf numFmtId="3" fontId="12" fillId="0" borderId="0" xfId="34" applyNumberFormat="1" applyFont="1"/>
    <xf numFmtId="3" fontId="14" fillId="0" borderId="0" xfId="34" applyNumberFormat="1" applyFont="1"/>
    <xf numFmtId="3" fontId="13" fillId="0" borderId="0" xfId="34" applyNumberFormat="1" applyFont="1" applyAlignment="1">
      <alignment vertical="center"/>
    </xf>
    <xf numFmtId="3" fontId="14" fillId="0" borderId="0" xfId="34" applyNumberFormat="1" applyFont="1" applyAlignment="1">
      <alignment vertical="center"/>
    </xf>
    <xf numFmtId="3" fontId="14" fillId="4" borderId="0" xfId="34" applyNumberFormat="1" applyFont="1" applyFill="1" applyAlignment="1">
      <alignment vertical="center"/>
    </xf>
    <xf numFmtId="3" fontId="14" fillId="3" borderId="0" xfId="34" applyNumberFormat="1" applyFont="1" applyFill="1" applyAlignment="1">
      <alignment vertical="center"/>
    </xf>
    <xf numFmtId="3" fontId="25" fillId="0" borderId="0" xfId="34" applyNumberFormat="1" applyFont="1"/>
    <xf numFmtId="3" fontId="21" fillId="3" borderId="7" xfId="17" applyNumberFormat="1" applyFont="1" applyFill="1" applyBorder="1" applyAlignment="1">
      <alignment horizontal="right" vertical="center"/>
    </xf>
    <xf numFmtId="0" fontId="20" fillId="3" borderId="7" xfId="7" applyFont="1" applyFill="1" applyBorder="1" applyAlignment="1">
      <alignment horizontal="left" vertical="center" wrapText="1"/>
    </xf>
    <xf numFmtId="0" fontId="21" fillId="3" borderId="7" xfId="7" applyFont="1" applyFill="1" applyBorder="1" applyAlignment="1">
      <alignment horizontal="center" vertical="center"/>
    </xf>
    <xf numFmtId="3" fontId="20" fillId="3" borderId="7" xfId="34" applyNumberFormat="1" applyFont="1" applyFill="1" applyBorder="1" applyAlignment="1">
      <alignment horizontal="right" vertical="center"/>
    </xf>
    <xf numFmtId="3" fontId="12" fillId="3" borderId="7" xfId="34" applyNumberFormat="1" applyFont="1" applyFill="1" applyBorder="1" applyAlignment="1">
      <alignment horizontal="right"/>
    </xf>
    <xf numFmtId="3" fontId="20" fillId="3" borderId="7" xfId="34" applyNumberFormat="1" applyFont="1" applyFill="1" applyBorder="1" applyAlignment="1">
      <alignment horizontal="right"/>
    </xf>
    <xf numFmtId="3" fontId="12" fillId="3" borderId="7" xfId="17" applyNumberFormat="1" applyFont="1" applyFill="1" applyBorder="1" applyAlignment="1">
      <alignment horizontal="right"/>
    </xf>
    <xf numFmtId="3" fontId="20" fillId="3" borderId="7" xfId="17" applyNumberFormat="1" applyFont="1" applyFill="1" applyBorder="1" applyAlignment="1">
      <alignment horizontal="right"/>
    </xf>
    <xf numFmtId="0" fontId="23" fillId="3" borderId="7" xfId="7" applyFont="1" applyFill="1" applyBorder="1" applyAlignment="1">
      <alignment horizontal="center" vertical="center"/>
    </xf>
    <xf numFmtId="0" fontId="21" fillId="3" borderId="7" xfId="25" applyFont="1" applyFill="1" applyBorder="1" applyAlignment="1">
      <alignment horizontal="center" vertical="center" wrapText="1"/>
    </xf>
    <xf numFmtId="0" fontId="12" fillId="3" borderId="7" xfId="25" applyFont="1" applyFill="1" applyBorder="1" applyAlignment="1">
      <alignment horizontal="center" vertical="center" wrapText="1"/>
    </xf>
    <xf numFmtId="0" fontId="12" fillId="3" borderId="7" xfId="34" applyFont="1" applyFill="1" applyBorder="1"/>
    <xf numFmtId="0" fontId="12" fillId="3" borderId="7" xfId="34" applyFont="1" applyFill="1" applyBorder="1" applyAlignment="1">
      <alignment vertical="center" wrapText="1"/>
    </xf>
    <xf numFmtId="3" fontId="12" fillId="3" borderId="7" xfId="25" applyNumberFormat="1" applyFont="1" applyFill="1" applyBorder="1" applyAlignment="1">
      <alignment horizontal="center" vertical="center" wrapText="1"/>
    </xf>
    <xf numFmtId="0" fontId="20" fillId="3" borderId="7" xfId="7" applyFont="1" applyFill="1" applyBorder="1" applyAlignment="1">
      <alignment horizontal="center" vertical="center" wrapText="1"/>
    </xf>
    <xf numFmtId="3" fontId="12" fillId="3" borderId="7" xfId="34" applyNumberFormat="1" applyFont="1" applyFill="1" applyBorder="1" applyAlignment="1">
      <alignment horizontal="right" vertical="center"/>
    </xf>
    <xf numFmtId="3" fontId="23" fillId="3" borderId="7" xfId="34" applyNumberFormat="1" applyFont="1" applyFill="1" applyBorder="1" applyAlignment="1">
      <alignment horizontal="right"/>
    </xf>
    <xf numFmtId="3" fontId="26" fillId="4" borderId="7" xfId="34" applyNumberFormat="1" applyFont="1" applyFill="1" applyBorder="1" applyAlignment="1">
      <alignment horizontal="right"/>
    </xf>
    <xf numFmtId="3" fontId="27" fillId="5" borderId="7" xfId="17" applyNumberFormat="1" applyFont="1" applyFill="1" applyBorder="1" applyAlignment="1">
      <alignment horizontal="right" vertical="center"/>
    </xf>
    <xf numFmtId="3" fontId="27" fillId="3" borderId="7" xfId="34" applyNumberFormat="1" applyFont="1" applyFill="1" applyBorder="1" applyAlignment="1">
      <alignment horizontal="right" vertical="center"/>
    </xf>
    <xf numFmtId="168" fontId="20" fillId="3" borderId="7" xfId="34" applyNumberFormat="1" applyFont="1" applyFill="1" applyBorder="1" applyAlignment="1">
      <alignment horizontal="center" vertical="center"/>
    </xf>
    <xf numFmtId="168" fontId="20" fillId="3" borderId="0" xfId="34" applyNumberFormat="1" applyFont="1" applyFill="1" applyBorder="1" applyAlignment="1">
      <alignment horizontal="center" vertical="center"/>
    </xf>
    <xf numFmtId="3" fontId="27" fillId="3" borderId="7" xfId="17" applyNumberFormat="1" applyFont="1" applyFill="1" applyBorder="1" applyAlignment="1">
      <alignment horizontal="right"/>
    </xf>
    <xf numFmtId="0" fontId="12" fillId="3" borderId="0" xfId="34" applyFont="1" applyFill="1" applyBorder="1" applyAlignment="1">
      <alignment horizontal="center" vertical="center"/>
    </xf>
    <xf numFmtId="3" fontId="26" fillId="3" borderId="7" xfId="17" applyNumberFormat="1" applyFont="1" applyFill="1" applyBorder="1" applyAlignment="1">
      <alignment horizontal="right"/>
    </xf>
    <xf numFmtId="3" fontId="27" fillId="5" borderId="7" xfId="17" applyNumberFormat="1" applyFont="1" applyFill="1" applyBorder="1" applyAlignment="1">
      <alignment horizontal="right"/>
    </xf>
    <xf numFmtId="3" fontId="26" fillId="5" borderId="7" xfId="17" applyNumberFormat="1" applyFont="1" applyFill="1" applyBorder="1" applyAlignment="1">
      <alignment horizontal="right"/>
    </xf>
    <xf numFmtId="0" fontId="23" fillId="3" borderId="7" xfId="34" applyFont="1" applyFill="1" applyBorder="1" applyAlignment="1">
      <alignment horizontal="center" vertical="center"/>
    </xf>
    <xf numFmtId="0" fontId="23" fillId="3" borderId="0" xfId="34" applyFont="1" applyFill="1" applyBorder="1" applyAlignment="1">
      <alignment horizontal="center" vertical="center"/>
    </xf>
    <xf numFmtId="3" fontId="26" fillId="3" borderId="7" xfId="34" applyNumberFormat="1" applyFont="1" applyFill="1" applyBorder="1" applyAlignment="1">
      <alignment horizontal="right" vertical="center" wrapText="1"/>
    </xf>
    <xf numFmtId="3" fontId="26" fillId="5" borderId="7" xfId="34" applyNumberFormat="1" applyFont="1" applyFill="1" applyBorder="1" applyAlignment="1">
      <alignment horizontal="right" vertical="center" wrapText="1"/>
    </xf>
    <xf numFmtId="0" fontId="12" fillId="3" borderId="7" xfId="34" applyNumberFormat="1" applyFont="1" applyFill="1" applyBorder="1" applyAlignment="1">
      <alignment horizontal="center" vertical="center" wrapText="1"/>
    </xf>
    <xf numFmtId="0" fontId="12" fillId="3" borderId="0" xfId="34" applyNumberFormat="1" applyFont="1" applyFill="1" applyBorder="1" applyAlignment="1">
      <alignment horizontal="center" vertical="center" wrapText="1"/>
    </xf>
    <xf numFmtId="0" fontId="12" fillId="3" borderId="0" xfId="34" applyFont="1" applyFill="1" applyBorder="1" applyAlignment="1">
      <alignment horizontal="center" vertical="center" wrapText="1"/>
    </xf>
    <xf numFmtId="0" fontId="20" fillId="3" borderId="0" xfId="34" applyFont="1" applyFill="1" applyBorder="1" applyAlignment="1">
      <alignment horizontal="center" vertical="center"/>
    </xf>
    <xf numFmtId="3" fontId="27" fillId="0" borderId="7" xfId="34" applyNumberFormat="1" applyFont="1" applyFill="1" applyBorder="1" applyAlignment="1">
      <alignment horizontal="right" vertical="center"/>
    </xf>
    <xf numFmtId="3" fontId="12" fillId="5" borderId="7" xfId="34" applyNumberFormat="1" applyFont="1" applyFill="1" applyBorder="1" applyAlignment="1">
      <alignment horizontal="right"/>
    </xf>
    <xf numFmtId="168" fontId="12" fillId="3" borderId="0" xfId="17" applyNumberFormat="1" applyFont="1" applyFill="1" applyBorder="1" applyAlignment="1">
      <alignment horizontal="center" vertical="center" wrapText="1"/>
    </xf>
    <xf numFmtId="168" fontId="20" fillId="3" borderId="0" xfId="17" applyNumberFormat="1" applyFont="1" applyFill="1" applyBorder="1" applyAlignment="1">
      <alignment horizontal="center" vertical="center" wrapText="1"/>
    </xf>
    <xf numFmtId="0" fontId="20" fillId="3" borderId="1" xfId="34" applyFont="1" applyFill="1" applyBorder="1" applyAlignment="1">
      <alignment horizontal="center" vertical="center"/>
    </xf>
    <xf numFmtId="3" fontId="20" fillId="3" borderId="1" xfId="34" applyNumberFormat="1" applyFont="1" applyFill="1" applyBorder="1" applyAlignment="1">
      <alignment vertical="center"/>
    </xf>
    <xf numFmtId="173" fontId="20" fillId="3" borderId="1" xfId="34" applyNumberFormat="1" applyFont="1" applyFill="1" applyBorder="1" applyAlignment="1">
      <alignment vertical="center"/>
    </xf>
    <xf numFmtId="168" fontId="20" fillId="3" borderId="1" xfId="1" applyNumberFormat="1" applyFont="1" applyFill="1" applyBorder="1" applyAlignment="1">
      <alignment vertical="center"/>
    </xf>
    <xf numFmtId="173" fontId="20" fillId="3" borderId="2" xfId="34" applyNumberFormat="1" applyFont="1" applyFill="1" applyBorder="1" applyAlignment="1">
      <alignment vertical="center"/>
    </xf>
    <xf numFmtId="169" fontId="20" fillId="3" borderId="1" xfId="34" applyNumberFormat="1" applyFont="1" applyFill="1" applyBorder="1" applyAlignment="1">
      <alignment vertical="center"/>
    </xf>
    <xf numFmtId="3" fontId="20" fillId="3" borderId="0" xfId="34" applyNumberFormat="1" applyFont="1" applyFill="1" applyAlignment="1">
      <alignment vertical="center"/>
    </xf>
    <xf numFmtId="174" fontId="20" fillId="3" borderId="0" xfId="34" applyNumberFormat="1" applyFont="1" applyFill="1" applyAlignment="1">
      <alignment vertical="center"/>
    </xf>
    <xf numFmtId="175" fontId="20" fillId="3" borderId="0" xfId="34" applyNumberFormat="1" applyFont="1" applyFill="1" applyAlignment="1">
      <alignment vertical="center"/>
    </xf>
    <xf numFmtId="169" fontId="20" fillId="3" borderId="0" xfId="1" applyNumberFormat="1" applyFont="1" applyFill="1" applyAlignment="1">
      <alignment vertical="center"/>
    </xf>
    <xf numFmtId="0" fontId="23" fillId="3" borderId="0" xfId="34" applyFont="1" applyFill="1"/>
    <xf numFmtId="166" fontId="20" fillId="3" borderId="0" xfId="34" applyNumberFormat="1" applyFont="1" applyFill="1" applyAlignment="1">
      <alignment vertical="center"/>
    </xf>
    <xf numFmtId="0" fontId="20" fillId="3" borderId="0" xfId="34" applyFont="1" applyFill="1" applyAlignment="1"/>
    <xf numFmtId="169" fontId="20" fillId="3" borderId="0" xfId="1" applyNumberFormat="1" applyFont="1" applyFill="1" applyAlignment="1"/>
    <xf numFmtId="0" fontId="21" fillId="3" borderId="7" xfId="7" applyFont="1" applyFill="1" applyBorder="1" applyAlignment="1">
      <alignment horizontal="center"/>
    </xf>
    <xf numFmtId="0" fontId="12" fillId="3" borderId="8" xfId="34" applyFont="1" applyFill="1" applyBorder="1" applyAlignment="1">
      <alignment horizontal="center" vertical="center" wrapText="1"/>
    </xf>
    <xf numFmtId="0" fontId="12" fillId="3" borderId="8" xfId="34" applyFont="1" applyFill="1" applyBorder="1" applyAlignment="1">
      <alignment vertical="center" wrapText="1"/>
    </xf>
    <xf numFmtId="0" fontId="23" fillId="3" borderId="8" xfId="7" applyFont="1" applyFill="1" applyBorder="1" applyAlignment="1">
      <alignment horizontal="center" vertical="center"/>
    </xf>
    <xf numFmtId="3" fontId="12" fillId="3" borderId="8" xfId="17" applyNumberFormat="1" applyFont="1" applyFill="1" applyBorder="1" applyAlignment="1">
      <alignment horizontal="right" vertical="center"/>
    </xf>
    <xf numFmtId="0" fontId="12" fillId="3" borderId="5" xfId="34" applyFont="1" applyFill="1" applyBorder="1" applyAlignment="1">
      <alignment horizontal="center" vertical="center" wrapText="1"/>
    </xf>
    <xf numFmtId="0" fontId="20" fillId="3" borderId="5" xfId="34" applyFont="1" applyFill="1" applyBorder="1" applyAlignment="1">
      <alignment horizontal="justify" vertical="center" wrapText="1"/>
    </xf>
    <xf numFmtId="0" fontId="23" fillId="3" borderId="5" xfId="7" applyFont="1" applyFill="1" applyBorder="1" applyAlignment="1">
      <alignment horizontal="center" vertical="center"/>
    </xf>
    <xf numFmtId="4" fontId="12" fillId="3" borderId="5" xfId="17" applyNumberFormat="1" applyFont="1" applyFill="1" applyBorder="1" applyAlignment="1">
      <alignment horizontal="right" vertical="center"/>
    </xf>
    <xf numFmtId="0" fontId="12" fillId="3" borderId="0" xfId="34" applyFont="1" applyFill="1" applyAlignment="1">
      <alignment horizontal="left" vertical="center" wrapText="1"/>
    </xf>
    <xf numFmtId="0" fontId="12" fillId="3" borderId="0" xfId="7" applyFont="1" applyFill="1" applyBorder="1" applyAlignment="1">
      <alignment horizontal="left" vertical="center" wrapText="1"/>
    </xf>
    <xf numFmtId="3" fontId="27" fillId="5" borderId="7" xfId="34" applyNumberFormat="1" applyFont="1" applyFill="1" applyBorder="1" applyAlignment="1">
      <alignment horizontal="right" vertical="center"/>
    </xf>
    <xf numFmtId="3" fontId="20" fillId="3" borderId="8" xfId="34" applyNumberFormat="1" applyFont="1" applyFill="1" applyBorder="1" applyAlignment="1">
      <alignment horizontal="right" vertical="center" wrapText="1"/>
    </xf>
    <xf numFmtId="3" fontId="12" fillId="3" borderId="8" xfId="34" applyNumberFormat="1" applyFont="1" applyFill="1" applyBorder="1" applyAlignment="1">
      <alignment horizontal="right" vertical="center"/>
    </xf>
    <xf numFmtId="3" fontId="12" fillId="3" borderId="8" xfId="34" applyNumberFormat="1" applyFont="1" applyFill="1" applyBorder="1" applyAlignment="1">
      <alignment horizontal="right"/>
    </xf>
    <xf numFmtId="170" fontId="14" fillId="5" borderId="0" xfId="34" applyNumberFormat="1" applyFont="1" applyFill="1"/>
    <xf numFmtId="3" fontId="12" fillId="3" borderId="8" xfId="17" applyNumberFormat="1" applyFont="1" applyFill="1" applyBorder="1" applyAlignment="1">
      <alignment horizontal="right"/>
    </xf>
    <xf numFmtId="3" fontId="27" fillId="0" borderId="7" xfId="34" applyNumberFormat="1" applyFont="1" applyFill="1" applyBorder="1" applyAlignment="1">
      <alignment horizontal="right"/>
    </xf>
    <xf numFmtId="3" fontId="26" fillId="5" borderId="7" xfId="34" applyNumberFormat="1" applyFont="1" applyFill="1" applyBorder="1" applyAlignment="1">
      <alignment horizontal="right"/>
    </xf>
    <xf numFmtId="3" fontId="12" fillId="5" borderId="8" xfId="34" applyNumberFormat="1" applyFont="1" applyFill="1" applyBorder="1" applyAlignment="1">
      <alignment horizontal="right"/>
    </xf>
    <xf numFmtId="0" fontId="12" fillId="3" borderId="8" xfId="34" applyFont="1" applyFill="1" applyBorder="1" applyAlignment="1">
      <alignment horizontal="center" vertical="center"/>
    </xf>
    <xf numFmtId="0" fontId="12" fillId="3" borderId="5" xfId="34" applyFont="1" applyFill="1" applyBorder="1" applyAlignment="1">
      <alignment horizontal="center" vertical="center"/>
    </xf>
    <xf numFmtId="0" fontId="12" fillId="3" borderId="0" xfId="34" applyFont="1" applyFill="1" applyAlignment="1">
      <alignment horizontal="center" vertical="center"/>
    </xf>
    <xf numFmtId="169" fontId="20" fillId="3" borderId="0" xfId="1" applyNumberFormat="1" applyFont="1" applyFill="1"/>
    <xf numFmtId="166" fontId="12" fillId="3" borderId="0" xfId="1" applyNumberFormat="1" applyFont="1" applyFill="1"/>
    <xf numFmtId="3" fontId="13" fillId="0" borderId="0" xfId="34" applyNumberFormat="1" applyFont="1" applyAlignment="1"/>
    <xf numFmtId="0" fontId="20" fillId="3" borderId="21" xfId="34" applyFont="1" applyFill="1" applyBorder="1" applyAlignment="1">
      <alignment horizontal="center" vertical="center" wrapText="1"/>
    </xf>
    <xf numFmtId="3" fontId="20" fillId="3" borderId="21" xfId="34" applyNumberFormat="1" applyFont="1" applyFill="1" applyBorder="1" applyAlignment="1">
      <alignment horizontal="center" vertical="center" wrapText="1"/>
    </xf>
    <xf numFmtId="3" fontId="20" fillId="3" borderId="21" xfId="34" applyNumberFormat="1" applyFont="1" applyFill="1" applyBorder="1" applyAlignment="1">
      <alignment horizontal="right" vertical="center" wrapText="1"/>
    </xf>
    <xf numFmtId="3" fontId="20" fillId="3" borderId="13" xfId="34" applyNumberFormat="1" applyFont="1" applyFill="1" applyBorder="1" applyAlignment="1">
      <alignment horizontal="right" vertical="center" wrapText="1"/>
    </xf>
    <xf numFmtId="0" fontId="6" fillId="0" borderId="0" xfId="34" applyFont="1" applyAlignment="1">
      <alignment horizontal="center" vertical="center"/>
    </xf>
    <xf numFmtId="0" fontId="7" fillId="0" borderId="0" xfId="34" applyFont="1" applyAlignment="1">
      <alignment horizontal="center" vertical="center" wrapText="1"/>
    </xf>
    <xf numFmtId="0" fontId="5" fillId="0" borderId="0" xfId="34" applyFont="1" applyAlignment="1">
      <alignment horizontal="right" vertical="center"/>
    </xf>
    <xf numFmtId="0" fontId="20" fillId="0" borderId="0" xfId="34" applyFont="1" applyBorder="1" applyAlignment="1">
      <alignment horizontal="center" vertical="center" wrapText="1"/>
    </xf>
    <xf numFmtId="3" fontId="20" fillId="3" borderId="4" xfId="34" applyNumberFormat="1" applyFont="1" applyFill="1" applyBorder="1" applyAlignment="1">
      <alignment horizontal="center" vertical="center" wrapText="1"/>
    </xf>
    <xf numFmtId="3" fontId="20" fillId="3" borderId="10" xfId="34" applyNumberFormat="1" applyFont="1" applyFill="1" applyBorder="1" applyAlignment="1">
      <alignment horizontal="center" vertical="center" wrapText="1"/>
    </xf>
    <xf numFmtId="3" fontId="20" fillId="0" borderId="0" xfId="34" applyNumberFormat="1" applyFont="1" applyBorder="1" applyAlignment="1">
      <alignment horizontal="center" vertical="center" wrapText="1"/>
    </xf>
    <xf numFmtId="168" fontId="12" fillId="0" borderId="0" xfId="17" applyNumberFormat="1" applyFont="1" applyBorder="1" applyAlignment="1">
      <alignment horizontal="center" vertical="center"/>
    </xf>
    <xf numFmtId="168" fontId="20" fillId="0" borderId="0" xfId="17" applyNumberFormat="1" applyFont="1" applyBorder="1" applyAlignment="1">
      <alignment horizontal="center" vertical="center"/>
    </xf>
    <xf numFmtId="168" fontId="30" fillId="3" borderId="7" xfId="16" applyNumberFormat="1" applyFont="1" applyFill="1" applyBorder="1" applyAlignment="1">
      <alignment vertical="center"/>
    </xf>
    <xf numFmtId="0" fontId="6" fillId="0" borderId="0" xfId="34" applyFont="1"/>
    <xf numFmtId="169" fontId="12" fillId="0" borderId="0" xfId="1" applyNumberFormat="1" applyFont="1"/>
    <xf numFmtId="169" fontId="12" fillId="0" borderId="0" xfId="34" applyNumberFormat="1" applyFont="1"/>
    <xf numFmtId="0" fontId="24" fillId="0" borderId="16" xfId="0" applyFont="1" applyBorder="1" applyAlignment="1">
      <alignment horizontal="center" wrapText="1"/>
    </xf>
    <xf numFmtId="0" fontId="24" fillId="0" borderId="17" xfId="0" applyFont="1" applyBorder="1" applyAlignment="1">
      <alignment horizontal="center" wrapText="1"/>
    </xf>
    <xf numFmtId="0" fontId="24" fillId="0" borderId="18" xfId="0" applyFont="1" applyBorder="1" applyAlignment="1">
      <alignment horizontal="center" wrapText="1"/>
    </xf>
    <xf numFmtId="0" fontId="24" fillId="0" borderId="19" xfId="0" applyFont="1" applyBorder="1" applyAlignment="1">
      <alignment horizontal="center" vertical="top" wrapText="1"/>
    </xf>
    <xf numFmtId="0" fontId="31" fillId="0" borderId="16" xfId="0" applyFont="1" applyBorder="1" applyAlignment="1">
      <alignment horizontal="center" wrapText="1"/>
    </xf>
    <xf numFmtId="0" fontId="31" fillId="0" borderId="17" xfId="0" applyFont="1" applyBorder="1" applyAlignment="1">
      <alignment horizontal="center" wrapText="1"/>
    </xf>
    <xf numFmtId="0" fontId="26" fillId="0" borderId="0" xfId="34" applyFont="1"/>
    <xf numFmtId="0" fontId="32" fillId="0" borderId="16" xfId="0" applyFont="1" applyBorder="1" applyAlignment="1">
      <alignment horizontal="center" wrapText="1"/>
    </xf>
    <xf numFmtId="0" fontId="32" fillId="0" borderId="17" xfId="0" applyFont="1" applyBorder="1" applyAlignment="1">
      <alignment horizontal="center" wrapText="1"/>
    </xf>
    <xf numFmtId="0" fontId="33" fillId="0" borderId="16" xfId="0" applyFont="1" applyBorder="1" applyAlignment="1">
      <alignment horizontal="center" wrapText="1"/>
    </xf>
    <xf numFmtId="0" fontId="33" fillId="0" borderId="17" xfId="0" applyFont="1" applyBorder="1" applyAlignment="1">
      <alignment horizontal="center" wrapText="1"/>
    </xf>
    <xf numFmtId="0" fontId="20" fillId="0" borderId="0" xfId="34" applyFont="1" applyAlignment="1">
      <alignment vertical="center"/>
    </xf>
    <xf numFmtId="0" fontId="12" fillId="0" borderId="0" xfId="34" applyFont="1" applyAlignment="1">
      <alignment vertical="center"/>
    </xf>
    <xf numFmtId="3" fontId="12" fillId="0" borderId="0" xfId="34" applyNumberFormat="1" applyFont="1" applyAlignment="1">
      <alignment vertical="center"/>
    </xf>
    <xf numFmtId="3" fontId="0" fillId="0" borderId="0" xfId="34" applyNumberFormat="1" applyFont="1"/>
    <xf numFmtId="0" fontId="12" fillId="3" borderId="8" xfId="34" applyFont="1" applyFill="1" applyBorder="1" applyAlignment="1">
      <alignment vertical="center"/>
    </xf>
    <xf numFmtId="168" fontId="12" fillId="3" borderId="8" xfId="17" applyNumberFormat="1" applyFont="1" applyFill="1" applyBorder="1" applyAlignment="1">
      <alignment horizontal="center" vertical="center"/>
    </xf>
    <xf numFmtId="0" fontId="12" fillId="3" borderId="22" xfId="34" applyFont="1" applyFill="1" applyBorder="1" applyAlignment="1">
      <alignment horizontal="center" vertical="center"/>
    </xf>
    <xf numFmtId="0" fontId="12" fillId="3" borderId="22" xfId="34" applyFont="1" applyFill="1" applyBorder="1" applyAlignment="1">
      <alignment vertical="center"/>
    </xf>
    <xf numFmtId="168" fontId="12" fillId="3" borderId="22" xfId="17" applyNumberFormat="1" applyFont="1" applyFill="1" applyBorder="1" applyAlignment="1">
      <alignment horizontal="center" vertical="center"/>
    </xf>
    <xf numFmtId="3" fontId="21" fillId="3" borderId="22" xfId="17" applyNumberFormat="1" applyFont="1" applyFill="1" applyBorder="1" applyAlignment="1">
      <alignment horizontal="right" vertical="center"/>
    </xf>
    <xf numFmtId="0" fontId="20" fillId="3" borderId="8" xfId="7" applyFont="1" applyFill="1" applyBorder="1" applyAlignment="1">
      <alignment horizontal="center" vertical="center"/>
    </xf>
    <xf numFmtId="0" fontId="20" fillId="3" borderId="8" xfId="7" applyFont="1" applyFill="1" applyBorder="1" applyAlignment="1">
      <alignment horizontal="left" vertical="center" wrapText="1"/>
    </xf>
    <xf numFmtId="3" fontId="20" fillId="3" borderId="8" xfId="17" applyNumberFormat="1" applyFont="1" applyFill="1" applyBorder="1" applyAlignment="1">
      <alignment horizontal="right" vertical="center"/>
    </xf>
    <xf numFmtId="0" fontId="20" fillId="3" borderId="22" xfId="7" applyFont="1" applyFill="1" applyBorder="1" applyAlignment="1">
      <alignment horizontal="center" vertical="center"/>
    </xf>
    <xf numFmtId="0" fontId="20" fillId="3" borderId="22" xfId="7" applyFont="1" applyFill="1" applyBorder="1" applyAlignment="1">
      <alignment horizontal="left" vertical="center" wrapText="1"/>
    </xf>
    <xf numFmtId="0" fontId="21" fillId="3" borderId="22" xfId="7" applyFont="1" applyFill="1" applyBorder="1" applyAlignment="1">
      <alignment horizontal="center" vertical="center"/>
    </xf>
    <xf numFmtId="3" fontId="20" fillId="3" borderId="22" xfId="34" applyNumberFormat="1" applyFont="1" applyFill="1" applyBorder="1" applyAlignment="1">
      <alignment horizontal="right" vertical="center"/>
    </xf>
    <xf numFmtId="3" fontId="12" fillId="3" borderId="8" xfId="34" applyNumberFormat="1" applyFont="1" applyFill="1" applyBorder="1" applyAlignment="1">
      <alignment horizontal="right" vertical="center" wrapText="1"/>
    </xf>
    <xf numFmtId="3" fontId="20" fillId="3" borderId="22" xfId="34" applyNumberFormat="1" applyFont="1" applyFill="1" applyBorder="1" applyAlignment="1">
      <alignment horizontal="right" vertical="center" wrapText="1"/>
    </xf>
    <xf numFmtId="3" fontId="12" fillId="3" borderId="22" xfId="17" applyNumberFormat="1" applyFont="1" applyFill="1" applyBorder="1" applyAlignment="1">
      <alignment horizontal="right" vertical="center"/>
    </xf>
    <xf numFmtId="3" fontId="12" fillId="3" borderId="22" xfId="34" applyNumberFormat="1" applyFont="1" applyFill="1" applyBorder="1" applyAlignment="1">
      <alignment horizontal="right"/>
    </xf>
    <xf numFmtId="168" fontId="20" fillId="3" borderId="22" xfId="34" applyNumberFormat="1" applyFont="1" applyFill="1" applyBorder="1" applyAlignment="1">
      <alignment horizontal="center" vertical="center"/>
    </xf>
    <xf numFmtId="168" fontId="20" fillId="0" borderId="0" xfId="34" applyNumberFormat="1" applyFont="1" applyBorder="1" applyAlignment="1">
      <alignment horizontal="center" vertical="center"/>
    </xf>
    <xf numFmtId="0" fontId="12" fillId="0" borderId="0" xfId="34" applyFont="1" applyBorder="1" applyAlignment="1">
      <alignment horizontal="center" vertical="center"/>
    </xf>
    <xf numFmtId="0" fontId="23" fillId="0" borderId="0" xfId="34" applyFont="1" applyBorder="1" applyAlignment="1">
      <alignment horizontal="center" vertical="center"/>
    </xf>
    <xf numFmtId="0" fontId="12" fillId="0" borderId="0" xfId="34" applyNumberFormat="1" applyFont="1" applyBorder="1" applyAlignment="1">
      <alignment horizontal="center" vertical="center" wrapText="1"/>
    </xf>
    <xf numFmtId="0" fontId="12" fillId="0" borderId="0" xfId="34" applyFont="1" applyBorder="1" applyAlignment="1">
      <alignment horizontal="center" vertical="center" wrapText="1"/>
    </xf>
    <xf numFmtId="0" fontId="20" fillId="0" borderId="0" xfId="34" applyFont="1" applyBorder="1" applyAlignment="1">
      <alignment horizontal="center" vertical="center"/>
    </xf>
    <xf numFmtId="168" fontId="20" fillId="4" borderId="0" xfId="17" applyNumberFormat="1" applyFont="1" applyFill="1" applyBorder="1" applyAlignment="1">
      <alignment horizontal="center" vertical="center" wrapText="1"/>
    </xf>
    <xf numFmtId="168" fontId="20" fillId="6" borderId="0" xfId="17" applyNumberFormat="1" applyFont="1" applyFill="1" applyBorder="1" applyAlignment="1">
      <alignment horizontal="center" vertical="center"/>
    </xf>
    <xf numFmtId="0" fontId="20" fillId="0" borderId="1" xfId="34" applyFont="1" applyBorder="1" applyAlignment="1">
      <alignment horizontal="center" vertical="center"/>
    </xf>
    <xf numFmtId="3" fontId="20" fillId="7" borderId="1" xfId="34" applyNumberFormat="1" applyFont="1" applyFill="1" applyBorder="1" applyAlignment="1">
      <alignment vertical="center"/>
    </xf>
    <xf numFmtId="173" fontId="20" fillId="7" borderId="1" xfId="34" applyNumberFormat="1" applyFont="1" applyFill="1" applyBorder="1" applyAlignment="1">
      <alignment vertical="center"/>
    </xf>
    <xf numFmtId="168" fontId="20" fillId="7" borderId="1" xfId="1" applyNumberFormat="1" applyFont="1" applyFill="1" applyBorder="1" applyAlignment="1">
      <alignment vertical="center"/>
    </xf>
    <xf numFmtId="173" fontId="20" fillId="7" borderId="2" xfId="34" applyNumberFormat="1" applyFont="1" applyFill="1" applyBorder="1" applyAlignment="1">
      <alignment vertical="center"/>
    </xf>
    <xf numFmtId="169" fontId="20" fillId="7" borderId="1" xfId="34" applyNumberFormat="1" applyFont="1" applyFill="1" applyBorder="1" applyAlignment="1">
      <alignment vertical="center"/>
    </xf>
    <xf numFmtId="3" fontId="20" fillId="0" borderId="0" xfId="34" applyNumberFormat="1" applyFont="1" applyAlignment="1">
      <alignment vertical="center"/>
    </xf>
    <xf numFmtId="174" fontId="20" fillId="0" borderId="0" xfId="34" applyNumberFormat="1" applyFont="1" applyAlignment="1">
      <alignment vertical="center"/>
    </xf>
    <xf numFmtId="175" fontId="20" fillId="0" borderId="0" xfId="34" applyNumberFormat="1" applyFont="1" applyAlignment="1">
      <alignment vertical="center"/>
    </xf>
    <xf numFmtId="169" fontId="20" fillId="0" borderId="0" xfId="1" applyNumberFormat="1" applyFont="1" applyAlignment="1">
      <alignment vertical="center"/>
    </xf>
    <xf numFmtId="0" fontId="23" fillId="0" borderId="0" xfId="34" applyFont="1"/>
    <xf numFmtId="166" fontId="20" fillId="0" borderId="0" xfId="34" applyNumberFormat="1" applyFont="1" applyAlignment="1">
      <alignment vertical="center"/>
    </xf>
    <xf numFmtId="0" fontId="20" fillId="0" borderId="0" xfId="34" applyFont="1" applyAlignment="1"/>
    <xf numFmtId="169" fontId="20" fillId="0" borderId="0" xfId="1" applyNumberFormat="1" applyFont="1" applyAlignment="1"/>
    <xf numFmtId="1" fontId="12" fillId="0" borderId="0" xfId="31" applyNumberFormat="1" applyFont="1" applyFill="1" applyAlignment="1">
      <alignment horizontal="left" vertical="center" wrapText="1"/>
    </xf>
    <xf numFmtId="0" fontId="12" fillId="0" borderId="0" xfId="34" applyFont="1" applyAlignment="1">
      <alignment horizontal="left" vertical="center" wrapText="1"/>
    </xf>
    <xf numFmtId="0" fontId="12" fillId="0" borderId="0" xfId="34" applyFont="1" applyAlignment="1">
      <alignment horizontal="center" vertical="center"/>
    </xf>
    <xf numFmtId="169" fontId="20" fillId="0" borderId="0" xfId="1" applyNumberFormat="1" applyFont="1"/>
    <xf numFmtId="166" fontId="12" fillId="0" borderId="0" xfId="1" applyNumberFormat="1" applyFont="1"/>
    <xf numFmtId="0" fontId="20" fillId="3" borderId="9" xfId="34" applyFont="1" applyFill="1" applyBorder="1" applyAlignment="1">
      <alignment vertical="center" wrapText="1"/>
    </xf>
    <xf numFmtId="0" fontId="20" fillId="3" borderId="6" xfId="34" applyFont="1" applyFill="1" applyBorder="1" applyAlignment="1">
      <alignment vertical="center" wrapText="1"/>
    </xf>
    <xf numFmtId="0" fontId="20" fillId="3" borderId="4" xfId="34" applyFont="1" applyFill="1" applyBorder="1" applyAlignment="1">
      <alignment horizontal="center" vertical="center" wrapText="1"/>
    </xf>
    <xf numFmtId="3" fontId="20" fillId="3" borderId="7" xfId="34" applyNumberFormat="1" applyFont="1" applyFill="1" applyBorder="1" applyAlignment="1">
      <alignment horizontal="center" vertical="center" wrapText="1"/>
    </xf>
    <xf numFmtId="0" fontId="20" fillId="3" borderId="11" xfId="34" applyFont="1" applyFill="1" applyBorder="1" applyAlignment="1">
      <alignment vertical="center" wrapText="1"/>
    </xf>
    <xf numFmtId="0" fontId="20" fillId="3" borderId="14" xfId="34" applyFont="1" applyFill="1" applyBorder="1" applyAlignment="1">
      <alignment vertical="center" wrapText="1"/>
    </xf>
    <xf numFmtId="3" fontId="12" fillId="4" borderId="7" xfId="34" applyNumberFormat="1" applyFont="1" applyFill="1" applyBorder="1" applyAlignment="1">
      <alignment horizontal="right"/>
    </xf>
    <xf numFmtId="3" fontId="20" fillId="5" borderId="7" xfId="17" applyNumberFormat="1" applyFont="1" applyFill="1" applyBorder="1" applyAlignment="1">
      <alignment horizontal="right" vertical="center"/>
    </xf>
    <xf numFmtId="3" fontId="20" fillId="5" borderId="7" xfId="17" applyNumberFormat="1" applyFont="1" applyFill="1" applyBorder="1" applyAlignment="1">
      <alignment horizontal="right"/>
    </xf>
    <xf numFmtId="3" fontId="12" fillId="5" borderId="7" xfId="17" applyNumberFormat="1" applyFont="1" applyFill="1" applyBorder="1" applyAlignment="1">
      <alignment horizontal="right"/>
    </xf>
    <xf numFmtId="3" fontId="12" fillId="5" borderId="7" xfId="34" applyNumberFormat="1" applyFont="1" applyFill="1" applyBorder="1" applyAlignment="1">
      <alignment horizontal="right" vertical="center" wrapText="1"/>
    </xf>
    <xf numFmtId="3" fontId="20" fillId="0" borderId="7" xfId="34" applyNumberFormat="1" applyFont="1" applyFill="1" applyBorder="1" applyAlignment="1">
      <alignment horizontal="right" vertical="center"/>
    </xf>
    <xf numFmtId="0" fontId="12" fillId="0" borderId="5" xfId="34" applyFont="1" applyBorder="1" applyAlignment="1">
      <alignment horizontal="center" vertical="center" wrapText="1"/>
    </xf>
    <xf numFmtId="0" fontId="20" fillId="0" borderId="5" xfId="34" applyFont="1" applyBorder="1" applyAlignment="1">
      <alignment horizontal="justify" vertical="center" wrapText="1"/>
    </xf>
    <xf numFmtId="3" fontId="12" fillId="0" borderId="5" xfId="17" applyNumberFormat="1" applyFont="1" applyBorder="1" applyAlignment="1">
      <alignment horizontal="right" vertical="center"/>
    </xf>
    <xf numFmtId="4" fontId="12" fillId="0" borderId="5" xfId="17" applyNumberFormat="1" applyFont="1" applyBorder="1" applyAlignment="1">
      <alignment horizontal="right" vertical="center"/>
    </xf>
    <xf numFmtId="3" fontId="20" fillId="5" borderId="7" xfId="34" applyNumberFormat="1" applyFont="1" applyFill="1" applyBorder="1" applyAlignment="1">
      <alignment horizontal="right" vertical="center"/>
    </xf>
    <xf numFmtId="3" fontId="20" fillId="0" borderId="7" xfId="34" applyNumberFormat="1" applyFont="1" applyFill="1" applyBorder="1" applyAlignment="1">
      <alignment horizontal="right"/>
    </xf>
    <xf numFmtId="0" fontId="12" fillId="0" borderId="5" xfId="34" applyFont="1" applyBorder="1" applyAlignment="1">
      <alignment horizontal="center" vertical="center"/>
    </xf>
    <xf numFmtId="168" fontId="34" fillId="0" borderId="0" xfId="1" applyNumberFormat="1" applyFont="1" applyFill="1" applyBorder="1" applyAlignment="1">
      <alignment vertical="center" wrapText="1"/>
    </xf>
    <xf numFmtId="168" fontId="34" fillId="0" borderId="0" xfId="1" applyNumberFormat="1" applyFont="1" applyFill="1" applyBorder="1" applyAlignment="1">
      <alignment horizontal="center" vertical="center" wrapText="1"/>
    </xf>
    <xf numFmtId="168" fontId="34" fillId="3" borderId="0" xfId="1" applyNumberFormat="1" applyFont="1" applyFill="1" applyBorder="1" applyAlignment="1">
      <alignment vertical="center" wrapText="1"/>
    </xf>
    <xf numFmtId="168" fontId="22" fillId="0" borderId="0" xfId="1" applyNumberFormat="1" applyFont="1" applyFill="1" applyBorder="1" applyAlignment="1">
      <alignment vertical="center"/>
    </xf>
    <xf numFmtId="168" fontId="22" fillId="3" borderId="0" xfId="1" applyNumberFormat="1" applyFont="1" applyFill="1" applyBorder="1" applyAlignment="1">
      <alignment vertical="center"/>
    </xf>
    <xf numFmtId="168" fontId="35" fillId="0" borderId="0" xfId="1" applyNumberFormat="1" applyFont="1" applyFill="1" applyBorder="1" applyAlignment="1">
      <alignment vertical="center"/>
    </xf>
    <xf numFmtId="168" fontId="34" fillId="3" borderId="0" xfId="1" applyNumberFormat="1" applyFont="1" applyFill="1" applyBorder="1" applyAlignment="1">
      <alignment vertical="center"/>
    </xf>
    <xf numFmtId="168" fontId="36" fillId="0" borderId="0" xfId="1" applyNumberFormat="1" applyFont="1" applyFill="1" applyBorder="1" applyAlignment="1">
      <alignment vertical="center"/>
    </xf>
    <xf numFmtId="168" fontId="37" fillId="0" borderId="0" xfId="1" applyNumberFormat="1" applyFont="1" applyFill="1" applyBorder="1" applyAlignment="1">
      <alignment vertical="center"/>
    </xf>
    <xf numFmtId="168" fontId="38" fillId="0" borderId="0" xfId="1" applyNumberFormat="1" applyFont="1" applyFill="1" applyBorder="1" applyAlignment="1">
      <alignment vertical="center"/>
    </xf>
    <xf numFmtId="168" fontId="35" fillId="3" borderId="0" xfId="1" applyNumberFormat="1" applyFont="1" applyFill="1" applyBorder="1" applyAlignment="1">
      <alignment vertical="center"/>
    </xf>
    <xf numFmtId="168" fontId="34" fillId="0" borderId="0" xfId="1" applyNumberFormat="1" applyFont="1" applyFill="1" applyAlignment="1">
      <alignment horizontal="center" vertical="center"/>
    </xf>
    <xf numFmtId="168" fontId="34" fillId="0" borderId="0" xfId="1" applyNumberFormat="1" applyFont="1" applyFill="1" applyAlignment="1">
      <alignment vertical="center" wrapText="1"/>
    </xf>
    <xf numFmtId="168" fontId="34" fillId="0" borderId="0" xfId="1" applyNumberFormat="1" applyFont="1" applyFill="1" applyAlignment="1">
      <alignment horizontal="center" vertical="center" wrapText="1"/>
    </xf>
    <xf numFmtId="168" fontId="34" fillId="0" borderId="0" xfId="1" applyNumberFormat="1" applyFont="1" applyFill="1" applyAlignment="1">
      <alignment horizontal="right" vertical="center"/>
    </xf>
    <xf numFmtId="168" fontId="34" fillId="0" borderId="0" xfId="1" applyNumberFormat="1" applyFont="1" applyFill="1" applyBorder="1" applyAlignment="1">
      <alignment vertical="center"/>
    </xf>
    <xf numFmtId="168" fontId="16" fillId="0" borderId="0" xfId="1" applyNumberFormat="1" applyFont="1" applyFill="1" applyAlignment="1">
      <alignment horizontal="left" vertical="center"/>
    </xf>
    <xf numFmtId="168" fontId="39" fillId="0" borderId="6" xfId="1" applyNumberFormat="1" applyFont="1" applyFill="1" applyBorder="1" applyAlignment="1">
      <alignment vertical="center"/>
    </xf>
    <xf numFmtId="168" fontId="39" fillId="0" borderId="6" xfId="1" applyNumberFormat="1" applyFont="1" applyFill="1" applyBorder="1" applyAlignment="1">
      <alignment horizontal="center" vertical="center"/>
    </xf>
    <xf numFmtId="168" fontId="34" fillId="0" borderId="1" xfId="1" applyNumberFormat="1" applyFont="1" applyFill="1" applyBorder="1" applyAlignment="1">
      <alignment horizontal="center" vertical="center" wrapText="1"/>
    </xf>
    <xf numFmtId="3" fontId="34" fillId="0" borderId="1" xfId="1" applyNumberFormat="1" applyFont="1" applyFill="1" applyBorder="1" applyAlignment="1">
      <alignment horizontal="center" vertical="center" wrapText="1"/>
    </xf>
    <xf numFmtId="168" fontId="34" fillId="8" borderId="1" xfId="1" applyNumberFormat="1" applyFont="1" applyFill="1" applyBorder="1" applyAlignment="1">
      <alignment horizontal="center" vertical="center" wrapText="1"/>
    </xf>
    <xf numFmtId="168" fontId="22" fillId="8" borderId="1" xfId="1" applyNumberFormat="1" applyFont="1" applyFill="1" applyBorder="1" applyAlignment="1">
      <alignment horizontal="center" vertical="center" wrapText="1"/>
    </xf>
    <xf numFmtId="168" fontId="34" fillId="8" borderId="13" xfId="1" applyNumberFormat="1" applyFont="1" applyFill="1" applyBorder="1" applyAlignment="1">
      <alignment horizontal="center" vertical="center" wrapText="1"/>
    </xf>
    <xf numFmtId="168" fontId="22" fillId="8" borderId="13" xfId="1" applyNumberFormat="1" applyFont="1" applyFill="1" applyBorder="1" applyAlignment="1">
      <alignment horizontal="center" vertical="center" wrapText="1"/>
    </xf>
    <xf numFmtId="168" fontId="22" fillId="3" borderId="7" xfId="1" applyNumberFormat="1" applyFont="1" applyFill="1" applyBorder="1" applyAlignment="1">
      <alignment horizontal="center" vertical="center"/>
    </xf>
    <xf numFmtId="168" fontId="22" fillId="3" borderId="7" xfId="1" applyNumberFormat="1" applyFont="1" applyFill="1" applyBorder="1" applyAlignment="1">
      <alignment horizontal="left" vertical="center"/>
    </xf>
    <xf numFmtId="168" fontId="22" fillId="8" borderId="7" xfId="1" applyNumberFormat="1" applyFont="1" applyFill="1" applyBorder="1" applyAlignment="1">
      <alignment horizontal="center" vertical="center"/>
    </xf>
    <xf numFmtId="168" fontId="22" fillId="8" borderId="7" xfId="1" applyNumberFormat="1" applyFont="1" applyFill="1" applyBorder="1" applyAlignment="1">
      <alignment horizontal="left" vertical="center" wrapText="1"/>
    </xf>
    <xf numFmtId="168" fontId="22" fillId="8" borderId="7" xfId="1" applyNumberFormat="1" applyFont="1" applyFill="1" applyBorder="1" applyAlignment="1">
      <alignment horizontal="center" vertical="center" wrapText="1"/>
    </xf>
    <xf numFmtId="168" fontId="22" fillId="0" borderId="7" xfId="1" applyNumberFormat="1" applyFont="1" applyFill="1" applyBorder="1" applyAlignment="1">
      <alignment horizontal="center" vertical="center"/>
    </xf>
    <xf numFmtId="168" fontId="22" fillId="0" borderId="7" xfId="1" applyNumberFormat="1" applyFont="1" applyFill="1" applyBorder="1" applyAlignment="1">
      <alignment vertical="center" wrapText="1"/>
    </xf>
    <xf numFmtId="168" fontId="22" fillId="3" borderId="7" xfId="1" applyNumberFormat="1" applyFont="1" applyFill="1" applyBorder="1" applyAlignment="1">
      <alignment horizontal="left" vertical="center" wrapText="1"/>
    </xf>
    <xf numFmtId="168" fontId="22" fillId="3" borderId="7" xfId="1" applyNumberFormat="1" applyFont="1" applyFill="1" applyBorder="1" applyAlignment="1">
      <alignment horizontal="center" vertical="center" wrapText="1"/>
    </xf>
    <xf numFmtId="168" fontId="35" fillId="0" borderId="7" xfId="1" applyNumberFormat="1" applyFont="1" applyFill="1" applyBorder="1" applyAlignment="1">
      <alignment horizontal="justify" vertical="center" wrapText="1"/>
    </xf>
    <xf numFmtId="168" fontId="22" fillId="0" borderId="7" xfId="1" applyNumberFormat="1" applyFont="1" applyFill="1" applyBorder="1" applyAlignment="1">
      <alignment horizontal="justify" vertical="center" wrapText="1"/>
    </xf>
    <xf numFmtId="168" fontId="35" fillId="0" borderId="7" xfId="1" applyNumberFormat="1" applyFont="1" applyFill="1" applyBorder="1" applyAlignment="1">
      <alignment vertical="center" wrapText="1"/>
    </xf>
    <xf numFmtId="168" fontId="22" fillId="0" borderId="7" xfId="1" applyNumberFormat="1" applyFont="1" applyFill="1" applyBorder="1" applyAlignment="1">
      <alignment horizontal="center" vertical="center" wrapText="1"/>
    </xf>
    <xf numFmtId="168" fontId="34" fillId="0" borderId="7" xfId="1" applyNumberFormat="1" applyFont="1" applyFill="1" applyBorder="1" applyAlignment="1">
      <alignment horizontal="center" vertical="center"/>
    </xf>
    <xf numFmtId="168" fontId="34" fillId="0" borderId="7" xfId="1" applyNumberFormat="1" applyFont="1" applyFill="1" applyBorder="1" applyAlignment="1">
      <alignment horizontal="justify" vertical="center" wrapText="1"/>
    </xf>
    <xf numFmtId="168" fontId="34" fillId="0" borderId="7" xfId="1" applyNumberFormat="1" applyFont="1" applyFill="1" applyBorder="1" applyAlignment="1">
      <alignment horizontal="center" vertical="center" wrapText="1"/>
    </xf>
    <xf numFmtId="0" fontId="34" fillId="0" borderId="7" xfId="1" applyNumberFormat="1" applyFont="1" applyFill="1" applyBorder="1" applyAlignment="1">
      <alignment horizontal="center" vertical="center"/>
    </xf>
    <xf numFmtId="168" fontId="22" fillId="0" borderId="7" xfId="1" applyNumberFormat="1" applyFont="1" applyFill="1" applyBorder="1" applyAlignment="1">
      <alignment horizontal="left" vertical="center" wrapText="1"/>
    </xf>
    <xf numFmtId="168" fontId="34" fillId="0" borderId="7" xfId="1" applyNumberFormat="1" applyFont="1" applyFill="1" applyBorder="1" applyAlignment="1">
      <alignment horizontal="left" vertical="center" wrapText="1"/>
    </xf>
    <xf numFmtId="168" fontId="34" fillId="3" borderId="7" xfId="1" applyNumberFormat="1" applyFont="1" applyFill="1" applyBorder="1" applyAlignment="1">
      <alignment horizontal="left" vertical="center" wrapText="1"/>
    </xf>
    <xf numFmtId="168" fontId="34" fillId="3" borderId="7" xfId="1" applyNumberFormat="1" applyFont="1" applyFill="1" applyBorder="1" applyAlignment="1">
      <alignment horizontal="center" vertical="center" wrapText="1"/>
    </xf>
    <xf numFmtId="168" fontId="34" fillId="3" borderId="7" xfId="1" applyNumberFormat="1" applyFont="1" applyFill="1" applyBorder="1" applyAlignment="1">
      <alignment horizontal="center" vertical="center"/>
    </xf>
    <xf numFmtId="168" fontId="34" fillId="3" borderId="7" xfId="1" applyNumberFormat="1" applyFont="1" applyFill="1" applyBorder="1" applyAlignment="1">
      <alignment vertical="center" wrapText="1"/>
    </xf>
    <xf numFmtId="168" fontId="34" fillId="3" borderId="7" xfId="1" applyNumberFormat="1" applyFont="1" applyFill="1" applyBorder="1" applyAlignment="1">
      <alignment horizontal="center" vertical="top" wrapText="1"/>
    </xf>
    <xf numFmtId="168" fontId="34" fillId="0" borderId="7" xfId="1" applyNumberFormat="1" applyFont="1" applyFill="1" applyBorder="1" applyAlignment="1">
      <alignment vertical="center" wrapText="1"/>
    </xf>
    <xf numFmtId="168" fontId="34" fillId="0" borderId="3" xfId="1" applyNumberFormat="1" applyFont="1" applyFill="1" applyBorder="1" applyAlignment="1">
      <alignment vertical="center" wrapText="1"/>
    </xf>
    <xf numFmtId="168" fontId="34" fillId="0" borderId="15" xfId="1" applyNumberFormat="1" applyFont="1" applyFill="1" applyBorder="1" applyAlignment="1">
      <alignment vertical="center" wrapText="1"/>
    </xf>
    <xf numFmtId="3" fontId="22" fillId="8" borderId="1" xfId="1" applyNumberFormat="1" applyFont="1" applyFill="1" applyBorder="1" applyAlignment="1">
      <alignment horizontal="right" vertical="center" wrapText="1"/>
    </xf>
    <xf numFmtId="3" fontId="34" fillId="8" borderId="1" xfId="1" applyNumberFormat="1" applyFont="1" applyFill="1" applyBorder="1" applyAlignment="1">
      <alignment horizontal="right" vertical="center" wrapText="1"/>
    </xf>
    <xf numFmtId="3" fontId="22" fillId="8" borderId="13" xfId="1" applyNumberFormat="1" applyFont="1" applyFill="1" applyBorder="1" applyAlignment="1">
      <alignment horizontal="right" vertical="center" wrapText="1"/>
    </xf>
    <xf numFmtId="3" fontId="22" fillId="3" borderId="7" xfId="1" applyNumberFormat="1" applyFont="1" applyFill="1" applyBorder="1" applyAlignment="1">
      <alignment horizontal="right" vertical="center"/>
    </xf>
    <xf numFmtId="3" fontId="22" fillId="8" borderId="7" xfId="1" applyNumberFormat="1" applyFont="1" applyFill="1" applyBorder="1" applyAlignment="1">
      <alignment horizontal="right" vertical="center"/>
    </xf>
    <xf numFmtId="3" fontId="22" fillId="8" borderId="7" xfId="1" applyNumberFormat="1" applyFont="1" applyFill="1" applyBorder="1" applyAlignment="1">
      <alignment horizontal="center" vertical="center" wrapText="1"/>
    </xf>
    <xf numFmtId="3" fontId="22" fillId="3" borderId="7" xfId="1" applyNumberFormat="1" applyFont="1" applyFill="1" applyBorder="1" applyAlignment="1">
      <alignment horizontal="center" vertical="center" wrapText="1"/>
    </xf>
    <xf numFmtId="3" fontId="22" fillId="0" borderId="7" xfId="1" applyNumberFormat="1" applyFont="1" applyFill="1" applyBorder="1" applyAlignment="1">
      <alignment horizontal="right" vertical="center"/>
    </xf>
    <xf numFmtId="3" fontId="22" fillId="0" borderId="7" xfId="1" applyNumberFormat="1" applyFont="1" applyFill="1" applyBorder="1" applyAlignment="1">
      <alignment horizontal="center" vertical="center" wrapText="1"/>
    </xf>
    <xf numFmtId="3" fontId="34" fillId="0" borderId="7" xfId="1" applyNumberFormat="1" applyFont="1" applyFill="1" applyBorder="1" applyAlignment="1">
      <alignment horizontal="right" vertical="center"/>
    </xf>
    <xf numFmtId="3" fontId="34" fillId="0" borderId="7" xfId="1" applyNumberFormat="1" applyFont="1" applyFill="1" applyBorder="1" applyAlignment="1">
      <alignment horizontal="center" vertical="center" wrapText="1"/>
    </xf>
    <xf numFmtId="3" fontId="34" fillId="3" borderId="7" xfId="1" applyNumberFormat="1" applyFont="1" applyFill="1" applyBorder="1" applyAlignment="1">
      <alignment horizontal="right" vertical="center"/>
    </xf>
    <xf numFmtId="3" fontId="34" fillId="3" borderId="7" xfId="1" applyNumberFormat="1" applyFont="1" applyFill="1" applyBorder="1" applyAlignment="1">
      <alignment horizontal="center" vertical="center" wrapText="1"/>
    </xf>
    <xf numFmtId="3" fontId="36" fillId="0" borderId="7" xfId="1" applyNumberFormat="1" applyFont="1" applyFill="1" applyBorder="1" applyAlignment="1">
      <alignment horizontal="right" vertical="center"/>
    </xf>
    <xf numFmtId="3" fontId="34" fillId="0" borderId="7" xfId="1" applyNumberFormat="1" applyFont="1" applyFill="1" applyBorder="1" applyAlignment="1">
      <alignment horizontal="center" vertical="center"/>
    </xf>
    <xf numFmtId="3" fontId="34" fillId="0" borderId="7" xfId="1" applyNumberFormat="1" applyFont="1" applyFill="1" applyBorder="1" applyAlignment="1">
      <alignment vertical="center"/>
    </xf>
    <xf numFmtId="3" fontId="36" fillId="0" borderId="7" xfId="1" applyNumberFormat="1" applyFont="1" applyFill="1" applyBorder="1" applyAlignment="1">
      <alignment horizontal="right" vertical="center" wrapText="1"/>
    </xf>
    <xf numFmtId="3" fontId="34" fillId="0" borderId="7" xfId="1" applyNumberFormat="1" applyFont="1" applyFill="1" applyBorder="1" applyAlignment="1">
      <alignment horizontal="right" vertical="center" wrapText="1"/>
    </xf>
    <xf numFmtId="168" fontId="34" fillId="0" borderId="4" xfId="1" applyNumberFormat="1" applyFont="1" applyFill="1" applyBorder="1" applyAlignment="1">
      <alignment vertical="center" wrapText="1"/>
    </xf>
    <xf numFmtId="168" fontId="34" fillId="0" borderId="21" xfId="1" applyNumberFormat="1" applyFont="1" applyFill="1" applyBorder="1" applyAlignment="1">
      <alignment vertical="center" wrapText="1"/>
    </xf>
    <xf numFmtId="168" fontId="34" fillId="0" borderId="5" xfId="1" applyNumberFormat="1" applyFont="1" applyFill="1" applyBorder="1" applyAlignment="1">
      <alignment vertical="center" wrapText="1"/>
    </xf>
    <xf numFmtId="168" fontId="34" fillId="0" borderId="6" xfId="1" applyNumberFormat="1" applyFont="1" applyFill="1" applyBorder="1" applyAlignment="1">
      <alignment vertical="center"/>
    </xf>
    <xf numFmtId="3" fontId="34" fillId="3" borderId="7" xfId="1" applyNumberFormat="1" applyFont="1" applyFill="1" applyBorder="1" applyAlignment="1">
      <alignment vertical="center"/>
    </xf>
    <xf numFmtId="168" fontId="34" fillId="0" borderId="9" xfId="1" applyNumberFormat="1" applyFont="1" applyFill="1" applyBorder="1" applyAlignment="1">
      <alignment vertical="center" wrapText="1"/>
    </xf>
    <xf numFmtId="168" fontId="34" fillId="0" borderId="11" xfId="1" applyNumberFormat="1" applyFont="1" applyFill="1" applyBorder="1" applyAlignment="1">
      <alignment vertical="center" wrapText="1"/>
    </xf>
    <xf numFmtId="168" fontId="34" fillId="0" borderId="6" xfId="1" applyNumberFormat="1" applyFont="1" applyFill="1" applyBorder="1" applyAlignment="1">
      <alignment vertical="center" wrapText="1"/>
    </xf>
    <xf numFmtId="168" fontId="34" fillId="0" borderId="14" xfId="1" applyNumberFormat="1" applyFont="1" applyFill="1" applyBorder="1" applyAlignment="1">
      <alignment vertical="center" wrapText="1"/>
    </xf>
    <xf numFmtId="168" fontId="22" fillId="8" borderId="7" xfId="1" applyNumberFormat="1" applyFont="1" applyFill="1" applyBorder="1" applyAlignment="1">
      <alignment horizontal="right" vertical="center"/>
    </xf>
    <xf numFmtId="168" fontId="22" fillId="3" borderId="7" xfId="1" applyNumberFormat="1" applyFont="1" applyFill="1" applyBorder="1" applyAlignment="1">
      <alignment horizontal="right" vertical="center"/>
    </xf>
    <xf numFmtId="168" fontId="22" fillId="0" borderId="7" xfId="1" applyNumberFormat="1" applyFont="1" applyFill="1" applyBorder="1" applyAlignment="1">
      <alignment horizontal="right" vertical="center"/>
    </xf>
    <xf numFmtId="168" fontId="34" fillId="0" borderId="7" xfId="1" applyNumberFormat="1" applyFont="1" applyFill="1" applyBorder="1" applyAlignment="1">
      <alignment horizontal="right" vertical="center"/>
    </xf>
    <xf numFmtId="168" fontId="35" fillId="0" borderId="7" xfId="1" applyNumberFormat="1" applyFont="1" applyFill="1" applyBorder="1" applyAlignment="1">
      <alignment horizontal="right" vertical="center"/>
    </xf>
    <xf numFmtId="168" fontId="34" fillId="3" borderId="7" xfId="1" applyNumberFormat="1" applyFont="1" applyFill="1" applyBorder="1" applyAlignment="1">
      <alignment horizontal="right" vertical="center"/>
    </xf>
    <xf numFmtId="168" fontId="34" fillId="0" borderId="7" xfId="1" applyNumberFormat="1" applyFont="1" applyFill="1" applyBorder="1" applyAlignment="1">
      <alignment vertical="center"/>
    </xf>
    <xf numFmtId="165" fontId="34" fillId="0" borderId="0" xfId="1" applyFont="1" applyFill="1" applyBorder="1" applyAlignment="1">
      <alignment vertical="center"/>
    </xf>
    <xf numFmtId="168" fontId="34" fillId="0" borderId="7" xfId="1" applyNumberFormat="1" applyFont="1" applyFill="1" applyBorder="1" applyAlignment="1">
      <alignment horizontal="right" vertical="center" wrapText="1"/>
    </xf>
    <xf numFmtId="168" fontId="36" fillId="4" borderId="0" xfId="1" applyNumberFormat="1" applyFont="1" applyFill="1" applyBorder="1" applyAlignment="1">
      <alignment horizontal="center" vertical="center" wrapText="1"/>
    </xf>
    <xf numFmtId="168" fontId="40" fillId="3" borderId="7" xfId="1" applyNumberFormat="1" applyFont="1" applyFill="1" applyBorder="1" applyAlignment="1">
      <alignment vertical="center" wrapText="1"/>
    </xf>
    <xf numFmtId="168" fontId="40" fillId="3" borderId="7" xfId="1" applyNumberFormat="1" applyFont="1" applyFill="1" applyBorder="1" applyAlignment="1">
      <alignment horizontal="center" vertical="center" wrapText="1"/>
    </xf>
    <xf numFmtId="0" fontId="36" fillId="0" borderId="7" xfId="1" applyNumberFormat="1" applyFont="1" applyFill="1" applyBorder="1" applyAlignment="1">
      <alignment horizontal="center" vertical="center"/>
    </xf>
    <xf numFmtId="168" fontId="36" fillId="3" borderId="7" xfId="1" applyNumberFormat="1" applyFont="1" applyFill="1" applyBorder="1" applyAlignment="1">
      <alignment vertical="center" wrapText="1"/>
    </xf>
    <xf numFmtId="168" fontId="36" fillId="3" borderId="7" xfId="1" applyNumberFormat="1" applyFont="1" applyFill="1" applyBorder="1" applyAlignment="1">
      <alignment horizontal="center" vertical="center" wrapText="1"/>
    </xf>
    <xf numFmtId="168" fontId="36" fillId="0" borderId="7" xfId="1" applyNumberFormat="1" applyFont="1" applyFill="1" applyBorder="1" applyAlignment="1">
      <alignment horizontal="center" vertical="center"/>
    </xf>
    <xf numFmtId="168" fontId="36" fillId="0" borderId="7" xfId="1" applyNumberFormat="1" applyFont="1" applyFill="1" applyBorder="1" applyAlignment="1">
      <alignment horizontal="center" vertical="center" wrapText="1"/>
    </xf>
    <xf numFmtId="168" fontId="40" fillId="0" borderId="7" xfId="1" applyNumberFormat="1" applyFont="1" applyFill="1" applyBorder="1" applyAlignment="1">
      <alignment vertical="center" wrapText="1"/>
    </xf>
    <xf numFmtId="168" fontId="40" fillId="0" borderId="7" xfId="1" applyNumberFormat="1" applyFont="1" applyFill="1" applyBorder="1" applyAlignment="1">
      <alignment horizontal="center" vertical="center" wrapText="1"/>
    </xf>
    <xf numFmtId="168" fontId="40" fillId="0" borderId="7" xfId="1" applyNumberFormat="1" applyFont="1" applyFill="1" applyBorder="1" applyAlignment="1">
      <alignment horizontal="left" wrapText="1"/>
    </xf>
    <xf numFmtId="168" fontId="40" fillId="0" borderId="7" xfId="1" applyNumberFormat="1" applyFont="1" applyFill="1" applyBorder="1" applyAlignment="1">
      <alignment horizontal="left" vertical="center"/>
    </xf>
    <xf numFmtId="168" fontId="40" fillId="0" borderId="7" xfId="1" applyNumberFormat="1" applyFont="1" applyFill="1" applyBorder="1" applyAlignment="1" applyProtection="1">
      <alignment horizontal="left" vertical="center" wrapText="1"/>
    </xf>
    <xf numFmtId="168" fontId="22" fillId="3" borderId="7" xfId="1" applyNumberFormat="1" applyFont="1" applyFill="1" applyBorder="1" applyAlignment="1">
      <alignment vertical="center" wrapText="1"/>
    </xf>
    <xf numFmtId="168" fontId="35" fillId="3" borderId="7" xfId="1" applyNumberFormat="1" applyFont="1" applyFill="1" applyBorder="1" applyAlignment="1">
      <alignment horizontal="justify" vertical="center" wrapText="1"/>
    </xf>
    <xf numFmtId="168" fontId="34" fillId="3" borderId="7" xfId="1" applyNumberFormat="1" applyFont="1" applyFill="1" applyBorder="1" applyAlignment="1">
      <alignment horizontal="justify" vertical="center" wrapText="1"/>
    </xf>
    <xf numFmtId="168" fontId="40" fillId="3" borderId="7" xfId="1" applyNumberFormat="1" applyFont="1" applyFill="1" applyBorder="1" applyAlignment="1">
      <alignment horizontal="justify" vertical="center" wrapText="1"/>
    </xf>
    <xf numFmtId="3" fontId="36" fillId="4" borderId="7" xfId="1" applyNumberFormat="1" applyFont="1" applyFill="1" applyBorder="1" applyAlignment="1">
      <alignment horizontal="right" vertical="center"/>
    </xf>
    <xf numFmtId="3" fontId="36" fillId="0" borderId="7" xfId="1" applyNumberFormat="1" applyFont="1" applyFill="1" applyBorder="1" applyAlignment="1">
      <alignment horizontal="center" vertical="center" wrapText="1"/>
    </xf>
    <xf numFmtId="3" fontId="34" fillId="3" borderId="7" xfId="1" applyNumberFormat="1" applyFont="1" applyFill="1" applyBorder="1" applyAlignment="1">
      <alignment vertical="center" wrapText="1"/>
    </xf>
    <xf numFmtId="3" fontId="34" fillId="3" borderId="7" xfId="1" applyNumberFormat="1" applyFont="1" applyFill="1" applyBorder="1" applyAlignment="1">
      <alignment horizontal="justify" vertical="center" wrapText="1"/>
    </xf>
    <xf numFmtId="3" fontId="34" fillId="3" borderId="7" xfId="1" applyNumberFormat="1" applyFont="1" applyFill="1" applyBorder="1" applyAlignment="1">
      <alignment horizontal="right" vertical="center" wrapText="1"/>
    </xf>
    <xf numFmtId="3" fontId="34" fillId="3" borderId="7" xfId="1" applyNumberFormat="1" applyFont="1" applyFill="1" applyBorder="1" applyAlignment="1">
      <alignment horizontal="center" vertical="center"/>
    </xf>
    <xf numFmtId="3" fontId="34" fillId="0" borderId="7" xfId="1" applyNumberFormat="1" applyFont="1" applyFill="1" applyBorder="1" applyAlignment="1">
      <alignment vertical="center" wrapText="1"/>
    </xf>
    <xf numFmtId="3" fontId="40" fillId="3" borderId="7" xfId="1" applyNumberFormat="1" applyFont="1" applyFill="1" applyBorder="1" applyAlignment="1">
      <alignment horizontal="right" vertical="center" wrapText="1"/>
    </xf>
    <xf numFmtId="3" fontId="22" fillId="0" borderId="7" xfId="1" applyNumberFormat="1" applyFont="1" applyFill="1" applyBorder="1" applyAlignment="1">
      <alignment horizontal="right" vertical="center" wrapText="1"/>
    </xf>
    <xf numFmtId="3" fontId="40" fillId="3" borderId="7" xfId="1" applyNumberFormat="1" applyFont="1" applyFill="1" applyBorder="1" applyAlignment="1">
      <alignment horizontal="center" vertical="center" wrapText="1"/>
    </xf>
    <xf numFmtId="3" fontId="37" fillId="8" borderId="7" xfId="1" applyNumberFormat="1" applyFont="1" applyFill="1" applyBorder="1" applyAlignment="1">
      <alignment horizontal="right" vertical="center"/>
    </xf>
    <xf numFmtId="3" fontId="22" fillId="3" borderId="7" xfId="1" applyNumberFormat="1" applyFont="1" applyFill="1" applyBorder="1" applyAlignment="1">
      <alignment vertical="center"/>
    </xf>
    <xf numFmtId="3" fontId="36" fillId="0" borderId="7" xfId="1" applyNumberFormat="1" applyFont="1" applyFill="1" applyBorder="1" applyAlignment="1">
      <alignment vertical="center"/>
    </xf>
    <xf numFmtId="3" fontId="36" fillId="4" borderId="7" xfId="1" applyNumberFormat="1" applyFont="1" applyFill="1" applyBorder="1" applyAlignment="1">
      <alignment vertical="center"/>
    </xf>
    <xf numFmtId="168" fontId="36" fillId="0" borderId="7" xfId="1" applyNumberFormat="1" applyFont="1" applyFill="1" applyBorder="1" applyAlignment="1">
      <alignment vertical="center"/>
    </xf>
    <xf numFmtId="168" fontId="34" fillId="3" borderId="7" xfId="1" applyNumberFormat="1" applyFont="1" applyFill="1" applyBorder="1" applyAlignment="1">
      <alignment vertical="center"/>
    </xf>
    <xf numFmtId="168" fontId="12" fillId="3" borderId="1" xfId="1" applyNumberFormat="1" applyFont="1" applyFill="1" applyBorder="1" applyAlignment="1">
      <alignment horizontal="right" vertical="center" wrapText="1"/>
    </xf>
    <xf numFmtId="168" fontId="34" fillId="3" borderId="7" xfId="1" applyNumberFormat="1" applyFont="1" applyFill="1" applyBorder="1" applyAlignment="1">
      <alignment horizontal="right" vertical="center" wrapText="1"/>
    </xf>
    <xf numFmtId="168" fontId="14" fillId="3" borderId="1" xfId="1" applyNumberFormat="1" applyFont="1" applyFill="1" applyBorder="1" applyAlignment="1">
      <alignment horizontal="right" vertical="center" wrapText="1"/>
    </xf>
    <xf numFmtId="168" fontId="40" fillId="3" borderId="7" xfId="1" applyNumberFormat="1" applyFont="1" applyFill="1" applyBorder="1" applyAlignment="1">
      <alignment horizontal="right" vertical="center" wrapText="1"/>
    </xf>
    <xf numFmtId="168" fontId="36" fillId="0" borderId="0" xfId="1" applyNumberFormat="1" applyFont="1" applyFill="1" applyBorder="1" applyAlignment="1">
      <alignment vertical="center" wrapText="1"/>
    </xf>
    <xf numFmtId="0" fontId="34" fillId="0" borderId="7" xfId="1" applyNumberFormat="1" applyFont="1" applyFill="1" applyBorder="1" applyAlignment="1">
      <alignment horizontal="center" vertical="center" wrapText="1"/>
    </xf>
    <xf numFmtId="3" fontId="22" fillId="3" borderId="7" xfId="1" applyNumberFormat="1" applyFont="1" applyFill="1" applyBorder="1" applyAlignment="1">
      <alignment horizontal="right" vertical="center" wrapText="1"/>
    </xf>
    <xf numFmtId="165" fontId="22" fillId="0" borderId="0" xfId="1" applyFont="1" applyFill="1" applyBorder="1" applyAlignment="1">
      <alignment vertical="center"/>
    </xf>
    <xf numFmtId="168" fontId="37" fillId="0" borderId="7" xfId="1" applyNumberFormat="1" applyFont="1" applyFill="1" applyBorder="1" applyAlignment="1">
      <alignment horizontal="center" vertical="center"/>
    </xf>
    <xf numFmtId="168" fontId="37" fillId="3" borderId="7" xfId="1" applyNumberFormat="1" applyFont="1" applyFill="1" applyBorder="1" applyAlignment="1">
      <alignment horizontal="left" vertical="center" wrapText="1"/>
    </xf>
    <xf numFmtId="168" fontId="37" fillId="3" borderId="7" xfId="1" applyNumberFormat="1" applyFont="1" applyFill="1" applyBorder="1" applyAlignment="1">
      <alignment horizontal="center" vertical="center" wrapText="1"/>
    </xf>
    <xf numFmtId="168" fontId="36" fillId="3" borderId="7" xfId="1" applyNumberFormat="1" applyFont="1" applyFill="1" applyBorder="1" applyAlignment="1">
      <alignment horizontal="left" vertical="center" wrapText="1"/>
    </xf>
    <xf numFmtId="0" fontId="34" fillId="3" borderId="7" xfId="1" applyNumberFormat="1" applyFont="1" applyFill="1" applyBorder="1" applyAlignment="1">
      <alignment horizontal="center" vertical="center"/>
    </xf>
    <xf numFmtId="168" fontId="41" fillId="3" borderId="7" xfId="1" applyNumberFormat="1" applyFont="1" applyFill="1" applyBorder="1" applyAlignment="1">
      <alignment horizontal="center" vertical="center" wrapText="1"/>
    </xf>
    <xf numFmtId="168" fontId="41" fillId="0" borderId="7" xfId="1" applyNumberFormat="1" applyFont="1" applyFill="1" applyBorder="1" applyAlignment="1">
      <alignment horizontal="center" vertical="center"/>
    </xf>
    <xf numFmtId="168" fontId="41" fillId="3" borderId="7" xfId="1" applyNumberFormat="1" applyFont="1" applyFill="1" applyBorder="1" applyAlignment="1">
      <alignment horizontal="left" vertical="center" wrapText="1"/>
    </xf>
    <xf numFmtId="168" fontId="38" fillId="0" borderId="7" xfId="1" applyNumberFormat="1" applyFont="1" applyFill="1" applyBorder="1" applyAlignment="1">
      <alignment horizontal="center" vertical="center" wrapText="1"/>
    </xf>
    <xf numFmtId="168" fontId="36" fillId="0" borderId="7" xfId="1" applyNumberFormat="1" applyFont="1" applyFill="1" applyBorder="1" applyAlignment="1">
      <alignment vertical="center" wrapText="1"/>
    </xf>
    <xf numFmtId="3" fontId="37" fillId="3" borderId="7" xfId="1" applyNumberFormat="1" applyFont="1" applyFill="1" applyBorder="1" applyAlignment="1">
      <alignment horizontal="center" vertical="center" wrapText="1"/>
    </xf>
    <xf numFmtId="3" fontId="37" fillId="3" borderId="7" xfId="1" applyNumberFormat="1" applyFont="1" applyFill="1" applyBorder="1" applyAlignment="1">
      <alignment horizontal="right" vertical="center"/>
    </xf>
    <xf numFmtId="3" fontId="36" fillId="3" borderId="7" xfId="1" applyNumberFormat="1" applyFont="1" applyFill="1" applyBorder="1" applyAlignment="1">
      <alignment horizontal="center" vertical="center" wrapText="1"/>
    </xf>
    <xf numFmtId="3" fontId="36" fillId="3" borderId="7" xfId="1" applyNumberFormat="1" applyFont="1" applyFill="1" applyBorder="1" applyAlignment="1">
      <alignment horizontal="right" vertical="center"/>
    </xf>
    <xf numFmtId="3" fontId="41" fillId="3" borderId="7" xfId="1" applyNumberFormat="1" applyFont="1" applyFill="1" applyBorder="1" applyAlignment="1">
      <alignment horizontal="right" vertical="center"/>
    </xf>
    <xf numFmtId="3" fontId="41" fillId="3" borderId="7" xfId="1" applyNumberFormat="1" applyFont="1" applyFill="1" applyBorder="1" applyAlignment="1">
      <alignment horizontal="center" vertical="center" wrapText="1"/>
    </xf>
    <xf numFmtId="3" fontId="41" fillId="0" borderId="7" xfId="1" applyNumberFormat="1" applyFont="1" applyFill="1" applyBorder="1" applyAlignment="1">
      <alignment horizontal="center" vertical="center" wrapText="1"/>
    </xf>
    <xf numFmtId="3" fontId="38" fillId="0" borderId="7" xfId="1" applyNumberFormat="1" applyFont="1" applyFill="1" applyBorder="1" applyAlignment="1">
      <alignment horizontal="center" vertical="center" wrapText="1"/>
    </xf>
    <xf numFmtId="3" fontId="38" fillId="3" borderId="7" xfId="1" applyNumberFormat="1" applyFont="1" applyFill="1" applyBorder="1" applyAlignment="1">
      <alignment horizontal="right" vertical="center"/>
    </xf>
    <xf numFmtId="3" fontId="38" fillId="0" borderId="7" xfId="1" applyNumberFormat="1" applyFont="1" applyFill="1" applyBorder="1" applyAlignment="1">
      <alignment horizontal="right" vertical="center"/>
    </xf>
    <xf numFmtId="168" fontId="37" fillId="3" borderId="7" xfId="1" applyNumberFormat="1" applyFont="1" applyFill="1" applyBorder="1" applyAlignment="1">
      <alignment horizontal="right" vertical="center"/>
    </xf>
    <xf numFmtId="168" fontId="37" fillId="0" borderId="7" xfId="1" applyNumberFormat="1" applyFont="1" applyFill="1" applyBorder="1" applyAlignment="1">
      <alignment horizontal="right" vertical="center"/>
    </xf>
    <xf numFmtId="168" fontId="36" fillId="3" borderId="7" xfId="1" applyNumberFormat="1" applyFont="1" applyFill="1" applyBorder="1" applyAlignment="1">
      <alignment horizontal="right" vertical="center"/>
    </xf>
    <xf numFmtId="168" fontId="41" fillId="3" borderId="7" xfId="1" applyNumberFormat="1" applyFont="1" applyFill="1" applyBorder="1" applyAlignment="1">
      <alignment horizontal="right" vertical="center"/>
    </xf>
    <xf numFmtId="168" fontId="38" fillId="0" borderId="7" xfId="1" applyNumberFormat="1" applyFont="1" applyFill="1" applyBorder="1" applyAlignment="1">
      <alignment horizontal="right" vertical="center"/>
    </xf>
    <xf numFmtId="168" fontId="34" fillId="8" borderId="7" xfId="1" applyNumberFormat="1" applyFont="1" applyFill="1" applyBorder="1" applyAlignment="1">
      <alignment horizontal="center" vertical="center"/>
    </xf>
    <xf numFmtId="0" fontId="22" fillId="3" borderId="7" xfId="0" applyFont="1" applyFill="1" applyBorder="1" applyAlignment="1" applyProtection="1">
      <alignment horizontal="center" vertical="center" wrapText="1"/>
      <protection locked="0"/>
    </xf>
    <xf numFmtId="0" fontId="22" fillId="3" borderId="7" xfId="0" applyFont="1" applyFill="1" applyBorder="1" applyAlignment="1" applyProtection="1">
      <alignment vertical="center" wrapText="1"/>
      <protection locked="0"/>
    </xf>
    <xf numFmtId="0" fontId="35" fillId="3" borderId="7" xfId="0" applyFont="1" applyFill="1" applyBorder="1" applyAlignment="1" applyProtection="1">
      <alignment horizontal="center" vertical="center" wrapText="1"/>
      <protection locked="0"/>
    </xf>
    <xf numFmtId="0" fontId="35" fillId="3" borderId="7" xfId="0" applyFont="1" applyFill="1" applyBorder="1" applyAlignment="1" applyProtection="1">
      <alignment vertical="center" wrapText="1"/>
      <protection locked="0"/>
    </xf>
    <xf numFmtId="0" fontId="34" fillId="3" borderId="7" xfId="0" applyFont="1" applyFill="1" applyBorder="1" applyAlignment="1" applyProtection="1">
      <alignment horizontal="center" vertical="center" wrapText="1"/>
      <protection locked="0"/>
    </xf>
    <xf numFmtId="0" fontId="34" fillId="3" borderId="7" xfId="0" applyFont="1" applyFill="1" applyBorder="1" applyAlignment="1" applyProtection="1">
      <alignment vertical="center" wrapText="1"/>
      <protection locked="0"/>
    </xf>
    <xf numFmtId="3" fontId="22" fillId="8" borderId="7" xfId="1" applyNumberFormat="1" applyFont="1" applyFill="1" applyBorder="1" applyAlignment="1">
      <alignment vertical="center"/>
    </xf>
    <xf numFmtId="3" fontId="22" fillId="3" borderId="7" xfId="1" applyNumberFormat="1" applyFont="1" applyFill="1" applyBorder="1" applyAlignment="1" applyProtection="1">
      <alignment horizontal="right" vertical="center"/>
      <protection locked="0"/>
    </xf>
    <xf numFmtId="3" fontId="35" fillId="3" borderId="7" xfId="1" applyNumberFormat="1" applyFont="1" applyFill="1" applyBorder="1" applyAlignment="1" applyProtection="1">
      <alignment horizontal="right" vertical="center"/>
      <protection locked="0"/>
    </xf>
    <xf numFmtId="3" fontId="34" fillId="3" borderId="7" xfId="1" applyNumberFormat="1" applyFont="1" applyFill="1" applyBorder="1" applyAlignment="1" applyProtection="1">
      <alignment horizontal="right" vertical="center"/>
      <protection locked="0"/>
    </xf>
    <xf numFmtId="168" fontId="22" fillId="8" borderId="7" xfId="1" applyNumberFormat="1" applyFont="1" applyFill="1" applyBorder="1" applyAlignment="1">
      <alignment vertical="center"/>
    </xf>
    <xf numFmtId="168" fontId="22" fillId="3" borderId="7" xfId="1" applyNumberFormat="1" applyFont="1" applyFill="1" applyBorder="1" applyAlignment="1">
      <alignment vertical="center"/>
    </xf>
    <xf numFmtId="3" fontId="22" fillId="3" borderId="7" xfId="1" applyNumberFormat="1" applyFont="1" applyFill="1" applyBorder="1" applyAlignment="1" applyProtection="1">
      <alignment horizontal="center" vertical="center"/>
      <protection locked="0"/>
    </xf>
    <xf numFmtId="168" fontId="34" fillId="3" borderId="0" xfId="1" applyNumberFormat="1" applyFont="1" applyFill="1" applyAlignment="1">
      <alignment horizontal="right" vertical="center"/>
    </xf>
    <xf numFmtId="3" fontId="35" fillId="3" borderId="7" xfId="1" applyNumberFormat="1" applyFont="1" applyFill="1" applyBorder="1" applyAlignment="1" applyProtection="1">
      <alignment horizontal="center" vertical="center"/>
      <protection locked="0"/>
    </xf>
    <xf numFmtId="168" fontId="34" fillId="3" borderId="0" xfId="1" applyNumberFormat="1" applyFont="1" applyFill="1" applyBorder="1" applyAlignment="1">
      <alignment horizontal="right" vertical="center"/>
    </xf>
    <xf numFmtId="3" fontId="34" fillId="3" borderId="7" xfId="1" applyNumberFormat="1" applyFont="1" applyFill="1" applyBorder="1" applyAlignment="1" applyProtection="1">
      <alignment horizontal="center" vertical="center"/>
      <protection locked="0"/>
    </xf>
    <xf numFmtId="168" fontId="34" fillId="4" borderId="0" xfId="1" applyNumberFormat="1" applyFont="1" applyFill="1" applyBorder="1" applyAlignment="1">
      <alignment vertical="center" wrapText="1"/>
    </xf>
    <xf numFmtId="0" fontId="39" fillId="3" borderId="7" xfId="0" applyFont="1" applyFill="1" applyBorder="1" applyAlignment="1" applyProtection="1">
      <alignment horizontal="center" vertical="center" wrapText="1"/>
      <protection locked="0"/>
    </xf>
    <xf numFmtId="0" fontId="39" fillId="3" borderId="7" xfId="0" applyFont="1" applyFill="1" applyBorder="1" applyAlignment="1" applyProtection="1">
      <alignment vertical="center" wrapText="1"/>
      <protection locked="0"/>
    </xf>
    <xf numFmtId="3" fontId="34" fillId="3" borderId="7" xfId="5" applyNumberFormat="1" applyFont="1" applyFill="1" applyBorder="1" applyAlignment="1">
      <alignment horizontal="right" vertical="center" wrapText="1"/>
    </xf>
    <xf numFmtId="3" fontId="34" fillId="3" borderId="7" xfId="1" applyNumberFormat="1" applyFont="1" applyFill="1" applyBorder="1" applyAlignment="1" applyProtection="1">
      <alignment horizontal="center"/>
      <protection locked="0"/>
    </xf>
    <xf numFmtId="3" fontId="22" fillId="3" borderId="7" xfId="1" applyNumberFormat="1" applyFont="1" applyFill="1" applyBorder="1" applyAlignment="1" applyProtection="1">
      <alignment horizontal="center"/>
      <protection locked="0"/>
    </xf>
    <xf numFmtId="3" fontId="35" fillId="3" borderId="7" xfId="1" applyNumberFormat="1" applyFont="1" applyFill="1" applyBorder="1" applyAlignment="1" applyProtection="1">
      <alignment horizontal="center"/>
      <protection locked="0"/>
    </xf>
    <xf numFmtId="0" fontId="34" fillId="3" borderId="7" xfId="0" applyFont="1" applyFill="1" applyBorder="1" applyAlignment="1" applyProtection="1">
      <alignment horizontal="center" vertical="center"/>
      <protection locked="0"/>
    </xf>
    <xf numFmtId="0" fontId="34" fillId="3" borderId="7" xfId="0" applyFont="1" applyFill="1" applyBorder="1" applyAlignment="1" applyProtection="1">
      <alignment vertical="center"/>
      <protection locked="0"/>
    </xf>
    <xf numFmtId="0" fontId="34" fillId="3" borderId="7" xfId="3" applyFont="1" applyFill="1" applyBorder="1" applyAlignment="1">
      <alignment horizontal="center" vertical="center" wrapText="1"/>
    </xf>
    <xf numFmtId="3" fontId="22" fillId="3" borderId="7" xfId="1" applyNumberFormat="1" applyFont="1" applyFill="1" applyBorder="1" applyAlignment="1" applyProtection="1">
      <alignment vertical="center"/>
      <protection locked="0"/>
    </xf>
    <xf numFmtId="3" fontId="35" fillId="3" borderId="7" xfId="1" applyNumberFormat="1" applyFont="1" applyFill="1" applyBorder="1" applyAlignment="1" applyProtection="1">
      <alignment vertical="center"/>
      <protection locked="0"/>
    </xf>
    <xf numFmtId="0" fontId="22" fillId="3" borderId="8" xfId="0" applyFont="1" applyFill="1" applyBorder="1" applyAlignment="1" applyProtection="1">
      <alignment horizontal="center" vertical="center" wrapText="1"/>
      <protection locked="0"/>
    </xf>
    <xf numFmtId="0" fontId="22" fillId="3" borderId="8" xfId="0" applyFont="1" applyFill="1" applyBorder="1" applyAlignment="1" applyProtection="1">
      <alignment vertical="center" wrapText="1"/>
      <protection locked="0"/>
    </xf>
    <xf numFmtId="0" fontId="42" fillId="0" borderId="22" xfId="0" applyFont="1" applyBorder="1" applyAlignment="1" applyProtection="1">
      <alignment horizontal="center" vertical="center" wrapText="1"/>
      <protection locked="0"/>
    </xf>
    <xf numFmtId="0" fontId="42" fillId="0" borderId="22" xfId="0" applyFont="1" applyBorder="1" applyAlignment="1" applyProtection="1">
      <alignment vertical="center" wrapText="1"/>
      <protection locked="0"/>
    </xf>
    <xf numFmtId="3" fontId="22" fillId="3" borderId="8" xfId="1" applyNumberFormat="1" applyFont="1" applyFill="1" applyBorder="1" applyAlignment="1" applyProtection="1">
      <alignment horizontal="right" vertical="center"/>
      <protection locked="0"/>
    </xf>
    <xf numFmtId="3" fontId="34" fillId="3" borderId="8" xfId="1" applyNumberFormat="1" applyFont="1" applyFill="1" applyBorder="1" applyAlignment="1">
      <alignment horizontal="right" vertical="center" wrapText="1"/>
    </xf>
    <xf numFmtId="3" fontId="34" fillId="3" borderId="8" xfId="1" applyNumberFormat="1" applyFont="1" applyFill="1" applyBorder="1" applyAlignment="1">
      <alignment horizontal="right" vertical="center"/>
    </xf>
    <xf numFmtId="3" fontId="42" fillId="0" borderId="22" xfId="1" applyNumberFormat="1" applyFont="1" applyBorder="1" applyAlignment="1" applyProtection="1">
      <alignment vertical="center"/>
      <protection locked="0"/>
    </xf>
    <xf numFmtId="168" fontId="34" fillId="0" borderId="22" xfId="1" applyNumberFormat="1" applyFont="1" applyFill="1" applyBorder="1" applyAlignment="1">
      <alignment horizontal="right" vertical="center"/>
    </xf>
    <xf numFmtId="168" fontId="34" fillId="3" borderId="8" xfId="1" applyNumberFormat="1" applyFont="1" applyFill="1" applyBorder="1" applyAlignment="1">
      <alignment horizontal="right" vertical="center" wrapText="1"/>
    </xf>
    <xf numFmtId="3" fontId="22" fillId="3" borderId="8" xfId="1" applyNumberFormat="1" applyFont="1" applyFill="1" applyBorder="1" applyAlignment="1" applyProtection="1">
      <alignment horizontal="center" vertical="center"/>
      <protection locked="0"/>
    </xf>
    <xf numFmtId="168" fontId="42" fillId="0" borderId="22" xfId="1" applyNumberFormat="1" applyFont="1" applyBorder="1" applyAlignment="1" applyProtection="1">
      <alignment vertical="center"/>
      <protection locked="0"/>
    </xf>
    <xf numFmtId="3" fontId="42" fillId="0" borderId="22" xfId="1" applyNumberFormat="1" applyFont="1" applyBorder="1" applyAlignment="1" applyProtection="1">
      <alignment horizontal="center" vertical="center"/>
      <protection locked="0"/>
    </xf>
    <xf numFmtId="0" fontId="42" fillId="0" borderId="7" xfId="0" applyFont="1" applyBorder="1" applyAlignment="1" applyProtection="1">
      <alignment horizontal="center" vertical="center" wrapText="1"/>
      <protection locked="0"/>
    </xf>
    <xf numFmtId="0" fontId="42" fillId="0" borderId="7" xfId="0" applyFont="1" applyBorder="1" applyAlignment="1" applyProtection="1">
      <alignment vertical="center" wrapText="1"/>
      <protection locked="0"/>
    </xf>
    <xf numFmtId="0" fontId="14" fillId="0" borderId="7" xfId="0" applyFont="1" applyBorder="1" applyAlignment="1" applyProtection="1">
      <alignment horizontal="center" vertical="center" wrapText="1"/>
      <protection locked="0"/>
    </xf>
    <xf numFmtId="0" fontId="14" fillId="0" borderId="7" xfId="0" applyFont="1" applyBorder="1" applyAlignment="1" applyProtection="1">
      <alignment vertical="center" wrapText="1"/>
      <protection locked="0"/>
    </xf>
    <xf numFmtId="0" fontId="43" fillId="0" borderId="7" xfId="0" applyFont="1" applyBorder="1" applyAlignment="1" applyProtection="1">
      <alignment vertical="center" wrapText="1"/>
      <protection locked="0"/>
    </xf>
    <xf numFmtId="3" fontId="42" fillId="0" borderId="7" xfId="1" applyNumberFormat="1" applyFont="1" applyBorder="1" applyAlignment="1" applyProtection="1">
      <alignment vertical="center"/>
      <protection locked="0"/>
    </xf>
    <xf numFmtId="3" fontId="14" fillId="0" borderId="7" xfId="1" applyNumberFormat="1" applyFont="1" applyBorder="1" applyAlignment="1" applyProtection="1">
      <alignment vertical="center"/>
      <protection locked="0"/>
    </xf>
    <xf numFmtId="3" fontId="26" fillId="0" borderId="7" xfId="1" applyNumberFormat="1" applyFont="1" applyBorder="1" applyAlignment="1" applyProtection="1">
      <alignment vertical="center"/>
      <protection locked="0"/>
    </xf>
    <xf numFmtId="3" fontId="14" fillId="4" borderId="7" xfId="1" applyNumberFormat="1" applyFont="1" applyFill="1" applyBorder="1" applyAlignment="1" applyProtection="1">
      <alignment vertical="center"/>
      <protection locked="0"/>
    </xf>
    <xf numFmtId="3" fontId="26" fillId="4" borderId="7" xfId="1" applyNumberFormat="1" applyFont="1" applyFill="1" applyBorder="1" applyAlignment="1" applyProtection="1">
      <alignment vertical="center"/>
      <protection locked="0"/>
    </xf>
    <xf numFmtId="168" fontId="42" fillId="0" borderId="7" xfId="1" applyNumberFormat="1" applyFont="1" applyBorder="1" applyAlignment="1" applyProtection="1">
      <alignment vertical="center"/>
      <protection locked="0"/>
    </xf>
    <xf numFmtId="3" fontId="42" fillId="0" borderId="7" xfId="1" applyNumberFormat="1" applyFont="1" applyBorder="1" applyAlignment="1" applyProtection="1">
      <alignment horizontal="center" vertical="center"/>
      <protection locked="0"/>
    </xf>
    <xf numFmtId="168" fontId="14" fillId="0" borderId="7" xfId="1" applyNumberFormat="1" applyFont="1" applyBorder="1" applyAlignment="1" applyProtection="1">
      <alignment vertical="center"/>
      <protection locked="0"/>
    </xf>
    <xf numFmtId="3" fontId="14" fillId="0" borderId="7" xfId="1" applyNumberFormat="1" applyFont="1" applyBorder="1" applyAlignment="1" applyProtection="1">
      <alignment horizontal="center" vertical="center"/>
      <protection locked="0"/>
    </xf>
    <xf numFmtId="0" fontId="26"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protection locked="0"/>
    </xf>
    <xf numFmtId="0" fontId="14" fillId="0" borderId="8" xfId="0" applyFont="1" applyBorder="1" applyAlignment="1" applyProtection="1">
      <alignment vertical="center"/>
      <protection locked="0"/>
    </xf>
    <xf numFmtId="3" fontId="14" fillId="0" borderId="8" xfId="1" applyNumberFormat="1" applyFont="1" applyBorder="1" applyProtection="1">
      <protection locked="0"/>
    </xf>
    <xf numFmtId="168" fontId="34" fillId="0" borderId="8" xfId="1" applyNumberFormat="1" applyFont="1" applyFill="1" applyBorder="1" applyAlignment="1">
      <alignment horizontal="right" vertical="center"/>
    </xf>
    <xf numFmtId="0" fontId="44" fillId="0" borderId="7" xfId="0" applyFont="1" applyBorder="1" applyAlignment="1">
      <alignment vertical="center"/>
    </xf>
    <xf numFmtId="168" fontId="26" fillId="0" borderId="7" xfId="1" applyNumberFormat="1" applyFont="1" applyBorder="1" applyAlignment="1" applyProtection="1">
      <alignment vertical="center"/>
      <protection locked="0"/>
    </xf>
    <xf numFmtId="168" fontId="12" fillId="0" borderId="7" xfId="1" applyNumberFormat="1" applyFont="1" applyBorder="1" applyAlignment="1" applyProtection="1">
      <alignment vertical="center"/>
      <protection locked="0"/>
    </xf>
    <xf numFmtId="168" fontId="26" fillId="4" borderId="7" xfId="1" applyNumberFormat="1" applyFont="1" applyFill="1" applyBorder="1" applyAlignment="1" applyProtection="1">
      <alignment vertical="center"/>
      <protection locked="0"/>
    </xf>
    <xf numFmtId="168" fontId="14" fillId="0" borderId="8" xfId="1" applyNumberFormat="1" applyFont="1" applyBorder="1" applyProtection="1">
      <protection locked="0"/>
    </xf>
    <xf numFmtId="3" fontId="14" fillId="0" borderId="8" xfId="1" applyNumberFormat="1" applyFont="1" applyBorder="1" applyAlignment="1" applyProtection="1">
      <alignment horizontal="center"/>
      <protection locked="0"/>
    </xf>
    <xf numFmtId="168" fontId="12" fillId="0" borderId="0" xfId="1" applyNumberFormat="1" applyFont="1" applyFill="1" applyAlignment="1">
      <alignment horizontal="right" vertical="center"/>
    </xf>
    <xf numFmtId="0" fontId="6" fillId="0" borderId="0" xfId="26" applyFont="1" applyFill="1"/>
    <xf numFmtId="0" fontId="12" fillId="0" borderId="0" xfId="26" applyFont="1" applyFill="1"/>
    <xf numFmtId="0" fontId="34" fillId="0" borderId="0" xfId="26" applyFont="1" applyFill="1"/>
    <xf numFmtId="0" fontId="45" fillId="0" borderId="0" xfId="26" applyFont="1" applyFill="1" applyAlignment="1">
      <alignment vertical="center"/>
    </xf>
    <xf numFmtId="0" fontId="46" fillId="0" borderId="0" xfId="26" applyFont="1" applyFill="1" applyAlignment="1">
      <alignment vertical="center"/>
    </xf>
    <xf numFmtId="0" fontId="46" fillId="3" borderId="0" xfId="26" applyFont="1" applyFill="1" applyAlignment="1">
      <alignment vertical="center"/>
    </xf>
    <xf numFmtId="0" fontId="47" fillId="0" borderId="0" xfId="26" applyFont="1" applyFill="1" applyAlignment="1">
      <alignment vertical="center"/>
    </xf>
    <xf numFmtId="0" fontId="47" fillId="0" borderId="0" xfId="26" applyFont="1" applyFill="1" applyAlignment="1">
      <alignment horizontal="right"/>
    </xf>
    <xf numFmtId="0" fontId="47" fillId="0" borderId="0" xfId="26" applyFont="1" applyFill="1"/>
    <xf numFmtId="0" fontId="47" fillId="0" borderId="0" xfId="26" applyFont="1" applyFill="1" applyAlignment="1">
      <alignment horizontal="center"/>
    </xf>
    <xf numFmtId="0" fontId="47" fillId="0" borderId="0" xfId="26" applyFont="1" applyFill="1" applyAlignment="1">
      <alignment horizontal="center" vertical="center"/>
    </xf>
    <xf numFmtId="0" fontId="7" fillId="0" borderId="0" xfId="26" applyFont="1" applyFill="1" applyAlignment="1">
      <alignment horizontal="left"/>
    </xf>
    <xf numFmtId="0" fontId="7" fillId="0" borderId="0" xfId="26" applyFont="1" applyFill="1" applyAlignment="1">
      <alignment horizontal="center"/>
    </xf>
    <xf numFmtId="0" fontId="6" fillId="0" borderId="0" xfId="26" applyFont="1" applyFill="1" applyAlignment="1">
      <alignment horizontal="center" vertical="center"/>
    </xf>
    <xf numFmtId="0" fontId="6" fillId="0" borderId="0" xfId="26" applyFont="1" applyFill="1" applyAlignment="1">
      <alignment horizontal="right"/>
    </xf>
    <xf numFmtId="0" fontId="34" fillId="0" borderId="1" xfId="27" applyFont="1" applyFill="1" applyBorder="1" applyAlignment="1" applyProtection="1">
      <alignment horizontal="center" vertical="center" wrapText="1"/>
      <protection locked="0"/>
    </xf>
    <xf numFmtId="0" fontId="20" fillId="8" borderId="1" xfId="27" applyFont="1" applyFill="1" applyBorder="1" applyAlignment="1" applyProtection="1">
      <alignment horizontal="center" vertical="center"/>
      <protection locked="0"/>
    </xf>
    <xf numFmtId="0" fontId="20" fillId="8" borderId="1" xfId="26" applyFont="1" applyFill="1" applyBorder="1" applyAlignment="1">
      <alignment horizontal="left" vertical="center" wrapText="1"/>
    </xf>
    <xf numFmtId="0" fontId="20" fillId="8" borderId="1" xfId="26" applyFont="1" applyFill="1" applyBorder="1" applyAlignment="1">
      <alignment horizontal="center" vertical="center" wrapText="1"/>
    </xf>
    <xf numFmtId="2" fontId="20" fillId="8" borderId="1" xfId="26" applyNumberFormat="1" applyFont="1" applyFill="1" applyBorder="1" applyAlignment="1">
      <alignment horizontal="center" vertical="center" wrapText="1"/>
    </xf>
    <xf numFmtId="170" fontId="20" fillId="8" borderId="1" xfId="10" applyNumberFormat="1" applyFont="1" applyFill="1" applyBorder="1" applyAlignment="1" applyProtection="1">
      <alignment horizontal="right" vertical="center"/>
      <protection locked="0"/>
    </xf>
    <xf numFmtId="0" fontId="12" fillId="8" borderId="1" xfId="27" applyFont="1" applyFill="1" applyBorder="1" applyAlignment="1" applyProtection="1">
      <alignment horizontal="center" vertical="center"/>
      <protection locked="0"/>
    </xf>
    <xf numFmtId="0" fontId="12" fillId="8" borderId="1" xfId="26" applyFont="1" applyFill="1" applyBorder="1" applyAlignment="1">
      <alignment horizontal="left" vertical="center" wrapText="1"/>
    </xf>
    <xf numFmtId="0" fontId="12" fillId="8" borderId="1" xfId="26" applyFont="1" applyFill="1" applyBorder="1" applyAlignment="1">
      <alignment horizontal="center" vertical="center" wrapText="1"/>
    </xf>
    <xf numFmtId="3" fontId="12" fillId="8" borderId="1" xfId="10" applyNumberFormat="1" applyFont="1" applyFill="1" applyBorder="1" applyAlignment="1" applyProtection="1">
      <alignment horizontal="center" vertical="center"/>
      <protection locked="0"/>
    </xf>
    <xf numFmtId="170" fontId="12" fillId="8" borderId="1" xfId="10" applyNumberFormat="1" applyFont="1" applyFill="1" applyBorder="1" applyAlignment="1" applyProtection="1">
      <alignment horizontal="right" vertical="center"/>
      <protection locked="0"/>
    </xf>
    <xf numFmtId="0" fontId="12" fillId="0" borderId="1" xfId="27" applyFont="1" applyFill="1" applyBorder="1" applyAlignment="1" applyProtection="1">
      <alignment horizontal="center" vertical="center"/>
      <protection locked="0"/>
    </xf>
    <xf numFmtId="0" fontId="12" fillId="0" borderId="1" xfId="33" applyFont="1" applyFill="1" applyBorder="1" applyAlignment="1">
      <alignment horizontal="left" vertical="center" wrapText="1"/>
    </xf>
    <xf numFmtId="0" fontId="12" fillId="0" borderId="1" xfId="33" applyFont="1" applyFill="1" applyBorder="1" applyAlignment="1">
      <alignment horizontal="center" vertical="center" wrapText="1"/>
    </xf>
    <xf numFmtId="0" fontId="12" fillId="0" borderId="1" xfId="26" applyFont="1" applyFill="1" applyBorder="1" applyAlignment="1">
      <alignment horizontal="center" vertical="center" wrapText="1"/>
    </xf>
    <xf numFmtId="170" fontId="12" fillId="0" borderId="1" xfId="10" applyNumberFormat="1" applyFont="1" applyFill="1" applyBorder="1" applyAlignment="1" applyProtection="1">
      <alignment horizontal="right" vertical="center"/>
      <protection locked="0"/>
    </xf>
    <xf numFmtId="0" fontId="12" fillId="3" borderId="1" xfId="27" applyFont="1" applyFill="1" applyBorder="1" applyAlignment="1" applyProtection="1">
      <alignment horizontal="center" vertical="center"/>
      <protection locked="0"/>
    </xf>
    <xf numFmtId="0" fontId="12" fillId="3" borderId="1" xfId="33" applyFont="1" applyFill="1" applyBorder="1" applyAlignment="1">
      <alignment horizontal="left" vertical="center" wrapText="1"/>
    </xf>
    <xf numFmtId="0" fontId="12" fillId="3" borderId="1" xfId="33" applyFont="1" applyFill="1" applyBorder="1" applyAlignment="1">
      <alignment horizontal="center" vertical="center" wrapText="1"/>
    </xf>
    <xf numFmtId="3" fontId="12" fillId="3" borderId="1" xfId="10" applyNumberFormat="1" applyFont="1" applyFill="1" applyBorder="1" applyAlignment="1" applyProtection="1">
      <alignment horizontal="center" vertical="center"/>
      <protection locked="0"/>
    </xf>
    <xf numFmtId="170" fontId="12" fillId="3" borderId="1" xfId="10" applyNumberFormat="1" applyFont="1" applyFill="1" applyBorder="1" applyAlignment="1" applyProtection="1">
      <alignment horizontal="right" vertical="center"/>
      <protection locked="0"/>
    </xf>
    <xf numFmtId="0" fontId="12" fillId="3" borderId="1" xfId="26" applyFont="1" applyFill="1" applyBorder="1" applyAlignment="1">
      <alignment horizontal="center" vertical="center" wrapText="1"/>
    </xf>
    <xf numFmtId="0" fontId="12" fillId="3" borderId="1" xfId="33" applyFont="1" applyFill="1" applyBorder="1" applyAlignment="1">
      <alignment horizontal="left" vertical="center"/>
    </xf>
    <xf numFmtId="0" fontId="12" fillId="3" borderId="1" xfId="33" applyFont="1" applyFill="1" applyBorder="1" applyAlignment="1">
      <alignment horizontal="center" vertical="center"/>
    </xf>
    <xf numFmtId="0" fontId="46" fillId="0" borderId="1" xfId="27" applyFont="1" applyFill="1" applyBorder="1" applyAlignment="1" applyProtection="1">
      <alignment horizontal="center" vertical="center"/>
      <protection locked="0"/>
    </xf>
    <xf numFmtId="0" fontId="46" fillId="0" borderId="1" xfId="33" applyFont="1" applyFill="1" applyBorder="1" applyAlignment="1">
      <alignment horizontal="left" vertical="center" wrapText="1"/>
    </xf>
    <xf numFmtId="0" fontId="46" fillId="0" borderId="1" xfId="33" applyFont="1" applyFill="1" applyBorder="1" applyAlignment="1">
      <alignment horizontal="center" vertical="center" wrapText="1"/>
    </xf>
    <xf numFmtId="3" fontId="46" fillId="0" borderId="1" xfId="10" applyNumberFormat="1" applyFont="1" applyFill="1" applyBorder="1" applyAlignment="1" applyProtection="1">
      <alignment horizontal="center" vertical="center"/>
      <protection locked="0"/>
    </xf>
    <xf numFmtId="170" fontId="46" fillId="0" borderId="1" xfId="10" applyNumberFormat="1" applyFont="1" applyFill="1" applyBorder="1" applyAlignment="1" applyProtection="1">
      <alignment horizontal="right" vertical="center"/>
      <protection locked="0"/>
    </xf>
    <xf numFmtId="3" fontId="34" fillId="0" borderId="1" xfId="27" applyNumberFormat="1" applyFont="1" applyFill="1" applyBorder="1" applyAlignment="1" applyProtection="1">
      <alignment horizontal="center" vertical="center" wrapText="1"/>
      <protection locked="0"/>
    </xf>
    <xf numFmtId="3" fontId="20" fillId="8" borderId="1" xfId="10" applyNumberFormat="1" applyFont="1" applyFill="1" applyBorder="1" applyAlignment="1" applyProtection="1">
      <alignment horizontal="right" vertical="center"/>
      <protection locked="0"/>
    </xf>
    <xf numFmtId="3" fontId="12" fillId="8" borderId="1" xfId="10" applyNumberFormat="1" applyFont="1" applyFill="1" applyBorder="1" applyAlignment="1" applyProtection="1">
      <alignment horizontal="right" vertical="center"/>
      <protection locked="0"/>
    </xf>
    <xf numFmtId="3" fontId="12" fillId="0" borderId="1" xfId="10" applyNumberFormat="1" applyFont="1" applyFill="1" applyBorder="1" applyAlignment="1" applyProtection="1">
      <alignment vertical="center"/>
      <protection locked="0"/>
    </xf>
    <xf numFmtId="3" fontId="48" fillId="0" borderId="1" xfId="10" applyNumberFormat="1" applyFont="1" applyFill="1" applyBorder="1" applyAlignment="1" applyProtection="1">
      <alignment vertical="center"/>
      <protection locked="0"/>
    </xf>
    <xf numFmtId="3" fontId="48" fillId="0" borderId="1" xfId="15" applyNumberFormat="1" applyFont="1" applyFill="1" applyBorder="1" applyAlignment="1">
      <alignment horizontal="right" vertical="center"/>
    </xf>
    <xf numFmtId="3" fontId="12" fillId="3" borderId="1" xfId="10" applyNumberFormat="1" applyFont="1" applyFill="1" applyBorder="1" applyAlignment="1" applyProtection="1">
      <alignment vertical="center"/>
      <protection locked="0"/>
    </xf>
    <xf numFmtId="3" fontId="48" fillId="3" borderId="1" xfId="10" applyNumberFormat="1" applyFont="1" applyFill="1" applyBorder="1" applyAlignment="1" applyProtection="1">
      <alignment vertical="center"/>
      <protection locked="0"/>
    </xf>
    <xf numFmtId="3" fontId="48" fillId="3" borderId="1" xfId="15" applyNumberFormat="1" applyFont="1" applyFill="1" applyBorder="1" applyAlignment="1">
      <alignment horizontal="right" vertical="center"/>
    </xf>
    <xf numFmtId="3" fontId="46" fillId="0" borderId="1" xfId="10" applyNumberFormat="1" applyFont="1" applyFill="1" applyBorder="1" applyAlignment="1" applyProtection="1">
      <alignment vertical="center"/>
      <protection locked="0"/>
    </xf>
    <xf numFmtId="3" fontId="49" fillId="0" borderId="1" xfId="10" applyNumberFormat="1" applyFont="1" applyFill="1" applyBorder="1" applyAlignment="1" applyProtection="1">
      <alignment vertical="center"/>
      <protection locked="0"/>
    </xf>
    <xf numFmtId="3" fontId="49" fillId="0" borderId="1" xfId="15" applyNumberFormat="1" applyFont="1" applyFill="1" applyBorder="1" applyAlignment="1">
      <alignment horizontal="right" vertical="center"/>
    </xf>
    <xf numFmtId="0" fontId="3" fillId="0" borderId="0" xfId="26" applyFont="1" applyFill="1"/>
    <xf numFmtId="0" fontId="12" fillId="0" borderId="1" xfId="26" applyFont="1" applyFill="1" applyBorder="1"/>
    <xf numFmtId="3" fontId="20" fillId="8" borderId="1" xfId="26" applyNumberFormat="1" applyFont="1" applyFill="1" applyBorder="1" applyAlignment="1">
      <alignment vertical="center"/>
    </xf>
    <xf numFmtId="2" fontId="46" fillId="0" borderId="0" xfId="26" applyNumberFormat="1" applyFont="1" applyFill="1" applyAlignment="1">
      <alignment vertical="center"/>
    </xf>
    <xf numFmtId="176" fontId="45" fillId="0" borderId="0" xfId="26" applyNumberFormat="1" applyFont="1" applyFill="1" applyAlignment="1">
      <alignment vertical="center"/>
    </xf>
    <xf numFmtId="3" fontId="12" fillId="8" borderId="1" xfId="26" applyNumberFormat="1" applyFont="1" applyFill="1" applyBorder="1" applyAlignment="1">
      <alignment vertical="center"/>
    </xf>
    <xf numFmtId="3" fontId="46" fillId="0" borderId="0" xfId="26" applyNumberFormat="1" applyFont="1" applyFill="1" applyAlignment="1">
      <alignment vertical="center"/>
    </xf>
    <xf numFmtId="3" fontId="48" fillId="0" borderId="1" xfId="26" applyNumberFormat="1" applyFont="1" applyFill="1" applyBorder="1" applyAlignment="1">
      <alignment vertical="center"/>
    </xf>
    <xf numFmtId="0" fontId="12" fillId="0" borderId="1" xfId="26" applyFont="1" applyFill="1" applyBorder="1" applyAlignment="1">
      <alignment vertical="center"/>
    </xf>
    <xf numFmtId="2" fontId="12" fillId="0" borderId="1" xfId="26" applyNumberFormat="1" applyFont="1" applyFill="1" applyBorder="1" applyAlignment="1">
      <alignment vertical="center"/>
    </xf>
    <xf numFmtId="3" fontId="12" fillId="0" borderId="1" xfId="26" applyNumberFormat="1" applyFont="1" applyFill="1" applyBorder="1" applyAlignment="1">
      <alignment vertical="center"/>
    </xf>
    <xf numFmtId="0" fontId="12" fillId="8" borderId="1" xfId="26" applyFont="1" applyFill="1" applyBorder="1" applyAlignment="1">
      <alignment vertical="center"/>
    </xf>
    <xf numFmtId="3" fontId="48" fillId="3" borderId="1" xfId="26" applyNumberFormat="1" applyFont="1" applyFill="1" applyBorder="1" applyAlignment="1">
      <alignment vertical="center"/>
    </xf>
    <xf numFmtId="0" fontId="12" fillId="3" borderId="1" xfId="26" applyFont="1" applyFill="1" applyBorder="1" applyAlignment="1">
      <alignment vertical="center"/>
    </xf>
    <xf numFmtId="2" fontId="46" fillId="3" borderId="0" xfId="26" applyNumberFormat="1" applyFont="1" applyFill="1" applyAlignment="1">
      <alignment vertical="center"/>
    </xf>
    <xf numFmtId="3" fontId="12" fillId="0" borderId="1" xfId="10" applyNumberFormat="1" applyFont="1" applyFill="1" applyBorder="1" applyAlignment="1" applyProtection="1">
      <alignment horizontal="center" vertical="center"/>
      <protection locked="0"/>
    </xf>
    <xf numFmtId="0" fontId="47" fillId="0" borderId="0" xfId="26" applyFont="1" applyFill="1" applyAlignment="1">
      <alignment horizontal="right" vertical="center"/>
    </xf>
    <xf numFmtId="168" fontId="47" fillId="0" borderId="0" xfId="26" applyNumberFormat="1" applyFont="1" applyFill="1" applyAlignment="1">
      <alignment horizontal="center" vertical="center"/>
    </xf>
    <xf numFmtId="0" fontId="47" fillId="0" borderId="0" xfId="26" applyFont="1" applyFill="1" applyAlignment="1">
      <alignment horizontal="left"/>
    </xf>
    <xf numFmtId="3" fontId="47" fillId="0" borderId="0" xfId="26" applyNumberFormat="1" applyFont="1" applyFill="1" applyAlignment="1">
      <alignment horizontal="left"/>
    </xf>
    <xf numFmtId="0" fontId="12" fillId="0" borderId="0" xfId="26" applyFont="1" applyFill="1" applyAlignment="1">
      <alignment vertical="center"/>
    </xf>
    <xf numFmtId="0" fontId="12" fillId="0" borderId="0" xfId="26" applyFont="1" applyFill="1" applyAlignment="1">
      <alignment horizontal="right"/>
    </xf>
    <xf numFmtId="0" fontId="50" fillId="0" borderId="0" xfId="0" applyFont="1"/>
    <xf numFmtId="0" fontId="0" fillId="3" borderId="0" xfId="0" applyFont="1" applyFill="1"/>
    <xf numFmtId="0" fontId="0" fillId="0" borderId="0" xfId="0" applyAlignment="1">
      <alignment horizontal="left"/>
    </xf>
    <xf numFmtId="3" fontId="0" fillId="0" borderId="0" xfId="0" applyNumberFormat="1"/>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5" xfId="0" applyFont="1" applyBorder="1" applyAlignment="1">
      <alignment horizontal="center" vertical="center" wrapText="1"/>
    </xf>
    <xf numFmtId="3" fontId="13" fillId="0" borderId="1" xfId="0" applyNumberFormat="1" applyFont="1" applyBorder="1" applyAlignment="1">
      <alignment horizontal="righ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3" fontId="14" fillId="3" borderId="1" xfId="0" applyNumberFormat="1" applyFont="1" applyFill="1" applyBorder="1" applyAlignment="1">
      <alignment horizontal="right" vertical="center" wrapText="1"/>
    </xf>
    <xf numFmtId="4" fontId="14" fillId="3" borderId="1" xfId="0" applyNumberFormat="1" applyFont="1" applyFill="1" applyBorder="1" applyAlignment="1">
      <alignment horizontal="right" vertical="center" wrapText="1"/>
    </xf>
    <xf numFmtId="3" fontId="50" fillId="0" borderId="0" xfId="0" applyNumberFormat="1" applyFont="1"/>
    <xf numFmtId="3" fontId="0" fillId="3" borderId="0" xfId="0" applyNumberFormat="1" applyFont="1" applyFill="1"/>
    <xf numFmtId="0" fontId="14" fillId="0" borderId="1" xfId="0" applyFont="1" applyBorder="1" applyAlignment="1">
      <alignment horizontal="left" vertical="center" wrapText="1"/>
    </xf>
    <xf numFmtId="4" fontId="14" fillId="0" borderId="1" xfId="0" applyNumberFormat="1" applyFont="1" applyBorder="1" applyAlignment="1">
      <alignment horizontal="right" vertical="center" wrapText="1"/>
    </xf>
    <xf numFmtId="3" fontId="14" fillId="0" borderId="1" xfId="0" applyNumberFormat="1" applyFont="1" applyBorder="1" applyAlignment="1">
      <alignment horizontal="right" vertical="center" wrapText="1"/>
    </xf>
    <xf numFmtId="3" fontId="14" fillId="8" borderId="1" xfId="0" applyNumberFormat="1" applyFont="1" applyFill="1" applyBorder="1" applyAlignment="1">
      <alignment horizontal="right" vertical="center" wrapText="1"/>
    </xf>
    <xf numFmtId="4" fontId="48" fillId="3" borderId="1" xfId="0" applyNumberFormat="1" applyFont="1" applyFill="1" applyBorder="1" applyAlignment="1">
      <alignment horizontal="right" vertical="center" wrapText="1"/>
    </xf>
    <xf numFmtId="0" fontId="49" fillId="0" borderId="0" xfId="26" applyFont="1" applyFill="1" applyAlignment="1">
      <alignment vertical="center"/>
    </xf>
    <xf numFmtId="0" fontId="8" fillId="0" borderId="0" xfId="26" applyFont="1" applyFill="1" applyAlignment="1">
      <alignment vertical="center"/>
    </xf>
    <xf numFmtId="0" fontId="3" fillId="0" borderId="0" xfId="26" applyFont="1" applyFill="1" applyAlignment="1">
      <alignment horizontal="right" vertical="center"/>
    </xf>
    <xf numFmtId="0" fontId="3" fillId="0" borderId="0" xfId="26" applyFont="1" applyFill="1" applyAlignment="1">
      <alignment horizontal="center" vertical="center" wrapText="1"/>
    </xf>
    <xf numFmtId="168" fontId="3" fillId="0" borderId="0" xfId="26" applyNumberFormat="1" applyFont="1" applyFill="1" applyAlignment="1">
      <alignment horizontal="center" vertical="center" wrapText="1"/>
    </xf>
    <xf numFmtId="3" fontId="47" fillId="0" borderId="0" xfId="26" applyNumberFormat="1" applyFont="1" applyFill="1" applyAlignment="1">
      <alignment horizontal="center" vertical="center" wrapText="1"/>
    </xf>
    <xf numFmtId="4" fontId="48" fillId="0" borderId="1" xfId="0" applyNumberFormat="1" applyFont="1" applyBorder="1" applyAlignment="1">
      <alignment horizontal="right" vertical="center" wrapText="1"/>
    </xf>
    <xf numFmtId="0" fontId="12" fillId="0" borderId="0" xfId="26" applyFont="1" applyFill="1" applyAlignment="1">
      <alignment horizontal="center" vertical="center" wrapText="1"/>
    </xf>
    <xf numFmtId="0" fontId="47" fillId="0" borderId="0" xfId="26" applyFont="1" applyFill="1" applyAlignment="1">
      <alignment horizontal="center" vertical="center" wrapText="1"/>
    </xf>
    <xf numFmtId="0" fontId="7" fillId="0" borderId="0" xfId="26" applyFont="1" applyFill="1" applyAlignment="1">
      <alignment horizontal="center" vertical="center" wrapText="1"/>
    </xf>
    <xf numFmtId="0" fontId="6" fillId="0" borderId="0" xfId="26" applyFont="1" applyFill="1" applyAlignment="1">
      <alignment horizontal="center" vertical="center" wrapText="1"/>
    </xf>
    <xf numFmtId="170" fontId="20" fillId="8" borderId="1" xfId="10" applyNumberFormat="1" applyFont="1" applyFill="1" applyBorder="1" applyAlignment="1" applyProtection="1">
      <alignment horizontal="center" vertical="center" wrapText="1"/>
      <protection locked="0"/>
    </xf>
    <xf numFmtId="0" fontId="55" fillId="0" borderId="1" xfId="0" applyFont="1" applyBorder="1" applyAlignment="1">
      <alignment horizontal="justify" vertical="center" wrapText="1"/>
    </xf>
    <xf numFmtId="2" fontId="12" fillId="0" borderId="1" xfId="26" applyNumberFormat="1" applyFont="1" applyFill="1" applyBorder="1" applyAlignment="1">
      <alignment horizontal="center" vertical="center" wrapText="1"/>
    </xf>
    <xf numFmtId="170" fontId="12" fillId="0" borderId="1" xfId="10" applyNumberFormat="1" applyFont="1" applyFill="1" applyBorder="1" applyAlignment="1" applyProtection="1">
      <alignment horizontal="center" vertical="center" wrapText="1"/>
      <protection locked="0"/>
    </xf>
    <xf numFmtId="0" fontId="12" fillId="0" borderId="1" xfId="26" applyFont="1" applyFill="1" applyBorder="1" applyAlignment="1">
      <alignment horizontal="justify" vertical="center" wrapText="1"/>
    </xf>
    <xf numFmtId="0" fontId="12" fillId="0" borderId="1" xfId="26" applyFont="1" applyFill="1" applyBorder="1" applyAlignment="1">
      <alignment horizontal="left" vertical="center" wrapText="1"/>
    </xf>
    <xf numFmtId="3" fontId="12" fillId="0" borderId="1" xfId="10" applyNumberFormat="1" applyFont="1" applyFill="1" applyBorder="1" applyAlignment="1" applyProtection="1">
      <alignment horizontal="center" vertical="center" wrapText="1"/>
      <protection locked="0"/>
    </xf>
    <xf numFmtId="3" fontId="12" fillId="3" borderId="1" xfId="10" applyNumberFormat="1" applyFont="1" applyFill="1" applyBorder="1" applyAlignment="1" applyProtection="1">
      <alignment horizontal="center" vertical="center" wrapText="1"/>
      <protection locked="0"/>
    </xf>
    <xf numFmtId="170" fontId="12" fillId="3" borderId="1" xfId="10" applyNumberFormat="1" applyFont="1" applyFill="1" applyBorder="1" applyAlignment="1" applyProtection="1">
      <alignment horizontal="center" vertical="center" wrapText="1"/>
      <protection locked="0"/>
    </xf>
    <xf numFmtId="3" fontId="46" fillId="0" borderId="1" xfId="10" applyNumberFormat="1" applyFont="1" applyFill="1" applyBorder="1" applyAlignment="1" applyProtection="1">
      <alignment horizontal="center" vertical="center" wrapText="1"/>
      <protection locked="0"/>
    </xf>
    <xf numFmtId="170" fontId="46" fillId="0" borderId="1" xfId="10" applyNumberFormat="1" applyFont="1" applyFill="1" applyBorder="1" applyAlignment="1" applyProtection="1">
      <alignment horizontal="center" vertical="center" wrapText="1"/>
      <protection locked="0"/>
    </xf>
    <xf numFmtId="3" fontId="20" fillId="8" borderId="1" xfId="10" applyNumberFormat="1" applyFont="1" applyFill="1" applyBorder="1" applyAlignment="1" applyProtection="1">
      <alignment horizontal="center" vertical="center" wrapText="1"/>
      <protection locked="0"/>
    </xf>
    <xf numFmtId="3" fontId="20" fillId="8" borderId="1" xfId="26" applyNumberFormat="1" applyFont="1" applyFill="1" applyBorder="1" applyAlignment="1">
      <alignment horizontal="center" vertical="center" wrapText="1"/>
    </xf>
    <xf numFmtId="3" fontId="48" fillId="0" borderId="1" xfId="10" applyNumberFormat="1" applyFont="1" applyFill="1" applyBorder="1" applyAlignment="1" applyProtection="1">
      <alignment horizontal="center" vertical="center" wrapText="1"/>
      <protection locked="0"/>
    </xf>
    <xf numFmtId="3" fontId="48" fillId="0" borderId="1" xfId="15" applyNumberFormat="1" applyFont="1" applyFill="1" applyBorder="1" applyAlignment="1">
      <alignment horizontal="center" vertical="center" wrapText="1"/>
    </xf>
    <xf numFmtId="3" fontId="48" fillId="3" borderId="1" xfId="10" applyNumberFormat="1" applyFont="1" applyFill="1" applyBorder="1" applyAlignment="1" applyProtection="1">
      <alignment horizontal="center" vertical="center" wrapText="1"/>
      <protection locked="0"/>
    </xf>
    <xf numFmtId="3" fontId="48" fillId="3" borderId="1" xfId="15" applyNumberFormat="1" applyFont="1" applyFill="1" applyBorder="1" applyAlignment="1">
      <alignment horizontal="center" vertical="center" wrapText="1"/>
    </xf>
    <xf numFmtId="3" fontId="49" fillId="0" borderId="1" xfId="10" applyNumberFormat="1" applyFont="1" applyFill="1" applyBorder="1" applyAlignment="1" applyProtection="1">
      <alignment horizontal="center" vertical="center" wrapText="1"/>
      <protection locked="0"/>
    </xf>
    <xf numFmtId="3" fontId="49" fillId="0" borderId="1" xfId="15" applyNumberFormat="1" applyFont="1" applyFill="1" applyBorder="1" applyAlignment="1">
      <alignment horizontal="center" vertical="center" wrapText="1"/>
    </xf>
    <xf numFmtId="0" fontId="19" fillId="0" borderId="0" xfId="0" applyFont="1" applyAlignment="1">
      <alignment vertical="center" wrapText="1"/>
    </xf>
    <xf numFmtId="0" fontId="29" fillId="0" borderId="0" xfId="0" applyFont="1" applyBorder="1" applyAlignment="1"/>
    <xf numFmtId="3" fontId="12" fillId="0" borderId="1" xfId="26" applyNumberFormat="1" applyFont="1" applyFill="1" applyBorder="1" applyAlignment="1">
      <alignment horizontal="center" vertical="center" wrapText="1"/>
    </xf>
    <xf numFmtId="3" fontId="45" fillId="0" borderId="0" xfId="26" applyNumberFormat="1" applyFont="1" applyFill="1" applyAlignment="1">
      <alignment vertical="center"/>
    </xf>
    <xf numFmtId="2" fontId="12" fillId="0" borderId="0" xfId="26" applyNumberFormat="1" applyFont="1" applyFill="1" applyAlignment="1">
      <alignment vertical="center"/>
    </xf>
    <xf numFmtId="3" fontId="26" fillId="0" borderId="0" xfId="26" applyNumberFormat="1" applyFont="1" applyFill="1" applyAlignment="1">
      <alignment vertical="center"/>
    </xf>
    <xf numFmtId="176" fontId="12" fillId="0" borderId="0" xfId="26" applyNumberFormat="1" applyFont="1" applyFill="1" applyAlignment="1">
      <alignment vertical="center"/>
    </xf>
    <xf numFmtId="3" fontId="12" fillId="0" borderId="0" xfId="26" applyNumberFormat="1" applyFont="1" applyFill="1" applyAlignment="1">
      <alignment vertical="center"/>
    </xf>
    <xf numFmtId="1" fontId="45" fillId="0" borderId="0" xfId="26" applyNumberFormat="1" applyFont="1" applyFill="1" applyAlignment="1">
      <alignment vertical="center"/>
    </xf>
    <xf numFmtId="3" fontId="48" fillId="0" borderId="1" xfId="26" applyNumberFormat="1" applyFont="1" applyFill="1" applyBorder="1" applyAlignment="1">
      <alignment horizontal="center" vertical="center" wrapText="1"/>
    </xf>
    <xf numFmtId="3" fontId="48" fillId="3" borderId="1" xfId="26" applyNumberFormat="1" applyFont="1" applyFill="1" applyBorder="1" applyAlignment="1">
      <alignment horizontal="center" vertical="center" wrapText="1"/>
    </xf>
    <xf numFmtId="168" fontId="47" fillId="0" borderId="0" xfId="26" applyNumberFormat="1" applyFont="1" applyFill="1" applyAlignment="1">
      <alignment horizontal="center" vertical="center" wrapText="1"/>
    </xf>
    <xf numFmtId="0" fontId="47" fillId="0" borderId="0" xfId="26" quotePrefix="1" applyFont="1" applyFill="1" applyAlignment="1">
      <alignment horizontal="left"/>
    </xf>
    <xf numFmtId="168" fontId="22" fillId="8" borderId="1" xfId="1" quotePrefix="1" applyNumberFormat="1" applyFont="1" applyFill="1" applyBorder="1" applyAlignment="1">
      <alignment horizontal="center" vertical="center" wrapText="1"/>
    </xf>
    <xf numFmtId="168" fontId="34" fillId="8" borderId="13" xfId="1" quotePrefix="1" applyNumberFormat="1" applyFont="1" applyFill="1" applyBorder="1" applyAlignment="1">
      <alignment horizontal="center" vertical="center" wrapText="1"/>
    </xf>
    <xf numFmtId="168" fontId="22" fillId="0" borderId="7" xfId="1" quotePrefix="1" applyNumberFormat="1" applyFont="1" applyFill="1" applyBorder="1" applyAlignment="1">
      <alignment horizontal="center" vertical="center"/>
    </xf>
    <xf numFmtId="168" fontId="34" fillId="0" borderId="7" xfId="1" quotePrefix="1" applyNumberFormat="1" applyFont="1" applyFill="1" applyBorder="1" applyAlignment="1">
      <alignment horizontal="center" vertical="center"/>
    </xf>
    <xf numFmtId="168" fontId="22" fillId="3" borderId="7" xfId="1" quotePrefix="1" applyNumberFormat="1" applyFont="1" applyFill="1" applyBorder="1" applyAlignment="1">
      <alignment horizontal="center" vertical="center"/>
    </xf>
    <xf numFmtId="168" fontId="34" fillId="3" borderId="7" xfId="1" quotePrefix="1" applyNumberFormat="1" applyFont="1" applyFill="1" applyBorder="1" applyAlignment="1">
      <alignment horizontal="center" vertical="center"/>
    </xf>
    <xf numFmtId="168" fontId="35" fillId="0" borderId="7" xfId="1" quotePrefix="1" applyNumberFormat="1" applyFont="1" applyFill="1" applyBorder="1" applyAlignment="1">
      <alignment horizontal="justify" vertical="center" wrapText="1"/>
    </xf>
    <xf numFmtId="0" fontId="12" fillId="3" borderId="4" xfId="34" quotePrefix="1" applyFont="1" applyFill="1" applyBorder="1" applyAlignment="1">
      <alignment horizontal="center" vertical="center" wrapText="1"/>
    </xf>
    <xf numFmtId="0" fontId="12" fillId="3" borderId="21" xfId="34" quotePrefix="1" applyFont="1" applyFill="1" applyBorder="1" applyAlignment="1">
      <alignment horizontal="center" vertical="center" wrapText="1"/>
    </xf>
    <xf numFmtId="0" fontId="20" fillId="3" borderId="21" xfId="34" quotePrefix="1" applyFont="1" applyFill="1" applyBorder="1" applyAlignment="1">
      <alignment horizontal="center" vertical="center" wrapText="1"/>
    </xf>
    <xf numFmtId="0" fontId="20" fillId="3" borderId="20" xfId="34" quotePrefix="1" applyFont="1" applyFill="1" applyBorder="1" applyAlignment="1">
      <alignment horizontal="center" vertical="center" wrapText="1"/>
    </xf>
    <xf numFmtId="168" fontId="12" fillId="3" borderId="7" xfId="17" quotePrefix="1" applyNumberFormat="1" applyFont="1" applyFill="1" applyBorder="1" applyAlignment="1">
      <alignment horizontal="center" vertical="center"/>
    </xf>
    <xf numFmtId="0" fontId="12" fillId="3" borderId="7" xfId="7" quotePrefix="1" applyFont="1" applyFill="1" applyBorder="1" applyAlignment="1">
      <alignment horizontal="center" vertical="center"/>
    </xf>
    <xf numFmtId="0" fontId="12" fillId="3" borderId="7" xfId="34" quotePrefix="1" applyFont="1" applyFill="1" applyBorder="1" applyAlignment="1">
      <alignment horizontal="center" vertical="center"/>
    </xf>
    <xf numFmtId="0" fontId="20" fillId="3" borderId="7" xfId="7" quotePrefix="1" applyFont="1" applyFill="1" applyBorder="1" applyAlignment="1">
      <alignment horizontal="center" vertical="center"/>
    </xf>
    <xf numFmtId="0" fontId="12" fillId="3" borderId="1" xfId="34" quotePrefix="1" applyFont="1" applyFill="1" applyBorder="1" applyAlignment="1">
      <alignment horizontal="center" vertical="center" wrapText="1"/>
    </xf>
    <xf numFmtId="0" fontId="12" fillId="3" borderId="8" xfId="34" quotePrefix="1" applyFont="1" applyFill="1" applyBorder="1" applyAlignment="1">
      <alignment horizontal="center" vertical="center"/>
    </xf>
    <xf numFmtId="0" fontId="22" fillId="3" borderId="1" xfId="34" quotePrefix="1" applyFont="1" applyFill="1" applyBorder="1" applyAlignment="1">
      <alignment horizontal="center" vertical="center" wrapText="1"/>
    </xf>
    <xf numFmtId="0" fontId="20" fillId="3" borderId="1" xfId="34" quotePrefix="1" applyFont="1" applyFill="1" applyBorder="1" applyAlignment="1">
      <alignment horizontal="center" vertical="center" wrapText="1"/>
    </xf>
    <xf numFmtId="0" fontId="74" fillId="0" borderId="0" xfId="0" applyFont="1" applyAlignment="1">
      <alignment vertical="center"/>
    </xf>
    <xf numFmtId="0" fontId="73" fillId="0" borderId="0" xfId="0" applyFont="1" applyAlignment="1">
      <alignment vertical="center"/>
    </xf>
    <xf numFmtId="0" fontId="76" fillId="0" borderId="1" xfId="0" applyFont="1" applyBorder="1" applyAlignment="1">
      <alignment horizontal="center" vertical="center" wrapText="1"/>
    </xf>
    <xf numFmtId="0" fontId="76" fillId="2" borderId="22" xfId="0" applyFont="1" applyFill="1" applyBorder="1" applyAlignment="1">
      <alignment horizontal="center" vertical="center" wrapText="1"/>
    </xf>
    <xf numFmtId="170" fontId="76" fillId="2" borderId="22" xfId="0" applyNumberFormat="1" applyFont="1" applyFill="1" applyBorder="1" applyAlignment="1">
      <alignment horizontal="right" vertical="center" wrapText="1"/>
    </xf>
    <xf numFmtId="0" fontId="78" fillId="2" borderId="22" xfId="0" applyFont="1" applyFill="1" applyBorder="1" applyAlignment="1">
      <alignment vertical="center"/>
    </xf>
    <xf numFmtId="0" fontId="76" fillId="0" borderId="7" xfId="0" applyFont="1" applyBorder="1" applyAlignment="1">
      <alignment horizontal="center" vertical="center" wrapText="1"/>
    </xf>
    <xf numFmtId="0" fontId="76" fillId="0" borderId="7" xfId="27" applyFont="1" applyBorder="1" applyAlignment="1">
      <alignment horizontal="justify" vertical="center" wrapText="1"/>
    </xf>
    <xf numFmtId="170" fontId="76" fillId="0" borderId="7" xfId="0" applyNumberFormat="1" applyFont="1" applyFill="1" applyBorder="1" applyAlignment="1">
      <alignment horizontal="right" vertical="center" wrapText="1"/>
    </xf>
    <xf numFmtId="0" fontId="76" fillId="0" borderId="7" xfId="0" quotePrefix="1" applyFont="1" applyBorder="1" applyAlignment="1">
      <alignment horizontal="center" vertical="center" wrapText="1"/>
    </xf>
    <xf numFmtId="0" fontId="78" fillId="0" borderId="7" xfId="0" quotePrefix="1" applyFont="1" applyBorder="1" applyAlignment="1">
      <alignment horizontal="center" vertical="center" wrapText="1"/>
    </xf>
    <xf numFmtId="0" fontId="78" fillId="0" borderId="7" xfId="27" applyFont="1" applyBorder="1" applyAlignment="1">
      <alignment horizontal="justify" vertical="center" wrapText="1"/>
    </xf>
    <xf numFmtId="170" fontId="78" fillId="0" borderId="7" xfId="0" applyNumberFormat="1" applyFont="1" applyFill="1" applyBorder="1" applyAlignment="1">
      <alignment horizontal="right" vertical="center" wrapText="1"/>
    </xf>
    <xf numFmtId="0" fontId="78" fillId="0" borderId="7" xfId="0" applyFont="1" applyBorder="1" applyAlignment="1">
      <alignment horizontal="center" vertical="center" wrapText="1"/>
    </xf>
    <xf numFmtId="0" fontId="76" fillId="0" borderId="7" xfId="0" applyFont="1" applyBorder="1" applyAlignment="1">
      <alignment horizontal="justify" vertical="center" wrapText="1"/>
    </xf>
    <xf numFmtId="3" fontId="76" fillId="0" borderId="7" xfId="0" applyNumberFormat="1" applyFont="1" applyBorder="1" applyAlignment="1">
      <alignment horizontal="center" vertical="center" wrapText="1"/>
    </xf>
    <xf numFmtId="0" fontId="76" fillId="0" borderId="7" xfId="27" applyFont="1" applyBorder="1" applyAlignment="1">
      <alignment horizontal="justify" vertical="center"/>
    </xf>
    <xf numFmtId="170" fontId="76" fillId="0" borderId="7" xfId="0" applyNumberFormat="1" applyFont="1" applyBorder="1" applyAlignment="1">
      <alignment horizontal="right" vertical="center" wrapText="1"/>
    </xf>
    <xf numFmtId="0" fontId="78" fillId="0" borderId="8" xfId="0" quotePrefix="1" applyFont="1" applyBorder="1" applyAlignment="1">
      <alignment horizontal="center" vertical="center" wrapText="1"/>
    </xf>
    <xf numFmtId="0" fontId="78" fillId="0" borderId="8" xfId="24" applyNumberFormat="1" applyFont="1" applyBorder="1" applyAlignment="1">
      <alignment vertical="center" wrapText="1"/>
    </xf>
    <xf numFmtId="170" fontId="78" fillId="0" borderId="8" xfId="1" applyNumberFormat="1" applyFont="1" applyBorder="1" applyAlignment="1">
      <alignment horizontal="right" vertical="center" wrapText="1"/>
    </xf>
    <xf numFmtId="170" fontId="78" fillId="0" borderId="8" xfId="27" applyNumberFormat="1" applyFont="1" applyBorder="1" applyAlignment="1">
      <alignment horizontal="right" vertical="center" wrapText="1"/>
    </xf>
    <xf numFmtId="0" fontId="78" fillId="0" borderId="8" xfId="0" applyFont="1" applyBorder="1" applyAlignment="1">
      <alignment horizontal="center" vertical="center" wrapText="1"/>
    </xf>
    <xf numFmtId="170" fontId="78" fillId="0" borderId="7" xfId="0" applyNumberFormat="1" applyFont="1" applyBorder="1" applyAlignment="1">
      <alignment horizontal="right" vertical="center" wrapText="1"/>
    </xf>
    <xf numFmtId="0" fontId="77" fillId="0" borderId="0" xfId="0" quotePrefix="1" applyFont="1" applyBorder="1" applyAlignment="1">
      <alignment vertical="center" wrapText="1"/>
    </xf>
    <xf numFmtId="0" fontId="77" fillId="0" borderId="0" xfId="0" applyFont="1" applyBorder="1" applyAlignment="1">
      <alignment vertical="center" wrapText="1"/>
    </xf>
    <xf numFmtId="0" fontId="78" fillId="0" borderId="7" xfId="27" quotePrefix="1" applyFont="1" applyBorder="1" applyAlignment="1">
      <alignment horizontal="justify" vertical="center" wrapText="1"/>
    </xf>
    <xf numFmtId="0" fontId="78" fillId="0" borderId="8" xfId="27" quotePrefix="1" applyFont="1" applyBorder="1" applyAlignment="1">
      <alignment horizontal="justify" vertical="center" wrapText="1"/>
    </xf>
    <xf numFmtId="0" fontId="72" fillId="0" borderId="0" xfId="0" applyFont="1" applyAlignment="1">
      <alignment vertical="center"/>
    </xf>
    <xf numFmtId="3" fontId="76" fillId="0" borderId="7" xfId="0" applyNumberFormat="1" applyFont="1" applyFill="1" applyBorder="1" applyAlignment="1">
      <alignment horizontal="right" vertical="center" wrapText="1"/>
    </xf>
    <xf numFmtId="0" fontId="78" fillId="0" borderId="7" xfId="27" applyFont="1" applyBorder="1" applyAlignment="1">
      <alignment horizontal="justify" vertical="center"/>
    </xf>
    <xf numFmtId="170" fontId="78" fillId="0" borderId="7" xfId="27" applyNumberFormat="1" applyFont="1" applyBorder="1" applyAlignment="1">
      <alignment horizontal="justify" vertical="center"/>
    </xf>
    <xf numFmtId="0" fontId="78" fillId="0" borderId="7" xfId="0" applyFont="1" applyBorder="1" applyAlignment="1">
      <alignment vertical="center" wrapText="1"/>
    </xf>
    <xf numFmtId="0" fontId="76" fillId="2" borderId="7" xfId="2" applyFont="1" applyFill="1" applyBorder="1" applyAlignment="1">
      <alignment horizontal="center" vertical="center" wrapText="1"/>
    </xf>
    <xf numFmtId="0" fontId="76" fillId="2" borderId="7" xfId="27" applyFont="1" applyFill="1" applyBorder="1" applyAlignment="1">
      <alignment horizontal="left" vertical="center" wrapText="1"/>
    </xf>
    <xf numFmtId="169" fontId="78" fillId="0" borderId="7" xfId="13" applyNumberFormat="1" applyFont="1" applyBorder="1" applyAlignment="1">
      <alignment horizontal="left" vertical="center" wrapText="1"/>
    </xf>
    <xf numFmtId="0" fontId="20" fillId="0" borderId="1" xfId="27" applyFont="1" applyFill="1" applyBorder="1" applyAlignment="1" applyProtection="1">
      <alignment horizontal="center" vertical="center" wrapText="1"/>
      <protection locked="0"/>
    </xf>
    <xf numFmtId="168" fontId="21" fillId="0" borderId="10" xfId="10" applyNumberFormat="1" applyFont="1" applyFill="1" applyBorder="1" applyAlignment="1" applyProtection="1">
      <alignment horizontal="center" vertical="center" wrapText="1"/>
      <protection locked="0"/>
    </xf>
    <xf numFmtId="168" fontId="21" fillId="0" borderId="9" xfId="10" applyNumberFormat="1" applyFont="1" applyFill="1" applyBorder="1" applyAlignment="1" applyProtection="1">
      <alignment horizontal="center" vertical="center" wrapText="1"/>
      <protection locked="0"/>
    </xf>
    <xf numFmtId="168" fontId="21" fillId="0" borderId="11" xfId="10" applyNumberFormat="1" applyFont="1" applyFill="1" applyBorder="1" applyAlignment="1" applyProtection="1">
      <alignment horizontal="center" vertical="center" wrapText="1"/>
      <protection locked="0"/>
    </xf>
    <xf numFmtId="168" fontId="21" fillId="0" borderId="12" xfId="10" applyNumberFormat="1" applyFont="1" applyFill="1" applyBorder="1" applyAlignment="1" applyProtection="1">
      <alignment horizontal="center" vertical="center" wrapText="1"/>
      <protection locked="0"/>
    </xf>
    <xf numFmtId="168" fontId="21" fillId="0" borderId="6" xfId="10" applyNumberFormat="1" applyFont="1" applyFill="1" applyBorder="1" applyAlignment="1" applyProtection="1">
      <alignment horizontal="center" vertical="center" wrapText="1"/>
      <protection locked="0"/>
    </xf>
    <xf numFmtId="168" fontId="21" fillId="0" borderId="14" xfId="10" applyNumberFormat="1" applyFont="1" applyFill="1" applyBorder="1" applyAlignment="1" applyProtection="1">
      <alignment horizontal="center" vertical="center" wrapText="1"/>
      <protection locked="0"/>
    </xf>
    <xf numFmtId="0" fontId="47" fillId="0" borderId="0" xfId="26" applyFont="1" applyFill="1" applyAlignment="1">
      <alignment horizontal="center" vertical="center" wrapText="1"/>
    </xf>
    <xf numFmtId="0" fontId="20" fillId="0" borderId="4" xfId="27" applyFont="1" applyFill="1" applyBorder="1" applyAlignment="1" applyProtection="1">
      <alignment horizontal="center" vertical="center" wrapText="1"/>
      <protection locked="0"/>
    </xf>
    <xf numFmtId="0" fontId="20" fillId="0" borderId="21" xfId="27" applyFont="1" applyFill="1" applyBorder="1" applyAlignment="1" applyProtection="1">
      <alignment horizontal="center" vertical="center" wrapText="1"/>
      <protection locked="0"/>
    </xf>
    <xf numFmtId="0" fontId="20" fillId="0" borderId="5" xfId="27" applyFont="1" applyFill="1" applyBorder="1" applyAlignment="1" applyProtection="1">
      <alignment horizontal="center" vertical="center" wrapText="1"/>
      <protection locked="0"/>
    </xf>
    <xf numFmtId="168" fontId="20" fillId="0" borderId="1" xfId="10" applyNumberFormat="1" applyFont="1" applyFill="1" applyBorder="1" applyAlignment="1" applyProtection="1">
      <alignment horizontal="center" vertical="center" wrapText="1"/>
      <protection locked="0"/>
    </xf>
    <xf numFmtId="0" fontId="54" fillId="0" borderId="0" xfId="26" applyFont="1" applyFill="1" applyAlignment="1">
      <alignment horizontal="left" vertical="center"/>
    </xf>
    <xf numFmtId="0" fontId="54" fillId="0" borderId="0" xfId="26" quotePrefix="1" applyFont="1" applyFill="1" applyAlignment="1">
      <alignment horizontal="justify" vertical="center" wrapText="1"/>
    </xf>
    <xf numFmtId="0" fontId="54" fillId="0" borderId="0" xfId="26" applyFont="1" applyFill="1" applyAlignment="1">
      <alignment horizontal="justify" vertical="center" wrapText="1"/>
    </xf>
    <xf numFmtId="0" fontId="54" fillId="0" borderId="0" xfId="26" quotePrefix="1" applyFont="1" applyFill="1" applyAlignment="1">
      <alignment horizontal="left"/>
    </xf>
    <xf numFmtId="0" fontId="54" fillId="0" borderId="0" xfId="26" applyFont="1" applyFill="1" applyAlignment="1">
      <alignment horizontal="left"/>
    </xf>
    <xf numFmtId="168" fontId="20" fillId="0" borderId="4" xfId="10" applyNumberFormat="1" applyFont="1" applyFill="1" applyBorder="1" applyAlignment="1" applyProtection="1">
      <alignment horizontal="center" vertical="center" wrapText="1"/>
      <protection locked="0"/>
    </xf>
    <xf numFmtId="168" fontId="20" fillId="0" borderId="21" xfId="10" applyNumberFormat="1" applyFont="1" applyFill="1" applyBorder="1" applyAlignment="1" applyProtection="1">
      <alignment horizontal="center" vertical="center" wrapText="1"/>
      <protection locked="0"/>
    </xf>
    <xf numFmtId="168" fontId="20" fillId="0" borderId="5" xfId="10" applyNumberFormat="1" applyFont="1" applyFill="1" applyBorder="1" applyAlignment="1" applyProtection="1">
      <alignment horizontal="center" vertical="center" wrapText="1"/>
      <protection locked="0"/>
    </xf>
    <xf numFmtId="49" fontId="20" fillId="0" borderId="1" xfId="10" applyNumberFormat="1" applyFont="1" applyFill="1" applyBorder="1" applyAlignment="1" applyProtection="1">
      <alignment horizontal="center" vertical="center" wrapText="1"/>
      <protection locked="0"/>
    </xf>
    <xf numFmtId="0" fontId="20" fillId="0" borderId="1" xfId="26" applyFont="1" applyFill="1" applyBorder="1" applyAlignment="1">
      <alignment horizontal="center" vertical="center" wrapText="1"/>
    </xf>
    <xf numFmtId="0" fontId="20" fillId="0" borderId="4" xfId="26" applyFont="1" applyFill="1" applyBorder="1" applyAlignment="1">
      <alignment horizontal="center" vertical="center" wrapText="1"/>
    </xf>
    <xf numFmtId="0" fontId="20" fillId="0" borderId="21" xfId="26" applyFont="1" applyFill="1" applyBorder="1" applyAlignment="1">
      <alignment horizontal="center" vertical="center" wrapText="1"/>
    </xf>
    <xf numFmtId="0" fontId="20" fillId="0" borderId="5" xfId="26" applyFont="1" applyFill="1" applyBorder="1" applyAlignment="1">
      <alignment horizontal="center" vertical="center" wrapText="1"/>
    </xf>
    <xf numFmtId="0" fontId="7" fillId="0" borderId="0" xfId="26" applyFont="1" applyFill="1" applyAlignment="1">
      <alignment horizontal="left" vertical="center"/>
    </xf>
    <xf numFmtId="0" fontId="18" fillId="0" borderId="0" xfId="27" applyFont="1" applyFill="1" applyBorder="1" applyAlignment="1" applyProtection="1">
      <alignment horizontal="center" vertical="center" wrapText="1"/>
      <protection locked="0"/>
    </xf>
    <xf numFmtId="0" fontId="19" fillId="0" borderId="0" xfId="0" applyFont="1" applyAlignment="1">
      <alignment horizontal="center" vertical="center" wrapText="1"/>
    </xf>
    <xf numFmtId="0" fontId="29" fillId="0" borderId="0" xfId="0" applyFont="1" applyBorder="1" applyAlignment="1">
      <alignment horizontal="right"/>
    </xf>
    <xf numFmtId="0" fontId="10" fillId="0" borderId="0" xfId="26" applyFont="1" applyFill="1" applyBorder="1" applyAlignment="1">
      <alignment horizontal="center" vertical="center" wrapText="1"/>
    </xf>
    <xf numFmtId="169" fontId="20" fillId="0" borderId="1" xfId="15" applyNumberFormat="1" applyFont="1" applyFill="1" applyBorder="1" applyAlignment="1" applyProtection="1">
      <alignment horizontal="center" vertical="center" wrapText="1"/>
      <protection locked="0"/>
    </xf>
    <xf numFmtId="0" fontId="47" fillId="0" borderId="0" xfId="26" applyFont="1" applyFill="1" applyAlignment="1">
      <alignment horizontal="center"/>
    </xf>
    <xf numFmtId="0" fontId="53" fillId="0" borderId="4" xfId="27" applyFont="1" applyFill="1" applyBorder="1" applyAlignment="1" applyProtection="1">
      <alignment horizontal="center" vertical="center" wrapText="1"/>
      <protection locked="0"/>
    </xf>
    <xf numFmtId="0" fontId="53" fillId="0" borderId="21" xfId="27" applyFont="1" applyFill="1" applyBorder="1" applyAlignment="1" applyProtection="1">
      <alignment horizontal="center" vertical="center" wrapText="1"/>
      <protection locked="0"/>
    </xf>
    <xf numFmtId="0" fontId="53" fillId="0" borderId="5" xfId="27" applyFont="1" applyFill="1" applyBorder="1" applyAlignment="1" applyProtection="1">
      <alignment horizontal="center" vertical="center" wrapText="1"/>
      <protection locked="0"/>
    </xf>
    <xf numFmtId="0" fontId="53" fillId="0" borderId="1" xfId="27" applyFont="1" applyFill="1" applyBorder="1" applyAlignment="1" applyProtection="1">
      <alignment horizontal="center" vertical="center" wrapText="1"/>
      <protection locked="0"/>
    </xf>
    <xf numFmtId="0" fontId="54" fillId="0" borderId="0" xfId="26" quotePrefix="1" applyFont="1" applyFill="1" applyAlignment="1">
      <alignment horizontal="left" vertical="center" wrapText="1"/>
    </xf>
    <xf numFmtId="0" fontId="54" fillId="0" borderId="0" xfId="26" applyFont="1" applyFill="1" applyAlignment="1">
      <alignment horizontal="left" vertical="center" wrapText="1"/>
    </xf>
    <xf numFmtId="0" fontId="20" fillId="0" borderId="10" xfId="27" applyFont="1" applyFill="1" applyBorder="1" applyAlignment="1" applyProtection="1">
      <alignment horizontal="center" vertical="center" wrapText="1"/>
      <protection locked="0"/>
    </xf>
    <xf numFmtId="0" fontId="20" fillId="0" borderId="9" xfId="27" applyFont="1" applyFill="1" applyBorder="1" applyAlignment="1" applyProtection="1">
      <alignment horizontal="center" vertical="center" wrapText="1"/>
      <protection locked="0"/>
    </xf>
    <xf numFmtId="0" fontId="20" fillId="0" borderId="11" xfId="27" applyFont="1" applyFill="1" applyBorder="1" applyAlignment="1" applyProtection="1">
      <alignment horizontal="center" vertical="center" wrapText="1"/>
      <protection locked="0"/>
    </xf>
    <xf numFmtId="0" fontId="10" fillId="0" borderId="0" xfId="26" applyFont="1" applyFill="1" applyBorder="1" applyAlignment="1">
      <alignment horizontal="right"/>
    </xf>
    <xf numFmtId="3" fontId="13" fillId="0" borderId="1"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3" fontId="14" fillId="0" borderId="5"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1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3" fontId="15" fillId="0" borderId="1" xfId="0" applyNumberFormat="1" applyFont="1" applyBorder="1" applyAlignment="1">
      <alignment horizontal="center" vertical="center" wrapText="1"/>
    </xf>
    <xf numFmtId="0" fontId="50" fillId="0" borderId="0" xfId="0" applyFont="1" applyAlignment="1">
      <alignment horizontal="left"/>
    </xf>
    <xf numFmtId="0" fontId="51" fillId="0" borderId="0" xfId="0" applyFont="1" applyAlignment="1">
      <alignment horizontal="center" vertical="center" wrapText="1"/>
    </xf>
    <xf numFmtId="0" fontId="29" fillId="0" borderId="6" xfId="0" applyFont="1" applyBorder="1" applyAlignment="1">
      <alignment horizontal="right"/>
    </xf>
    <xf numFmtId="168" fontId="34" fillId="0" borderId="1" xfId="1" applyNumberFormat="1" applyFont="1" applyFill="1" applyBorder="1" applyAlignment="1">
      <alignment horizontal="center" vertical="center" wrapText="1"/>
    </xf>
    <xf numFmtId="168" fontId="34" fillId="0" borderId="10" xfId="1" applyNumberFormat="1" applyFont="1" applyFill="1" applyBorder="1" applyAlignment="1">
      <alignment horizontal="center" vertical="center" wrapText="1"/>
    </xf>
    <xf numFmtId="168" fontId="34" fillId="0" borderId="20" xfId="1" applyNumberFormat="1" applyFont="1" applyFill="1" applyBorder="1" applyAlignment="1">
      <alignment horizontal="center" vertical="center" wrapText="1"/>
    </xf>
    <xf numFmtId="168" fontId="34" fillId="0" borderId="12" xfId="1" applyNumberFormat="1" applyFont="1" applyFill="1" applyBorder="1" applyAlignment="1">
      <alignment horizontal="center" vertical="center" wrapText="1"/>
    </xf>
    <xf numFmtId="168" fontId="34" fillId="0" borderId="11" xfId="1" applyNumberFormat="1" applyFont="1" applyFill="1" applyBorder="1" applyAlignment="1">
      <alignment horizontal="center" vertical="center" wrapText="1"/>
    </xf>
    <xf numFmtId="168" fontId="34" fillId="0" borderId="14" xfId="1" applyNumberFormat="1" applyFont="1" applyFill="1" applyBorder="1" applyAlignment="1">
      <alignment horizontal="center" vertical="center" wrapText="1"/>
    </xf>
    <xf numFmtId="168" fontId="34" fillId="0" borderId="4" xfId="1" applyNumberFormat="1" applyFont="1" applyFill="1" applyBorder="1" applyAlignment="1">
      <alignment horizontal="center" vertical="center" wrapText="1"/>
    </xf>
    <xf numFmtId="168" fontId="34" fillId="0" borderId="5" xfId="1" applyNumberFormat="1" applyFont="1" applyFill="1" applyBorder="1" applyAlignment="1">
      <alignment horizontal="center" vertical="center" wrapText="1"/>
    </xf>
    <xf numFmtId="0" fontId="12" fillId="0" borderId="0" xfId="1" applyNumberFormat="1" applyFont="1" applyFill="1" applyBorder="1" applyAlignment="1">
      <alignment vertical="center" wrapText="1"/>
    </xf>
    <xf numFmtId="0" fontId="12" fillId="0" borderId="0" xfId="1" applyNumberFormat="1" applyFont="1" applyFill="1" applyBorder="1" applyAlignment="1">
      <alignment vertical="center"/>
    </xf>
    <xf numFmtId="168" fontId="12" fillId="0" borderId="0" xfId="1" applyNumberFormat="1" applyFont="1" applyFill="1" applyAlignment="1">
      <alignment horizontal="left" vertical="center" wrapText="1"/>
    </xf>
    <xf numFmtId="168" fontId="34" fillId="0" borderId="21" xfId="1" applyNumberFormat="1" applyFont="1" applyFill="1" applyBorder="1" applyAlignment="1">
      <alignment horizontal="center" vertical="center" wrapText="1"/>
    </xf>
    <xf numFmtId="168" fontId="8" fillId="0" borderId="0" xfId="1" applyNumberFormat="1" applyFont="1" applyFill="1" applyAlignment="1">
      <alignment horizontal="center" vertical="center" wrapText="1"/>
    </xf>
    <xf numFmtId="0" fontId="29" fillId="0" borderId="0" xfId="0" applyFont="1" applyAlignment="1">
      <alignment horizontal="center" vertical="center" wrapText="1"/>
    </xf>
    <xf numFmtId="168" fontId="23" fillId="0" borderId="6" xfId="1" applyNumberFormat="1" applyFont="1" applyFill="1" applyBorder="1" applyAlignment="1">
      <alignment horizontal="right" vertical="center"/>
    </xf>
    <xf numFmtId="168" fontId="34" fillId="0" borderId="2" xfId="1" applyNumberFormat="1" applyFont="1" applyFill="1" applyBorder="1" applyAlignment="1">
      <alignment horizontal="center" vertical="center" wrapText="1"/>
    </xf>
    <xf numFmtId="168" fontId="34" fillId="0" borderId="3" xfId="1" applyNumberFormat="1" applyFont="1" applyFill="1" applyBorder="1" applyAlignment="1">
      <alignment horizontal="center" vertical="center" wrapText="1"/>
    </xf>
    <xf numFmtId="168" fontId="34" fillId="0" borderId="15" xfId="1" applyNumberFormat="1" applyFont="1" applyFill="1" applyBorder="1" applyAlignment="1">
      <alignment horizontal="center" vertical="center" wrapText="1"/>
    </xf>
    <xf numFmtId="0" fontId="20" fillId="3" borderId="1" xfId="34" applyFont="1" applyFill="1" applyBorder="1" applyAlignment="1">
      <alignment horizontal="center" vertical="center" wrapText="1"/>
    </xf>
    <xf numFmtId="168" fontId="12" fillId="3" borderId="1" xfId="17" applyNumberFormat="1" applyFont="1" applyFill="1" applyBorder="1" applyAlignment="1">
      <alignment horizontal="center" vertical="center" wrapText="1"/>
    </xf>
    <xf numFmtId="0" fontId="12" fillId="3" borderId="1" xfId="34" applyFont="1" applyFill="1" applyBorder="1" applyAlignment="1">
      <alignment horizontal="center" vertical="center" wrapText="1"/>
    </xf>
    <xf numFmtId="0" fontId="12" fillId="0" borderId="0" xfId="34" applyFont="1" applyAlignment="1">
      <alignment horizontal="left" vertical="center" wrapText="1"/>
    </xf>
    <xf numFmtId="0" fontId="12" fillId="3" borderId="20" xfId="7" applyFont="1" applyFill="1" applyBorder="1" applyAlignment="1">
      <alignment horizontal="left" vertical="center" wrapText="1"/>
    </xf>
    <xf numFmtId="0" fontId="12" fillId="3" borderId="0" xfId="7" applyFont="1" applyFill="1" applyBorder="1" applyAlignment="1">
      <alignment horizontal="left" vertical="center" wrapText="1"/>
    </xf>
    <xf numFmtId="0" fontId="20" fillId="7" borderId="0" xfId="34" applyFont="1" applyFill="1" applyAlignment="1">
      <alignment horizontal="center" vertical="center" wrapText="1"/>
    </xf>
    <xf numFmtId="0" fontId="28" fillId="0" borderId="0" xfId="34" applyFont="1" applyBorder="1" applyAlignment="1">
      <alignment horizontal="left"/>
    </xf>
    <xf numFmtId="0" fontId="12" fillId="3" borderId="20" xfId="7" applyFont="1" applyFill="1" applyBorder="1" applyAlignment="1">
      <alignment horizontal="justify" vertical="center" wrapText="1"/>
    </xf>
    <xf numFmtId="0" fontId="12" fillId="3" borderId="0" xfId="7" applyFont="1" applyFill="1" applyBorder="1" applyAlignment="1">
      <alignment horizontal="justify" vertical="center" wrapText="1"/>
    </xf>
    <xf numFmtId="0" fontId="21" fillId="3" borderId="1" xfId="34" applyFont="1" applyFill="1" applyBorder="1" applyAlignment="1">
      <alignment horizontal="center" vertical="center" wrapText="1"/>
    </xf>
    <xf numFmtId="0" fontId="12" fillId="3" borderId="0" xfId="34" applyFont="1" applyFill="1" applyAlignment="1">
      <alignment horizontal="center" vertical="center" wrapText="1"/>
    </xf>
    <xf numFmtId="0" fontId="16" fillId="3" borderId="0" xfId="34" applyFont="1" applyFill="1" applyAlignment="1">
      <alignment horizontal="left" vertical="center"/>
    </xf>
    <xf numFmtId="0" fontId="7" fillId="3" borderId="0" xfId="34" applyFont="1" applyFill="1" applyAlignment="1">
      <alignment horizontal="center" vertical="center" wrapText="1"/>
    </xf>
    <xf numFmtId="0" fontId="10" fillId="0" borderId="0" xfId="0" applyFont="1" applyAlignment="1">
      <alignment horizontal="center" vertical="center" wrapText="1"/>
    </xf>
    <xf numFmtId="0" fontId="20" fillId="3" borderId="10" xfId="34" applyFont="1" applyFill="1" applyBorder="1" applyAlignment="1">
      <alignment horizontal="center" vertical="center" wrapText="1"/>
    </xf>
    <xf numFmtId="0" fontId="20" fillId="3" borderId="9" xfId="34" applyFont="1" applyFill="1" applyBorder="1" applyAlignment="1">
      <alignment horizontal="center" vertical="center" wrapText="1"/>
    </xf>
    <xf numFmtId="0" fontId="20" fillId="3" borderId="11" xfId="34" applyFont="1" applyFill="1" applyBorder="1" applyAlignment="1">
      <alignment horizontal="center" vertical="center" wrapText="1"/>
    </xf>
    <xf numFmtId="0" fontId="20" fillId="3" borderId="12" xfId="34" applyFont="1" applyFill="1" applyBorder="1" applyAlignment="1">
      <alignment horizontal="center" vertical="center" wrapText="1"/>
    </xf>
    <xf numFmtId="0" fontId="20" fillId="3" borderId="6" xfId="34" applyFont="1" applyFill="1" applyBorder="1" applyAlignment="1">
      <alignment horizontal="center" vertical="center" wrapText="1"/>
    </xf>
    <xf numFmtId="0" fontId="20" fillId="3" borderId="14" xfId="34" applyFont="1" applyFill="1" applyBorder="1" applyAlignment="1">
      <alignment horizontal="center" vertical="center" wrapText="1"/>
    </xf>
    <xf numFmtId="0" fontId="28" fillId="3" borderId="9" xfId="34" applyFont="1" applyFill="1" applyBorder="1" applyAlignment="1">
      <alignment horizontal="left"/>
    </xf>
    <xf numFmtId="1" fontId="12" fillId="0" borderId="0" xfId="31" applyNumberFormat="1" applyFont="1" applyFill="1" applyAlignment="1">
      <alignment horizontal="left" vertical="center" wrapText="1"/>
    </xf>
    <xf numFmtId="0" fontId="12" fillId="0" borderId="0" xfId="34" applyFont="1" applyAlignment="1">
      <alignment horizontal="justify" vertical="center" wrapText="1"/>
    </xf>
    <xf numFmtId="0" fontId="16" fillId="3" borderId="0" xfId="34" applyFont="1" applyFill="1" applyAlignment="1">
      <alignment horizontal="center" vertical="center" wrapText="1"/>
    </xf>
    <xf numFmtId="0" fontId="12" fillId="3" borderId="0" xfId="34" applyFont="1" applyFill="1" applyAlignment="1">
      <alignment horizontal="left" vertical="center" wrapText="1"/>
    </xf>
    <xf numFmtId="0" fontId="12" fillId="3" borderId="0" xfId="34" applyFont="1" applyFill="1" applyAlignment="1">
      <alignment horizontal="justify" vertical="center" wrapText="1"/>
    </xf>
    <xf numFmtId="0" fontId="14" fillId="0" borderId="0" xfId="34" applyFont="1" applyAlignment="1">
      <alignment horizontal="left"/>
    </xf>
    <xf numFmtId="0" fontId="20" fillId="3" borderId="0" xfId="34" applyFont="1" applyFill="1" applyAlignment="1">
      <alignment horizontal="center" vertical="center" wrapText="1"/>
    </xf>
    <xf numFmtId="4" fontId="12" fillId="3" borderId="5" xfId="17" applyNumberFormat="1" applyFont="1" applyFill="1" applyBorder="1" applyAlignment="1">
      <alignment horizontal="center" vertical="center"/>
    </xf>
    <xf numFmtId="170" fontId="12" fillId="3" borderId="5" xfId="17" applyNumberFormat="1" applyFont="1" applyFill="1" applyBorder="1" applyAlignment="1">
      <alignment horizontal="center" vertical="center"/>
    </xf>
    <xf numFmtId="0" fontId="18" fillId="3" borderId="0" xfId="34" applyFont="1" applyFill="1" applyAlignment="1">
      <alignment horizontal="center" vertical="center" wrapText="1"/>
    </xf>
    <xf numFmtId="0" fontId="20" fillId="3" borderId="2" xfId="34" applyFont="1" applyFill="1" applyBorder="1" applyAlignment="1">
      <alignment horizontal="center" vertical="center" wrapText="1"/>
    </xf>
    <xf numFmtId="0" fontId="20" fillId="3" borderId="3" xfId="34" applyFont="1" applyFill="1" applyBorder="1" applyAlignment="1">
      <alignment horizontal="center" vertical="center" wrapText="1"/>
    </xf>
    <xf numFmtId="0" fontId="20" fillId="3" borderId="15" xfId="34" applyFont="1" applyFill="1" applyBorder="1" applyAlignment="1">
      <alignment horizontal="center" vertical="center" wrapText="1"/>
    </xf>
    <xf numFmtId="0" fontId="76" fillId="0" borderId="1" xfId="0" applyFont="1" applyBorder="1" applyAlignment="1">
      <alignment horizontal="center" vertical="center" wrapText="1"/>
    </xf>
    <xf numFmtId="0" fontId="76" fillId="0" borderId="1" xfId="0" applyFont="1" applyBorder="1" applyAlignment="1">
      <alignment horizontal="center" vertical="center"/>
    </xf>
    <xf numFmtId="0" fontId="78" fillId="0" borderId="23" xfId="0" applyFont="1" applyBorder="1" applyAlignment="1">
      <alignment horizontal="center" vertical="center" wrapText="1"/>
    </xf>
    <xf numFmtId="0" fontId="78" fillId="0" borderId="5" xfId="0" applyFont="1" applyBorder="1" applyAlignment="1">
      <alignment horizontal="center" vertical="center" wrapText="1"/>
    </xf>
    <xf numFmtId="0" fontId="78" fillId="0" borderId="21" xfId="0" applyFont="1" applyBorder="1" applyAlignment="1">
      <alignment horizontal="center" vertical="center" wrapText="1"/>
    </xf>
    <xf numFmtId="0" fontId="78" fillId="0" borderId="22" xfId="0" applyFont="1" applyBorder="1" applyAlignment="1">
      <alignment horizontal="center" vertical="center" wrapText="1"/>
    </xf>
    <xf numFmtId="0" fontId="79" fillId="0" borderId="0" xfId="0" applyFont="1" applyAlignment="1">
      <alignment horizontal="center" vertical="center"/>
    </xf>
    <xf numFmtId="0" fontId="79" fillId="0" borderId="0" xfId="0" applyFont="1" applyAlignment="1">
      <alignment horizontal="center" vertical="center" wrapText="1"/>
    </xf>
    <xf numFmtId="1" fontId="80" fillId="0" borderId="0" xfId="0" applyNumberFormat="1" applyFont="1" applyAlignment="1">
      <alignment horizontal="center" vertical="center" wrapText="1"/>
    </xf>
    <xf numFmtId="1" fontId="11" fillId="0" borderId="0" xfId="0" applyNumberFormat="1" applyFont="1" applyAlignment="1">
      <alignment horizontal="center" vertical="center" wrapText="1"/>
    </xf>
    <xf numFmtId="0" fontId="10" fillId="0" borderId="6" xfId="0" applyFont="1" applyBorder="1" applyAlignment="1">
      <alignment horizontal="right" vertical="center"/>
    </xf>
    <xf numFmtId="0" fontId="10" fillId="0" borderId="9" xfId="0" quotePrefix="1" applyFont="1" applyBorder="1" applyAlignment="1">
      <alignment horizontal="left" vertical="center" wrapText="1"/>
    </xf>
    <xf numFmtId="0" fontId="10" fillId="0" borderId="9" xfId="0" applyFont="1" applyBorder="1" applyAlignment="1">
      <alignment horizontal="left" vertical="center" wrapText="1"/>
    </xf>
    <xf numFmtId="0" fontId="24" fillId="0" borderId="7" xfId="27" applyFont="1" applyBorder="1" applyAlignment="1">
      <alignment horizontal="justify" vertical="center" wrapText="1"/>
    </xf>
    <xf numFmtId="0" fontId="8" fillId="0" borderId="0" xfId="0" applyFont="1" applyAlignment="1">
      <alignment horizontal="center" vertical="center"/>
    </xf>
    <xf numFmtId="0" fontId="24" fillId="0" borderId="1" xfId="0" applyFont="1" applyBorder="1" applyAlignment="1">
      <alignment horizontal="center" vertical="center" wrapText="1"/>
    </xf>
  </cellXfs>
  <cellStyles count="42">
    <cellStyle name="AutoFormat-Optionen 2" xfId="12" xr:uid="{00000000-0005-0000-0000-00003B000000}"/>
    <cellStyle name="Comma" xfId="1" builtinId="3"/>
    <cellStyle name="Comma [0] 11" xfId="5" xr:uid="{00000000-0005-0000-0000-000023000000}"/>
    <cellStyle name="Comma 11" xfId="6" xr:uid="{00000000-0005-0000-0000-000024000000}"/>
    <cellStyle name="Comma 12 2 2" xfId="11" xr:uid="{00000000-0005-0000-0000-000039000000}"/>
    <cellStyle name="Comma 17 2" xfId="8" xr:uid="{00000000-0005-0000-0000-000026000000}"/>
    <cellStyle name="Comma 2" xfId="13" xr:uid="{00000000-0005-0000-0000-00003C000000}"/>
    <cellStyle name="Comma 2 2 2 10" xfId="14" xr:uid="{00000000-0005-0000-0000-00003D000000}"/>
    <cellStyle name="Comma 3" xfId="15" xr:uid="{00000000-0005-0000-0000-00003E000000}"/>
    <cellStyle name="Comma 3 6" xfId="10" xr:uid="{00000000-0005-0000-0000-000031000000}"/>
    <cellStyle name="Comma 30" xfId="16" xr:uid="{00000000-0005-0000-0000-00003F000000}"/>
    <cellStyle name="Comma 4" xfId="17" xr:uid="{00000000-0005-0000-0000-000040000000}"/>
    <cellStyle name="Comma 4 2 5" xfId="9" xr:uid="{00000000-0005-0000-0000-000029000000}"/>
    <cellStyle name="Comma 5" xfId="18" xr:uid="{00000000-0005-0000-0000-000041000000}"/>
    <cellStyle name="Comma 6" xfId="4" xr:uid="{00000000-0005-0000-0000-00001F000000}"/>
    <cellStyle name="Comma 7" xfId="19" xr:uid="{00000000-0005-0000-0000-000042000000}"/>
    <cellStyle name="Normal" xfId="0" builtinId="0"/>
    <cellStyle name="Normal 10 2 3" xfId="20" xr:uid="{00000000-0005-0000-0000-000043000000}"/>
    <cellStyle name="Normal 11" xfId="21" xr:uid="{00000000-0005-0000-0000-000044000000}"/>
    <cellStyle name="Normal 11 2 2" xfId="22" xr:uid="{00000000-0005-0000-0000-000045000000}"/>
    <cellStyle name="Normal 11 5" xfId="23" xr:uid="{00000000-0005-0000-0000-000046000000}"/>
    <cellStyle name="Normal 12" xfId="24" xr:uid="{00000000-0005-0000-0000-000047000000}"/>
    <cellStyle name="Normal 15 3 2" xfId="25" xr:uid="{00000000-0005-0000-0000-000048000000}"/>
    <cellStyle name="Normal 2" xfId="26" xr:uid="{00000000-0005-0000-0000-000049000000}"/>
    <cellStyle name="Normal 2 2" xfId="27" xr:uid="{00000000-0005-0000-0000-00004A000000}"/>
    <cellStyle name="Normal 2 2 17 2" xfId="28" xr:uid="{00000000-0005-0000-0000-00004B000000}"/>
    <cellStyle name="Normal 2 3" xfId="29" xr:uid="{00000000-0005-0000-0000-00004C000000}"/>
    <cellStyle name="Normal 2 5 2" xfId="30" xr:uid="{00000000-0005-0000-0000-00004D000000}"/>
    <cellStyle name="Normal 3" xfId="32" xr:uid="{00000000-0005-0000-0000-00004F000000}"/>
    <cellStyle name="Normal 4" xfId="33" xr:uid="{00000000-0005-0000-0000-000050000000}"/>
    <cellStyle name="Normal 40 2" xfId="7" xr:uid="{00000000-0005-0000-0000-000025000000}"/>
    <cellStyle name="Normal 5" xfId="34" xr:uid="{00000000-0005-0000-0000-000051000000}"/>
    <cellStyle name="Normal 5 2 3" xfId="2" xr:uid="{00000000-0005-0000-0000-000006000000}"/>
    <cellStyle name="Normal 57" xfId="3" xr:uid="{00000000-0005-0000-0000-000018000000}"/>
    <cellStyle name="Normal 6" xfId="35" xr:uid="{00000000-0005-0000-0000-000052000000}"/>
    <cellStyle name="Normal 6 6" xfId="36" xr:uid="{00000000-0005-0000-0000-000053000000}"/>
    <cellStyle name="Normal 69" xfId="37" xr:uid="{00000000-0005-0000-0000-000054000000}"/>
    <cellStyle name="Normal 7" xfId="38" xr:uid="{00000000-0005-0000-0000-000055000000}"/>
    <cellStyle name="Normal 71" xfId="39" xr:uid="{00000000-0005-0000-0000-000056000000}"/>
    <cellStyle name="Normal 8 2 2 2" xfId="40" xr:uid="{00000000-0005-0000-0000-000057000000}"/>
    <cellStyle name="Normal 8 4" xfId="41" xr:uid="{00000000-0005-0000-0000-000058000000}"/>
    <cellStyle name="Normal_Bieu mau (CV )" xfId="31" xr:uid="{00000000-0005-0000-0000-00004E000000}"/>
  </cellStyles>
  <dxfs count="0"/>
  <tableStyles count="0" defaultTableStyle="TableStyleMedium2" defaultPivotStyle="PivotStyleLight16"/>
  <colors>
    <mruColors>
      <color rgb="FFFDF0E9"/>
      <color rgb="FFD9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491490</xdr:colOff>
      <xdr:row>29</xdr:row>
      <xdr:rowOff>0</xdr:rowOff>
    </xdr:from>
    <xdr:ext cx="184731" cy="264560"/>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84391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29</xdr:row>
      <xdr:rowOff>0</xdr:rowOff>
    </xdr:from>
    <xdr:ext cx="184731" cy="264560"/>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84391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843915" y="1369504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843915" y="1369504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117</xdr:row>
      <xdr:rowOff>0</xdr:rowOff>
    </xdr:from>
    <xdr:to>
      <xdr:col>1</xdr:col>
      <xdr:colOff>76200</xdr:colOff>
      <xdr:row>147</xdr:row>
      <xdr:rowOff>180975</xdr:rowOff>
    </xdr:to>
    <xdr:sp macro="" textlink="">
      <xdr:nvSpPr>
        <xdr:cNvPr id="37253" name="Text Box 8">
          <a:extLst>
            <a:ext uri="{FF2B5EF4-FFF2-40B4-BE49-F238E27FC236}">
              <a16:creationId xmlns:a16="http://schemas.microsoft.com/office/drawing/2014/main" id="{00000000-0008-0000-1000-000085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4" name="Text Box 9">
          <a:extLst>
            <a:ext uri="{FF2B5EF4-FFF2-40B4-BE49-F238E27FC236}">
              <a16:creationId xmlns:a16="http://schemas.microsoft.com/office/drawing/2014/main" id="{00000000-0008-0000-1000-000086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5" name="Text Box 11">
          <a:extLst>
            <a:ext uri="{FF2B5EF4-FFF2-40B4-BE49-F238E27FC236}">
              <a16:creationId xmlns:a16="http://schemas.microsoft.com/office/drawing/2014/main" id="{00000000-0008-0000-1000-000087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6" name="Text Box 8">
          <a:extLst>
            <a:ext uri="{FF2B5EF4-FFF2-40B4-BE49-F238E27FC236}">
              <a16:creationId xmlns:a16="http://schemas.microsoft.com/office/drawing/2014/main" id="{00000000-0008-0000-1000-000088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7" name="Text Box 9">
          <a:extLst>
            <a:ext uri="{FF2B5EF4-FFF2-40B4-BE49-F238E27FC236}">
              <a16:creationId xmlns:a16="http://schemas.microsoft.com/office/drawing/2014/main" id="{00000000-0008-0000-1000-000089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8" name="Text Box 11">
          <a:extLst>
            <a:ext uri="{FF2B5EF4-FFF2-40B4-BE49-F238E27FC236}">
              <a16:creationId xmlns:a16="http://schemas.microsoft.com/office/drawing/2014/main" id="{00000000-0008-0000-1000-00008A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9" name="Text Box 8">
          <a:extLst>
            <a:ext uri="{FF2B5EF4-FFF2-40B4-BE49-F238E27FC236}">
              <a16:creationId xmlns:a16="http://schemas.microsoft.com/office/drawing/2014/main" id="{00000000-0008-0000-1000-00008B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0" name="Text Box 9">
          <a:extLst>
            <a:ext uri="{FF2B5EF4-FFF2-40B4-BE49-F238E27FC236}">
              <a16:creationId xmlns:a16="http://schemas.microsoft.com/office/drawing/2014/main" id="{00000000-0008-0000-1000-00008C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1" name="Text Box 11">
          <a:extLst>
            <a:ext uri="{FF2B5EF4-FFF2-40B4-BE49-F238E27FC236}">
              <a16:creationId xmlns:a16="http://schemas.microsoft.com/office/drawing/2014/main" id="{00000000-0008-0000-1000-00008D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2" name="Text Box 46">
          <a:extLst>
            <a:ext uri="{FF2B5EF4-FFF2-40B4-BE49-F238E27FC236}">
              <a16:creationId xmlns:a16="http://schemas.microsoft.com/office/drawing/2014/main" id="{00000000-0008-0000-1000-00008E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3" name="Text Box 47">
          <a:extLst>
            <a:ext uri="{FF2B5EF4-FFF2-40B4-BE49-F238E27FC236}">
              <a16:creationId xmlns:a16="http://schemas.microsoft.com/office/drawing/2014/main" id="{00000000-0008-0000-1000-00008F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4" name="Text Box 48">
          <a:extLst>
            <a:ext uri="{FF2B5EF4-FFF2-40B4-BE49-F238E27FC236}">
              <a16:creationId xmlns:a16="http://schemas.microsoft.com/office/drawing/2014/main" id="{00000000-0008-0000-1000-000090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5" name="Text Box 8">
          <a:extLst>
            <a:ext uri="{FF2B5EF4-FFF2-40B4-BE49-F238E27FC236}">
              <a16:creationId xmlns:a16="http://schemas.microsoft.com/office/drawing/2014/main" id="{00000000-0008-0000-1000-000091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6" name="Text Box 9">
          <a:extLst>
            <a:ext uri="{FF2B5EF4-FFF2-40B4-BE49-F238E27FC236}">
              <a16:creationId xmlns:a16="http://schemas.microsoft.com/office/drawing/2014/main" id="{00000000-0008-0000-1000-000092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7" name="Text Box 11">
          <a:extLst>
            <a:ext uri="{FF2B5EF4-FFF2-40B4-BE49-F238E27FC236}">
              <a16:creationId xmlns:a16="http://schemas.microsoft.com/office/drawing/2014/main" id="{00000000-0008-0000-1000-000093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8" name="Text Box 52">
          <a:extLst>
            <a:ext uri="{FF2B5EF4-FFF2-40B4-BE49-F238E27FC236}">
              <a16:creationId xmlns:a16="http://schemas.microsoft.com/office/drawing/2014/main" id="{00000000-0008-0000-1000-000094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9" name="Text Box 53">
          <a:extLst>
            <a:ext uri="{FF2B5EF4-FFF2-40B4-BE49-F238E27FC236}">
              <a16:creationId xmlns:a16="http://schemas.microsoft.com/office/drawing/2014/main" id="{00000000-0008-0000-1000-000095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0" name="Text Box 54">
          <a:extLst>
            <a:ext uri="{FF2B5EF4-FFF2-40B4-BE49-F238E27FC236}">
              <a16:creationId xmlns:a16="http://schemas.microsoft.com/office/drawing/2014/main" id="{00000000-0008-0000-1000-000096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1" name="Text Box 8">
          <a:extLst>
            <a:ext uri="{FF2B5EF4-FFF2-40B4-BE49-F238E27FC236}">
              <a16:creationId xmlns:a16="http://schemas.microsoft.com/office/drawing/2014/main" id="{00000000-0008-0000-1000-000097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2" name="Text Box 9">
          <a:extLst>
            <a:ext uri="{FF2B5EF4-FFF2-40B4-BE49-F238E27FC236}">
              <a16:creationId xmlns:a16="http://schemas.microsoft.com/office/drawing/2014/main" id="{00000000-0008-0000-1000-000098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3" name="Text Box 11">
          <a:extLst>
            <a:ext uri="{FF2B5EF4-FFF2-40B4-BE49-F238E27FC236}">
              <a16:creationId xmlns:a16="http://schemas.microsoft.com/office/drawing/2014/main" id="{00000000-0008-0000-1000-000099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4" name="Text Box 8">
          <a:extLst>
            <a:ext uri="{FF2B5EF4-FFF2-40B4-BE49-F238E27FC236}">
              <a16:creationId xmlns:a16="http://schemas.microsoft.com/office/drawing/2014/main" id="{00000000-0008-0000-1000-00009A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5" name="Text Box 9">
          <a:extLst>
            <a:ext uri="{FF2B5EF4-FFF2-40B4-BE49-F238E27FC236}">
              <a16:creationId xmlns:a16="http://schemas.microsoft.com/office/drawing/2014/main" id="{00000000-0008-0000-1000-00009B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6" name="Text Box 11">
          <a:extLst>
            <a:ext uri="{FF2B5EF4-FFF2-40B4-BE49-F238E27FC236}">
              <a16:creationId xmlns:a16="http://schemas.microsoft.com/office/drawing/2014/main" id="{00000000-0008-0000-1000-00009C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7" name="Text Box 8">
          <a:extLst>
            <a:ext uri="{FF2B5EF4-FFF2-40B4-BE49-F238E27FC236}">
              <a16:creationId xmlns:a16="http://schemas.microsoft.com/office/drawing/2014/main" id="{00000000-0008-0000-1000-00009D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8" name="Text Box 9">
          <a:extLst>
            <a:ext uri="{FF2B5EF4-FFF2-40B4-BE49-F238E27FC236}">
              <a16:creationId xmlns:a16="http://schemas.microsoft.com/office/drawing/2014/main" id="{00000000-0008-0000-1000-00009E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79" name="Text Box 11">
          <a:extLst>
            <a:ext uri="{FF2B5EF4-FFF2-40B4-BE49-F238E27FC236}">
              <a16:creationId xmlns:a16="http://schemas.microsoft.com/office/drawing/2014/main" id="{00000000-0008-0000-1000-00009F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0" name="Text Box 8">
          <a:extLst>
            <a:ext uri="{FF2B5EF4-FFF2-40B4-BE49-F238E27FC236}">
              <a16:creationId xmlns:a16="http://schemas.microsoft.com/office/drawing/2014/main" id="{00000000-0008-0000-1000-0000A0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1" name="Text Box 9">
          <a:extLst>
            <a:ext uri="{FF2B5EF4-FFF2-40B4-BE49-F238E27FC236}">
              <a16:creationId xmlns:a16="http://schemas.microsoft.com/office/drawing/2014/main" id="{00000000-0008-0000-1000-0000A1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2" name="Text Box 11">
          <a:extLst>
            <a:ext uri="{FF2B5EF4-FFF2-40B4-BE49-F238E27FC236}">
              <a16:creationId xmlns:a16="http://schemas.microsoft.com/office/drawing/2014/main" id="{00000000-0008-0000-1000-0000A2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3" name="Text Box 8">
          <a:extLst>
            <a:ext uri="{FF2B5EF4-FFF2-40B4-BE49-F238E27FC236}">
              <a16:creationId xmlns:a16="http://schemas.microsoft.com/office/drawing/2014/main" id="{00000000-0008-0000-1000-0000A3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4" name="Text Box 9">
          <a:extLst>
            <a:ext uri="{FF2B5EF4-FFF2-40B4-BE49-F238E27FC236}">
              <a16:creationId xmlns:a16="http://schemas.microsoft.com/office/drawing/2014/main" id="{00000000-0008-0000-1000-0000A4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5" name="Text Box 11">
          <a:extLst>
            <a:ext uri="{FF2B5EF4-FFF2-40B4-BE49-F238E27FC236}">
              <a16:creationId xmlns:a16="http://schemas.microsoft.com/office/drawing/2014/main" id="{00000000-0008-0000-1000-0000A5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6" name="Text Box 46">
          <a:extLst>
            <a:ext uri="{FF2B5EF4-FFF2-40B4-BE49-F238E27FC236}">
              <a16:creationId xmlns:a16="http://schemas.microsoft.com/office/drawing/2014/main" id="{00000000-0008-0000-1000-0000A6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7" name="Text Box 47">
          <a:extLst>
            <a:ext uri="{FF2B5EF4-FFF2-40B4-BE49-F238E27FC236}">
              <a16:creationId xmlns:a16="http://schemas.microsoft.com/office/drawing/2014/main" id="{00000000-0008-0000-1000-0000A7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8" name="Text Box 48">
          <a:extLst>
            <a:ext uri="{FF2B5EF4-FFF2-40B4-BE49-F238E27FC236}">
              <a16:creationId xmlns:a16="http://schemas.microsoft.com/office/drawing/2014/main" id="{00000000-0008-0000-1000-0000A8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9" name="Text Box 8">
          <a:extLst>
            <a:ext uri="{FF2B5EF4-FFF2-40B4-BE49-F238E27FC236}">
              <a16:creationId xmlns:a16="http://schemas.microsoft.com/office/drawing/2014/main" id="{00000000-0008-0000-1000-0000A9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0" name="Text Box 9">
          <a:extLst>
            <a:ext uri="{FF2B5EF4-FFF2-40B4-BE49-F238E27FC236}">
              <a16:creationId xmlns:a16="http://schemas.microsoft.com/office/drawing/2014/main" id="{00000000-0008-0000-1000-0000AA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1" name="Text Box 11">
          <a:extLst>
            <a:ext uri="{FF2B5EF4-FFF2-40B4-BE49-F238E27FC236}">
              <a16:creationId xmlns:a16="http://schemas.microsoft.com/office/drawing/2014/main" id="{00000000-0008-0000-1000-0000AB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2" name="Text Box 52">
          <a:extLst>
            <a:ext uri="{FF2B5EF4-FFF2-40B4-BE49-F238E27FC236}">
              <a16:creationId xmlns:a16="http://schemas.microsoft.com/office/drawing/2014/main" id="{00000000-0008-0000-1000-0000AC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3" name="Text Box 53">
          <a:extLst>
            <a:ext uri="{FF2B5EF4-FFF2-40B4-BE49-F238E27FC236}">
              <a16:creationId xmlns:a16="http://schemas.microsoft.com/office/drawing/2014/main" id="{00000000-0008-0000-1000-0000AD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4" name="Text Box 54">
          <a:extLst>
            <a:ext uri="{FF2B5EF4-FFF2-40B4-BE49-F238E27FC236}">
              <a16:creationId xmlns:a16="http://schemas.microsoft.com/office/drawing/2014/main" id="{00000000-0008-0000-1000-0000AE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5" name="Text Box 8">
          <a:extLst>
            <a:ext uri="{FF2B5EF4-FFF2-40B4-BE49-F238E27FC236}">
              <a16:creationId xmlns:a16="http://schemas.microsoft.com/office/drawing/2014/main" id="{00000000-0008-0000-1000-0000AF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6" name="Text Box 9">
          <a:extLst>
            <a:ext uri="{FF2B5EF4-FFF2-40B4-BE49-F238E27FC236}">
              <a16:creationId xmlns:a16="http://schemas.microsoft.com/office/drawing/2014/main" id="{00000000-0008-0000-1000-0000B0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7" name="Text Box 11">
          <a:extLst>
            <a:ext uri="{FF2B5EF4-FFF2-40B4-BE49-F238E27FC236}">
              <a16:creationId xmlns:a16="http://schemas.microsoft.com/office/drawing/2014/main" id="{00000000-0008-0000-1000-0000B1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8" name="Text Box 8">
          <a:extLst>
            <a:ext uri="{FF2B5EF4-FFF2-40B4-BE49-F238E27FC236}">
              <a16:creationId xmlns:a16="http://schemas.microsoft.com/office/drawing/2014/main" id="{00000000-0008-0000-1000-0000B2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9" name="Text Box 9">
          <a:extLst>
            <a:ext uri="{FF2B5EF4-FFF2-40B4-BE49-F238E27FC236}">
              <a16:creationId xmlns:a16="http://schemas.microsoft.com/office/drawing/2014/main" id="{00000000-0008-0000-1000-0000B3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300" name="Text Box 11">
          <a:extLst>
            <a:ext uri="{FF2B5EF4-FFF2-40B4-BE49-F238E27FC236}">
              <a16:creationId xmlns:a16="http://schemas.microsoft.com/office/drawing/2014/main" id="{00000000-0008-0000-1000-0000B4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1" name="Text Box 1">
          <a:extLst>
            <a:ext uri="{FF2B5EF4-FFF2-40B4-BE49-F238E27FC236}">
              <a16:creationId xmlns:a16="http://schemas.microsoft.com/office/drawing/2014/main" id="{00000000-0008-0000-1000-0000B5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2" name="Text Box 1">
          <a:extLst>
            <a:ext uri="{FF2B5EF4-FFF2-40B4-BE49-F238E27FC236}">
              <a16:creationId xmlns:a16="http://schemas.microsoft.com/office/drawing/2014/main" id="{00000000-0008-0000-1000-0000B6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3" name="Text Box 1">
          <a:extLst>
            <a:ext uri="{FF2B5EF4-FFF2-40B4-BE49-F238E27FC236}">
              <a16:creationId xmlns:a16="http://schemas.microsoft.com/office/drawing/2014/main" id="{00000000-0008-0000-1000-0000B7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4" name="Text Box 1">
          <a:extLst>
            <a:ext uri="{FF2B5EF4-FFF2-40B4-BE49-F238E27FC236}">
              <a16:creationId xmlns:a16="http://schemas.microsoft.com/office/drawing/2014/main" id="{00000000-0008-0000-1000-0000B8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5" name="Text Box 1">
          <a:extLst>
            <a:ext uri="{FF2B5EF4-FFF2-40B4-BE49-F238E27FC236}">
              <a16:creationId xmlns:a16="http://schemas.microsoft.com/office/drawing/2014/main" id="{00000000-0008-0000-1000-0000B9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6" name="Text Box 1">
          <a:extLst>
            <a:ext uri="{FF2B5EF4-FFF2-40B4-BE49-F238E27FC236}">
              <a16:creationId xmlns:a16="http://schemas.microsoft.com/office/drawing/2014/main" id="{00000000-0008-0000-1000-0000BA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7" name="Text Box 1">
          <a:extLst>
            <a:ext uri="{FF2B5EF4-FFF2-40B4-BE49-F238E27FC236}">
              <a16:creationId xmlns:a16="http://schemas.microsoft.com/office/drawing/2014/main" id="{00000000-0008-0000-1000-0000BB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8" name="Text Box 1">
          <a:extLst>
            <a:ext uri="{FF2B5EF4-FFF2-40B4-BE49-F238E27FC236}">
              <a16:creationId xmlns:a16="http://schemas.microsoft.com/office/drawing/2014/main" id="{00000000-0008-0000-1000-0000BC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9" name="Text Box 1">
          <a:extLst>
            <a:ext uri="{FF2B5EF4-FFF2-40B4-BE49-F238E27FC236}">
              <a16:creationId xmlns:a16="http://schemas.microsoft.com/office/drawing/2014/main" id="{00000000-0008-0000-1000-0000BD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0" name="Text Box 1">
          <a:extLst>
            <a:ext uri="{FF2B5EF4-FFF2-40B4-BE49-F238E27FC236}">
              <a16:creationId xmlns:a16="http://schemas.microsoft.com/office/drawing/2014/main" id="{00000000-0008-0000-1000-0000BE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1" name="Text Box 1">
          <a:extLst>
            <a:ext uri="{FF2B5EF4-FFF2-40B4-BE49-F238E27FC236}">
              <a16:creationId xmlns:a16="http://schemas.microsoft.com/office/drawing/2014/main" id="{00000000-0008-0000-1000-0000BF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2" name="Text Box 1">
          <a:extLst>
            <a:ext uri="{FF2B5EF4-FFF2-40B4-BE49-F238E27FC236}">
              <a16:creationId xmlns:a16="http://schemas.microsoft.com/office/drawing/2014/main" id="{00000000-0008-0000-1000-0000C0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3" name="Text Box 1">
          <a:extLst>
            <a:ext uri="{FF2B5EF4-FFF2-40B4-BE49-F238E27FC236}">
              <a16:creationId xmlns:a16="http://schemas.microsoft.com/office/drawing/2014/main" id="{00000000-0008-0000-1000-0000C1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4" name="Text Box 1">
          <a:extLst>
            <a:ext uri="{FF2B5EF4-FFF2-40B4-BE49-F238E27FC236}">
              <a16:creationId xmlns:a16="http://schemas.microsoft.com/office/drawing/2014/main" id="{00000000-0008-0000-1000-0000C2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5" name="Text Box 1">
          <a:extLst>
            <a:ext uri="{FF2B5EF4-FFF2-40B4-BE49-F238E27FC236}">
              <a16:creationId xmlns:a16="http://schemas.microsoft.com/office/drawing/2014/main" id="{00000000-0008-0000-1000-0000C3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6" name="Text Box 1">
          <a:extLst>
            <a:ext uri="{FF2B5EF4-FFF2-40B4-BE49-F238E27FC236}">
              <a16:creationId xmlns:a16="http://schemas.microsoft.com/office/drawing/2014/main" id="{00000000-0008-0000-1000-0000C4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7" name="Text Box 1">
          <a:extLst>
            <a:ext uri="{FF2B5EF4-FFF2-40B4-BE49-F238E27FC236}">
              <a16:creationId xmlns:a16="http://schemas.microsoft.com/office/drawing/2014/main" id="{00000000-0008-0000-1000-0000C5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8" name="Text Box 1">
          <a:extLst>
            <a:ext uri="{FF2B5EF4-FFF2-40B4-BE49-F238E27FC236}">
              <a16:creationId xmlns:a16="http://schemas.microsoft.com/office/drawing/2014/main" id="{00000000-0008-0000-1000-0000C6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9" name="Text Box 1">
          <a:extLst>
            <a:ext uri="{FF2B5EF4-FFF2-40B4-BE49-F238E27FC236}">
              <a16:creationId xmlns:a16="http://schemas.microsoft.com/office/drawing/2014/main" id="{00000000-0008-0000-1000-0000C7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20" name="Text Box 1">
          <a:extLst>
            <a:ext uri="{FF2B5EF4-FFF2-40B4-BE49-F238E27FC236}">
              <a16:creationId xmlns:a16="http://schemas.microsoft.com/office/drawing/2014/main" id="{00000000-0008-0000-1000-0000C8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447675</xdr:colOff>
      <xdr:row>29</xdr:row>
      <xdr:rowOff>0</xdr:rowOff>
    </xdr:from>
    <xdr:ext cx="184731" cy="264560"/>
    <xdr:sp macro="" textlink="">
      <xdr:nvSpPr>
        <xdr:cNvPr id="74" name="TextBox 73">
          <a:extLst>
            <a:ext uri="{FF2B5EF4-FFF2-40B4-BE49-F238E27FC236}">
              <a16:creationId xmlns:a16="http://schemas.microsoft.com/office/drawing/2014/main" id="{00000000-0008-0000-1000-00004A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5" name="TextBox 1">
          <a:extLst>
            <a:ext uri="{FF2B5EF4-FFF2-40B4-BE49-F238E27FC236}">
              <a16:creationId xmlns:a16="http://schemas.microsoft.com/office/drawing/2014/main" id="{00000000-0008-0000-1000-00004B000000}"/>
            </a:ext>
          </a:extLst>
        </xdr:cNvPr>
        <xdr:cNvSpPr txBox="1"/>
      </xdr:nvSpPr>
      <xdr:spPr>
        <a:xfrm>
          <a:off x="7620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6" name="TextBox 2">
          <a:extLst>
            <a:ext uri="{FF2B5EF4-FFF2-40B4-BE49-F238E27FC236}">
              <a16:creationId xmlns:a16="http://schemas.microsoft.com/office/drawing/2014/main" id="{00000000-0008-0000-1000-00004C000000}"/>
            </a:ext>
          </a:extLst>
        </xdr:cNvPr>
        <xdr:cNvSpPr txBox="1"/>
      </xdr:nvSpPr>
      <xdr:spPr>
        <a:xfrm>
          <a:off x="7620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1619250</xdr:colOff>
      <xdr:row>29</xdr:row>
      <xdr:rowOff>0</xdr:rowOff>
    </xdr:from>
    <xdr:ext cx="184731" cy="264560"/>
    <xdr:sp macro="" textlink="">
      <xdr:nvSpPr>
        <xdr:cNvPr id="77" name="TextBox 1">
          <a:extLst>
            <a:ext uri="{FF2B5EF4-FFF2-40B4-BE49-F238E27FC236}">
              <a16:creationId xmlns:a16="http://schemas.microsoft.com/office/drawing/2014/main" id="{00000000-0008-0000-1000-00004D000000}"/>
            </a:ext>
          </a:extLst>
        </xdr:cNvPr>
        <xdr:cNvSpPr txBox="1"/>
      </xdr:nvSpPr>
      <xdr:spPr>
        <a:xfrm>
          <a:off x="197167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8" name="TextBox 2">
          <a:extLst>
            <a:ext uri="{FF2B5EF4-FFF2-40B4-BE49-F238E27FC236}">
              <a16:creationId xmlns:a16="http://schemas.microsoft.com/office/drawing/2014/main" id="{00000000-0008-0000-1000-00004E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9" name="TextBox 78">
          <a:extLst>
            <a:ext uri="{FF2B5EF4-FFF2-40B4-BE49-F238E27FC236}">
              <a16:creationId xmlns:a16="http://schemas.microsoft.com/office/drawing/2014/main" id="{00000000-0008-0000-1000-00004F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80" name="TextBox 79">
          <a:extLst>
            <a:ext uri="{FF2B5EF4-FFF2-40B4-BE49-F238E27FC236}">
              <a16:creationId xmlns:a16="http://schemas.microsoft.com/office/drawing/2014/main" id="{00000000-0008-0000-1000-000050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3</xdr:col>
      <xdr:colOff>1476375</xdr:colOff>
      <xdr:row>147</xdr:row>
      <xdr:rowOff>0</xdr:rowOff>
    </xdr:from>
    <xdr:to>
      <xdr:col>7</xdr:col>
      <xdr:colOff>285750</xdr:colOff>
      <xdr:row>147</xdr:row>
      <xdr:rowOff>47625</xdr:rowOff>
    </xdr:to>
    <xdr:sp macro="" textlink="">
      <xdr:nvSpPr>
        <xdr:cNvPr id="37328" name="Text Box 1">
          <a:extLst>
            <a:ext uri="{FF2B5EF4-FFF2-40B4-BE49-F238E27FC236}">
              <a16:creationId xmlns:a16="http://schemas.microsoft.com/office/drawing/2014/main" id="{00000000-0008-0000-1000-0000D0910000}"/>
            </a:ext>
          </a:extLst>
        </xdr:cNvPr>
        <xdr:cNvSpPr txBox="1">
          <a:spLocks noChangeArrowheads="1"/>
        </xdr:cNvSpPr>
      </xdr:nvSpPr>
      <xdr:spPr>
        <a:xfrm>
          <a:off x="3514725" y="1369504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285750</xdr:colOff>
      <xdr:row>147</xdr:row>
      <xdr:rowOff>47625</xdr:rowOff>
    </xdr:to>
    <xdr:sp macro="" textlink="">
      <xdr:nvSpPr>
        <xdr:cNvPr id="37329" name="Text Box 1">
          <a:extLst>
            <a:ext uri="{FF2B5EF4-FFF2-40B4-BE49-F238E27FC236}">
              <a16:creationId xmlns:a16="http://schemas.microsoft.com/office/drawing/2014/main" id="{00000000-0008-0000-1000-0000D1910000}"/>
            </a:ext>
          </a:extLst>
        </xdr:cNvPr>
        <xdr:cNvSpPr txBox="1">
          <a:spLocks noChangeArrowheads="1"/>
        </xdr:cNvSpPr>
      </xdr:nvSpPr>
      <xdr:spPr>
        <a:xfrm>
          <a:off x="3514725" y="1369504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0" name="Text Box 1">
          <a:extLst>
            <a:ext uri="{FF2B5EF4-FFF2-40B4-BE49-F238E27FC236}">
              <a16:creationId xmlns:a16="http://schemas.microsoft.com/office/drawing/2014/main" id="{00000000-0008-0000-1000-0000D2910000}"/>
            </a:ext>
          </a:extLst>
        </xdr:cNvPr>
        <xdr:cNvSpPr txBox="1">
          <a:spLocks noChangeArrowheads="1"/>
        </xdr:cNvSpPr>
      </xdr:nvSpPr>
      <xdr:spPr>
        <a:xfrm>
          <a:off x="3514725" y="1369504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1" name="Text Box 1">
          <a:extLst>
            <a:ext uri="{FF2B5EF4-FFF2-40B4-BE49-F238E27FC236}">
              <a16:creationId xmlns:a16="http://schemas.microsoft.com/office/drawing/2014/main" id="{00000000-0008-0000-1000-0000D3910000}"/>
            </a:ext>
          </a:extLst>
        </xdr:cNvPr>
        <xdr:cNvSpPr txBox="1">
          <a:spLocks noChangeArrowheads="1"/>
        </xdr:cNvSpPr>
      </xdr:nvSpPr>
      <xdr:spPr>
        <a:xfrm>
          <a:off x="3514725" y="1369504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UONG%20TRA\NTM\KH%202018\KH%20TRINH\PA%20DIEU%20CHINH%204-12-17\1.%20TH%20PA%20PHAN%20BO%20KH%20VON%20CTMTQG%202018%20(8-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UONG%20TRA\NTM\BCD%20CTMTQG%202016-2020%20TINH%20KONTUM\KH%202016-2020\SO%20KH%20DT%20THAM%20MUU%20KH%202016-2020%20(T1-2018)\FILE%20DU%20THAO\FILE%20GUI%20CAC%20NGANH%20T2-2018\BB%20KY\KHDTC%20CTMTQG%20NTM%20GIAI%20DOAN%202016-2020%20(23-0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KH%20DAU%20TU%20CONG%202016-2020/2018/2018/BIEU%20KH%202016-2020/PHAT%20HANH/CHINH%20THUC/GUI%20PHOI%20HOP%20LN/Documents%20and%20Settings/Admin/Desktop/&#272;&#7873;%20xu&#7845;t%20135%20n&#259;m%202017/&#272;&#7873;%20xu&#7845;t%20danh%20m&#7909;c%20135%20n&#259;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1 (TH 2 CTr)"/>
      <sheetName val="PL 2A GN"/>
      <sheetName val="PL 2B GN"/>
      <sheetName val="PL 3A NTM"/>
      <sheetName val="PL 3B NTM"/>
      <sheetName val="Sheet1"/>
    </sheetNames>
    <sheetDataSet>
      <sheetData sheetId="0" refreshError="1"/>
      <sheetData sheetId="1" refreshError="1"/>
      <sheetData sheetId="2" refreshError="1"/>
      <sheetData sheetId="3" refreshError="1"/>
      <sheetData sheetId="4" refreshError="1">
        <row r="13">
          <cell r="Z13">
            <v>328.21075740944002</v>
          </cell>
        </row>
        <row r="14">
          <cell r="Z14">
            <v>328.21075740944002</v>
          </cell>
        </row>
        <row r="15">
          <cell r="Z15">
            <v>328.21075740944002</v>
          </cell>
        </row>
        <row r="16">
          <cell r="Z16">
            <v>328.21075740944002</v>
          </cell>
        </row>
        <row r="17">
          <cell r="Z17">
            <v>328.21075740944002</v>
          </cell>
        </row>
        <row r="18">
          <cell r="Z18">
            <v>328.21075740944002</v>
          </cell>
        </row>
        <row r="19">
          <cell r="Z19">
            <v>328.21075740944002</v>
          </cell>
        </row>
        <row r="20">
          <cell r="Z20">
            <v>328.21075740944002</v>
          </cell>
        </row>
        <row r="21">
          <cell r="Z21">
            <v>328.21075740944002</v>
          </cell>
        </row>
        <row r="22">
          <cell r="Z22">
            <v>328.21075740944002</v>
          </cell>
        </row>
        <row r="23">
          <cell r="Z23">
            <v>328.21075740944002</v>
          </cell>
        </row>
        <row r="25">
          <cell r="Z25">
            <v>328.21075740944002</v>
          </cell>
        </row>
        <row r="26">
          <cell r="Z26">
            <v>328.21075740944002</v>
          </cell>
        </row>
        <row r="27">
          <cell r="Z27">
            <v>328.21075740944002</v>
          </cell>
        </row>
        <row r="28">
          <cell r="Z28">
            <v>1312.8430296377601</v>
          </cell>
        </row>
        <row r="29">
          <cell r="Z29">
            <v>328.21075740944002</v>
          </cell>
        </row>
        <row r="30">
          <cell r="Z30">
            <v>1312.8430296377601</v>
          </cell>
        </row>
        <row r="31">
          <cell r="Z31">
            <v>328.21075740944002</v>
          </cell>
        </row>
        <row r="32">
          <cell r="Z32">
            <v>1312.8430296377601</v>
          </cell>
        </row>
        <row r="33">
          <cell r="Z33">
            <v>328.21075740944002</v>
          </cell>
        </row>
        <row r="34">
          <cell r="Z34">
            <v>1312.8430296377601</v>
          </cell>
        </row>
        <row r="36">
          <cell r="Z36">
            <v>328.21075740944002</v>
          </cell>
        </row>
        <row r="37">
          <cell r="Z37">
            <v>328.21075740944002</v>
          </cell>
        </row>
        <row r="38">
          <cell r="Z38">
            <v>1312.8430296377601</v>
          </cell>
        </row>
        <row r="39">
          <cell r="Z39">
            <v>1312.8430296377601</v>
          </cell>
        </row>
        <row r="40">
          <cell r="Z40">
            <v>1312.8430296377601</v>
          </cell>
        </row>
        <row r="41">
          <cell r="Z41">
            <v>328.21075740944002</v>
          </cell>
        </row>
        <row r="42">
          <cell r="Z42">
            <v>328.21075740944002</v>
          </cell>
        </row>
        <row r="43">
          <cell r="Z43">
            <v>1312.8430296377601</v>
          </cell>
        </row>
        <row r="45">
          <cell r="Z45">
            <v>1312.8430296377601</v>
          </cell>
        </row>
        <row r="46">
          <cell r="Z46">
            <v>1312.8430296377601</v>
          </cell>
        </row>
        <row r="47">
          <cell r="Z47">
            <v>1312.8430296377601</v>
          </cell>
        </row>
        <row r="48">
          <cell r="Z48">
            <v>1312.8430296377601</v>
          </cell>
        </row>
        <row r="49">
          <cell r="Z49">
            <v>1312.8430296377601</v>
          </cell>
        </row>
        <row r="50">
          <cell r="Z50">
            <v>1312.8430296377601</v>
          </cell>
        </row>
        <row r="51">
          <cell r="Z51">
            <v>1312.8430296377601</v>
          </cell>
        </row>
        <row r="52">
          <cell r="Z52">
            <v>1312.8430296377601</v>
          </cell>
        </row>
        <row r="53">
          <cell r="Z53">
            <v>1312.8430296377601</v>
          </cell>
        </row>
        <row r="54">
          <cell r="Z54">
            <v>1312.8430296377601</v>
          </cell>
        </row>
        <row r="55">
          <cell r="Z55">
            <v>1312.8430296377601</v>
          </cell>
        </row>
        <row r="57">
          <cell r="Z57">
            <v>328.21075740944002</v>
          </cell>
        </row>
        <row r="58">
          <cell r="Z58">
            <v>328.21075740944002</v>
          </cell>
        </row>
        <row r="59">
          <cell r="Z59">
            <v>1312.8430296377601</v>
          </cell>
        </row>
        <row r="60">
          <cell r="Z60">
            <v>1312.8430296377601</v>
          </cell>
        </row>
        <row r="61">
          <cell r="Z61">
            <v>1739.5170142700299</v>
          </cell>
        </row>
        <row r="62">
          <cell r="Z62">
            <v>1312.8430296377601</v>
          </cell>
        </row>
        <row r="63">
          <cell r="Z63">
            <v>1312.8430296377601</v>
          </cell>
        </row>
        <row r="65">
          <cell r="Z65">
            <v>1312.8430296377601</v>
          </cell>
        </row>
        <row r="66">
          <cell r="Z66">
            <v>1312.8430296377601</v>
          </cell>
        </row>
        <row r="67">
          <cell r="Z67">
            <v>1312.8430296377601</v>
          </cell>
        </row>
        <row r="68">
          <cell r="Z68">
            <v>1312.8430296377601</v>
          </cell>
        </row>
        <row r="69">
          <cell r="Z69">
            <v>1312.8430296377601</v>
          </cell>
        </row>
        <row r="70">
          <cell r="Z70">
            <v>1312.8430296377601</v>
          </cell>
        </row>
        <row r="71">
          <cell r="Z71">
            <v>1312.8430296377601</v>
          </cell>
        </row>
        <row r="72">
          <cell r="Z72">
            <v>1312.8430296377601</v>
          </cell>
        </row>
        <row r="73">
          <cell r="Z73">
            <v>1312.8430296377601</v>
          </cell>
        </row>
        <row r="74">
          <cell r="Z74">
            <v>1312.8430296377601</v>
          </cell>
        </row>
        <row r="75">
          <cell r="Z75">
            <v>1312.8430296377601</v>
          </cell>
        </row>
        <row r="77">
          <cell r="Z77">
            <v>328.21075740944002</v>
          </cell>
        </row>
        <row r="78">
          <cell r="Z78">
            <v>1312.8430296377601</v>
          </cell>
        </row>
        <row r="79">
          <cell r="Z79">
            <v>1312.8430296377601</v>
          </cell>
        </row>
        <row r="80">
          <cell r="Z80">
            <v>1312.8430296377601</v>
          </cell>
        </row>
        <row r="81">
          <cell r="Z81">
            <v>1641.0537870472001</v>
          </cell>
        </row>
        <row r="82">
          <cell r="Z82">
            <v>1312.8430296377601</v>
          </cell>
        </row>
        <row r="83">
          <cell r="Z83">
            <v>1312.8430296377601</v>
          </cell>
        </row>
        <row r="84">
          <cell r="Z84">
            <v>328.21075740944002</v>
          </cell>
        </row>
        <row r="85">
          <cell r="Z85">
            <v>1312.8430296377601</v>
          </cell>
        </row>
        <row r="86">
          <cell r="Z86">
            <v>1312.8430296377601</v>
          </cell>
        </row>
        <row r="88">
          <cell r="Z88">
            <v>328.21075740944002</v>
          </cell>
        </row>
        <row r="89">
          <cell r="Z89">
            <v>1312.8430296377601</v>
          </cell>
        </row>
        <row r="90">
          <cell r="Z90">
            <v>1312.8430296377601</v>
          </cell>
        </row>
        <row r="91">
          <cell r="Z91">
            <v>1312.8430296377601</v>
          </cell>
        </row>
        <row r="92">
          <cell r="Z92">
            <v>1312.8430296377601</v>
          </cell>
        </row>
        <row r="93">
          <cell r="Z93">
            <v>1312.8430296377601</v>
          </cell>
        </row>
        <row r="95">
          <cell r="Z95">
            <v>1312.8430296377601</v>
          </cell>
        </row>
        <row r="96">
          <cell r="Z96">
            <v>1312.8430296377601</v>
          </cell>
        </row>
        <row r="97">
          <cell r="Z97">
            <v>1312.8430296377601</v>
          </cell>
        </row>
        <row r="98">
          <cell r="Z98">
            <v>1312.8430296377601</v>
          </cell>
        </row>
        <row r="99">
          <cell r="Z99">
            <v>1312.8430296377601</v>
          </cell>
        </row>
        <row r="100">
          <cell r="Z100">
            <v>1312.8430296377601</v>
          </cell>
        </row>
        <row r="101">
          <cell r="Z101">
            <v>1641.0537870472001</v>
          </cell>
        </row>
        <row r="102">
          <cell r="Z102">
            <v>1641.0537870472001</v>
          </cell>
        </row>
        <row r="103">
          <cell r="Z103">
            <v>1312.8430296377601</v>
          </cell>
        </row>
        <row r="105">
          <cell r="Z105">
            <v>1641.0537870472001</v>
          </cell>
        </row>
        <row r="106">
          <cell r="Z106">
            <v>1641.0537870472001</v>
          </cell>
        </row>
        <row r="107">
          <cell r="Z107">
            <v>1641.0537870472001</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3-SN"/>
      <sheetName val="B2-DTPT"/>
      <sheetName val="B01-TH"/>
      <sheetName val="B02-DTPT NSTW"/>
    </sheetNames>
    <sheetDataSet>
      <sheetData sheetId="0" refreshError="1"/>
      <sheetData sheetId="1" refreshError="1"/>
      <sheetData sheetId="2" refreshError="1">
        <row r="10">
          <cell r="A10" t="str">
            <v>TỔNG SỐ</v>
          </cell>
          <cell r="C10">
            <v>918900.00799199997</v>
          </cell>
          <cell r="D10">
            <v>709800.00799199997</v>
          </cell>
          <cell r="E10">
            <v>53000.007991999999</v>
          </cell>
          <cell r="F10">
            <v>656800</v>
          </cell>
          <cell r="G10">
            <v>591120</v>
          </cell>
          <cell r="H10">
            <v>65680</v>
          </cell>
          <cell r="I10">
            <v>209100</v>
          </cell>
          <cell r="J10">
            <v>25966</v>
          </cell>
          <cell r="K10">
            <v>183134</v>
          </cell>
        </row>
        <row r="11">
          <cell r="A11" t="str">
            <v>A</v>
          </cell>
          <cell r="B11" t="str">
            <v>Cấp tỉnh</v>
          </cell>
          <cell r="C11">
            <v>91646</v>
          </cell>
          <cell r="D11">
            <v>65680</v>
          </cell>
          <cell r="F11">
            <v>65680</v>
          </cell>
          <cell r="H11">
            <v>65680</v>
          </cell>
          <cell r="I11">
            <v>25966</v>
          </cell>
          <cell r="J11">
            <v>25966</v>
          </cell>
        </row>
        <row r="12">
          <cell r="A12" t="str">
            <v>B</v>
          </cell>
          <cell r="B12" t="str">
            <v>Cấp huyện</v>
          </cell>
          <cell r="C12">
            <v>827254.00799199997</v>
          </cell>
          <cell r="D12">
            <v>644120.00799199997</v>
          </cell>
          <cell r="E12">
            <v>53000.007991999999</v>
          </cell>
          <cell r="F12">
            <v>591120</v>
          </cell>
          <cell r="G12">
            <v>591120</v>
          </cell>
          <cell r="H12">
            <v>0</v>
          </cell>
          <cell r="I12">
            <v>183134</v>
          </cell>
          <cell r="J12">
            <v>0</v>
          </cell>
          <cell r="K12">
            <v>183134</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áo cáo đề xuất"/>
      <sheetName val="To trình chủ trương"/>
    </sheetNames>
    <sheetDataSet>
      <sheetData sheetId="0" refreshError="1"/>
      <sheetData sheetId="1" refreshError="1">
        <row r="17">
          <cell r="J17">
            <v>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29"/>
  <sheetViews>
    <sheetView zoomScale="60" zoomScaleNormal="60" workbookViewId="0">
      <pane xSplit="2" ySplit="10" topLeftCell="C11" activePane="bottomRight" state="frozen"/>
      <selection pane="topRight"/>
      <selection pane="bottomLeft"/>
      <selection pane="bottomRight" activeCell="V10" sqref="V10"/>
    </sheetView>
  </sheetViews>
  <sheetFormatPr defaultColWidth="2.75" defaultRowHeight="15.75" outlineLevelRow="1"/>
  <cols>
    <col min="1" max="1" width="2.75" style="498" customWidth="1"/>
    <col min="2" max="2" width="16.625" style="497" customWidth="1"/>
    <col min="3" max="3" width="8.375" style="595" customWidth="1"/>
    <col min="4" max="4" width="9.625" style="595" customWidth="1"/>
    <col min="5" max="5" width="6.875" style="595" customWidth="1"/>
    <col min="6" max="6" width="6.625" style="595" customWidth="1"/>
    <col min="7" max="9" width="7.25" style="595" customWidth="1"/>
    <col min="10" max="10" width="6.75" style="595" customWidth="1"/>
    <col min="11" max="11" width="7.25" style="595" customWidth="1"/>
    <col min="12" max="12" width="9.125" style="595" customWidth="1"/>
    <col min="13" max="13" width="9" style="595" customWidth="1"/>
    <col min="14" max="14" width="7.875" style="595" customWidth="1"/>
    <col min="15" max="16" width="8.25" style="595" customWidth="1"/>
    <col min="17" max="17" width="9.625" style="594" customWidth="1"/>
    <col min="18" max="18" width="7.125" style="491" customWidth="1"/>
    <col min="19" max="19" width="8.25" style="498" customWidth="1"/>
    <col min="20" max="20" width="11.25" style="498" customWidth="1"/>
    <col min="21" max="21" width="10.75" style="498" customWidth="1"/>
    <col min="22" max="226" width="8.25" style="498" customWidth="1"/>
    <col min="227" max="227" width="2.75" style="498" customWidth="1"/>
    <col min="228" max="251" width="13.875" style="498" customWidth="1"/>
    <col min="252" max="16384" width="2.75" style="498"/>
  </cols>
  <sheetData>
    <row r="1" spans="1:24" s="490" customFormat="1">
      <c r="A1" s="710" t="s">
        <v>0</v>
      </c>
      <c r="B1" s="710"/>
      <c r="C1" s="710"/>
      <c r="D1" s="710"/>
      <c r="E1" s="710"/>
      <c r="F1" s="710"/>
      <c r="G1" s="710"/>
      <c r="H1" s="710"/>
      <c r="I1" s="710"/>
      <c r="J1" s="710"/>
      <c r="K1" s="710"/>
      <c r="L1" s="710"/>
      <c r="M1" s="710"/>
      <c r="N1" s="710"/>
      <c r="O1" s="710"/>
      <c r="P1" s="710"/>
      <c r="Q1" s="710"/>
      <c r="R1" s="710"/>
    </row>
    <row r="2" spans="1:24" s="490" customFormat="1" ht="67.150000000000006" customHeight="1">
      <c r="A2" s="711" t="s">
        <v>1</v>
      </c>
      <c r="B2" s="711"/>
      <c r="C2" s="711"/>
      <c r="D2" s="711"/>
      <c r="E2" s="711"/>
      <c r="F2" s="711"/>
      <c r="G2" s="711"/>
      <c r="H2" s="711"/>
      <c r="I2" s="711"/>
      <c r="J2" s="711"/>
      <c r="K2" s="711"/>
      <c r="L2" s="711"/>
      <c r="M2" s="711"/>
      <c r="N2" s="711"/>
      <c r="O2" s="711"/>
      <c r="P2" s="711"/>
      <c r="Q2" s="711"/>
      <c r="R2" s="711"/>
    </row>
    <row r="3" spans="1:24" s="490" customFormat="1" ht="18" customHeight="1">
      <c r="A3" s="712" t="s">
        <v>2</v>
      </c>
      <c r="B3" s="712"/>
      <c r="C3" s="712"/>
      <c r="D3" s="712"/>
      <c r="E3" s="712"/>
      <c r="F3" s="712"/>
      <c r="G3" s="712"/>
      <c r="H3" s="712"/>
      <c r="I3" s="712"/>
      <c r="J3" s="712"/>
      <c r="K3" s="712"/>
      <c r="L3" s="712"/>
      <c r="M3" s="712"/>
      <c r="N3" s="712"/>
      <c r="O3" s="712"/>
      <c r="P3" s="712"/>
      <c r="Q3" s="712"/>
      <c r="R3" s="712"/>
      <c r="S3" s="617"/>
      <c r="T3" s="617"/>
      <c r="U3" s="617"/>
      <c r="V3" s="617"/>
      <c r="W3" s="617"/>
      <c r="X3" s="617"/>
    </row>
    <row r="4" spans="1:24" s="490" customFormat="1">
      <c r="A4" s="713" t="s">
        <v>3</v>
      </c>
      <c r="B4" s="713"/>
      <c r="C4" s="713"/>
      <c r="D4" s="713"/>
      <c r="E4" s="713"/>
      <c r="F4" s="713"/>
      <c r="G4" s="713"/>
      <c r="H4" s="713"/>
      <c r="I4" s="713"/>
      <c r="J4" s="713"/>
      <c r="K4" s="713"/>
      <c r="L4" s="713"/>
      <c r="M4" s="713"/>
      <c r="N4" s="713"/>
      <c r="O4" s="713"/>
      <c r="P4" s="713"/>
      <c r="Q4" s="713"/>
      <c r="R4" s="713"/>
      <c r="S4" s="618"/>
      <c r="T4" s="618"/>
      <c r="U4" s="618"/>
      <c r="V4" s="618"/>
      <c r="W4" s="618"/>
      <c r="X4" s="618"/>
    </row>
    <row r="5" spans="1:24" s="490" customFormat="1">
      <c r="A5" s="501"/>
      <c r="B5" s="501"/>
      <c r="C5" s="596"/>
      <c r="D5" s="596"/>
      <c r="E5" s="597"/>
      <c r="F5" s="597"/>
      <c r="G5" s="597"/>
      <c r="H5" s="597"/>
      <c r="I5" s="597"/>
      <c r="J5" s="597"/>
      <c r="K5" s="597"/>
      <c r="L5" s="597"/>
      <c r="M5" s="714"/>
      <c r="N5" s="714"/>
      <c r="O5" s="714"/>
      <c r="P5" s="714"/>
      <c r="Q5" s="590"/>
      <c r="R5" s="546"/>
    </row>
    <row r="6" spans="1:24" s="491" customFormat="1" ht="15.6" customHeight="1">
      <c r="A6" s="685" t="s">
        <v>4</v>
      </c>
      <c r="B6" s="685" t="s">
        <v>5</v>
      </c>
      <c r="C6" s="693" t="s">
        <v>6</v>
      </c>
      <c r="D6" s="685" t="s">
        <v>7</v>
      </c>
      <c r="E6" s="693" t="s">
        <v>8</v>
      </c>
      <c r="F6" s="696" t="s">
        <v>9</v>
      </c>
      <c r="G6" s="686" t="s">
        <v>10</v>
      </c>
      <c r="H6" s="687"/>
      <c r="I6" s="687"/>
      <c r="J6" s="687"/>
      <c r="K6" s="688"/>
      <c r="L6" s="705" t="s">
        <v>11</v>
      </c>
      <c r="M6" s="696" t="s">
        <v>12</v>
      </c>
      <c r="N6" s="685" t="s">
        <v>10</v>
      </c>
      <c r="O6" s="685"/>
      <c r="P6" s="685"/>
      <c r="Q6" s="685"/>
      <c r="R6" s="707" t="s">
        <v>13</v>
      </c>
    </row>
    <row r="7" spans="1:24" s="491" customFormat="1" ht="15.6" customHeight="1">
      <c r="A7" s="685"/>
      <c r="B7" s="685"/>
      <c r="C7" s="694"/>
      <c r="D7" s="685"/>
      <c r="E7" s="694"/>
      <c r="F7" s="696"/>
      <c r="G7" s="689"/>
      <c r="H7" s="690"/>
      <c r="I7" s="690"/>
      <c r="J7" s="690"/>
      <c r="K7" s="691"/>
      <c r="L7" s="705"/>
      <c r="M7" s="696"/>
      <c r="N7" s="685"/>
      <c r="O7" s="685"/>
      <c r="P7" s="685"/>
      <c r="Q7" s="685"/>
      <c r="R7" s="708"/>
    </row>
    <row r="8" spans="1:24" s="491" customFormat="1" ht="51" customHeight="1">
      <c r="A8" s="685"/>
      <c r="B8" s="685"/>
      <c r="C8" s="694"/>
      <c r="D8" s="685"/>
      <c r="E8" s="694"/>
      <c r="F8" s="696"/>
      <c r="G8" s="696" t="s">
        <v>14</v>
      </c>
      <c r="H8" s="696"/>
      <c r="I8" s="696" t="s">
        <v>15</v>
      </c>
      <c r="J8" s="696" t="s">
        <v>16</v>
      </c>
      <c r="K8" s="702" t="s">
        <v>17</v>
      </c>
      <c r="L8" s="705"/>
      <c r="M8" s="696"/>
      <c r="N8" s="693" t="s">
        <v>18</v>
      </c>
      <c r="O8" s="693" t="s">
        <v>19</v>
      </c>
      <c r="P8" s="696" t="s">
        <v>20</v>
      </c>
      <c r="Q8" s="706" t="s">
        <v>21</v>
      </c>
      <c r="R8" s="708"/>
    </row>
    <row r="9" spans="1:24" s="491" customFormat="1" ht="27.6" customHeight="1">
      <c r="A9" s="685"/>
      <c r="B9" s="685"/>
      <c r="C9" s="694"/>
      <c r="D9" s="685"/>
      <c r="E9" s="694"/>
      <c r="F9" s="696"/>
      <c r="G9" s="696" t="s">
        <v>22</v>
      </c>
      <c r="H9" s="696" t="s">
        <v>23</v>
      </c>
      <c r="I9" s="696"/>
      <c r="J9" s="696"/>
      <c r="K9" s="703"/>
      <c r="L9" s="705"/>
      <c r="M9" s="696"/>
      <c r="N9" s="694"/>
      <c r="O9" s="694"/>
      <c r="P9" s="696"/>
      <c r="Q9" s="706"/>
      <c r="R9" s="708"/>
    </row>
    <row r="10" spans="1:24" s="491" customFormat="1" ht="36" customHeight="1">
      <c r="A10" s="685"/>
      <c r="B10" s="685"/>
      <c r="C10" s="695"/>
      <c r="D10" s="685"/>
      <c r="E10" s="695"/>
      <c r="F10" s="696"/>
      <c r="G10" s="696"/>
      <c r="H10" s="696"/>
      <c r="I10" s="696"/>
      <c r="J10" s="696"/>
      <c r="K10" s="704"/>
      <c r="L10" s="705"/>
      <c r="M10" s="696"/>
      <c r="N10" s="695"/>
      <c r="O10" s="695"/>
      <c r="P10" s="696"/>
      <c r="Q10" s="706"/>
      <c r="R10" s="709"/>
    </row>
    <row r="11" spans="1:24" s="492" customFormat="1" ht="13.5">
      <c r="A11" s="505"/>
      <c r="B11" s="505"/>
      <c r="C11" s="505"/>
      <c r="D11" s="505"/>
      <c r="E11" s="505"/>
      <c r="F11" s="505"/>
      <c r="G11" s="505"/>
      <c r="H11" s="505"/>
      <c r="I11" s="505"/>
      <c r="J11" s="505"/>
      <c r="K11" s="505"/>
      <c r="L11" s="505"/>
      <c r="M11" s="534"/>
      <c r="N11" s="534"/>
      <c r="O11" s="534"/>
      <c r="P11" s="534"/>
      <c r="Q11" s="619"/>
      <c r="R11" s="547"/>
    </row>
    <row r="12" spans="1:24" s="493" customFormat="1" ht="16.5">
      <c r="A12" s="506"/>
      <c r="B12" s="507" t="s">
        <v>24</v>
      </c>
      <c r="C12" s="508"/>
      <c r="D12" s="508"/>
      <c r="E12" s="509"/>
      <c r="F12" s="598"/>
      <c r="G12" s="598"/>
      <c r="H12" s="598"/>
      <c r="I12" s="598"/>
      <c r="J12" s="598"/>
      <c r="K12" s="598"/>
      <c r="L12" s="609"/>
      <c r="M12" s="609">
        <v>209100</v>
      </c>
      <c r="N12" s="609">
        <v>14600</v>
      </c>
      <c r="O12" s="609">
        <f>O13+O22</f>
        <v>22100</v>
      </c>
      <c r="P12" s="609">
        <f>P13+P22</f>
        <v>37400</v>
      </c>
      <c r="Q12" s="609">
        <f>Q13+Q22</f>
        <v>135000</v>
      </c>
      <c r="R12" s="548"/>
      <c r="S12" s="549"/>
      <c r="T12" s="550"/>
      <c r="U12" s="620"/>
    </row>
    <row r="13" spans="1:24" s="493" customFormat="1" ht="16.5">
      <c r="A13" s="506" t="s">
        <v>25</v>
      </c>
      <c r="B13" s="507" t="s">
        <v>26</v>
      </c>
      <c r="C13" s="508"/>
      <c r="D13" s="508"/>
      <c r="E13" s="509"/>
      <c r="F13" s="598"/>
      <c r="G13" s="598"/>
      <c r="H13" s="598"/>
      <c r="I13" s="598"/>
      <c r="J13" s="598"/>
      <c r="K13" s="598"/>
      <c r="L13" s="609"/>
      <c r="M13" s="609">
        <f t="shared" ref="M13:M21" si="0">N13+O13+P13+Q13</f>
        <v>25966</v>
      </c>
      <c r="N13" s="609">
        <f>SUM(N14:N21)</f>
        <v>800</v>
      </c>
      <c r="O13" s="609">
        <f>SUM(O14:O21)</f>
        <v>2967</v>
      </c>
      <c r="P13" s="609">
        <f>SUM(P14:P21)</f>
        <v>2772</v>
      </c>
      <c r="Q13" s="609">
        <f>SUM(Q14:Q21)</f>
        <v>19427</v>
      </c>
      <c r="R13" s="548"/>
      <c r="S13" s="549"/>
      <c r="T13" s="550"/>
    </row>
    <row r="14" spans="1:24" s="566" customFormat="1" ht="38.25" hidden="1" outlineLevel="1">
      <c r="A14" s="516">
        <v>1</v>
      </c>
      <c r="B14" s="599" t="s">
        <v>27</v>
      </c>
      <c r="C14" s="519"/>
      <c r="D14" s="519"/>
      <c r="E14" s="600"/>
      <c r="F14" s="601"/>
      <c r="G14" s="601"/>
      <c r="H14" s="601"/>
      <c r="I14" s="601"/>
      <c r="J14" s="601"/>
      <c r="K14" s="601"/>
      <c r="L14" s="604"/>
      <c r="M14" s="604">
        <f t="shared" si="0"/>
        <v>3936</v>
      </c>
      <c r="N14" s="604">
        <v>100</v>
      </c>
      <c r="O14" s="604">
        <f>1500+200</f>
        <v>1700</v>
      </c>
      <c r="P14" s="604">
        <v>500</v>
      </c>
      <c r="Q14" s="604">
        <v>1636</v>
      </c>
      <c r="R14" s="556"/>
      <c r="S14" s="621"/>
      <c r="T14" s="622"/>
    </row>
    <row r="15" spans="1:24" s="566" customFormat="1" ht="88.9" hidden="1" customHeight="1" outlineLevel="1">
      <c r="A15" s="516">
        <v>2</v>
      </c>
      <c r="B15" s="602" t="s">
        <v>28</v>
      </c>
      <c r="C15" s="519"/>
      <c r="D15" s="519"/>
      <c r="E15" s="600"/>
      <c r="F15" s="601"/>
      <c r="G15" s="601"/>
      <c r="H15" s="601"/>
      <c r="I15" s="601"/>
      <c r="J15" s="601"/>
      <c r="K15" s="601"/>
      <c r="L15" s="604"/>
      <c r="M15" s="604">
        <f t="shared" si="0"/>
        <v>9400</v>
      </c>
      <c r="N15" s="604"/>
      <c r="O15" s="604">
        <f>300</f>
        <v>300</v>
      </c>
      <c r="P15" s="604"/>
      <c r="Q15" s="604">
        <v>9100</v>
      </c>
      <c r="R15" s="556"/>
      <c r="S15" s="621"/>
      <c r="T15" s="623"/>
      <c r="X15" s="624"/>
    </row>
    <row r="16" spans="1:24" s="566" customFormat="1" ht="25.5" hidden="1" outlineLevel="1">
      <c r="A16" s="516">
        <v>3</v>
      </c>
      <c r="B16" s="602" t="s">
        <v>29</v>
      </c>
      <c r="C16" s="519"/>
      <c r="D16" s="519"/>
      <c r="E16" s="600"/>
      <c r="F16" s="601"/>
      <c r="G16" s="601"/>
      <c r="H16" s="601"/>
      <c r="I16" s="601"/>
      <c r="J16" s="601"/>
      <c r="K16" s="601"/>
      <c r="L16" s="604"/>
      <c r="M16" s="604">
        <f t="shared" si="0"/>
        <v>672</v>
      </c>
      <c r="N16" s="604"/>
      <c r="O16" s="604">
        <v>170</v>
      </c>
      <c r="P16" s="604">
        <v>502</v>
      </c>
      <c r="Q16" s="604"/>
      <c r="R16" s="556"/>
      <c r="S16" s="621"/>
      <c r="T16" s="623"/>
      <c r="X16" s="624"/>
    </row>
    <row r="17" spans="1:21" s="566" customFormat="1" ht="84" hidden="1" customHeight="1" outlineLevel="1">
      <c r="A17" s="516">
        <v>4</v>
      </c>
      <c r="B17" s="602" t="s">
        <v>30</v>
      </c>
      <c r="C17" s="519"/>
      <c r="D17" s="519"/>
      <c r="E17" s="600"/>
      <c r="F17" s="601"/>
      <c r="G17" s="601"/>
      <c r="H17" s="601"/>
      <c r="I17" s="601"/>
      <c r="J17" s="601"/>
      <c r="K17" s="601"/>
      <c r="L17" s="604"/>
      <c r="M17" s="604">
        <f t="shared" si="0"/>
        <v>2220</v>
      </c>
      <c r="N17" s="604"/>
      <c r="O17" s="604"/>
      <c r="P17" s="604">
        <v>620</v>
      </c>
      <c r="Q17" s="604">
        <v>1600</v>
      </c>
      <c r="R17" s="556"/>
      <c r="S17" s="621"/>
      <c r="T17" s="623"/>
    </row>
    <row r="18" spans="1:21" s="566" customFormat="1" ht="72" hidden="1" customHeight="1" outlineLevel="1">
      <c r="A18" s="516">
        <v>5</v>
      </c>
      <c r="B18" s="602" t="s">
        <v>31</v>
      </c>
      <c r="C18" s="519"/>
      <c r="D18" s="519"/>
      <c r="E18" s="600"/>
      <c r="F18" s="601"/>
      <c r="G18" s="601"/>
      <c r="H18" s="601"/>
      <c r="I18" s="601"/>
      <c r="J18" s="601"/>
      <c r="K18" s="601"/>
      <c r="L18" s="604"/>
      <c r="M18" s="604">
        <f t="shared" si="0"/>
        <v>2000</v>
      </c>
      <c r="N18" s="604"/>
      <c r="O18" s="604"/>
      <c r="P18" s="604"/>
      <c r="Q18" s="604">
        <v>2000</v>
      </c>
      <c r="R18" s="556"/>
      <c r="S18" s="621"/>
      <c r="T18" s="623"/>
    </row>
    <row r="19" spans="1:21" s="566" customFormat="1" ht="38.25" hidden="1" outlineLevel="1">
      <c r="A19" s="516">
        <v>6</v>
      </c>
      <c r="B19" s="602" t="s">
        <v>32</v>
      </c>
      <c r="C19" s="519"/>
      <c r="D19" s="519"/>
      <c r="E19" s="600"/>
      <c r="F19" s="601"/>
      <c r="G19" s="601"/>
      <c r="H19" s="601"/>
      <c r="I19" s="601"/>
      <c r="J19" s="601"/>
      <c r="K19" s="601"/>
      <c r="L19" s="604"/>
      <c r="M19" s="604">
        <f t="shared" si="0"/>
        <v>5547</v>
      </c>
      <c r="N19" s="604">
        <v>700</v>
      </c>
      <c r="O19" s="604">
        <f>647+150</f>
        <v>797</v>
      </c>
      <c r="P19" s="604">
        <v>1050</v>
      </c>
      <c r="Q19" s="604">
        <v>3000</v>
      </c>
      <c r="R19" s="556"/>
      <c r="S19" s="621"/>
      <c r="T19" s="623"/>
    </row>
    <row r="20" spans="1:21" s="566" customFormat="1" ht="38.25" hidden="1" outlineLevel="1">
      <c r="A20" s="516">
        <v>7</v>
      </c>
      <c r="B20" s="602" t="s">
        <v>33</v>
      </c>
      <c r="C20" s="519"/>
      <c r="D20" s="519"/>
      <c r="E20" s="600"/>
      <c r="F20" s="601"/>
      <c r="G20" s="601"/>
      <c r="H20" s="601"/>
      <c r="I20" s="601"/>
      <c r="J20" s="601"/>
      <c r="K20" s="601"/>
      <c r="L20" s="604"/>
      <c r="M20" s="604">
        <f t="shared" si="0"/>
        <v>100</v>
      </c>
      <c r="N20" s="604"/>
      <c r="O20" s="604"/>
      <c r="P20" s="604">
        <v>100</v>
      </c>
      <c r="Q20" s="604"/>
      <c r="R20" s="556"/>
      <c r="S20" s="621"/>
      <c r="T20" s="623"/>
    </row>
    <row r="21" spans="1:21" s="566" customFormat="1" ht="25.5" hidden="1" outlineLevel="1">
      <c r="A21" s="516">
        <v>8</v>
      </c>
      <c r="B21" s="602" t="s">
        <v>34</v>
      </c>
      <c r="C21" s="519"/>
      <c r="D21" s="519"/>
      <c r="E21" s="600"/>
      <c r="F21" s="601"/>
      <c r="G21" s="601"/>
      <c r="H21" s="601"/>
      <c r="I21" s="601"/>
      <c r="J21" s="601"/>
      <c r="K21" s="601"/>
      <c r="L21" s="604"/>
      <c r="M21" s="604">
        <f t="shared" si="0"/>
        <v>2091</v>
      </c>
      <c r="N21" s="604"/>
      <c r="O21" s="604"/>
      <c r="P21" s="604"/>
      <c r="Q21" s="604">
        <f>1%*209100</f>
        <v>2091</v>
      </c>
      <c r="R21" s="556"/>
      <c r="S21" s="621"/>
      <c r="T21" s="623"/>
    </row>
    <row r="22" spans="1:21" s="493" customFormat="1" ht="16.5" collapsed="1">
      <c r="A22" s="506" t="s">
        <v>35</v>
      </c>
      <c r="B22" s="507" t="s">
        <v>36</v>
      </c>
      <c r="C22" s="508">
        <f t="shared" ref="C22:K22" si="1">C23+C35+C46+C55+C59+C69+C76+C84+C95+C107</f>
        <v>25</v>
      </c>
      <c r="D22" s="508">
        <f t="shared" si="1"/>
        <v>55</v>
      </c>
      <c r="E22" s="508">
        <f t="shared" si="1"/>
        <v>97.643903318903313</v>
      </c>
      <c r="F22" s="508">
        <f t="shared" si="1"/>
        <v>271.3</v>
      </c>
      <c r="G22" s="508">
        <f t="shared" si="1"/>
        <v>30</v>
      </c>
      <c r="H22" s="508">
        <f t="shared" si="1"/>
        <v>192</v>
      </c>
      <c r="I22" s="508">
        <f t="shared" si="1"/>
        <v>1.3</v>
      </c>
      <c r="J22" s="508">
        <f t="shared" si="1"/>
        <v>32</v>
      </c>
      <c r="K22" s="508">
        <f t="shared" si="1"/>
        <v>16</v>
      </c>
      <c r="L22" s="610">
        <f>M22/F22</f>
        <v>675.02395871728709</v>
      </c>
      <c r="M22" s="610">
        <f>M12-M13</f>
        <v>183134</v>
      </c>
      <c r="N22" s="610">
        <f>N23+N35+N46+N55+N59+N69+N76+N84+N95+N107</f>
        <v>13800</v>
      </c>
      <c r="O22" s="610">
        <f>O23+O35+O46+O55+O59+O69+O76+O84+O95+O107</f>
        <v>19133</v>
      </c>
      <c r="P22" s="610">
        <f>P23+P35+P46+P55+P59+P69+P76+P84+P95+P107</f>
        <v>34628</v>
      </c>
      <c r="Q22" s="610">
        <f>Q23+Q35+Q46+Q55+Q59+Q69+Q76+Q84+Q95+Q107</f>
        <v>115572.99999999999</v>
      </c>
      <c r="R22" s="548"/>
      <c r="S22" s="549"/>
      <c r="T22" s="625"/>
    </row>
    <row r="23" spans="1:21" s="494" customFormat="1" ht="16.5">
      <c r="A23" s="516" t="s">
        <v>37</v>
      </c>
      <c r="B23" s="603" t="s">
        <v>38</v>
      </c>
      <c r="C23" s="519">
        <f>SUBTOTAL(3,C24:C34)</f>
        <v>1</v>
      </c>
      <c r="D23" s="519">
        <f>SUBTOTAL(3,D24:D34)</f>
        <v>9</v>
      </c>
      <c r="E23" s="604">
        <f>SUM(E24:E34)/11</f>
        <v>7.4545454545454541</v>
      </c>
      <c r="F23" s="601">
        <f t="shared" ref="F23:K23" si="2">SUM(F24:F34)</f>
        <v>39</v>
      </c>
      <c r="G23" s="601">
        <f t="shared" si="2"/>
        <v>0</v>
      </c>
      <c r="H23" s="601">
        <f t="shared" si="2"/>
        <v>36</v>
      </c>
      <c r="I23" s="601">
        <f t="shared" si="2"/>
        <v>0</v>
      </c>
      <c r="J23" s="601">
        <f t="shared" si="2"/>
        <v>2</v>
      </c>
      <c r="K23" s="601">
        <f t="shared" si="2"/>
        <v>1</v>
      </c>
      <c r="L23" s="604"/>
      <c r="M23" s="604">
        <f>F23*L22</f>
        <v>26325.934389974198</v>
      </c>
      <c r="N23" s="604">
        <v>2387</v>
      </c>
      <c r="O23" s="604">
        <f>1956+90</f>
        <v>2046</v>
      </c>
      <c r="P23" s="604">
        <v>4645</v>
      </c>
      <c r="Q23" s="604">
        <f>M23-(N23+O23+P23)</f>
        <v>17247.934389974198</v>
      </c>
      <c r="R23" s="556"/>
      <c r="S23" s="549"/>
      <c r="U23" s="552"/>
    </row>
    <row r="24" spans="1:21" s="494" customFormat="1" ht="16.5" hidden="1" outlineLevel="1">
      <c r="A24" s="516">
        <v>1</v>
      </c>
      <c r="B24" s="517" t="s">
        <v>39</v>
      </c>
      <c r="C24" s="518" t="s">
        <v>40</v>
      </c>
      <c r="D24" s="518"/>
      <c r="E24" s="519">
        <v>12</v>
      </c>
      <c r="F24" s="601">
        <f t="shared" ref="F24:F34" si="3">SUM(G24:K24)</f>
        <v>2</v>
      </c>
      <c r="G24" s="601"/>
      <c r="H24" s="601"/>
      <c r="I24" s="601"/>
      <c r="J24" s="601">
        <v>1</v>
      </c>
      <c r="K24" s="601">
        <v>1</v>
      </c>
      <c r="L24" s="604"/>
      <c r="M24" s="611"/>
      <c r="N24" s="612"/>
      <c r="O24" s="612"/>
      <c r="P24" s="611"/>
      <c r="Q24" s="619"/>
      <c r="R24" s="554">
        <v>2018</v>
      </c>
      <c r="S24" s="549"/>
    </row>
    <row r="25" spans="1:21" s="494" customFormat="1" ht="16.5" hidden="1" outlineLevel="1">
      <c r="A25" s="516">
        <v>2</v>
      </c>
      <c r="B25" s="517" t="s">
        <v>41</v>
      </c>
      <c r="C25" s="518"/>
      <c r="D25" s="518" t="s">
        <v>40</v>
      </c>
      <c r="E25" s="519">
        <v>11</v>
      </c>
      <c r="F25" s="601">
        <f t="shared" si="3"/>
        <v>4</v>
      </c>
      <c r="G25" s="601"/>
      <c r="H25" s="601">
        <v>4</v>
      </c>
      <c r="I25" s="601"/>
      <c r="J25" s="601"/>
      <c r="K25" s="601"/>
      <c r="L25" s="604"/>
      <c r="M25" s="611"/>
      <c r="N25" s="612"/>
      <c r="O25" s="612"/>
      <c r="P25" s="611"/>
      <c r="Q25" s="626"/>
      <c r="R25" s="555"/>
      <c r="S25" s="549"/>
    </row>
    <row r="26" spans="1:21" s="494" customFormat="1" ht="16.5" hidden="1" outlineLevel="1">
      <c r="A26" s="516">
        <v>3</v>
      </c>
      <c r="B26" s="517" t="s">
        <v>42</v>
      </c>
      <c r="C26" s="518"/>
      <c r="D26" s="518" t="s">
        <v>40</v>
      </c>
      <c r="E26" s="519">
        <v>6</v>
      </c>
      <c r="F26" s="601">
        <f t="shared" si="3"/>
        <v>4</v>
      </c>
      <c r="G26" s="601"/>
      <c r="H26" s="601">
        <v>4</v>
      </c>
      <c r="I26" s="601"/>
      <c r="J26" s="601"/>
      <c r="K26" s="601"/>
      <c r="L26" s="604"/>
      <c r="M26" s="611"/>
      <c r="N26" s="612"/>
      <c r="O26" s="612"/>
      <c r="P26" s="611"/>
      <c r="Q26" s="626"/>
      <c r="R26" s="554"/>
      <c r="S26" s="549"/>
    </row>
    <row r="27" spans="1:21" s="494" customFormat="1" ht="16.5" hidden="1" outlineLevel="1">
      <c r="A27" s="516">
        <v>4</v>
      </c>
      <c r="B27" s="517" t="s">
        <v>43</v>
      </c>
      <c r="C27" s="518"/>
      <c r="D27" s="518"/>
      <c r="E27" s="519">
        <v>11</v>
      </c>
      <c r="F27" s="601">
        <f t="shared" si="3"/>
        <v>1</v>
      </c>
      <c r="G27" s="601"/>
      <c r="H27" s="601"/>
      <c r="I27" s="601"/>
      <c r="J27" s="601">
        <v>1</v>
      </c>
      <c r="K27" s="601"/>
      <c r="L27" s="604"/>
      <c r="M27" s="611"/>
      <c r="N27" s="612"/>
      <c r="O27" s="612"/>
      <c r="P27" s="611"/>
      <c r="Q27" s="626"/>
      <c r="R27" s="556"/>
      <c r="S27" s="549"/>
    </row>
    <row r="28" spans="1:21" s="494" customFormat="1" ht="16.5" hidden="1" outlineLevel="1">
      <c r="A28" s="516">
        <v>5</v>
      </c>
      <c r="B28" s="517" t="s">
        <v>44</v>
      </c>
      <c r="C28" s="518"/>
      <c r="D28" s="518" t="s">
        <v>40</v>
      </c>
      <c r="E28" s="519">
        <v>6</v>
      </c>
      <c r="F28" s="601">
        <f t="shared" si="3"/>
        <v>4</v>
      </c>
      <c r="G28" s="601"/>
      <c r="H28" s="601">
        <v>4</v>
      </c>
      <c r="I28" s="601"/>
      <c r="J28" s="601"/>
      <c r="K28" s="601"/>
      <c r="L28" s="604"/>
      <c r="M28" s="611"/>
      <c r="N28" s="612"/>
      <c r="O28" s="612"/>
      <c r="P28" s="611"/>
      <c r="Q28" s="626"/>
      <c r="R28" s="556"/>
      <c r="S28" s="549"/>
    </row>
    <row r="29" spans="1:21" s="494" customFormat="1" ht="16.5" hidden="1" outlineLevel="1">
      <c r="A29" s="516">
        <v>6</v>
      </c>
      <c r="B29" s="517" t="s">
        <v>45</v>
      </c>
      <c r="C29" s="518"/>
      <c r="D29" s="518" t="s">
        <v>40</v>
      </c>
      <c r="E29" s="519">
        <v>7</v>
      </c>
      <c r="F29" s="601">
        <f t="shared" si="3"/>
        <v>4</v>
      </c>
      <c r="G29" s="601"/>
      <c r="H29" s="601">
        <v>4</v>
      </c>
      <c r="I29" s="601"/>
      <c r="J29" s="601"/>
      <c r="K29" s="601"/>
      <c r="L29" s="604"/>
      <c r="M29" s="611"/>
      <c r="N29" s="612"/>
      <c r="O29" s="612"/>
      <c r="P29" s="611"/>
      <c r="Q29" s="626"/>
      <c r="R29" s="554"/>
      <c r="S29" s="549"/>
    </row>
    <row r="30" spans="1:21" s="494" customFormat="1" ht="16.5" hidden="1" outlineLevel="1">
      <c r="A30" s="516">
        <v>7</v>
      </c>
      <c r="B30" s="517" t="s">
        <v>46</v>
      </c>
      <c r="C30" s="518"/>
      <c r="D30" s="518" t="s">
        <v>40</v>
      </c>
      <c r="E30" s="519">
        <v>6</v>
      </c>
      <c r="F30" s="601">
        <f t="shared" si="3"/>
        <v>4</v>
      </c>
      <c r="G30" s="601"/>
      <c r="H30" s="601">
        <v>4</v>
      </c>
      <c r="I30" s="601"/>
      <c r="J30" s="601"/>
      <c r="K30" s="601"/>
      <c r="L30" s="604"/>
      <c r="M30" s="611"/>
      <c r="N30" s="612"/>
      <c r="O30" s="612"/>
      <c r="P30" s="611"/>
      <c r="Q30" s="626"/>
      <c r="R30" s="554"/>
      <c r="S30" s="549"/>
    </row>
    <row r="31" spans="1:21" s="494" customFormat="1" ht="16.5" hidden="1" outlineLevel="1">
      <c r="A31" s="516">
        <v>8</v>
      </c>
      <c r="B31" s="517" t="s">
        <v>47</v>
      </c>
      <c r="C31" s="518"/>
      <c r="D31" s="518" t="s">
        <v>40</v>
      </c>
      <c r="E31" s="519">
        <v>5</v>
      </c>
      <c r="F31" s="601">
        <f t="shared" si="3"/>
        <v>4</v>
      </c>
      <c r="G31" s="601"/>
      <c r="H31" s="601">
        <v>4</v>
      </c>
      <c r="I31" s="601"/>
      <c r="J31" s="601"/>
      <c r="K31" s="601"/>
      <c r="L31" s="604"/>
      <c r="M31" s="611"/>
      <c r="N31" s="612"/>
      <c r="O31" s="612"/>
      <c r="P31" s="611"/>
      <c r="Q31" s="626"/>
      <c r="R31" s="554"/>
      <c r="S31" s="549"/>
    </row>
    <row r="32" spans="1:21" s="494" customFormat="1" ht="16.5" hidden="1" outlineLevel="1">
      <c r="A32" s="516">
        <v>9</v>
      </c>
      <c r="B32" s="517" t="s">
        <v>48</v>
      </c>
      <c r="C32" s="518"/>
      <c r="D32" s="518" t="s">
        <v>40</v>
      </c>
      <c r="E32" s="519">
        <v>6</v>
      </c>
      <c r="F32" s="601">
        <f t="shared" si="3"/>
        <v>4</v>
      </c>
      <c r="G32" s="601"/>
      <c r="H32" s="601">
        <v>4</v>
      </c>
      <c r="I32" s="601"/>
      <c r="J32" s="601"/>
      <c r="K32" s="601"/>
      <c r="L32" s="604"/>
      <c r="M32" s="611"/>
      <c r="N32" s="612"/>
      <c r="O32" s="612"/>
      <c r="P32" s="611"/>
      <c r="Q32" s="626"/>
      <c r="R32" s="554"/>
      <c r="S32" s="549"/>
    </row>
    <row r="33" spans="1:20" s="494" customFormat="1" ht="16.5" hidden="1" outlineLevel="1">
      <c r="A33" s="516">
        <v>10</v>
      </c>
      <c r="B33" s="517" t="s">
        <v>49</v>
      </c>
      <c r="C33" s="518"/>
      <c r="D33" s="518" t="s">
        <v>40</v>
      </c>
      <c r="E33" s="519">
        <v>6</v>
      </c>
      <c r="F33" s="601">
        <f t="shared" si="3"/>
        <v>4</v>
      </c>
      <c r="G33" s="601"/>
      <c r="H33" s="601">
        <v>4</v>
      </c>
      <c r="I33" s="601"/>
      <c r="J33" s="601"/>
      <c r="K33" s="601"/>
      <c r="L33" s="604"/>
      <c r="M33" s="611"/>
      <c r="N33" s="612"/>
      <c r="O33" s="612"/>
      <c r="P33" s="611"/>
      <c r="Q33" s="626"/>
      <c r="R33" s="554"/>
      <c r="S33" s="549"/>
    </row>
    <row r="34" spans="1:20" s="494" customFormat="1" ht="16.5" hidden="1" outlineLevel="1">
      <c r="A34" s="516">
        <v>11</v>
      </c>
      <c r="B34" s="517" t="s">
        <v>50</v>
      </c>
      <c r="C34" s="518"/>
      <c r="D34" s="518" t="s">
        <v>40</v>
      </c>
      <c r="E34" s="519">
        <v>6</v>
      </c>
      <c r="F34" s="601">
        <f t="shared" si="3"/>
        <v>4</v>
      </c>
      <c r="G34" s="601"/>
      <c r="H34" s="601">
        <v>4</v>
      </c>
      <c r="I34" s="601"/>
      <c r="J34" s="601"/>
      <c r="K34" s="601"/>
      <c r="L34" s="604"/>
      <c r="M34" s="611"/>
      <c r="N34" s="612">
        <v>0</v>
      </c>
      <c r="O34" s="612"/>
      <c r="P34" s="611"/>
      <c r="Q34" s="626"/>
      <c r="R34" s="554"/>
      <c r="S34" s="549"/>
    </row>
    <row r="35" spans="1:20" s="494" customFormat="1" ht="16.5" collapsed="1">
      <c r="A35" s="516" t="s">
        <v>51</v>
      </c>
      <c r="B35" s="603" t="s">
        <v>52</v>
      </c>
      <c r="C35" s="519">
        <f>SUBTOTAL(3,C36:C45)</f>
        <v>4</v>
      </c>
      <c r="D35" s="519">
        <f>SUBTOTAL(3,D36:D45)</f>
        <v>4</v>
      </c>
      <c r="E35" s="604">
        <f>SUM(E36:E45)/10</f>
        <v>12.4</v>
      </c>
      <c r="F35" s="601">
        <f t="shared" ref="F35:K35" si="4">SUM(F36:F45)</f>
        <v>23</v>
      </c>
      <c r="G35" s="601">
        <f t="shared" si="4"/>
        <v>0</v>
      </c>
      <c r="H35" s="601">
        <f t="shared" si="4"/>
        <v>16</v>
      </c>
      <c r="I35" s="601">
        <f t="shared" si="4"/>
        <v>0</v>
      </c>
      <c r="J35" s="601">
        <f t="shared" si="4"/>
        <v>6</v>
      </c>
      <c r="K35" s="601">
        <f t="shared" si="4"/>
        <v>1</v>
      </c>
      <c r="L35" s="604"/>
      <c r="M35" s="604">
        <f>F35*L22</f>
        <v>15525.551050497603</v>
      </c>
      <c r="N35" s="604">
        <v>965</v>
      </c>
      <c r="O35" s="604">
        <f>1498+90</f>
        <v>1588</v>
      </c>
      <c r="P35" s="604">
        <v>3499</v>
      </c>
      <c r="Q35" s="604">
        <f>M35-(N35+O35+P35)</f>
        <v>9473.5510504976028</v>
      </c>
      <c r="R35" s="554"/>
      <c r="S35" s="549"/>
    </row>
    <row r="36" spans="1:20" s="495" customFormat="1" ht="16.5" hidden="1" outlineLevel="1">
      <c r="A36" s="521">
        <v>1</v>
      </c>
      <c r="B36" s="522" t="s">
        <v>53</v>
      </c>
      <c r="C36" s="523" t="s">
        <v>40</v>
      </c>
      <c r="D36" s="523"/>
      <c r="E36" s="605">
        <v>19</v>
      </c>
      <c r="F36" s="606">
        <f t="shared" ref="F36:F45" si="5">SUM(G36:K36)</f>
        <v>1</v>
      </c>
      <c r="G36" s="606"/>
      <c r="H36" s="606"/>
      <c r="I36" s="606"/>
      <c r="J36" s="606">
        <v>1</v>
      </c>
      <c r="K36" s="606"/>
      <c r="L36" s="605"/>
      <c r="M36" s="613"/>
      <c r="N36" s="614"/>
      <c r="O36" s="614"/>
      <c r="P36" s="613"/>
      <c r="Q36" s="627"/>
      <c r="R36" s="559">
        <v>2012</v>
      </c>
      <c r="S36" s="560"/>
    </row>
    <row r="37" spans="1:20" s="495" customFormat="1" ht="16.5" hidden="1" outlineLevel="1">
      <c r="A37" s="521">
        <v>2</v>
      </c>
      <c r="B37" s="522" t="s">
        <v>54</v>
      </c>
      <c r="C37" s="523" t="s">
        <v>40</v>
      </c>
      <c r="D37" s="523"/>
      <c r="E37" s="605">
        <v>19</v>
      </c>
      <c r="F37" s="606">
        <f t="shared" si="5"/>
        <v>1</v>
      </c>
      <c r="G37" s="606"/>
      <c r="H37" s="606"/>
      <c r="I37" s="606"/>
      <c r="J37" s="606">
        <v>1</v>
      </c>
      <c r="K37" s="606"/>
      <c r="L37" s="605"/>
      <c r="M37" s="613"/>
      <c r="N37" s="614"/>
      <c r="O37" s="614"/>
      <c r="P37" s="613"/>
      <c r="Q37" s="627"/>
      <c r="R37" s="559">
        <v>2014</v>
      </c>
      <c r="S37" s="560"/>
    </row>
    <row r="38" spans="1:20" s="495" customFormat="1" ht="16.5" hidden="1" outlineLevel="1">
      <c r="A38" s="521">
        <v>3</v>
      </c>
      <c r="B38" s="522" t="s">
        <v>55</v>
      </c>
      <c r="C38" s="523" t="s">
        <v>40</v>
      </c>
      <c r="D38" s="523"/>
      <c r="E38" s="605">
        <v>19</v>
      </c>
      <c r="F38" s="606">
        <f t="shared" si="5"/>
        <v>1</v>
      </c>
      <c r="G38" s="606"/>
      <c r="H38" s="606"/>
      <c r="I38" s="606"/>
      <c r="J38" s="606">
        <v>1</v>
      </c>
      <c r="K38" s="606"/>
      <c r="L38" s="605"/>
      <c r="M38" s="613"/>
      <c r="N38" s="614"/>
      <c r="O38" s="614"/>
      <c r="P38" s="613"/>
      <c r="Q38" s="627"/>
      <c r="R38" s="559">
        <v>2015</v>
      </c>
      <c r="S38" s="560"/>
    </row>
    <row r="39" spans="1:20" s="495" customFormat="1" ht="16.5" hidden="1" outlineLevel="1">
      <c r="A39" s="521">
        <v>4</v>
      </c>
      <c r="B39" s="522" t="s">
        <v>56</v>
      </c>
      <c r="C39" s="523"/>
      <c r="D39" s="523" t="s">
        <v>40</v>
      </c>
      <c r="E39" s="526">
        <v>9</v>
      </c>
      <c r="F39" s="606">
        <f t="shared" si="5"/>
        <v>4</v>
      </c>
      <c r="G39" s="606"/>
      <c r="H39" s="606">
        <v>4</v>
      </c>
      <c r="I39" s="606"/>
      <c r="J39" s="606"/>
      <c r="K39" s="606"/>
      <c r="L39" s="605"/>
      <c r="M39" s="613"/>
      <c r="N39" s="614"/>
      <c r="O39" s="614"/>
      <c r="P39" s="613"/>
      <c r="Q39" s="627"/>
      <c r="R39" s="559"/>
      <c r="S39" s="560"/>
    </row>
    <row r="40" spans="1:20" s="495" customFormat="1" ht="16.5" hidden="1" outlineLevel="1">
      <c r="A40" s="521">
        <v>5</v>
      </c>
      <c r="B40" s="522" t="s">
        <v>57</v>
      </c>
      <c r="C40" s="523"/>
      <c r="D40" s="523"/>
      <c r="E40" s="526">
        <v>9</v>
      </c>
      <c r="F40" s="606">
        <f t="shared" si="5"/>
        <v>1</v>
      </c>
      <c r="G40" s="606"/>
      <c r="H40" s="606"/>
      <c r="I40" s="606"/>
      <c r="J40" s="606">
        <v>1</v>
      </c>
      <c r="K40" s="606"/>
      <c r="L40" s="605"/>
      <c r="M40" s="613"/>
      <c r="N40" s="614"/>
      <c r="O40" s="614"/>
      <c r="P40" s="613"/>
      <c r="Q40" s="627"/>
      <c r="R40" s="559"/>
      <c r="S40" s="560"/>
    </row>
    <row r="41" spans="1:20" s="495" customFormat="1" ht="16.5" hidden="1" outlineLevel="1">
      <c r="A41" s="521">
        <v>6</v>
      </c>
      <c r="B41" s="522" t="s">
        <v>58</v>
      </c>
      <c r="C41" s="523"/>
      <c r="D41" s="523" t="s">
        <v>40</v>
      </c>
      <c r="E41" s="526">
        <v>8</v>
      </c>
      <c r="F41" s="606">
        <f t="shared" si="5"/>
        <v>4</v>
      </c>
      <c r="G41" s="606"/>
      <c r="H41" s="606">
        <v>4</v>
      </c>
      <c r="I41" s="606"/>
      <c r="J41" s="606"/>
      <c r="K41" s="606"/>
      <c r="L41" s="605"/>
      <c r="M41" s="613"/>
      <c r="N41" s="614"/>
      <c r="O41" s="614"/>
      <c r="P41" s="613"/>
      <c r="Q41" s="627"/>
      <c r="R41" s="559"/>
      <c r="S41" s="560"/>
    </row>
    <row r="42" spans="1:20" s="495" customFormat="1" ht="16.5" hidden="1" outlineLevel="1">
      <c r="A42" s="521">
        <v>7</v>
      </c>
      <c r="B42" s="522" t="s">
        <v>59</v>
      </c>
      <c r="C42" s="523"/>
      <c r="D42" s="523"/>
      <c r="E42" s="526">
        <v>13</v>
      </c>
      <c r="F42" s="606">
        <f t="shared" si="5"/>
        <v>1</v>
      </c>
      <c r="G42" s="606"/>
      <c r="H42" s="606"/>
      <c r="I42" s="606"/>
      <c r="J42" s="606">
        <v>1</v>
      </c>
      <c r="K42" s="606"/>
      <c r="L42" s="605"/>
      <c r="M42" s="613"/>
      <c r="N42" s="614"/>
      <c r="O42" s="614"/>
      <c r="P42" s="613"/>
      <c r="Q42" s="627"/>
      <c r="R42" s="559"/>
      <c r="S42" s="560"/>
    </row>
    <row r="43" spans="1:20" s="495" customFormat="1" ht="16.5" hidden="1" outlineLevel="1">
      <c r="A43" s="521">
        <v>8</v>
      </c>
      <c r="B43" s="522" t="s">
        <v>60</v>
      </c>
      <c r="C43" s="523"/>
      <c r="D43" s="523" t="s">
        <v>40</v>
      </c>
      <c r="E43" s="526">
        <v>8</v>
      </c>
      <c r="F43" s="606">
        <f t="shared" si="5"/>
        <v>4</v>
      </c>
      <c r="G43" s="606"/>
      <c r="H43" s="606">
        <v>4</v>
      </c>
      <c r="I43" s="606"/>
      <c r="J43" s="606"/>
      <c r="K43" s="606"/>
      <c r="L43" s="605"/>
      <c r="M43" s="613"/>
      <c r="N43" s="614"/>
      <c r="O43" s="614"/>
      <c r="P43" s="613"/>
      <c r="Q43" s="627"/>
      <c r="R43" s="559"/>
      <c r="S43" s="560"/>
    </row>
    <row r="44" spans="1:20" s="495" customFormat="1" ht="16.5" hidden="1" outlineLevel="1">
      <c r="A44" s="521">
        <v>9</v>
      </c>
      <c r="B44" s="522" t="s">
        <v>61</v>
      </c>
      <c r="C44" s="523" t="s">
        <v>40</v>
      </c>
      <c r="D44" s="523"/>
      <c r="E44" s="526">
        <v>13</v>
      </c>
      <c r="F44" s="606">
        <f t="shared" si="5"/>
        <v>2</v>
      </c>
      <c r="G44" s="606"/>
      <c r="H44" s="606"/>
      <c r="I44" s="606"/>
      <c r="J44" s="606">
        <v>1</v>
      </c>
      <c r="K44" s="606">
        <v>1</v>
      </c>
      <c r="L44" s="605"/>
      <c r="M44" s="613"/>
      <c r="N44" s="614"/>
      <c r="O44" s="614"/>
      <c r="P44" s="613"/>
      <c r="Q44" s="627"/>
      <c r="R44" s="559">
        <v>2017</v>
      </c>
      <c r="S44" s="560"/>
    </row>
    <row r="45" spans="1:20" s="495" customFormat="1" ht="16.5" hidden="1" outlineLevel="1">
      <c r="A45" s="521">
        <v>10</v>
      </c>
      <c r="B45" s="527" t="s">
        <v>42</v>
      </c>
      <c r="C45" s="523"/>
      <c r="D45" s="523" t="s">
        <v>40</v>
      </c>
      <c r="E45" s="526">
        <v>7</v>
      </c>
      <c r="F45" s="606">
        <f t="shared" si="5"/>
        <v>4</v>
      </c>
      <c r="G45" s="606"/>
      <c r="H45" s="606">
        <v>4</v>
      </c>
      <c r="I45" s="606"/>
      <c r="J45" s="606"/>
      <c r="K45" s="606"/>
      <c r="L45" s="605"/>
      <c r="M45" s="613"/>
      <c r="N45" s="614"/>
      <c r="O45" s="614"/>
      <c r="P45" s="613"/>
      <c r="Q45" s="627"/>
      <c r="R45" s="559"/>
      <c r="S45" s="560"/>
    </row>
    <row r="46" spans="1:20" s="494" customFormat="1" ht="16.5" collapsed="1">
      <c r="A46" s="516" t="s">
        <v>62</v>
      </c>
      <c r="B46" s="603" t="s">
        <v>63</v>
      </c>
      <c r="C46" s="519">
        <f>SUBTOTAL(3,C47:C54)</f>
        <v>4</v>
      </c>
      <c r="D46" s="519">
        <f>SUBTOTAL(3,D47:D54)</f>
        <v>4</v>
      </c>
      <c r="E46" s="604">
        <f>SUM(E47:E54)/8</f>
        <v>11.625</v>
      </c>
      <c r="F46" s="601">
        <f t="shared" ref="F46:K46" si="6">SUM(F47:F54)</f>
        <v>22</v>
      </c>
      <c r="G46" s="601">
        <f t="shared" si="6"/>
        <v>0</v>
      </c>
      <c r="H46" s="601">
        <f t="shared" si="6"/>
        <v>16</v>
      </c>
      <c r="I46" s="601">
        <f t="shared" si="6"/>
        <v>0</v>
      </c>
      <c r="J46" s="601">
        <f t="shared" si="6"/>
        <v>4</v>
      </c>
      <c r="K46" s="601">
        <f t="shared" si="6"/>
        <v>2</v>
      </c>
      <c r="L46" s="604"/>
      <c r="M46" s="604">
        <f>F46*L22</f>
        <v>14850.527091780315</v>
      </c>
      <c r="N46" s="604">
        <v>1071</v>
      </c>
      <c r="O46" s="604">
        <f>1633+90</f>
        <v>1723</v>
      </c>
      <c r="P46" s="604">
        <v>3102</v>
      </c>
      <c r="Q46" s="604">
        <f>M46-(N46+O46+P46)</f>
        <v>8954.5270917803155</v>
      </c>
      <c r="R46" s="554"/>
      <c r="S46" s="549"/>
      <c r="T46" s="552"/>
    </row>
    <row r="47" spans="1:20" s="495" customFormat="1" ht="16.5" hidden="1" outlineLevel="1">
      <c r="A47" s="521">
        <v>1</v>
      </c>
      <c r="B47" s="522" t="s">
        <v>64</v>
      </c>
      <c r="C47" s="523" t="s">
        <v>40</v>
      </c>
      <c r="D47" s="523"/>
      <c r="E47" s="526">
        <v>19</v>
      </c>
      <c r="F47" s="606">
        <f t="shared" ref="F47:F54" si="7">SUM(G47:K47)</f>
        <v>1</v>
      </c>
      <c r="G47" s="606"/>
      <c r="H47" s="606"/>
      <c r="I47" s="606"/>
      <c r="J47" s="606">
        <v>1</v>
      </c>
      <c r="K47" s="606"/>
      <c r="L47" s="605"/>
      <c r="M47" s="613"/>
      <c r="N47" s="614"/>
      <c r="O47" s="614"/>
      <c r="P47" s="613"/>
      <c r="Q47" s="627"/>
      <c r="R47" s="559">
        <v>2015</v>
      </c>
      <c r="S47" s="560"/>
    </row>
    <row r="48" spans="1:20" s="495" customFormat="1" ht="16.5" hidden="1" outlineLevel="1">
      <c r="A48" s="521">
        <v>2</v>
      </c>
      <c r="B48" s="522" t="s">
        <v>65</v>
      </c>
      <c r="C48" s="523" t="s">
        <v>40</v>
      </c>
      <c r="D48" s="523"/>
      <c r="E48" s="526">
        <v>13</v>
      </c>
      <c r="F48" s="606">
        <f t="shared" si="7"/>
        <v>2</v>
      </c>
      <c r="G48" s="606"/>
      <c r="H48" s="606"/>
      <c r="I48" s="606"/>
      <c r="J48" s="606">
        <v>1</v>
      </c>
      <c r="K48" s="606">
        <v>1</v>
      </c>
      <c r="L48" s="605"/>
      <c r="M48" s="613"/>
      <c r="N48" s="614"/>
      <c r="O48" s="614"/>
      <c r="P48" s="613"/>
      <c r="Q48" s="627"/>
      <c r="R48" s="559">
        <v>2018</v>
      </c>
      <c r="S48" s="560"/>
    </row>
    <row r="49" spans="1:19" s="495" customFormat="1" ht="16.5" hidden="1" outlineLevel="1">
      <c r="A49" s="521">
        <v>3</v>
      </c>
      <c r="B49" s="522" t="s">
        <v>66</v>
      </c>
      <c r="C49" s="523"/>
      <c r="D49" s="523" t="s">
        <v>40</v>
      </c>
      <c r="E49" s="526">
        <v>8</v>
      </c>
      <c r="F49" s="606">
        <f t="shared" si="7"/>
        <v>4</v>
      </c>
      <c r="G49" s="606"/>
      <c r="H49" s="606">
        <v>4</v>
      </c>
      <c r="I49" s="606"/>
      <c r="J49" s="606"/>
      <c r="K49" s="606"/>
      <c r="L49" s="605"/>
      <c r="M49" s="613"/>
      <c r="N49" s="614"/>
      <c r="O49" s="614"/>
      <c r="P49" s="613"/>
      <c r="Q49" s="627"/>
      <c r="R49" s="559"/>
      <c r="S49" s="560"/>
    </row>
    <row r="50" spans="1:19" s="495" customFormat="1" ht="16.5" hidden="1" outlineLevel="1">
      <c r="A50" s="521">
        <v>4</v>
      </c>
      <c r="B50" s="522" t="s">
        <v>67</v>
      </c>
      <c r="C50" s="523"/>
      <c r="D50" s="523" t="s">
        <v>40</v>
      </c>
      <c r="E50" s="526">
        <v>8</v>
      </c>
      <c r="F50" s="606">
        <f t="shared" si="7"/>
        <v>4</v>
      </c>
      <c r="G50" s="606"/>
      <c r="H50" s="606">
        <v>4</v>
      </c>
      <c r="I50" s="606"/>
      <c r="J50" s="606"/>
      <c r="K50" s="606"/>
      <c r="L50" s="605"/>
      <c r="M50" s="613"/>
      <c r="N50" s="614"/>
      <c r="O50" s="614"/>
      <c r="P50" s="613"/>
      <c r="Q50" s="627"/>
      <c r="R50" s="559"/>
      <c r="S50" s="560"/>
    </row>
    <row r="51" spans="1:19" s="495" customFormat="1" ht="16.5" hidden="1" outlineLevel="1">
      <c r="A51" s="521">
        <v>5</v>
      </c>
      <c r="B51" s="522" t="s">
        <v>68</v>
      </c>
      <c r="C51" s="523" t="s">
        <v>40</v>
      </c>
      <c r="D51" s="523" t="s">
        <v>40</v>
      </c>
      <c r="E51" s="526">
        <v>9</v>
      </c>
      <c r="F51" s="606">
        <f t="shared" si="7"/>
        <v>5</v>
      </c>
      <c r="G51" s="606"/>
      <c r="H51" s="606">
        <v>4</v>
      </c>
      <c r="I51" s="606"/>
      <c r="J51" s="606"/>
      <c r="K51" s="606">
        <v>1</v>
      </c>
      <c r="L51" s="605"/>
      <c r="M51" s="613"/>
      <c r="N51" s="614"/>
      <c r="O51" s="614"/>
      <c r="P51" s="613"/>
      <c r="Q51" s="627"/>
      <c r="R51" s="559">
        <v>2020</v>
      </c>
      <c r="S51" s="560"/>
    </row>
    <row r="52" spans="1:19" s="495" customFormat="1" ht="16.5" hidden="1" outlineLevel="1">
      <c r="A52" s="521">
        <v>6</v>
      </c>
      <c r="B52" s="522" t="s">
        <v>69</v>
      </c>
      <c r="C52" s="523"/>
      <c r="D52" s="523"/>
      <c r="E52" s="526">
        <v>9</v>
      </c>
      <c r="F52" s="606">
        <f t="shared" si="7"/>
        <v>1</v>
      </c>
      <c r="G52" s="606"/>
      <c r="H52" s="606"/>
      <c r="I52" s="606"/>
      <c r="J52" s="606">
        <v>1</v>
      </c>
      <c r="K52" s="606"/>
      <c r="L52" s="605"/>
      <c r="M52" s="613"/>
      <c r="N52" s="614"/>
      <c r="O52" s="614"/>
      <c r="P52" s="613"/>
      <c r="Q52" s="627"/>
      <c r="R52" s="559"/>
      <c r="S52" s="560"/>
    </row>
    <row r="53" spans="1:19" s="495" customFormat="1" ht="16.5" hidden="1" outlineLevel="1">
      <c r="A53" s="521">
        <v>7</v>
      </c>
      <c r="B53" s="522" t="s">
        <v>70</v>
      </c>
      <c r="C53" s="523" t="s">
        <v>40</v>
      </c>
      <c r="D53" s="523"/>
      <c r="E53" s="526">
        <v>19</v>
      </c>
      <c r="F53" s="606">
        <f t="shared" si="7"/>
        <v>1</v>
      </c>
      <c r="G53" s="606"/>
      <c r="H53" s="606"/>
      <c r="I53" s="606"/>
      <c r="J53" s="606">
        <v>1</v>
      </c>
      <c r="K53" s="606"/>
      <c r="L53" s="605"/>
      <c r="M53" s="613"/>
      <c r="N53" s="614"/>
      <c r="O53" s="614"/>
      <c r="P53" s="613"/>
      <c r="Q53" s="627"/>
      <c r="R53" s="559">
        <v>2015</v>
      </c>
      <c r="S53" s="560"/>
    </row>
    <row r="54" spans="1:19" s="495" customFormat="1" ht="16.5" hidden="1" outlineLevel="1">
      <c r="A54" s="521">
        <v>8</v>
      </c>
      <c r="B54" s="522" t="s">
        <v>71</v>
      </c>
      <c r="C54" s="523"/>
      <c r="D54" s="523" t="s">
        <v>40</v>
      </c>
      <c r="E54" s="526">
        <v>8</v>
      </c>
      <c r="F54" s="606">
        <f t="shared" si="7"/>
        <v>4</v>
      </c>
      <c r="G54" s="606"/>
      <c r="H54" s="606">
        <v>4</v>
      </c>
      <c r="I54" s="606"/>
      <c r="J54" s="606"/>
      <c r="K54" s="606"/>
      <c r="L54" s="605"/>
      <c r="M54" s="613"/>
      <c r="N54" s="614"/>
      <c r="O54" s="614"/>
      <c r="P54" s="613"/>
      <c r="Q54" s="627"/>
      <c r="R54" s="559"/>
      <c r="S54" s="560"/>
    </row>
    <row r="55" spans="1:19" s="494" customFormat="1" ht="16.5" collapsed="1">
      <c r="A55" s="516" t="s">
        <v>72</v>
      </c>
      <c r="B55" s="603" t="s">
        <v>73</v>
      </c>
      <c r="C55" s="519">
        <f>SUBTOTAL(3,C56:C58)</f>
        <v>0</v>
      </c>
      <c r="D55" s="519">
        <f>SUBTOTAL(3,D56:D58)</f>
        <v>3</v>
      </c>
      <c r="E55" s="604">
        <f>SUM(E56:E58)/3</f>
        <v>3</v>
      </c>
      <c r="F55" s="601">
        <f t="shared" ref="F55:K55" si="8">SUM(F56:F58)</f>
        <v>15</v>
      </c>
      <c r="G55" s="601">
        <f t="shared" si="8"/>
        <v>15</v>
      </c>
      <c r="H55" s="601">
        <f t="shared" si="8"/>
        <v>0</v>
      </c>
      <c r="I55" s="601">
        <f t="shared" si="8"/>
        <v>0</v>
      </c>
      <c r="J55" s="601">
        <f t="shared" si="8"/>
        <v>0</v>
      </c>
      <c r="K55" s="601">
        <f t="shared" si="8"/>
        <v>0</v>
      </c>
      <c r="L55" s="604"/>
      <c r="M55" s="604">
        <f>F55*L22</f>
        <v>10125.359380759306</v>
      </c>
      <c r="N55" s="604">
        <v>754</v>
      </c>
      <c r="O55" s="604">
        <f>1166+90</f>
        <v>1256</v>
      </c>
      <c r="P55" s="604">
        <v>1918</v>
      </c>
      <c r="Q55" s="604">
        <f>M55-(N55+O55+P55)</f>
        <v>6197.3593807593061</v>
      </c>
      <c r="R55" s="554"/>
      <c r="S55" s="549"/>
    </row>
    <row r="56" spans="1:19" s="494" customFormat="1" ht="16.5" hidden="1" outlineLevel="1">
      <c r="A56" s="529">
        <v>1</v>
      </c>
      <c r="B56" s="530" t="s">
        <v>74</v>
      </c>
      <c r="C56" s="531"/>
      <c r="D56" s="531" t="s">
        <v>40</v>
      </c>
      <c r="E56" s="607">
        <v>3</v>
      </c>
      <c r="F56" s="608">
        <f>SUM(G56:K56)</f>
        <v>5</v>
      </c>
      <c r="G56" s="608">
        <v>5</v>
      </c>
      <c r="H56" s="608"/>
      <c r="I56" s="608"/>
      <c r="J56" s="608"/>
      <c r="K56" s="608"/>
      <c r="L56" s="607"/>
      <c r="M56" s="615"/>
      <c r="N56" s="616"/>
      <c r="O56" s="616"/>
      <c r="P56" s="611"/>
      <c r="Q56" s="626"/>
      <c r="R56" s="554"/>
      <c r="S56" s="549"/>
    </row>
    <row r="57" spans="1:19" s="494" customFormat="1" ht="16.5" hidden="1" outlineLevel="1">
      <c r="A57" s="529">
        <v>2</v>
      </c>
      <c r="B57" s="530" t="s">
        <v>75</v>
      </c>
      <c r="C57" s="531"/>
      <c r="D57" s="531" t="s">
        <v>40</v>
      </c>
      <c r="E57" s="607">
        <v>3</v>
      </c>
      <c r="F57" s="608">
        <f>SUM(G57:K57)</f>
        <v>5</v>
      </c>
      <c r="G57" s="608">
        <v>5</v>
      </c>
      <c r="H57" s="608"/>
      <c r="I57" s="608"/>
      <c r="J57" s="608"/>
      <c r="K57" s="608"/>
      <c r="L57" s="607"/>
      <c r="M57" s="615"/>
      <c r="N57" s="616"/>
      <c r="O57" s="616"/>
      <c r="P57" s="611"/>
      <c r="Q57" s="626"/>
      <c r="R57" s="554"/>
      <c r="S57" s="549"/>
    </row>
    <row r="58" spans="1:19" s="494" customFormat="1" ht="16.5" hidden="1" outlineLevel="1">
      <c r="A58" s="529">
        <v>3</v>
      </c>
      <c r="B58" s="530" t="s">
        <v>76</v>
      </c>
      <c r="C58" s="531"/>
      <c r="D58" s="531" t="s">
        <v>40</v>
      </c>
      <c r="E58" s="607">
        <v>3</v>
      </c>
      <c r="F58" s="608">
        <f>SUM(G58:K58)</f>
        <v>5</v>
      </c>
      <c r="G58" s="608">
        <v>5</v>
      </c>
      <c r="H58" s="608"/>
      <c r="I58" s="608"/>
      <c r="J58" s="608"/>
      <c r="K58" s="608"/>
      <c r="L58" s="607"/>
      <c r="M58" s="615"/>
      <c r="N58" s="616"/>
      <c r="O58" s="616"/>
      <c r="P58" s="611"/>
      <c r="Q58" s="626"/>
      <c r="R58" s="554"/>
      <c r="S58" s="549"/>
    </row>
    <row r="59" spans="1:19" s="494" customFormat="1" ht="16.5" collapsed="1">
      <c r="A59" s="516" t="s">
        <v>77</v>
      </c>
      <c r="B59" s="603" t="s">
        <v>78</v>
      </c>
      <c r="C59" s="519">
        <f>SUBTOTAL(3,C60:C68)</f>
        <v>1</v>
      </c>
      <c r="D59" s="519">
        <f>SUBTOTAL(3,D60:D68)</f>
        <v>7</v>
      </c>
      <c r="E59" s="604">
        <f>SUM(E60:E68)/9</f>
        <v>8.1111111111111107</v>
      </c>
      <c r="F59" s="601">
        <f t="shared" ref="F59:K59" si="9">SUM(F60:F68)</f>
        <v>33</v>
      </c>
      <c r="G59" s="601">
        <f t="shared" si="9"/>
        <v>10</v>
      </c>
      <c r="H59" s="601">
        <f t="shared" si="9"/>
        <v>20</v>
      </c>
      <c r="I59" s="601">
        <f t="shared" si="9"/>
        <v>0</v>
      </c>
      <c r="J59" s="601">
        <f t="shared" si="9"/>
        <v>2</v>
      </c>
      <c r="K59" s="601">
        <f t="shared" si="9"/>
        <v>1</v>
      </c>
      <c r="L59" s="604"/>
      <c r="M59" s="604">
        <f>F59*L22</f>
        <v>22275.790637670474</v>
      </c>
      <c r="N59" s="604">
        <v>1988</v>
      </c>
      <c r="O59" s="604">
        <f>2278+90</f>
        <v>2368</v>
      </c>
      <c r="P59" s="604">
        <v>4068</v>
      </c>
      <c r="Q59" s="604">
        <f>M59-(N59+O59+P59)</f>
        <v>13851.790637670474</v>
      </c>
      <c r="R59" s="554"/>
      <c r="S59" s="549"/>
    </row>
    <row r="60" spans="1:19" s="494" customFormat="1" ht="16.5" hidden="1" outlineLevel="1">
      <c r="A60" s="516">
        <v>1</v>
      </c>
      <c r="B60" s="517" t="s">
        <v>79</v>
      </c>
      <c r="C60" s="518"/>
      <c r="D60" s="518" t="s">
        <v>40</v>
      </c>
      <c r="E60" s="519">
        <v>9</v>
      </c>
      <c r="F60" s="601">
        <f t="shared" ref="F60:F68" si="10">SUM(G60:K60)</f>
        <v>4</v>
      </c>
      <c r="G60" s="601"/>
      <c r="H60" s="601">
        <v>4</v>
      </c>
      <c r="I60" s="601"/>
      <c r="J60" s="601"/>
      <c r="K60" s="601"/>
      <c r="L60" s="604"/>
      <c r="M60" s="611"/>
      <c r="N60" s="612"/>
      <c r="O60" s="612"/>
      <c r="P60" s="611"/>
      <c r="Q60" s="626"/>
      <c r="R60" s="554"/>
      <c r="S60" s="549"/>
    </row>
    <row r="61" spans="1:19" s="494" customFormat="1" ht="16.5" hidden="1" outlineLevel="1">
      <c r="A61" s="516">
        <v>2</v>
      </c>
      <c r="B61" s="517" t="s">
        <v>80</v>
      </c>
      <c r="C61" s="518" t="s">
        <v>40</v>
      </c>
      <c r="D61" s="518"/>
      <c r="E61" s="519">
        <v>14</v>
      </c>
      <c r="F61" s="601">
        <f t="shared" si="10"/>
        <v>2</v>
      </c>
      <c r="G61" s="601"/>
      <c r="H61" s="601"/>
      <c r="I61" s="601"/>
      <c r="J61" s="601">
        <v>1</v>
      </c>
      <c r="K61" s="601">
        <v>1</v>
      </c>
      <c r="L61" s="604"/>
      <c r="M61" s="611"/>
      <c r="N61" s="612"/>
      <c r="O61" s="612"/>
      <c r="P61" s="611"/>
      <c r="Q61" s="626"/>
      <c r="R61" s="554">
        <v>2018</v>
      </c>
      <c r="S61" s="549"/>
    </row>
    <row r="62" spans="1:19" s="494" customFormat="1" ht="16.5" hidden="1" outlineLevel="1">
      <c r="A62" s="516">
        <v>3</v>
      </c>
      <c r="B62" s="517" t="s">
        <v>81</v>
      </c>
      <c r="C62" s="518"/>
      <c r="D62" s="518"/>
      <c r="E62" s="519">
        <v>11</v>
      </c>
      <c r="F62" s="601">
        <f t="shared" si="10"/>
        <v>1</v>
      </c>
      <c r="G62" s="601"/>
      <c r="H62" s="601"/>
      <c r="I62" s="601"/>
      <c r="J62" s="601">
        <v>1</v>
      </c>
      <c r="K62" s="601"/>
      <c r="L62" s="604"/>
      <c r="M62" s="611"/>
      <c r="N62" s="612"/>
      <c r="O62" s="612"/>
      <c r="P62" s="611"/>
      <c r="Q62" s="626"/>
      <c r="R62" s="554"/>
      <c r="S62" s="549"/>
    </row>
    <row r="63" spans="1:19" s="494" customFormat="1" ht="16.5" hidden="1" outlineLevel="1">
      <c r="A63" s="516">
        <v>4</v>
      </c>
      <c r="B63" s="517" t="s">
        <v>82</v>
      </c>
      <c r="C63" s="518"/>
      <c r="D63" s="518" t="s">
        <v>40</v>
      </c>
      <c r="E63" s="519">
        <v>7</v>
      </c>
      <c r="F63" s="601">
        <f t="shared" si="10"/>
        <v>4</v>
      </c>
      <c r="G63" s="601"/>
      <c r="H63" s="601">
        <v>4</v>
      </c>
      <c r="I63" s="601"/>
      <c r="J63" s="601"/>
      <c r="K63" s="601"/>
      <c r="L63" s="604"/>
      <c r="M63" s="611"/>
      <c r="N63" s="612"/>
      <c r="O63" s="612"/>
      <c r="P63" s="611"/>
      <c r="Q63" s="626"/>
      <c r="R63" s="554"/>
      <c r="S63" s="549"/>
    </row>
    <row r="64" spans="1:19" s="494" customFormat="1" ht="16.5" hidden="1" outlineLevel="1">
      <c r="A64" s="516">
        <v>5</v>
      </c>
      <c r="B64" s="517" t="s">
        <v>83</v>
      </c>
      <c r="C64" s="518"/>
      <c r="D64" s="518" t="s">
        <v>40</v>
      </c>
      <c r="E64" s="519">
        <v>7</v>
      </c>
      <c r="F64" s="601">
        <f t="shared" si="10"/>
        <v>4</v>
      </c>
      <c r="G64" s="601"/>
      <c r="H64" s="601">
        <v>4</v>
      </c>
      <c r="I64" s="601"/>
      <c r="J64" s="601"/>
      <c r="K64" s="601"/>
      <c r="L64" s="604"/>
      <c r="M64" s="611"/>
      <c r="N64" s="612"/>
      <c r="O64" s="612"/>
      <c r="P64" s="611"/>
      <c r="Q64" s="626"/>
      <c r="R64" s="554"/>
      <c r="S64" s="549"/>
    </row>
    <row r="65" spans="1:19" s="494" customFormat="1" ht="16.5" hidden="1" outlineLevel="1">
      <c r="A65" s="516">
        <v>6</v>
      </c>
      <c r="B65" s="517" t="s">
        <v>84</v>
      </c>
      <c r="C65" s="518"/>
      <c r="D65" s="518" t="s">
        <v>40</v>
      </c>
      <c r="E65" s="519">
        <v>8</v>
      </c>
      <c r="F65" s="601">
        <f t="shared" si="10"/>
        <v>4</v>
      </c>
      <c r="G65" s="601"/>
      <c r="H65" s="601">
        <v>4</v>
      </c>
      <c r="I65" s="601"/>
      <c r="J65" s="601"/>
      <c r="K65" s="601"/>
      <c r="L65" s="604"/>
      <c r="M65" s="611"/>
      <c r="N65" s="612"/>
      <c r="O65" s="612"/>
      <c r="P65" s="611"/>
      <c r="Q65" s="626"/>
      <c r="R65" s="554"/>
      <c r="S65" s="549"/>
    </row>
    <row r="66" spans="1:19" s="494" customFormat="1" ht="16.5" hidden="1" outlineLevel="1">
      <c r="A66" s="516">
        <v>7</v>
      </c>
      <c r="B66" s="517" t="s">
        <v>85</v>
      </c>
      <c r="C66" s="518"/>
      <c r="D66" s="518" t="s">
        <v>40</v>
      </c>
      <c r="E66" s="519">
        <v>4</v>
      </c>
      <c r="F66" s="601">
        <f t="shared" si="10"/>
        <v>5</v>
      </c>
      <c r="G66" s="601">
        <v>5</v>
      </c>
      <c r="H66" s="601"/>
      <c r="I66" s="601"/>
      <c r="J66" s="601"/>
      <c r="K66" s="601"/>
      <c r="L66" s="604"/>
      <c r="M66" s="611"/>
      <c r="N66" s="612"/>
      <c r="O66" s="612"/>
      <c r="P66" s="611"/>
      <c r="Q66" s="626"/>
      <c r="R66" s="554"/>
      <c r="S66" s="549"/>
    </row>
    <row r="67" spans="1:19" s="494" customFormat="1" ht="16.5" hidden="1" outlineLevel="1">
      <c r="A67" s="516">
        <v>8</v>
      </c>
      <c r="B67" s="517" t="s">
        <v>86</v>
      </c>
      <c r="C67" s="518"/>
      <c r="D67" s="518" t="s">
        <v>40</v>
      </c>
      <c r="E67" s="519">
        <v>4</v>
      </c>
      <c r="F67" s="601">
        <f t="shared" si="10"/>
        <v>5</v>
      </c>
      <c r="G67" s="601">
        <v>5</v>
      </c>
      <c r="H67" s="601"/>
      <c r="I67" s="601"/>
      <c r="J67" s="601"/>
      <c r="K67" s="601"/>
      <c r="L67" s="604"/>
      <c r="M67" s="611"/>
      <c r="N67" s="612"/>
      <c r="O67" s="612"/>
      <c r="P67" s="611"/>
      <c r="Q67" s="626"/>
      <c r="R67" s="554"/>
      <c r="S67" s="549"/>
    </row>
    <row r="68" spans="1:19" s="494" customFormat="1" ht="16.5" hidden="1" outlineLevel="1">
      <c r="A68" s="516">
        <v>9</v>
      </c>
      <c r="B68" s="517" t="s">
        <v>87</v>
      </c>
      <c r="C68" s="518"/>
      <c r="D68" s="518" t="s">
        <v>40</v>
      </c>
      <c r="E68" s="519">
        <v>9</v>
      </c>
      <c r="F68" s="601">
        <f t="shared" si="10"/>
        <v>4</v>
      </c>
      <c r="G68" s="601"/>
      <c r="H68" s="601">
        <v>4</v>
      </c>
      <c r="I68" s="601"/>
      <c r="J68" s="601"/>
      <c r="K68" s="601"/>
      <c r="L68" s="604"/>
      <c r="M68" s="611"/>
      <c r="N68" s="612"/>
      <c r="O68" s="612"/>
      <c r="P68" s="611"/>
      <c r="Q68" s="626"/>
      <c r="R68" s="554"/>
      <c r="S68" s="549"/>
    </row>
    <row r="69" spans="1:19" s="494" customFormat="1" ht="16.5" collapsed="1">
      <c r="A69" s="516" t="s">
        <v>88</v>
      </c>
      <c r="B69" s="603" t="s">
        <v>89</v>
      </c>
      <c r="C69" s="519">
        <f>SUBTOTAL(3,C70:C75)</f>
        <v>2</v>
      </c>
      <c r="D69" s="519">
        <f>SUBTOTAL(3,D70:D75)</f>
        <v>4</v>
      </c>
      <c r="E69" s="604">
        <f>SUM(E70:E75)/6</f>
        <v>10.5</v>
      </c>
      <c r="F69" s="601">
        <f t="shared" ref="F69:K69" si="11">SUM(F70:F75)</f>
        <v>20</v>
      </c>
      <c r="G69" s="601">
        <f t="shared" si="11"/>
        <v>0</v>
      </c>
      <c r="H69" s="601">
        <f t="shared" si="11"/>
        <v>16</v>
      </c>
      <c r="I69" s="601">
        <f t="shared" si="11"/>
        <v>0</v>
      </c>
      <c r="J69" s="601">
        <f t="shared" si="11"/>
        <v>2</v>
      </c>
      <c r="K69" s="601">
        <f t="shared" si="11"/>
        <v>2</v>
      </c>
      <c r="L69" s="604"/>
      <c r="M69" s="604">
        <f>F69*L22</f>
        <v>13500.479174345743</v>
      </c>
      <c r="N69" s="604">
        <v>907</v>
      </c>
      <c r="O69" s="604">
        <f>1496+90+1000</f>
        <v>2586</v>
      </c>
      <c r="P69" s="604">
        <v>2600</v>
      </c>
      <c r="Q69" s="604">
        <f>M69-(N69+O69+P69)</f>
        <v>7407.4791743457426</v>
      </c>
      <c r="R69" s="554"/>
      <c r="S69" s="549"/>
    </row>
    <row r="70" spans="1:19" s="494" customFormat="1" ht="16.5" hidden="1" outlineLevel="1">
      <c r="A70" s="516">
        <v>1</v>
      </c>
      <c r="B70" s="517" t="s">
        <v>90</v>
      </c>
      <c r="C70" s="518" t="s">
        <v>40</v>
      </c>
      <c r="D70" s="518"/>
      <c r="E70" s="519">
        <v>19</v>
      </c>
      <c r="F70" s="601">
        <f t="shared" ref="F70:F75" si="12">SUM(G70:K70)</f>
        <v>2</v>
      </c>
      <c r="G70" s="601"/>
      <c r="H70" s="601"/>
      <c r="I70" s="601"/>
      <c r="J70" s="601">
        <v>1</v>
      </c>
      <c r="K70" s="601">
        <v>1</v>
      </c>
      <c r="L70" s="604"/>
      <c r="M70" s="611"/>
      <c r="N70" s="612"/>
      <c r="O70" s="612"/>
      <c r="P70" s="611"/>
      <c r="Q70" s="626"/>
      <c r="R70" s="554">
        <v>2016</v>
      </c>
      <c r="S70" s="549"/>
    </row>
    <row r="71" spans="1:19" s="494" customFormat="1" ht="16.5" hidden="1" outlineLevel="1">
      <c r="A71" s="516">
        <v>2</v>
      </c>
      <c r="B71" s="517" t="s">
        <v>91</v>
      </c>
      <c r="C71" s="518" t="s">
        <v>40</v>
      </c>
      <c r="D71" s="518" t="s">
        <v>40</v>
      </c>
      <c r="E71" s="519">
        <v>13</v>
      </c>
      <c r="F71" s="601">
        <f t="shared" si="12"/>
        <v>5</v>
      </c>
      <c r="G71" s="601"/>
      <c r="H71" s="601">
        <v>4</v>
      </c>
      <c r="I71" s="601"/>
      <c r="J71" s="601"/>
      <c r="K71" s="601">
        <v>1</v>
      </c>
      <c r="L71" s="604"/>
      <c r="M71" s="611"/>
      <c r="N71" s="612"/>
      <c r="O71" s="612"/>
      <c r="P71" s="611"/>
      <c r="Q71" s="626"/>
      <c r="R71" s="554">
        <v>2018</v>
      </c>
      <c r="S71" s="549"/>
    </row>
    <row r="72" spans="1:19" s="494" customFormat="1" ht="16.5" hidden="1" outlineLevel="1">
      <c r="A72" s="516">
        <v>3</v>
      </c>
      <c r="B72" s="517" t="s">
        <v>92</v>
      </c>
      <c r="C72" s="518"/>
      <c r="D72" s="518" t="s">
        <v>40</v>
      </c>
      <c r="E72" s="519">
        <v>9</v>
      </c>
      <c r="F72" s="601">
        <f t="shared" si="12"/>
        <v>4</v>
      </c>
      <c r="G72" s="601"/>
      <c r="H72" s="601">
        <v>4</v>
      </c>
      <c r="I72" s="601"/>
      <c r="J72" s="601"/>
      <c r="K72" s="601"/>
      <c r="L72" s="604"/>
      <c r="M72" s="611"/>
      <c r="N72" s="612"/>
      <c r="O72" s="612"/>
      <c r="P72" s="611"/>
      <c r="Q72" s="626"/>
      <c r="R72" s="554"/>
      <c r="S72" s="549"/>
    </row>
    <row r="73" spans="1:19" s="494" customFormat="1" ht="16.5" hidden="1" outlineLevel="1">
      <c r="A73" s="516">
        <v>4</v>
      </c>
      <c r="B73" s="517" t="s">
        <v>93</v>
      </c>
      <c r="C73" s="518"/>
      <c r="D73" s="518"/>
      <c r="E73" s="519">
        <v>9</v>
      </c>
      <c r="F73" s="601">
        <f t="shared" si="12"/>
        <v>1</v>
      </c>
      <c r="G73" s="601"/>
      <c r="H73" s="601"/>
      <c r="I73" s="601"/>
      <c r="J73" s="601">
        <v>1</v>
      </c>
      <c r="K73" s="601"/>
      <c r="L73" s="604"/>
      <c r="M73" s="611"/>
      <c r="N73" s="612"/>
      <c r="O73" s="612"/>
      <c r="P73" s="611"/>
      <c r="Q73" s="626"/>
      <c r="R73" s="554"/>
      <c r="S73" s="549"/>
    </row>
    <row r="74" spans="1:19" s="494" customFormat="1" ht="16.5" hidden="1" outlineLevel="1">
      <c r="A74" s="516">
        <v>5</v>
      </c>
      <c r="B74" s="517" t="s">
        <v>94</v>
      </c>
      <c r="C74" s="518"/>
      <c r="D74" s="518" t="s">
        <v>40</v>
      </c>
      <c r="E74" s="519">
        <v>8</v>
      </c>
      <c r="F74" s="601">
        <f t="shared" si="12"/>
        <v>4</v>
      </c>
      <c r="G74" s="601"/>
      <c r="H74" s="601">
        <v>4</v>
      </c>
      <c r="I74" s="601"/>
      <c r="J74" s="601"/>
      <c r="K74" s="601"/>
      <c r="L74" s="604"/>
      <c r="M74" s="611"/>
      <c r="N74" s="612"/>
      <c r="O74" s="612"/>
      <c r="P74" s="611"/>
      <c r="Q74" s="626"/>
      <c r="R74" s="554"/>
      <c r="S74" s="549"/>
    </row>
    <row r="75" spans="1:19" s="494" customFormat="1" ht="16.5" hidden="1" outlineLevel="1">
      <c r="A75" s="516">
        <v>6</v>
      </c>
      <c r="B75" s="517" t="s">
        <v>95</v>
      </c>
      <c r="C75" s="518"/>
      <c r="D75" s="518" t="s">
        <v>40</v>
      </c>
      <c r="E75" s="519">
        <v>5</v>
      </c>
      <c r="F75" s="601">
        <f t="shared" si="12"/>
        <v>4</v>
      </c>
      <c r="G75" s="601"/>
      <c r="H75" s="601">
        <v>4</v>
      </c>
      <c r="I75" s="601"/>
      <c r="J75" s="601"/>
      <c r="K75" s="601"/>
      <c r="L75" s="604"/>
      <c r="M75" s="611"/>
      <c r="N75" s="612"/>
      <c r="O75" s="612"/>
      <c r="P75" s="611"/>
      <c r="Q75" s="626"/>
      <c r="R75" s="554"/>
      <c r="S75" s="549"/>
    </row>
    <row r="76" spans="1:19" s="494" customFormat="1" ht="16.5" collapsed="1">
      <c r="A76" s="516" t="s">
        <v>96</v>
      </c>
      <c r="B76" s="603" t="s">
        <v>97</v>
      </c>
      <c r="C76" s="519">
        <f>SUBTOTAL(3,C77:C83)</f>
        <v>3</v>
      </c>
      <c r="D76" s="519">
        <f>SUBTOTAL(3,D77:D83)</f>
        <v>6</v>
      </c>
      <c r="E76" s="604">
        <f>SUM(E77:E83)/7</f>
        <v>13.571428571428571</v>
      </c>
      <c r="F76" s="601">
        <f t="shared" ref="F76:K76" si="13">SUM(F77:F83)</f>
        <v>26.3</v>
      </c>
      <c r="G76" s="601">
        <f t="shared" si="13"/>
        <v>0</v>
      </c>
      <c r="H76" s="601">
        <f t="shared" si="13"/>
        <v>20</v>
      </c>
      <c r="I76" s="601">
        <f t="shared" si="13"/>
        <v>1.3</v>
      </c>
      <c r="J76" s="601">
        <f t="shared" si="13"/>
        <v>2</v>
      </c>
      <c r="K76" s="601">
        <f t="shared" si="13"/>
        <v>3</v>
      </c>
      <c r="L76" s="604"/>
      <c r="M76" s="604">
        <f>F76*L22</f>
        <v>17753.130114264652</v>
      </c>
      <c r="N76" s="604">
        <v>1329</v>
      </c>
      <c r="O76" s="604">
        <f>1537+90</f>
        <v>1627</v>
      </c>
      <c r="P76" s="604">
        <v>2840</v>
      </c>
      <c r="Q76" s="604">
        <f>M76-(N76+O76+P76)</f>
        <v>11957.130114264652</v>
      </c>
      <c r="R76" s="554"/>
      <c r="S76" s="549"/>
    </row>
    <row r="77" spans="1:19" s="494" customFormat="1" ht="16.5" hidden="1" outlineLevel="1">
      <c r="A77" s="516">
        <v>1</v>
      </c>
      <c r="B77" s="517" t="s">
        <v>98</v>
      </c>
      <c r="C77" s="518" t="s">
        <v>40</v>
      </c>
      <c r="D77" s="518" t="s">
        <v>40</v>
      </c>
      <c r="E77" s="519">
        <v>19</v>
      </c>
      <c r="F77" s="601">
        <f t="shared" ref="F77:F83" si="14">SUM(G77:K77)</f>
        <v>2</v>
      </c>
      <c r="G77" s="601"/>
      <c r="H77" s="601"/>
      <c r="I77" s="601"/>
      <c r="J77" s="601">
        <v>1</v>
      </c>
      <c r="K77" s="601">
        <v>1</v>
      </c>
      <c r="L77" s="604"/>
      <c r="M77" s="611"/>
      <c r="N77" s="612"/>
      <c r="O77" s="612"/>
      <c r="P77" s="611"/>
      <c r="Q77" s="626"/>
      <c r="R77" s="554">
        <v>2016</v>
      </c>
      <c r="S77" s="549"/>
    </row>
    <row r="78" spans="1:19" s="494" customFormat="1" ht="16.5" hidden="1" outlineLevel="1">
      <c r="A78" s="516">
        <v>2</v>
      </c>
      <c r="B78" s="517" t="s">
        <v>99</v>
      </c>
      <c r="C78" s="518" t="s">
        <v>40</v>
      </c>
      <c r="D78" s="518"/>
      <c r="E78" s="519">
        <v>19</v>
      </c>
      <c r="F78" s="601">
        <f t="shared" si="14"/>
        <v>2</v>
      </c>
      <c r="G78" s="601"/>
      <c r="H78" s="601"/>
      <c r="I78" s="601"/>
      <c r="J78" s="601">
        <v>1</v>
      </c>
      <c r="K78" s="601">
        <v>1</v>
      </c>
      <c r="L78" s="604"/>
      <c r="M78" s="611"/>
      <c r="N78" s="612"/>
      <c r="O78" s="612"/>
      <c r="P78" s="611"/>
      <c r="Q78" s="626"/>
      <c r="R78" s="554">
        <v>2016</v>
      </c>
      <c r="S78" s="549"/>
    </row>
    <row r="79" spans="1:19" s="494" customFormat="1" ht="16.5" hidden="1" outlineLevel="1">
      <c r="A79" s="516">
        <v>3</v>
      </c>
      <c r="B79" s="517" t="s">
        <v>100</v>
      </c>
      <c r="C79" s="518"/>
      <c r="D79" s="518" t="s">
        <v>40</v>
      </c>
      <c r="E79" s="519">
        <v>10</v>
      </c>
      <c r="F79" s="601">
        <f t="shared" si="14"/>
        <v>4</v>
      </c>
      <c r="G79" s="601"/>
      <c r="H79" s="601">
        <v>4</v>
      </c>
      <c r="I79" s="601"/>
      <c r="J79" s="601"/>
      <c r="K79" s="601"/>
      <c r="L79" s="604"/>
      <c r="M79" s="611"/>
      <c r="N79" s="612"/>
      <c r="O79" s="612"/>
      <c r="P79" s="611"/>
      <c r="Q79" s="626"/>
      <c r="R79" s="554"/>
      <c r="S79" s="549"/>
    </row>
    <row r="80" spans="1:19" s="494" customFormat="1" ht="16.5" hidden="1" outlineLevel="1">
      <c r="A80" s="516">
        <v>4</v>
      </c>
      <c r="B80" s="517" t="s">
        <v>101</v>
      </c>
      <c r="C80" s="518"/>
      <c r="D80" s="518" t="s">
        <v>40</v>
      </c>
      <c r="E80" s="519">
        <v>12</v>
      </c>
      <c r="F80" s="601">
        <f t="shared" si="14"/>
        <v>4</v>
      </c>
      <c r="G80" s="601"/>
      <c r="H80" s="601">
        <v>4</v>
      </c>
      <c r="I80" s="601"/>
      <c r="J80" s="601"/>
      <c r="K80" s="601"/>
      <c r="L80" s="604"/>
      <c r="M80" s="611"/>
      <c r="N80" s="612"/>
      <c r="O80" s="612"/>
      <c r="P80" s="611"/>
      <c r="Q80" s="626"/>
      <c r="R80" s="554"/>
      <c r="S80" s="549"/>
    </row>
    <row r="81" spans="1:21" s="494" customFormat="1" ht="16.5" hidden="1" outlineLevel="1">
      <c r="A81" s="516">
        <v>5</v>
      </c>
      <c r="B81" s="517" t="s">
        <v>102</v>
      </c>
      <c r="C81" s="518" t="s">
        <v>40</v>
      </c>
      <c r="D81" s="518" t="s">
        <v>40</v>
      </c>
      <c r="E81" s="519">
        <v>17</v>
      </c>
      <c r="F81" s="601">
        <f t="shared" si="14"/>
        <v>6.3</v>
      </c>
      <c r="G81" s="601"/>
      <c r="H81" s="601">
        <v>4</v>
      </c>
      <c r="I81" s="601">
        <v>1.3</v>
      </c>
      <c r="J81" s="601"/>
      <c r="K81" s="601">
        <v>1</v>
      </c>
      <c r="L81" s="604"/>
      <c r="M81" s="611"/>
      <c r="N81" s="612"/>
      <c r="O81" s="612"/>
      <c r="P81" s="611"/>
      <c r="Q81" s="626"/>
      <c r="R81" s="554">
        <v>2017</v>
      </c>
      <c r="S81" s="549"/>
    </row>
    <row r="82" spans="1:21" s="494" customFormat="1" ht="16.5" hidden="1" outlineLevel="1">
      <c r="A82" s="516">
        <v>6</v>
      </c>
      <c r="B82" s="517" t="s">
        <v>103</v>
      </c>
      <c r="C82" s="518"/>
      <c r="D82" s="518" t="s">
        <v>40</v>
      </c>
      <c r="E82" s="519">
        <v>11</v>
      </c>
      <c r="F82" s="601">
        <f t="shared" si="14"/>
        <v>4</v>
      </c>
      <c r="G82" s="601"/>
      <c r="H82" s="601">
        <v>4</v>
      </c>
      <c r="I82" s="601"/>
      <c r="J82" s="601"/>
      <c r="K82" s="601"/>
      <c r="L82" s="604"/>
      <c r="M82" s="611"/>
      <c r="N82" s="612"/>
      <c r="O82" s="612"/>
      <c r="P82" s="611"/>
      <c r="Q82" s="626"/>
      <c r="R82" s="554"/>
      <c r="S82" s="549"/>
    </row>
    <row r="83" spans="1:21" s="494" customFormat="1" ht="16.5" hidden="1" outlineLevel="1">
      <c r="A83" s="516">
        <v>7</v>
      </c>
      <c r="B83" s="517" t="s">
        <v>104</v>
      </c>
      <c r="C83" s="518"/>
      <c r="D83" s="518" t="s">
        <v>40</v>
      </c>
      <c r="E83" s="519">
        <v>7</v>
      </c>
      <c r="F83" s="601">
        <f t="shared" si="14"/>
        <v>4</v>
      </c>
      <c r="G83" s="601"/>
      <c r="H83" s="601">
        <v>4</v>
      </c>
      <c r="I83" s="601"/>
      <c r="J83" s="601"/>
      <c r="K83" s="601"/>
      <c r="L83" s="604"/>
      <c r="M83" s="611"/>
      <c r="N83" s="612"/>
      <c r="O83" s="612"/>
      <c r="P83" s="611"/>
      <c r="Q83" s="626"/>
      <c r="R83" s="554"/>
      <c r="S83" s="549"/>
    </row>
    <row r="84" spans="1:21" s="494" customFormat="1" ht="16.5" collapsed="1">
      <c r="A84" s="516" t="s">
        <v>105</v>
      </c>
      <c r="B84" s="603" t="s">
        <v>106</v>
      </c>
      <c r="C84" s="519">
        <f>SUBTOTAL(3,C85:C94)</f>
        <v>3</v>
      </c>
      <c r="D84" s="519">
        <f>SUBTOTAL(3,D85:D94)</f>
        <v>7</v>
      </c>
      <c r="E84" s="604">
        <f>SUM(E85:E94)/10</f>
        <v>9.8000000000000007</v>
      </c>
      <c r="F84" s="601">
        <f t="shared" ref="F84:K84" si="15">SUM(F85:F94)</f>
        <v>34</v>
      </c>
      <c r="G84" s="601">
        <f t="shared" si="15"/>
        <v>5</v>
      </c>
      <c r="H84" s="601">
        <f t="shared" si="15"/>
        <v>24</v>
      </c>
      <c r="I84" s="601">
        <f t="shared" si="15"/>
        <v>0</v>
      </c>
      <c r="J84" s="601">
        <f t="shared" si="15"/>
        <v>3</v>
      </c>
      <c r="K84" s="601">
        <f t="shared" si="15"/>
        <v>2</v>
      </c>
      <c r="L84" s="604"/>
      <c r="M84" s="604">
        <f>F84*L22</f>
        <v>22950.814596387761</v>
      </c>
      <c r="N84" s="604">
        <v>1535</v>
      </c>
      <c r="O84" s="604">
        <f>1562+90</f>
        <v>1652</v>
      </c>
      <c r="P84" s="604">
        <v>3605</v>
      </c>
      <c r="Q84" s="604">
        <f>M84-(N84+O84+P84)</f>
        <v>16158.814596387761</v>
      </c>
      <c r="R84" s="554"/>
      <c r="S84" s="549"/>
    </row>
    <row r="85" spans="1:21" s="495" customFormat="1" ht="16.5" hidden="1" outlineLevel="1">
      <c r="A85" s="521">
        <v>1</v>
      </c>
      <c r="B85" s="522" t="s">
        <v>107</v>
      </c>
      <c r="C85" s="523" t="s">
        <v>40</v>
      </c>
      <c r="D85" s="523"/>
      <c r="E85" s="526">
        <v>19</v>
      </c>
      <c r="F85" s="606">
        <f t="shared" ref="F85:F94" si="16">SUM(G85:K85)</f>
        <v>1</v>
      </c>
      <c r="G85" s="606"/>
      <c r="H85" s="606"/>
      <c r="I85" s="606"/>
      <c r="J85" s="606">
        <v>1</v>
      </c>
      <c r="K85" s="606"/>
      <c r="L85" s="605"/>
      <c r="M85" s="613"/>
      <c r="N85" s="614"/>
      <c r="O85" s="614"/>
      <c r="P85" s="613"/>
      <c r="Q85" s="627"/>
      <c r="R85" s="559">
        <v>2015</v>
      </c>
      <c r="S85" s="560"/>
    </row>
    <row r="86" spans="1:21" s="495" customFormat="1" ht="16.5" hidden="1" outlineLevel="1">
      <c r="A86" s="521">
        <v>2</v>
      </c>
      <c r="B86" s="522" t="s">
        <v>108</v>
      </c>
      <c r="C86" s="523" t="s">
        <v>40</v>
      </c>
      <c r="D86" s="523"/>
      <c r="E86" s="526">
        <v>13</v>
      </c>
      <c r="F86" s="606">
        <f t="shared" si="16"/>
        <v>2</v>
      </c>
      <c r="G86" s="606"/>
      <c r="H86" s="606"/>
      <c r="I86" s="606"/>
      <c r="J86" s="606">
        <v>1</v>
      </c>
      <c r="K86" s="606">
        <v>1</v>
      </c>
      <c r="L86" s="605"/>
      <c r="M86" s="613"/>
      <c r="N86" s="614"/>
      <c r="O86" s="614"/>
      <c r="P86" s="613"/>
      <c r="Q86" s="627"/>
      <c r="R86" s="559">
        <v>2020</v>
      </c>
      <c r="S86" s="560"/>
    </row>
    <row r="87" spans="1:21" s="495" customFormat="1" ht="16.5" hidden="1" outlineLevel="1">
      <c r="A87" s="521">
        <v>3</v>
      </c>
      <c r="B87" s="522" t="s">
        <v>109</v>
      </c>
      <c r="C87" s="523"/>
      <c r="D87" s="523" t="s">
        <v>40</v>
      </c>
      <c r="E87" s="526">
        <v>7</v>
      </c>
      <c r="F87" s="606">
        <f t="shared" si="16"/>
        <v>4</v>
      </c>
      <c r="G87" s="606"/>
      <c r="H87" s="606">
        <v>4</v>
      </c>
      <c r="I87" s="606"/>
      <c r="J87" s="606"/>
      <c r="K87" s="606"/>
      <c r="L87" s="605"/>
      <c r="M87" s="613"/>
      <c r="N87" s="614"/>
      <c r="O87" s="614"/>
      <c r="P87" s="613"/>
      <c r="Q87" s="627"/>
      <c r="R87" s="559"/>
      <c r="S87" s="560"/>
    </row>
    <row r="88" spans="1:21" s="495" customFormat="1" ht="16.5" hidden="1" outlineLevel="1">
      <c r="A88" s="521">
        <v>4</v>
      </c>
      <c r="B88" s="522" t="s">
        <v>110</v>
      </c>
      <c r="C88" s="523"/>
      <c r="D88" s="523" t="s">
        <v>40</v>
      </c>
      <c r="E88" s="526">
        <v>7</v>
      </c>
      <c r="F88" s="606">
        <f t="shared" si="16"/>
        <v>4</v>
      </c>
      <c r="G88" s="606"/>
      <c r="H88" s="606">
        <v>4</v>
      </c>
      <c r="I88" s="606"/>
      <c r="J88" s="606"/>
      <c r="K88" s="606"/>
      <c r="L88" s="605"/>
      <c r="M88" s="613"/>
      <c r="N88" s="614"/>
      <c r="O88" s="614"/>
      <c r="P88" s="613"/>
      <c r="Q88" s="627"/>
      <c r="R88" s="559"/>
      <c r="S88" s="560"/>
    </row>
    <row r="89" spans="1:21" s="495" customFormat="1" ht="16.5" hidden="1" outlineLevel="1">
      <c r="A89" s="521">
        <v>5</v>
      </c>
      <c r="B89" s="522" t="s">
        <v>111</v>
      </c>
      <c r="C89" s="523"/>
      <c r="D89" s="523" t="s">
        <v>40</v>
      </c>
      <c r="E89" s="526">
        <v>4</v>
      </c>
      <c r="F89" s="606">
        <f t="shared" si="16"/>
        <v>5</v>
      </c>
      <c r="G89" s="606">
        <v>5</v>
      </c>
      <c r="H89" s="606"/>
      <c r="I89" s="606"/>
      <c r="J89" s="606"/>
      <c r="K89" s="606"/>
      <c r="L89" s="605"/>
      <c r="M89" s="613"/>
      <c r="N89" s="614"/>
      <c r="O89" s="614"/>
      <c r="P89" s="613"/>
      <c r="Q89" s="627"/>
      <c r="R89" s="559"/>
      <c r="S89" s="560"/>
    </row>
    <row r="90" spans="1:21" s="495" customFormat="1" ht="16.5" hidden="1" outlineLevel="1">
      <c r="A90" s="521">
        <v>6</v>
      </c>
      <c r="B90" s="522" t="s">
        <v>112</v>
      </c>
      <c r="C90" s="523"/>
      <c r="D90" s="523" t="s">
        <v>40</v>
      </c>
      <c r="E90" s="526">
        <v>8</v>
      </c>
      <c r="F90" s="606">
        <f t="shared" si="16"/>
        <v>4</v>
      </c>
      <c r="G90" s="606"/>
      <c r="H90" s="606">
        <v>4</v>
      </c>
      <c r="I90" s="606"/>
      <c r="J90" s="606"/>
      <c r="K90" s="606"/>
      <c r="L90" s="605"/>
      <c r="M90" s="613"/>
      <c r="N90" s="614"/>
      <c r="O90" s="614"/>
      <c r="P90" s="613"/>
      <c r="Q90" s="627"/>
      <c r="R90" s="559"/>
      <c r="S90" s="560"/>
    </row>
    <row r="91" spans="1:21" s="495" customFormat="1" ht="16.5" hidden="1" outlineLevel="1">
      <c r="A91" s="521">
        <v>7</v>
      </c>
      <c r="B91" s="522" t="s">
        <v>113</v>
      </c>
      <c r="C91" s="523"/>
      <c r="D91" s="523" t="s">
        <v>40</v>
      </c>
      <c r="E91" s="526">
        <v>7</v>
      </c>
      <c r="F91" s="606">
        <f t="shared" si="16"/>
        <v>4</v>
      </c>
      <c r="G91" s="606"/>
      <c r="H91" s="606">
        <v>4</v>
      </c>
      <c r="I91" s="606"/>
      <c r="J91" s="606"/>
      <c r="K91" s="606"/>
      <c r="L91" s="605"/>
      <c r="M91" s="613"/>
      <c r="N91" s="614"/>
      <c r="O91" s="614"/>
      <c r="P91" s="613"/>
      <c r="Q91" s="627"/>
      <c r="R91" s="559"/>
      <c r="S91" s="560"/>
    </row>
    <row r="92" spans="1:21" s="495" customFormat="1" ht="16.5" hidden="1" outlineLevel="1">
      <c r="A92" s="521">
        <v>8</v>
      </c>
      <c r="B92" s="522" t="s">
        <v>114</v>
      </c>
      <c r="C92" s="523" t="s">
        <v>40</v>
      </c>
      <c r="D92" s="523"/>
      <c r="E92" s="526">
        <v>19</v>
      </c>
      <c r="F92" s="606">
        <f t="shared" si="16"/>
        <v>2</v>
      </c>
      <c r="G92" s="606"/>
      <c r="H92" s="606"/>
      <c r="I92" s="606"/>
      <c r="J92" s="606">
        <v>1</v>
      </c>
      <c r="K92" s="606">
        <v>1</v>
      </c>
      <c r="L92" s="605"/>
      <c r="M92" s="613"/>
      <c r="N92" s="614"/>
      <c r="O92" s="614"/>
      <c r="P92" s="613"/>
      <c r="Q92" s="627"/>
      <c r="R92" s="559">
        <v>2016</v>
      </c>
      <c r="S92" s="560"/>
    </row>
    <row r="93" spans="1:21" s="495" customFormat="1" ht="16.5" hidden="1" outlineLevel="1">
      <c r="A93" s="521">
        <v>9</v>
      </c>
      <c r="B93" s="522" t="s">
        <v>115</v>
      </c>
      <c r="C93" s="523"/>
      <c r="D93" s="523" t="s">
        <v>40</v>
      </c>
      <c r="E93" s="526">
        <v>8</v>
      </c>
      <c r="F93" s="606">
        <f t="shared" si="16"/>
        <v>4</v>
      </c>
      <c r="G93" s="606"/>
      <c r="H93" s="606">
        <v>4</v>
      </c>
      <c r="I93" s="606"/>
      <c r="J93" s="606"/>
      <c r="K93" s="606"/>
      <c r="L93" s="605"/>
      <c r="M93" s="613"/>
      <c r="N93" s="614"/>
      <c r="O93" s="614"/>
      <c r="P93" s="613"/>
      <c r="Q93" s="627"/>
      <c r="R93" s="559"/>
      <c r="S93" s="560"/>
    </row>
    <row r="94" spans="1:21" s="495" customFormat="1" ht="16.5" hidden="1" outlineLevel="1">
      <c r="A94" s="521">
        <v>10</v>
      </c>
      <c r="B94" s="522" t="s">
        <v>116</v>
      </c>
      <c r="C94" s="523"/>
      <c r="D94" s="523" t="s">
        <v>40</v>
      </c>
      <c r="E94" s="526">
        <v>6</v>
      </c>
      <c r="F94" s="606">
        <f t="shared" si="16"/>
        <v>4</v>
      </c>
      <c r="G94" s="606"/>
      <c r="H94" s="606">
        <v>4</v>
      </c>
      <c r="I94" s="606"/>
      <c r="J94" s="606"/>
      <c r="K94" s="606"/>
      <c r="L94" s="605"/>
      <c r="M94" s="613"/>
      <c r="N94" s="614"/>
      <c r="O94" s="614"/>
      <c r="P94" s="613"/>
      <c r="Q94" s="627"/>
      <c r="R94" s="559"/>
      <c r="S94" s="560"/>
    </row>
    <row r="95" spans="1:21" s="494" customFormat="1" ht="20.45" customHeight="1" collapsed="1">
      <c r="A95" s="516" t="s">
        <v>117</v>
      </c>
      <c r="B95" s="603" t="s">
        <v>118</v>
      </c>
      <c r="C95" s="519">
        <f>SUBTOTAL(3,C96:C106)</f>
        <v>1</v>
      </c>
      <c r="D95" s="519">
        <f>SUBTOTAL(3,D96:D106)</f>
        <v>11</v>
      </c>
      <c r="E95" s="604">
        <f>SUM(E96:E106)/11</f>
        <v>8.3636363636363633</v>
      </c>
      <c r="F95" s="601">
        <f t="shared" ref="F95:K95" si="17">SUM(F96:F106)</f>
        <v>45</v>
      </c>
      <c r="G95" s="601">
        <f t="shared" si="17"/>
        <v>0</v>
      </c>
      <c r="H95" s="601">
        <f t="shared" si="17"/>
        <v>44</v>
      </c>
      <c r="I95" s="601">
        <f t="shared" si="17"/>
        <v>0</v>
      </c>
      <c r="J95" s="601">
        <f t="shared" si="17"/>
        <v>0</v>
      </c>
      <c r="K95" s="601">
        <f t="shared" si="17"/>
        <v>1</v>
      </c>
      <c r="L95" s="604"/>
      <c r="M95" s="604">
        <f>F95*L22</f>
        <v>30376.078142277918</v>
      </c>
      <c r="N95" s="604">
        <v>2287</v>
      </c>
      <c r="O95" s="604">
        <f>2048+90</f>
        <v>2138</v>
      </c>
      <c r="P95" s="604">
        <v>4305</v>
      </c>
      <c r="Q95" s="604">
        <f>M95-(N95+O95+P95)</f>
        <v>21646.078142277918</v>
      </c>
      <c r="R95" s="554"/>
      <c r="S95" s="549"/>
      <c r="U95" s="552"/>
    </row>
    <row r="96" spans="1:21" s="494" customFormat="1" ht="16.5" hidden="1" outlineLevel="1">
      <c r="A96" s="516">
        <v>1</v>
      </c>
      <c r="B96" s="517" t="s">
        <v>119</v>
      </c>
      <c r="C96" s="518" t="s">
        <v>40</v>
      </c>
      <c r="D96" s="518" t="s">
        <v>40</v>
      </c>
      <c r="E96" s="519">
        <v>10</v>
      </c>
      <c r="F96" s="601">
        <f t="shared" ref="F96:F106" si="18">SUM(G96:K96)</f>
        <v>5</v>
      </c>
      <c r="G96" s="601"/>
      <c r="H96" s="601">
        <v>4</v>
      </c>
      <c r="I96" s="601"/>
      <c r="J96" s="601"/>
      <c r="K96" s="601">
        <v>1</v>
      </c>
      <c r="L96" s="604"/>
      <c r="M96" s="611"/>
      <c r="N96" s="612"/>
      <c r="O96" s="612"/>
      <c r="P96" s="611"/>
      <c r="Q96" s="626"/>
      <c r="R96" s="554">
        <v>2020</v>
      </c>
      <c r="S96" s="549"/>
    </row>
    <row r="97" spans="1:21" s="494" customFormat="1" ht="16.5" hidden="1" outlineLevel="1">
      <c r="A97" s="516">
        <v>2</v>
      </c>
      <c r="B97" s="517" t="s">
        <v>120</v>
      </c>
      <c r="C97" s="518"/>
      <c r="D97" s="518" t="s">
        <v>40</v>
      </c>
      <c r="E97" s="519">
        <v>11</v>
      </c>
      <c r="F97" s="601">
        <f t="shared" si="18"/>
        <v>4</v>
      </c>
      <c r="G97" s="601"/>
      <c r="H97" s="601">
        <v>4</v>
      </c>
      <c r="I97" s="601"/>
      <c r="J97" s="601"/>
      <c r="K97" s="601"/>
      <c r="L97" s="604"/>
      <c r="M97" s="611"/>
      <c r="N97" s="612"/>
      <c r="O97" s="612"/>
      <c r="P97" s="611"/>
      <c r="Q97" s="626"/>
      <c r="R97" s="554"/>
      <c r="S97" s="549"/>
    </row>
    <row r="98" spans="1:21" s="494" customFormat="1" ht="16.5" hidden="1" outlineLevel="1">
      <c r="A98" s="516">
        <v>3</v>
      </c>
      <c r="B98" s="517" t="s">
        <v>121</v>
      </c>
      <c r="C98" s="518"/>
      <c r="D98" s="518" t="s">
        <v>40</v>
      </c>
      <c r="E98" s="519">
        <v>8</v>
      </c>
      <c r="F98" s="601">
        <f t="shared" si="18"/>
        <v>4</v>
      </c>
      <c r="G98" s="601"/>
      <c r="H98" s="601">
        <v>4</v>
      </c>
      <c r="I98" s="601"/>
      <c r="J98" s="601"/>
      <c r="K98" s="601"/>
      <c r="L98" s="604"/>
      <c r="M98" s="611"/>
      <c r="N98" s="612"/>
      <c r="O98" s="612"/>
      <c r="P98" s="611"/>
      <c r="Q98" s="626"/>
      <c r="R98" s="554"/>
      <c r="S98" s="549"/>
    </row>
    <row r="99" spans="1:21" s="494" customFormat="1" ht="16.5" hidden="1" outlineLevel="1">
      <c r="A99" s="516">
        <v>4</v>
      </c>
      <c r="B99" s="517" t="s">
        <v>122</v>
      </c>
      <c r="C99" s="518"/>
      <c r="D99" s="518" t="s">
        <v>40</v>
      </c>
      <c r="E99" s="519">
        <v>6</v>
      </c>
      <c r="F99" s="601">
        <f t="shared" si="18"/>
        <v>4</v>
      </c>
      <c r="G99" s="601"/>
      <c r="H99" s="601">
        <v>4</v>
      </c>
      <c r="I99" s="601"/>
      <c r="J99" s="601"/>
      <c r="K99" s="601"/>
      <c r="L99" s="604"/>
      <c r="M99" s="611"/>
      <c r="N99" s="612"/>
      <c r="O99" s="612"/>
      <c r="P99" s="611"/>
      <c r="Q99" s="626"/>
      <c r="R99" s="554"/>
      <c r="S99" s="549"/>
    </row>
    <row r="100" spans="1:21" s="494" customFormat="1" ht="16.5" hidden="1" outlineLevel="1">
      <c r="A100" s="516">
        <v>5</v>
      </c>
      <c r="B100" s="517" t="s">
        <v>123</v>
      </c>
      <c r="C100" s="518"/>
      <c r="D100" s="518" t="s">
        <v>40</v>
      </c>
      <c r="E100" s="519">
        <v>8</v>
      </c>
      <c r="F100" s="601">
        <f t="shared" si="18"/>
        <v>4</v>
      </c>
      <c r="G100" s="601"/>
      <c r="H100" s="601">
        <v>4</v>
      </c>
      <c r="I100" s="601"/>
      <c r="J100" s="601"/>
      <c r="K100" s="601"/>
      <c r="L100" s="604"/>
      <c r="M100" s="611"/>
      <c r="N100" s="612"/>
      <c r="O100" s="612"/>
      <c r="P100" s="611"/>
      <c r="Q100" s="626"/>
      <c r="R100" s="554"/>
      <c r="S100" s="549"/>
    </row>
    <row r="101" spans="1:21" s="494" customFormat="1" ht="16.5" hidden="1" outlineLevel="1">
      <c r="A101" s="516">
        <v>6</v>
      </c>
      <c r="B101" s="517" t="s">
        <v>124</v>
      </c>
      <c r="C101" s="518"/>
      <c r="D101" s="518" t="s">
        <v>40</v>
      </c>
      <c r="E101" s="519">
        <v>6</v>
      </c>
      <c r="F101" s="601">
        <f t="shared" si="18"/>
        <v>4</v>
      </c>
      <c r="G101" s="601"/>
      <c r="H101" s="601">
        <v>4</v>
      </c>
      <c r="I101" s="601"/>
      <c r="J101" s="601"/>
      <c r="K101" s="601"/>
      <c r="L101" s="604"/>
      <c r="M101" s="611"/>
      <c r="N101" s="612"/>
      <c r="O101" s="612"/>
      <c r="P101" s="611"/>
      <c r="Q101" s="626"/>
      <c r="R101" s="554"/>
      <c r="S101" s="549"/>
    </row>
    <row r="102" spans="1:21" s="494" customFormat="1" ht="16.5" hidden="1" outlineLevel="1">
      <c r="A102" s="516">
        <v>7</v>
      </c>
      <c r="B102" s="517" t="s">
        <v>125</v>
      </c>
      <c r="C102" s="518"/>
      <c r="D102" s="518" t="s">
        <v>40</v>
      </c>
      <c r="E102" s="519">
        <v>10</v>
      </c>
      <c r="F102" s="601">
        <f t="shared" si="18"/>
        <v>4</v>
      </c>
      <c r="G102" s="601"/>
      <c r="H102" s="601">
        <v>4</v>
      </c>
      <c r="I102" s="601"/>
      <c r="J102" s="601"/>
      <c r="K102" s="601"/>
      <c r="L102" s="604"/>
      <c r="M102" s="611"/>
      <c r="N102" s="612"/>
      <c r="O102" s="612"/>
      <c r="P102" s="611"/>
      <c r="Q102" s="626"/>
      <c r="R102" s="554"/>
      <c r="S102" s="549"/>
    </row>
    <row r="103" spans="1:21" s="494" customFormat="1" ht="16.5" hidden="1" outlineLevel="1">
      <c r="A103" s="516">
        <v>8</v>
      </c>
      <c r="B103" s="517" t="s">
        <v>126</v>
      </c>
      <c r="C103" s="518"/>
      <c r="D103" s="518" t="s">
        <v>40</v>
      </c>
      <c r="E103" s="519">
        <v>9</v>
      </c>
      <c r="F103" s="601">
        <f t="shared" si="18"/>
        <v>4</v>
      </c>
      <c r="G103" s="601"/>
      <c r="H103" s="601">
        <v>4</v>
      </c>
      <c r="I103" s="601"/>
      <c r="J103" s="601"/>
      <c r="K103" s="601"/>
      <c r="L103" s="604"/>
      <c r="M103" s="611"/>
      <c r="N103" s="612"/>
      <c r="O103" s="612"/>
      <c r="P103" s="611"/>
      <c r="Q103" s="626"/>
      <c r="R103" s="554"/>
      <c r="S103" s="549"/>
    </row>
    <row r="104" spans="1:21" s="494" customFormat="1" ht="16.5" hidden="1" outlineLevel="1">
      <c r="A104" s="516">
        <v>9</v>
      </c>
      <c r="B104" s="517" t="s">
        <v>127</v>
      </c>
      <c r="C104" s="518"/>
      <c r="D104" s="518" t="s">
        <v>40</v>
      </c>
      <c r="E104" s="519">
        <v>8</v>
      </c>
      <c r="F104" s="601">
        <f t="shared" si="18"/>
        <v>4</v>
      </c>
      <c r="G104" s="601"/>
      <c r="H104" s="601">
        <v>4</v>
      </c>
      <c r="I104" s="601"/>
      <c r="J104" s="601"/>
      <c r="K104" s="601"/>
      <c r="L104" s="604"/>
      <c r="M104" s="611"/>
      <c r="N104" s="612"/>
      <c r="O104" s="612"/>
      <c r="P104" s="611"/>
      <c r="Q104" s="626"/>
      <c r="R104" s="554"/>
      <c r="S104" s="549"/>
    </row>
    <row r="105" spans="1:21" s="494" customFormat="1" ht="16.5" hidden="1" outlineLevel="1">
      <c r="A105" s="516">
        <v>10</v>
      </c>
      <c r="B105" s="517" t="s">
        <v>128</v>
      </c>
      <c r="C105" s="518"/>
      <c r="D105" s="518" t="s">
        <v>40</v>
      </c>
      <c r="E105" s="519">
        <v>7</v>
      </c>
      <c r="F105" s="601">
        <f t="shared" si="18"/>
        <v>4</v>
      </c>
      <c r="G105" s="601"/>
      <c r="H105" s="601">
        <v>4</v>
      </c>
      <c r="I105" s="601"/>
      <c r="J105" s="601"/>
      <c r="K105" s="601"/>
      <c r="L105" s="604"/>
      <c r="M105" s="611"/>
      <c r="N105" s="612"/>
      <c r="O105" s="612"/>
      <c r="P105" s="611"/>
      <c r="Q105" s="626"/>
      <c r="R105" s="554"/>
      <c r="S105" s="549"/>
    </row>
    <row r="106" spans="1:21" s="494" customFormat="1" ht="16.5" hidden="1" outlineLevel="1">
      <c r="A106" s="516">
        <v>11</v>
      </c>
      <c r="B106" s="517" t="s">
        <v>129</v>
      </c>
      <c r="C106" s="518"/>
      <c r="D106" s="518" t="s">
        <v>40</v>
      </c>
      <c r="E106" s="519">
        <v>9</v>
      </c>
      <c r="F106" s="601">
        <f t="shared" si="18"/>
        <v>4</v>
      </c>
      <c r="G106" s="601"/>
      <c r="H106" s="601">
        <v>4</v>
      </c>
      <c r="I106" s="601"/>
      <c r="J106" s="601"/>
      <c r="K106" s="601"/>
      <c r="L106" s="604"/>
      <c r="M106" s="611"/>
      <c r="N106" s="612"/>
      <c r="O106" s="612"/>
      <c r="P106" s="611"/>
      <c r="Q106" s="626"/>
      <c r="R106" s="554"/>
      <c r="S106" s="549"/>
    </row>
    <row r="107" spans="1:21" s="494" customFormat="1" ht="16.5" collapsed="1">
      <c r="A107" s="516" t="s">
        <v>130</v>
      </c>
      <c r="B107" s="603" t="s">
        <v>131</v>
      </c>
      <c r="C107" s="519">
        <f>SUBTOTAL(3,C108:C118)</f>
        <v>6</v>
      </c>
      <c r="D107" s="519">
        <f>SUBTOTAL(3,D108:D118)</f>
        <v>0</v>
      </c>
      <c r="E107" s="604">
        <f>SUM(E108:E118)/11</f>
        <v>12.818181818181818</v>
      </c>
      <c r="F107" s="601">
        <f t="shared" ref="F107:K107" si="19">SUM(F108:F118)</f>
        <v>14</v>
      </c>
      <c r="G107" s="601">
        <f t="shared" si="19"/>
        <v>0</v>
      </c>
      <c r="H107" s="601">
        <f t="shared" si="19"/>
        <v>0</v>
      </c>
      <c r="I107" s="601">
        <f t="shared" si="19"/>
        <v>0</v>
      </c>
      <c r="J107" s="601">
        <f t="shared" si="19"/>
        <v>11</v>
      </c>
      <c r="K107" s="601">
        <f t="shared" si="19"/>
        <v>3</v>
      </c>
      <c r="L107" s="604"/>
      <c r="M107" s="604">
        <f>F107*L22</f>
        <v>9450.3354220420188</v>
      </c>
      <c r="N107" s="604">
        <v>577</v>
      </c>
      <c r="O107" s="604">
        <f>2059+90</f>
        <v>2149</v>
      </c>
      <c r="P107" s="604">
        <v>4046</v>
      </c>
      <c r="Q107" s="604">
        <f>M107-(N107+O107+P107)</f>
        <v>2678.3354220420188</v>
      </c>
      <c r="R107" s="554"/>
      <c r="S107" s="549"/>
      <c r="U107" s="552"/>
    </row>
    <row r="108" spans="1:21" s="494" customFormat="1" ht="16.5" hidden="1" outlineLevel="1">
      <c r="A108" s="516">
        <v>1</v>
      </c>
      <c r="B108" s="517" t="s">
        <v>132</v>
      </c>
      <c r="C108" s="518" t="s">
        <v>40</v>
      </c>
      <c r="D108" s="518"/>
      <c r="E108" s="604">
        <v>19</v>
      </c>
      <c r="F108" s="601">
        <f t="shared" ref="F108:F118" si="20">SUM(G108:K108)</f>
        <v>1</v>
      </c>
      <c r="G108" s="601"/>
      <c r="H108" s="601"/>
      <c r="I108" s="601"/>
      <c r="J108" s="601">
        <v>1</v>
      </c>
      <c r="K108" s="601"/>
      <c r="L108" s="604"/>
      <c r="M108" s="611"/>
      <c r="N108" s="612"/>
      <c r="O108" s="612"/>
      <c r="P108" s="611"/>
      <c r="Q108" s="626"/>
      <c r="R108" s="554">
        <v>2014</v>
      </c>
      <c r="S108" s="549"/>
    </row>
    <row r="109" spans="1:21" s="494" customFormat="1" ht="16.5" hidden="1" outlineLevel="1">
      <c r="A109" s="516">
        <v>2</v>
      </c>
      <c r="B109" s="517" t="s">
        <v>133</v>
      </c>
      <c r="C109" s="518" t="s">
        <v>40</v>
      </c>
      <c r="D109" s="518"/>
      <c r="E109" s="519">
        <v>12</v>
      </c>
      <c r="F109" s="601">
        <f t="shared" si="20"/>
        <v>2</v>
      </c>
      <c r="G109" s="601"/>
      <c r="H109" s="601"/>
      <c r="I109" s="601"/>
      <c r="J109" s="601">
        <v>1</v>
      </c>
      <c r="K109" s="601">
        <v>1</v>
      </c>
      <c r="L109" s="604"/>
      <c r="M109" s="611"/>
      <c r="N109" s="612"/>
      <c r="O109" s="612"/>
      <c r="P109" s="611"/>
      <c r="Q109" s="626"/>
      <c r="R109" s="554">
        <v>2018</v>
      </c>
      <c r="S109" s="549"/>
    </row>
    <row r="110" spans="1:21" s="494" customFormat="1" ht="16.5" hidden="1" outlineLevel="1">
      <c r="A110" s="516">
        <v>3</v>
      </c>
      <c r="B110" s="517" t="s">
        <v>134</v>
      </c>
      <c r="C110" s="518" t="s">
        <v>40</v>
      </c>
      <c r="D110" s="518"/>
      <c r="E110" s="519">
        <v>19</v>
      </c>
      <c r="F110" s="601">
        <f t="shared" si="20"/>
        <v>1</v>
      </c>
      <c r="G110" s="601"/>
      <c r="H110" s="601"/>
      <c r="I110" s="601"/>
      <c r="J110" s="601">
        <v>1</v>
      </c>
      <c r="K110" s="601"/>
      <c r="L110" s="604"/>
      <c r="M110" s="611"/>
      <c r="N110" s="612"/>
      <c r="O110" s="612"/>
      <c r="P110" s="611"/>
      <c r="Q110" s="626"/>
      <c r="R110" s="554">
        <v>2015</v>
      </c>
      <c r="S110" s="549"/>
    </row>
    <row r="111" spans="1:21" s="494" customFormat="1" ht="16.5" hidden="1" outlineLevel="1">
      <c r="A111" s="516">
        <v>4</v>
      </c>
      <c r="B111" s="517" t="s">
        <v>135</v>
      </c>
      <c r="C111" s="518" t="s">
        <v>40</v>
      </c>
      <c r="D111" s="518"/>
      <c r="E111" s="519">
        <v>13</v>
      </c>
      <c r="F111" s="601">
        <f t="shared" si="20"/>
        <v>2</v>
      </c>
      <c r="G111" s="601"/>
      <c r="H111" s="601"/>
      <c r="I111" s="601"/>
      <c r="J111" s="601">
        <v>1</v>
      </c>
      <c r="K111" s="601">
        <v>1</v>
      </c>
      <c r="L111" s="604"/>
      <c r="M111" s="611"/>
      <c r="N111" s="612"/>
      <c r="O111" s="612"/>
      <c r="P111" s="611"/>
      <c r="Q111" s="626"/>
      <c r="R111" s="554"/>
      <c r="S111" s="549"/>
    </row>
    <row r="112" spans="1:21" s="494" customFormat="1" ht="16.5" hidden="1" outlineLevel="1">
      <c r="A112" s="516">
        <v>5</v>
      </c>
      <c r="B112" s="517" t="s">
        <v>136</v>
      </c>
      <c r="C112" s="518" t="s">
        <v>40</v>
      </c>
      <c r="D112" s="518"/>
      <c r="E112" s="519">
        <v>19</v>
      </c>
      <c r="F112" s="601">
        <f t="shared" si="20"/>
        <v>1</v>
      </c>
      <c r="G112" s="601"/>
      <c r="H112" s="601"/>
      <c r="I112" s="601"/>
      <c r="J112" s="601">
        <v>1</v>
      </c>
      <c r="K112" s="601"/>
      <c r="L112" s="604"/>
      <c r="M112" s="611"/>
      <c r="N112" s="612"/>
      <c r="O112" s="612"/>
      <c r="P112" s="611"/>
      <c r="Q112" s="626"/>
      <c r="R112" s="554">
        <v>2015</v>
      </c>
      <c r="S112" s="549"/>
    </row>
    <row r="113" spans="1:19" s="495" customFormat="1" ht="16.5" hidden="1" outlineLevel="1">
      <c r="A113" s="521">
        <v>6</v>
      </c>
      <c r="B113" s="522" t="s">
        <v>137</v>
      </c>
      <c r="C113" s="523"/>
      <c r="D113" s="523"/>
      <c r="E113" s="526">
        <v>12</v>
      </c>
      <c r="F113" s="606">
        <f t="shared" si="20"/>
        <v>1</v>
      </c>
      <c r="G113" s="606"/>
      <c r="H113" s="606"/>
      <c r="I113" s="606"/>
      <c r="J113" s="606">
        <v>1</v>
      </c>
      <c r="K113" s="606"/>
      <c r="L113" s="605"/>
      <c r="M113" s="613"/>
      <c r="N113" s="614"/>
      <c r="O113" s="614"/>
      <c r="P113" s="613"/>
      <c r="Q113" s="627"/>
      <c r="R113" s="559"/>
      <c r="S113" s="560"/>
    </row>
    <row r="114" spans="1:19" s="495" customFormat="1" ht="16.5" hidden="1" outlineLevel="1">
      <c r="A114" s="521">
        <v>7</v>
      </c>
      <c r="B114" s="522" t="s">
        <v>138</v>
      </c>
      <c r="C114" s="523"/>
      <c r="D114" s="523"/>
      <c r="E114" s="526">
        <v>8</v>
      </c>
      <c r="F114" s="606">
        <f t="shared" si="20"/>
        <v>1</v>
      </c>
      <c r="G114" s="606"/>
      <c r="H114" s="606"/>
      <c r="I114" s="606"/>
      <c r="J114" s="606">
        <v>1</v>
      </c>
      <c r="K114" s="606"/>
      <c r="L114" s="605"/>
      <c r="M114" s="613"/>
      <c r="N114" s="614"/>
      <c r="O114" s="614"/>
      <c r="P114" s="613"/>
      <c r="Q114" s="627"/>
      <c r="R114" s="559"/>
      <c r="S114" s="560"/>
    </row>
    <row r="115" spans="1:19" s="495" customFormat="1" ht="16.5" hidden="1" outlineLevel="1">
      <c r="A115" s="521">
        <v>8</v>
      </c>
      <c r="B115" s="522" t="s">
        <v>139</v>
      </c>
      <c r="C115" s="523" t="s">
        <v>40</v>
      </c>
      <c r="D115" s="523"/>
      <c r="E115" s="526">
        <v>10</v>
      </c>
      <c r="F115" s="606">
        <f t="shared" si="20"/>
        <v>2</v>
      </c>
      <c r="G115" s="606"/>
      <c r="H115" s="606"/>
      <c r="I115" s="606"/>
      <c r="J115" s="606">
        <v>1</v>
      </c>
      <c r="K115" s="606">
        <v>1</v>
      </c>
      <c r="L115" s="605"/>
      <c r="M115" s="613"/>
      <c r="N115" s="614"/>
      <c r="O115" s="614"/>
      <c r="P115" s="613"/>
      <c r="Q115" s="627"/>
      <c r="R115" s="559">
        <v>2019</v>
      </c>
      <c r="S115" s="560"/>
    </row>
    <row r="116" spans="1:19" s="495" customFormat="1" ht="16.5" hidden="1" outlineLevel="1">
      <c r="A116" s="521">
        <v>9</v>
      </c>
      <c r="B116" s="522" t="s">
        <v>140</v>
      </c>
      <c r="C116" s="523"/>
      <c r="D116" s="523"/>
      <c r="E116" s="526">
        <v>9</v>
      </c>
      <c r="F116" s="606">
        <f t="shared" si="20"/>
        <v>1</v>
      </c>
      <c r="G116" s="606"/>
      <c r="H116" s="606"/>
      <c r="I116" s="606"/>
      <c r="J116" s="606">
        <v>1</v>
      </c>
      <c r="K116" s="606"/>
      <c r="L116" s="605"/>
      <c r="M116" s="613"/>
      <c r="N116" s="614"/>
      <c r="O116" s="614"/>
      <c r="P116" s="613"/>
      <c r="Q116" s="627"/>
      <c r="R116" s="559"/>
      <c r="S116" s="560"/>
    </row>
    <row r="117" spans="1:19" s="495" customFormat="1" ht="16.5" hidden="1" outlineLevel="1">
      <c r="A117" s="521">
        <v>10</v>
      </c>
      <c r="B117" s="522" t="s">
        <v>141</v>
      </c>
      <c r="C117" s="523"/>
      <c r="D117" s="523"/>
      <c r="E117" s="526">
        <v>9</v>
      </c>
      <c r="F117" s="606">
        <f t="shared" si="20"/>
        <v>1</v>
      </c>
      <c r="G117" s="606"/>
      <c r="H117" s="606"/>
      <c r="I117" s="606"/>
      <c r="J117" s="606">
        <v>1</v>
      </c>
      <c r="K117" s="606"/>
      <c r="L117" s="605"/>
      <c r="M117" s="613"/>
      <c r="N117" s="614"/>
      <c r="O117" s="614"/>
      <c r="P117" s="613"/>
      <c r="Q117" s="627"/>
      <c r="R117" s="559"/>
      <c r="S117" s="560"/>
    </row>
    <row r="118" spans="1:19" s="495" customFormat="1" ht="16.5" hidden="1" outlineLevel="1">
      <c r="A118" s="521">
        <v>11</v>
      </c>
      <c r="B118" s="522" t="s">
        <v>142</v>
      </c>
      <c r="C118" s="523"/>
      <c r="D118" s="523"/>
      <c r="E118" s="526">
        <v>11</v>
      </c>
      <c r="F118" s="606">
        <f t="shared" si="20"/>
        <v>1</v>
      </c>
      <c r="G118" s="606"/>
      <c r="H118" s="606"/>
      <c r="I118" s="606"/>
      <c r="J118" s="606">
        <v>1</v>
      </c>
      <c r="K118" s="606"/>
      <c r="L118" s="605"/>
      <c r="M118" s="613"/>
      <c r="N118" s="614"/>
      <c r="O118" s="614"/>
      <c r="P118" s="613"/>
      <c r="Q118" s="627"/>
      <c r="R118" s="559"/>
      <c r="S118" s="560"/>
    </row>
    <row r="119" spans="1:19" s="496" customFormat="1" collapsed="1">
      <c r="B119" s="562"/>
      <c r="C119" s="595"/>
      <c r="D119" s="595"/>
      <c r="E119" s="628"/>
      <c r="F119" s="595"/>
      <c r="G119" s="595"/>
      <c r="H119" s="595"/>
      <c r="I119" s="595"/>
      <c r="J119" s="595"/>
      <c r="K119" s="595"/>
      <c r="L119" s="595"/>
      <c r="M119" s="595"/>
      <c r="N119" s="595"/>
      <c r="O119" s="595"/>
      <c r="P119" s="595"/>
      <c r="Q119" s="594"/>
      <c r="R119" s="566"/>
    </row>
    <row r="120" spans="1:19" ht="18.75">
      <c r="A120" s="564"/>
      <c r="B120" s="588" t="s">
        <v>143</v>
      </c>
      <c r="C120" s="589"/>
      <c r="D120" s="590"/>
      <c r="E120" s="590"/>
      <c r="F120" s="591"/>
      <c r="G120" s="590"/>
      <c r="H120" s="590"/>
      <c r="I120" s="590"/>
      <c r="J120" s="590"/>
      <c r="K120" s="590"/>
      <c r="L120" s="590"/>
      <c r="M120" s="590"/>
      <c r="N120" s="590"/>
      <c r="O120" s="590"/>
      <c r="P120" s="592"/>
    </row>
    <row r="121" spans="1:19" ht="18.75">
      <c r="A121" s="564"/>
      <c r="B121" s="697" t="s">
        <v>144</v>
      </c>
      <c r="C121" s="697"/>
      <c r="D121" s="697"/>
      <c r="E121" s="697"/>
      <c r="F121" s="697"/>
      <c r="G121" s="697"/>
      <c r="H121" s="697"/>
      <c r="I121" s="697"/>
      <c r="J121" s="697"/>
      <c r="K121" s="697"/>
      <c r="L121" s="697"/>
      <c r="M121" s="697"/>
      <c r="N121" s="697"/>
      <c r="O121" s="697"/>
      <c r="P121" s="697"/>
      <c r="Q121" s="697"/>
      <c r="R121" s="697"/>
    </row>
    <row r="122" spans="1:19" ht="18.75">
      <c r="A122" s="564"/>
      <c r="B122" s="697" t="s">
        <v>145</v>
      </c>
      <c r="C122" s="697"/>
      <c r="D122" s="697"/>
      <c r="E122" s="697"/>
      <c r="F122" s="697"/>
      <c r="G122" s="697"/>
      <c r="H122" s="697"/>
      <c r="I122" s="697"/>
      <c r="J122" s="697"/>
      <c r="K122" s="697"/>
      <c r="L122" s="697"/>
      <c r="M122" s="697"/>
      <c r="N122" s="697"/>
      <c r="O122" s="697"/>
      <c r="P122" s="697"/>
      <c r="Q122" s="697"/>
      <c r="R122" s="697"/>
    </row>
    <row r="123" spans="1:19" ht="18" customHeight="1">
      <c r="A123" s="564"/>
      <c r="B123" s="698" t="s">
        <v>146</v>
      </c>
      <c r="C123" s="699"/>
      <c r="D123" s="699"/>
      <c r="E123" s="699"/>
      <c r="F123" s="699"/>
      <c r="G123" s="699"/>
      <c r="H123" s="699"/>
      <c r="I123" s="699"/>
      <c r="J123" s="699"/>
      <c r="K123" s="699"/>
      <c r="L123" s="699"/>
      <c r="M123" s="699"/>
      <c r="N123" s="699"/>
      <c r="O123" s="699"/>
      <c r="P123" s="699"/>
      <c r="Q123" s="699"/>
      <c r="R123" s="699"/>
    </row>
    <row r="124" spans="1:19" ht="18.75">
      <c r="A124" s="564"/>
      <c r="B124" s="700" t="s">
        <v>147</v>
      </c>
      <c r="C124" s="701"/>
      <c r="D124" s="701"/>
      <c r="E124" s="701"/>
      <c r="F124" s="701"/>
      <c r="G124" s="701"/>
      <c r="H124" s="701"/>
      <c r="I124" s="701"/>
      <c r="J124" s="701"/>
      <c r="K124" s="701"/>
      <c r="L124" s="701"/>
      <c r="M124" s="701"/>
      <c r="N124" s="701"/>
      <c r="O124" s="701"/>
      <c r="P124" s="701"/>
      <c r="Q124" s="701"/>
      <c r="R124" s="701"/>
    </row>
    <row r="125" spans="1:19" s="497" customFormat="1">
      <c r="A125" s="564"/>
      <c r="B125" s="564"/>
      <c r="C125" s="595"/>
      <c r="D125" s="595"/>
      <c r="E125" s="595"/>
      <c r="F125" s="595"/>
      <c r="G125" s="595"/>
      <c r="H125" s="595"/>
      <c r="I125" s="595"/>
      <c r="J125" s="595"/>
      <c r="K125" s="595"/>
      <c r="L125" s="595"/>
      <c r="M125" s="595"/>
      <c r="N125" s="595"/>
      <c r="O125" s="595"/>
      <c r="P125" s="595"/>
      <c r="Q125" s="594"/>
      <c r="R125" s="567"/>
    </row>
    <row r="126" spans="1:19" s="497" customFormat="1">
      <c r="A126" s="498"/>
      <c r="C126" s="595"/>
      <c r="D126" s="595"/>
      <c r="E126" s="595"/>
      <c r="F126" s="692"/>
      <c r="G126" s="692"/>
      <c r="H126" s="595"/>
      <c r="I126" s="595"/>
      <c r="J126" s="595"/>
      <c r="K126" s="595"/>
      <c r="L126" s="595"/>
      <c r="M126" s="595"/>
      <c r="N126" s="595"/>
      <c r="O126" s="595"/>
      <c r="P126" s="595"/>
      <c r="Q126" s="594"/>
      <c r="R126" s="567"/>
    </row>
    <row r="127" spans="1:19" s="497" customFormat="1">
      <c r="A127" s="498"/>
      <c r="C127" s="595"/>
      <c r="D127" s="595"/>
      <c r="E127" s="595"/>
      <c r="F127" s="692"/>
      <c r="G127" s="692"/>
      <c r="H127" s="595"/>
      <c r="I127" s="595"/>
      <c r="J127" s="595"/>
      <c r="K127" s="595"/>
      <c r="L127" s="595"/>
      <c r="M127" s="595"/>
      <c r="N127" s="595"/>
      <c r="O127" s="595"/>
      <c r="P127" s="595"/>
      <c r="Q127" s="594"/>
      <c r="R127" s="567"/>
    </row>
    <row r="128" spans="1:19" s="497" customFormat="1">
      <c r="A128" s="498"/>
      <c r="C128" s="595"/>
      <c r="D128" s="595"/>
      <c r="E128" s="595"/>
      <c r="F128" s="692"/>
      <c r="G128" s="692"/>
      <c r="H128" s="595"/>
      <c r="I128" s="595"/>
      <c r="J128" s="595"/>
      <c r="K128" s="595"/>
      <c r="L128" s="595"/>
      <c r="M128" s="595"/>
      <c r="N128" s="595"/>
      <c r="O128" s="595"/>
      <c r="P128" s="595"/>
      <c r="Q128" s="594"/>
      <c r="R128" s="567"/>
    </row>
    <row r="129" spans="1:18" s="497" customFormat="1">
      <c r="A129" s="498"/>
      <c r="C129" s="595"/>
      <c r="D129" s="595"/>
      <c r="E129" s="595"/>
      <c r="F129" s="692"/>
      <c r="G129" s="692"/>
      <c r="H129" s="595"/>
      <c r="I129" s="595"/>
      <c r="J129" s="595"/>
      <c r="K129" s="595"/>
      <c r="L129" s="595"/>
      <c r="M129" s="595"/>
      <c r="N129" s="595"/>
      <c r="O129" s="595"/>
      <c r="P129" s="595"/>
      <c r="Q129" s="594"/>
      <c r="R129" s="567"/>
    </row>
  </sheetData>
  <mergeCells count="34">
    <mergeCell ref="R6:R10"/>
    <mergeCell ref="A1:R1"/>
    <mergeCell ref="A2:R2"/>
    <mergeCell ref="A3:R3"/>
    <mergeCell ref="A4:R4"/>
    <mergeCell ref="M5:P5"/>
    <mergeCell ref="F129:G129"/>
    <mergeCell ref="A6:A10"/>
    <mergeCell ref="B6:B10"/>
    <mergeCell ref="C6:C10"/>
    <mergeCell ref="D6:D10"/>
    <mergeCell ref="E6:E10"/>
    <mergeCell ref="F6:F10"/>
    <mergeCell ref="G9:G10"/>
    <mergeCell ref="G8:H8"/>
    <mergeCell ref="B121:R121"/>
    <mergeCell ref="B122:R122"/>
    <mergeCell ref="B123:R123"/>
    <mergeCell ref="B124:R124"/>
    <mergeCell ref="H9:H10"/>
    <mergeCell ref="I8:I10"/>
    <mergeCell ref="J8:J10"/>
    <mergeCell ref="N6:Q7"/>
    <mergeCell ref="G6:K7"/>
    <mergeCell ref="F126:G126"/>
    <mergeCell ref="F127:G127"/>
    <mergeCell ref="F128:G128"/>
    <mergeCell ref="K8:K10"/>
    <mergeCell ref="L6:L10"/>
    <mergeCell ref="M6:M10"/>
    <mergeCell ref="N8:N10"/>
    <mergeCell ref="O8:O10"/>
    <mergeCell ref="P8:P10"/>
    <mergeCell ref="Q8:Q10"/>
  </mergeCells>
  <pageMargins left="0.7" right="0.7" top="0.75" bottom="0.75" header="0.3" footer="0.3"/>
  <pageSetup paperSize="9" scale="85" orientation="landscape"/>
  <headerFooter alignWithMargins="0">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
  <sheetViews>
    <sheetView workbookViewId="0"/>
  </sheetViews>
  <sheetFormatPr defaultColWidth="9" defaultRowHeight="15.7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
  <sheetViews>
    <sheetView workbookViewId="0"/>
  </sheetViews>
  <sheetFormatPr defaultColWidth="9" defaultRowHeight="15.7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workbookViewId="0"/>
  </sheetViews>
  <sheetFormatPr defaultColWidth="9" defaultRowHeight="15.7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ColWidth="9" defaultRowHeight="15.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ColWidth="9" defaultRowHeight="15.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ColWidth="9" defaultRowHeight="15.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ColWidth="9" defaultRowHeight="15.7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E1027"/>
  <sheetViews>
    <sheetView showZeros="0" topLeftCell="A214" zoomScale="80" zoomScaleNormal="80" workbookViewId="0">
      <selection activeCell="H14" sqref="H14"/>
    </sheetView>
  </sheetViews>
  <sheetFormatPr defaultColWidth="8.25" defaultRowHeight="13.5" outlineLevelRow="2" outlineLevelCol="2"/>
  <cols>
    <col min="1" max="1" width="4.625" style="278" customWidth="1"/>
    <col min="2" max="2" width="30.25" style="279" customWidth="1"/>
    <col min="3" max="3" width="7.25" style="279" hidden="1" customWidth="1" outlineLevel="1"/>
    <col min="4" max="4" width="11.25" style="279" customWidth="1" collapsed="1"/>
    <col min="5" max="5" width="11.125" style="280" customWidth="1"/>
    <col min="6" max="6" width="16.25" style="280" hidden="1" customWidth="1" outlineLevel="1"/>
    <col min="7" max="7" width="9.75" style="280" customWidth="1" collapsed="1"/>
    <col min="8" max="8" width="11.25" style="280" customWidth="1"/>
    <col min="9" max="10" width="8.375" style="281" customWidth="1"/>
    <col min="11" max="13" width="8.375" style="281" hidden="1" customWidth="1" outlineLevel="1"/>
    <col min="14" max="14" width="8.375" style="280" hidden="1" customWidth="1" outlineLevel="1"/>
    <col min="15" max="19" width="8.375" style="281" hidden="1" customWidth="1" outlineLevel="1"/>
    <col min="20" max="20" width="8.375" style="281" customWidth="1" collapsed="1"/>
    <col min="21" max="21" width="8.375" style="281" customWidth="1"/>
    <col min="22" max="31" width="8.375" style="281" hidden="1" customWidth="1" outlineLevel="1"/>
    <col min="32" max="32" width="8.375" style="281" customWidth="1" collapsed="1"/>
    <col min="33" max="33" width="8.375" style="281" customWidth="1"/>
    <col min="34" max="35" width="8.375" style="281" hidden="1" customWidth="1" outlineLevel="1"/>
    <col min="36" max="36" width="8.375" style="281" hidden="1" customWidth="1" outlineLevel="2"/>
    <col min="37" max="37" width="8.375" style="281" hidden="1" customWidth="1" outlineLevel="1" collapsed="1"/>
    <col min="38" max="38" width="12.875" style="281" customWidth="1" collapsed="1"/>
    <col min="39" max="39" width="11.625" style="282" hidden="1" customWidth="1" outlineLevel="1" collapsed="1"/>
    <col min="40" max="40" width="11.75" style="282" hidden="1" customWidth="1" outlineLevel="1"/>
    <col min="41" max="41" width="10.5" style="282" hidden="1" customWidth="1" outlineLevel="1"/>
    <col min="42" max="42" width="10.25" style="282" hidden="1" customWidth="1" outlineLevel="1"/>
    <col min="43" max="43" width="9.5" style="282" hidden="1" customWidth="1" outlineLevel="1"/>
    <col min="44" max="44" width="8.25" style="282" hidden="1" customWidth="1" outlineLevel="1"/>
    <col min="45" max="45" width="8.25" style="282" hidden="1" customWidth="1" outlineLevel="1" collapsed="1"/>
    <col min="46" max="47" width="8.25" style="282" hidden="1" customWidth="1" outlineLevel="1"/>
    <col min="48" max="49" width="9.5" style="282" hidden="1" customWidth="1" outlineLevel="1"/>
    <col min="50" max="52" width="8.25" style="282" hidden="1" customWidth="1" outlineLevel="1"/>
    <col min="53" max="53" width="8.25" style="282" hidden="1" customWidth="1" outlineLevel="1" collapsed="1"/>
    <col min="54" max="56" width="8.25" style="282" hidden="1" customWidth="1" outlineLevel="1"/>
    <col min="57" max="57" width="8.25" style="282" collapsed="1"/>
    <col min="58" max="16384" width="8.25" style="282"/>
  </cols>
  <sheetData>
    <row r="1" spans="1:56" ht="14.25">
      <c r="A1" s="283" t="s">
        <v>183</v>
      </c>
    </row>
    <row r="2" spans="1:56" s="267" customFormat="1" ht="36.75" customHeight="1">
      <c r="A2" s="761" t="s">
        <v>184</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row>
    <row r="3" spans="1:56" s="267" customFormat="1" ht="15.6" customHeight="1">
      <c r="A3" s="762" t="s">
        <v>2</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row>
    <row r="4" spans="1:56" s="267" customFormat="1" ht="23.25" customHeight="1">
      <c r="A4" s="284"/>
      <c r="B4" s="284"/>
      <c r="C4" s="284"/>
      <c r="D4" s="284"/>
      <c r="E4" s="284"/>
      <c r="F4" s="285"/>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340"/>
      <c r="AG4" s="763" t="s">
        <v>185</v>
      </c>
      <c r="AH4" s="763"/>
      <c r="AI4" s="763"/>
      <c r="AJ4" s="763"/>
      <c r="AK4" s="763"/>
      <c r="AL4" s="763"/>
    </row>
    <row r="5" spans="1:56" s="267" customFormat="1" ht="39" customHeight="1">
      <c r="A5" s="749" t="s">
        <v>186</v>
      </c>
      <c r="B5" s="749" t="s">
        <v>187</v>
      </c>
      <c r="C5" s="755" t="s">
        <v>188</v>
      </c>
      <c r="D5" s="749" t="s">
        <v>189</v>
      </c>
      <c r="E5" s="749" t="s">
        <v>190</v>
      </c>
      <c r="F5" s="749" t="s">
        <v>191</v>
      </c>
      <c r="G5" s="749" t="s">
        <v>192</v>
      </c>
      <c r="H5" s="749" t="s">
        <v>193</v>
      </c>
      <c r="I5" s="749"/>
      <c r="J5" s="749"/>
      <c r="K5" s="749"/>
      <c r="L5" s="749"/>
      <c r="M5" s="749"/>
      <c r="N5" s="749" t="s">
        <v>194</v>
      </c>
      <c r="O5" s="749"/>
      <c r="P5" s="749"/>
      <c r="Q5" s="749"/>
      <c r="R5" s="749"/>
      <c r="S5" s="749"/>
      <c r="T5" s="764" t="s">
        <v>195</v>
      </c>
      <c r="U5" s="765"/>
      <c r="V5" s="766"/>
      <c r="W5" s="764" t="s">
        <v>196</v>
      </c>
      <c r="X5" s="765"/>
      <c r="Y5" s="766"/>
      <c r="Z5" s="749" t="s">
        <v>197</v>
      </c>
      <c r="AA5" s="749"/>
      <c r="AB5" s="749"/>
      <c r="AC5" s="749"/>
      <c r="AD5" s="749"/>
      <c r="AE5" s="749"/>
      <c r="AF5" s="749" t="s">
        <v>198</v>
      </c>
      <c r="AG5" s="749"/>
      <c r="AH5" s="749"/>
      <c r="AI5" s="749"/>
      <c r="AJ5" s="749"/>
      <c r="AK5" s="749"/>
      <c r="AL5" s="749" t="s">
        <v>13</v>
      </c>
    </row>
    <row r="6" spans="1:56" s="267" customFormat="1" ht="19.5" customHeight="1">
      <c r="A6" s="749"/>
      <c r="B6" s="749"/>
      <c r="C6" s="760"/>
      <c r="D6" s="749"/>
      <c r="E6" s="749"/>
      <c r="F6" s="749"/>
      <c r="G6" s="749"/>
      <c r="H6" s="749" t="s">
        <v>199</v>
      </c>
      <c r="I6" s="749" t="s">
        <v>200</v>
      </c>
      <c r="J6" s="749"/>
      <c r="K6" s="749"/>
      <c r="L6" s="749"/>
      <c r="M6" s="749"/>
      <c r="N6" s="749" t="s">
        <v>199</v>
      </c>
      <c r="O6" s="749" t="s">
        <v>201</v>
      </c>
      <c r="P6" s="749"/>
      <c r="Q6" s="749"/>
      <c r="R6" s="749"/>
      <c r="S6" s="749"/>
      <c r="T6" s="749" t="s">
        <v>202</v>
      </c>
      <c r="U6" s="750" t="s">
        <v>203</v>
      </c>
      <c r="V6" s="318"/>
      <c r="W6" s="749" t="s">
        <v>202</v>
      </c>
      <c r="X6" s="750" t="s">
        <v>166</v>
      </c>
      <c r="Y6" s="753"/>
      <c r="Z6" s="749" t="s">
        <v>202</v>
      </c>
      <c r="AA6" s="749" t="s">
        <v>10</v>
      </c>
      <c r="AB6" s="749"/>
      <c r="AC6" s="749"/>
      <c r="AD6" s="749"/>
      <c r="AE6" s="749"/>
      <c r="AF6" s="749" t="s">
        <v>202</v>
      </c>
      <c r="AG6" s="750" t="s">
        <v>204</v>
      </c>
      <c r="AH6" s="342"/>
      <c r="AI6" s="342"/>
      <c r="AJ6" s="342"/>
      <c r="AK6" s="343"/>
      <c r="AL6" s="749"/>
    </row>
    <row r="7" spans="1:56" s="268" customFormat="1" ht="5.25" customHeight="1">
      <c r="A7" s="749"/>
      <c r="B7" s="749"/>
      <c r="C7" s="760"/>
      <c r="D7" s="749"/>
      <c r="E7" s="749"/>
      <c r="F7" s="749"/>
      <c r="G7" s="749"/>
      <c r="H7" s="749"/>
      <c r="I7" s="749"/>
      <c r="J7" s="749"/>
      <c r="K7" s="749"/>
      <c r="L7" s="749"/>
      <c r="M7" s="749"/>
      <c r="N7" s="749"/>
      <c r="O7" s="749"/>
      <c r="P7" s="749"/>
      <c r="Q7" s="749"/>
      <c r="R7" s="749"/>
      <c r="S7" s="749"/>
      <c r="T7" s="749"/>
      <c r="U7" s="751"/>
      <c r="V7" s="337" t="s">
        <v>205</v>
      </c>
      <c r="W7" s="749"/>
      <c r="X7" s="752"/>
      <c r="Y7" s="754"/>
      <c r="Z7" s="749"/>
      <c r="AA7" s="749"/>
      <c r="AB7" s="749"/>
      <c r="AC7" s="749"/>
      <c r="AD7" s="749"/>
      <c r="AE7" s="749"/>
      <c r="AF7" s="749"/>
      <c r="AG7" s="751"/>
      <c r="AH7" s="344"/>
      <c r="AI7" s="344"/>
      <c r="AJ7" s="344"/>
      <c r="AK7" s="345"/>
      <c r="AL7" s="749"/>
    </row>
    <row r="8" spans="1:56" s="268" customFormat="1" ht="24.75" customHeight="1">
      <c r="A8" s="749"/>
      <c r="B8" s="749"/>
      <c r="C8" s="760"/>
      <c r="D8" s="749"/>
      <c r="E8" s="749"/>
      <c r="F8" s="749"/>
      <c r="G8" s="749"/>
      <c r="H8" s="749"/>
      <c r="I8" s="749" t="s">
        <v>202</v>
      </c>
      <c r="J8" s="750" t="s">
        <v>203</v>
      </c>
      <c r="K8" s="317"/>
      <c r="L8" s="317"/>
      <c r="M8" s="318"/>
      <c r="N8" s="749"/>
      <c r="O8" s="749" t="s">
        <v>202</v>
      </c>
      <c r="P8" s="749" t="s">
        <v>166</v>
      </c>
      <c r="Q8" s="749"/>
      <c r="R8" s="749"/>
      <c r="S8" s="749"/>
      <c r="T8" s="749"/>
      <c r="U8" s="751"/>
      <c r="V8" s="338"/>
      <c r="W8" s="749"/>
      <c r="X8" s="755" t="s">
        <v>155</v>
      </c>
      <c r="Y8" s="755" t="s">
        <v>205</v>
      </c>
      <c r="Z8" s="749"/>
      <c r="AA8" s="749" t="s">
        <v>155</v>
      </c>
      <c r="AB8" s="749" t="s">
        <v>206</v>
      </c>
      <c r="AC8" s="749" t="s">
        <v>207</v>
      </c>
      <c r="AD8" s="755" t="s">
        <v>208</v>
      </c>
      <c r="AE8" s="749" t="s">
        <v>209</v>
      </c>
      <c r="AF8" s="749"/>
      <c r="AG8" s="751"/>
      <c r="AH8" s="337" t="s">
        <v>210</v>
      </c>
      <c r="AI8" s="337" t="s">
        <v>211</v>
      </c>
      <c r="AJ8" s="337" t="s">
        <v>208</v>
      </c>
      <c r="AK8" s="337" t="s">
        <v>209</v>
      </c>
      <c r="AL8" s="749"/>
    </row>
    <row r="9" spans="1:56" s="268" customFormat="1" ht="24" customHeight="1">
      <c r="A9" s="749"/>
      <c r="B9" s="749"/>
      <c r="C9" s="756"/>
      <c r="D9" s="749"/>
      <c r="E9" s="749"/>
      <c r="F9" s="749"/>
      <c r="G9" s="749"/>
      <c r="H9" s="749"/>
      <c r="I9" s="749"/>
      <c r="J9" s="752"/>
      <c r="K9" s="286" t="s">
        <v>210</v>
      </c>
      <c r="L9" s="286" t="s">
        <v>211</v>
      </c>
      <c r="M9" s="286" t="s">
        <v>212</v>
      </c>
      <c r="N9" s="749"/>
      <c r="O9" s="749"/>
      <c r="P9" s="286" t="s">
        <v>213</v>
      </c>
      <c r="Q9" s="286" t="s">
        <v>206</v>
      </c>
      <c r="R9" s="286" t="s">
        <v>214</v>
      </c>
      <c r="S9" s="286" t="s">
        <v>215</v>
      </c>
      <c r="T9" s="749"/>
      <c r="U9" s="752"/>
      <c r="V9" s="339"/>
      <c r="W9" s="749"/>
      <c r="X9" s="756"/>
      <c r="Y9" s="756"/>
      <c r="Z9" s="749"/>
      <c r="AA9" s="749"/>
      <c r="AB9" s="749"/>
      <c r="AC9" s="749"/>
      <c r="AD9" s="756"/>
      <c r="AE9" s="749"/>
      <c r="AF9" s="749"/>
      <c r="AG9" s="752"/>
      <c r="AH9" s="339"/>
      <c r="AI9" s="339"/>
      <c r="AJ9" s="339"/>
      <c r="AK9" s="339"/>
      <c r="AL9" s="749"/>
      <c r="AS9" s="355"/>
    </row>
    <row r="10" spans="1:56" s="267" customFormat="1" ht="30" hidden="1" customHeight="1" outlineLevel="1">
      <c r="A10" s="287">
        <v>1</v>
      </c>
      <c r="B10" s="287">
        <v>2</v>
      </c>
      <c r="C10" s="287"/>
      <c r="D10" s="287">
        <v>3</v>
      </c>
      <c r="E10" s="287">
        <v>4</v>
      </c>
      <c r="F10" s="287">
        <v>5</v>
      </c>
      <c r="G10" s="287">
        <v>5</v>
      </c>
      <c r="H10" s="287">
        <v>6</v>
      </c>
      <c r="I10" s="287">
        <v>7</v>
      </c>
      <c r="J10" s="287">
        <v>8</v>
      </c>
      <c r="K10" s="287">
        <v>9</v>
      </c>
      <c r="L10" s="287">
        <v>10</v>
      </c>
      <c r="M10" s="287">
        <v>11</v>
      </c>
      <c r="N10" s="287">
        <v>7</v>
      </c>
      <c r="O10" s="287">
        <v>8</v>
      </c>
      <c r="P10" s="287">
        <v>9</v>
      </c>
      <c r="Q10" s="287">
        <v>10</v>
      </c>
      <c r="R10" s="287">
        <v>11</v>
      </c>
      <c r="S10" s="287">
        <v>12</v>
      </c>
      <c r="T10" s="287">
        <v>13</v>
      </c>
      <c r="U10" s="287">
        <v>14</v>
      </c>
      <c r="V10" s="287">
        <v>15</v>
      </c>
      <c r="W10" s="287">
        <v>12</v>
      </c>
      <c r="X10" s="287">
        <v>13</v>
      </c>
      <c r="Y10" s="287">
        <v>14</v>
      </c>
      <c r="Z10" s="287">
        <v>19</v>
      </c>
      <c r="AA10" s="287">
        <v>20</v>
      </c>
      <c r="AB10" s="287">
        <v>21</v>
      </c>
      <c r="AC10" s="287">
        <v>22</v>
      </c>
      <c r="AD10" s="287"/>
      <c r="AE10" s="287">
        <v>23</v>
      </c>
      <c r="AF10" s="287">
        <v>15</v>
      </c>
      <c r="AG10" s="287">
        <v>16</v>
      </c>
      <c r="AH10" s="287">
        <v>17</v>
      </c>
      <c r="AI10" s="287">
        <v>18</v>
      </c>
      <c r="AJ10" s="287"/>
      <c r="AK10" s="287">
        <v>19</v>
      </c>
      <c r="AL10" s="287">
        <v>20</v>
      </c>
    </row>
    <row r="11" spans="1:56" s="267" customFormat="1" ht="30" customHeight="1" collapsed="1">
      <c r="A11" s="288"/>
      <c r="B11" s="630" t="s">
        <v>216</v>
      </c>
      <c r="C11" s="289"/>
      <c r="D11" s="289"/>
      <c r="E11" s="288"/>
      <c r="F11" s="288"/>
      <c r="G11" s="288"/>
      <c r="H11" s="288"/>
      <c r="I11" s="319">
        <f>I12+I266</f>
        <v>1386245.2901671091</v>
      </c>
      <c r="J11" s="319">
        <f>J12+J266</f>
        <v>1287429.9272828968</v>
      </c>
      <c r="K11" s="319">
        <f>K12+K266</f>
        <v>1950</v>
      </c>
      <c r="L11" s="319">
        <f>L12+L266</f>
        <v>41638.492332645335</v>
      </c>
      <c r="M11" s="319">
        <f>M12+M266</f>
        <v>51392.734592566914</v>
      </c>
      <c r="N11" s="320"/>
      <c r="O11" s="319">
        <f t="shared" ref="O11:AC11" si="0">O12+O266</f>
        <v>566007.92017537425</v>
      </c>
      <c r="P11" s="319">
        <f t="shared" si="0"/>
        <v>513266.05287499994</v>
      </c>
      <c r="Q11" s="319">
        <f t="shared" si="0"/>
        <v>0</v>
      </c>
      <c r="R11" s="319">
        <f t="shared" si="0"/>
        <v>26033.555555555555</v>
      </c>
      <c r="S11" s="319">
        <f t="shared" si="0"/>
        <v>26707.311744818715</v>
      </c>
      <c r="T11" s="319">
        <f t="shared" si="0"/>
        <v>366493.48700000002</v>
      </c>
      <c r="U11" s="319">
        <f t="shared" si="0"/>
        <v>357859.48700000002</v>
      </c>
      <c r="V11" s="319">
        <f t="shared" si="0"/>
        <v>8634</v>
      </c>
      <c r="W11" s="319">
        <f t="shared" si="0"/>
        <v>366492.37300000002</v>
      </c>
      <c r="X11" s="319">
        <f t="shared" si="0"/>
        <v>357858.37300000002</v>
      </c>
      <c r="Y11" s="319">
        <f t="shared" si="0"/>
        <v>8634</v>
      </c>
      <c r="Z11" s="319">
        <f t="shared" si="0"/>
        <v>918720.05699163151</v>
      </c>
      <c r="AA11" s="319">
        <f t="shared" si="0"/>
        <v>849866.42017919687</v>
      </c>
      <c r="AB11" s="319">
        <f t="shared" si="0"/>
        <v>1000</v>
      </c>
      <c r="AC11" s="319">
        <f t="shared" si="0"/>
        <v>27953.194083756451</v>
      </c>
      <c r="AD11" s="319"/>
      <c r="AE11" s="319">
        <f>AE12+AE266</f>
        <v>39875.358178678027</v>
      </c>
      <c r="AF11" s="319">
        <f>AF12+AF266</f>
        <v>916787.68564037862</v>
      </c>
      <c r="AG11" s="319">
        <f>AG12+AG266</f>
        <v>848595.00225999998</v>
      </c>
      <c r="AH11" s="289">
        <f>AH12+AH266</f>
        <v>1000</v>
      </c>
      <c r="AI11" s="289">
        <f>AI12+AI266</f>
        <v>27909.156932053666</v>
      </c>
      <c r="AJ11" s="289"/>
      <c r="AK11" s="289">
        <f>AK12+AK266</f>
        <v>39283.526448325094</v>
      </c>
      <c r="AL11" s="288"/>
      <c r="AS11" s="267">
        <f>I11-W11-AF11</f>
        <v>102965.23152673047</v>
      </c>
      <c r="AT11" s="267">
        <f>AF11-AH11-AI11-AK11</f>
        <v>848595.00225999986</v>
      </c>
      <c r="AU11" s="267">
        <f>AG11-AT11</f>
        <v>0</v>
      </c>
      <c r="AV11" s="267">
        <f>J11-AG11</f>
        <v>438834.92502289684</v>
      </c>
      <c r="AW11" s="267">
        <f>I11-AF11</f>
        <v>469457.60452673049</v>
      </c>
    </row>
    <row r="12" spans="1:56" s="267" customFormat="1" ht="30" customHeight="1">
      <c r="A12" s="631" t="s">
        <v>25</v>
      </c>
      <c r="B12" s="291" t="s">
        <v>217</v>
      </c>
      <c r="C12" s="291"/>
      <c r="D12" s="291"/>
      <c r="E12" s="290"/>
      <c r="F12" s="290"/>
      <c r="G12" s="290"/>
      <c r="H12" s="290"/>
      <c r="I12" s="321">
        <f t="shared" ref="I12:AC12" si="1">I15+I84+I148+I208+I232+I13</f>
        <v>937022.49913133343</v>
      </c>
      <c r="J12" s="321">
        <f t="shared" si="1"/>
        <v>890568.17241600004</v>
      </c>
      <c r="K12" s="321">
        <f t="shared" si="1"/>
        <v>0</v>
      </c>
      <c r="L12" s="321">
        <f t="shared" si="1"/>
        <v>30240.166666666664</v>
      </c>
      <c r="M12" s="321">
        <f t="shared" si="1"/>
        <v>12379.003411666667</v>
      </c>
      <c r="N12" s="321">
        <f t="shared" si="1"/>
        <v>0</v>
      </c>
      <c r="O12" s="321">
        <f t="shared" si="1"/>
        <v>336622.87712433335</v>
      </c>
      <c r="P12" s="321">
        <f t="shared" si="1"/>
        <v>309511.50579099997</v>
      </c>
      <c r="Q12" s="321">
        <f t="shared" si="1"/>
        <v>0</v>
      </c>
      <c r="R12" s="321">
        <f t="shared" si="1"/>
        <v>18945.166666666668</v>
      </c>
      <c r="S12" s="321">
        <f t="shared" si="1"/>
        <v>8165.2046666666674</v>
      </c>
      <c r="T12" s="321">
        <f t="shared" si="1"/>
        <v>332740.37800000003</v>
      </c>
      <c r="U12" s="321">
        <f t="shared" si="1"/>
        <v>325153.37800000003</v>
      </c>
      <c r="V12" s="321">
        <f t="shared" si="1"/>
        <v>7587</v>
      </c>
      <c r="W12" s="321">
        <f t="shared" si="1"/>
        <v>332739.26400000002</v>
      </c>
      <c r="X12" s="321">
        <f t="shared" si="1"/>
        <v>325152.26400000002</v>
      </c>
      <c r="Y12" s="321">
        <f t="shared" si="1"/>
        <v>7587</v>
      </c>
      <c r="Z12" s="321">
        <f t="shared" si="1"/>
        <v>534341.46054363344</v>
      </c>
      <c r="AA12" s="321">
        <f t="shared" si="1"/>
        <v>505184.09208630002</v>
      </c>
      <c r="AB12" s="321">
        <f t="shared" si="1"/>
        <v>0</v>
      </c>
      <c r="AC12" s="321">
        <f t="shared" si="1"/>
        <v>17361.166666666668</v>
      </c>
      <c r="AD12" s="321"/>
      <c r="AE12" s="321">
        <f>AE15+AE84+AE148+AE208+AE232+AE13</f>
        <v>11796.201790666666</v>
      </c>
      <c r="AF12" s="321">
        <f>AF15+AF84+AF148+AF208+AF232+AF13</f>
        <v>534337.33333333326</v>
      </c>
      <c r="AG12" s="321">
        <f>AG15+AG84+AG148+AG208+AG232+AG13</f>
        <v>505183</v>
      </c>
      <c r="AH12" s="291">
        <f>AH15+AH84+AH148+AH208+AH232+AH13</f>
        <v>0</v>
      </c>
      <c r="AI12" s="291">
        <f>AI15+AI84+AI148+AI208+AI232+AI13</f>
        <v>17361.166666666668</v>
      </c>
      <c r="AJ12" s="291"/>
      <c r="AK12" s="291">
        <f>AK15+AK84+AK148+AK208+AK232+AK13</f>
        <v>11793.166666666666</v>
      </c>
      <c r="AL12" s="290"/>
      <c r="AS12" s="267">
        <f>I12-W12-AF12</f>
        <v>69945.901798000094</v>
      </c>
      <c r="AT12" s="267">
        <f>AF12-AH12-AI12-AK12</f>
        <v>505182.99999999988</v>
      </c>
      <c r="AU12" s="267">
        <f>AG12-AT12</f>
        <v>0</v>
      </c>
      <c r="AV12" s="267">
        <f>J12-AG12</f>
        <v>385385.17241600004</v>
      </c>
      <c r="AW12" s="267">
        <f>I12-AF12</f>
        <v>402685.16579800018</v>
      </c>
      <c r="AX12" s="267">
        <f t="shared" ref="AX12:BD12" si="2">I14+I13</f>
        <v>937022.49913133343</v>
      </c>
      <c r="AY12" s="267">
        <f t="shared" si="2"/>
        <v>890568.17241600004</v>
      </c>
      <c r="AZ12" s="267">
        <f t="shared" si="2"/>
        <v>0</v>
      </c>
      <c r="BA12" s="267">
        <f t="shared" si="2"/>
        <v>30240.166666666664</v>
      </c>
      <c r="BB12" s="267">
        <f t="shared" si="2"/>
        <v>12379.003411666667</v>
      </c>
      <c r="BC12" s="267">
        <f t="shared" si="2"/>
        <v>0</v>
      </c>
      <c r="BD12" s="267">
        <f t="shared" si="2"/>
        <v>336622.87712433335</v>
      </c>
    </row>
    <row r="13" spans="1:56" s="269" customFormat="1" ht="30" customHeight="1">
      <c r="A13" s="292" t="s">
        <v>218</v>
      </c>
      <c r="B13" s="293" t="s">
        <v>174</v>
      </c>
      <c r="C13" s="293"/>
      <c r="D13" s="292"/>
      <c r="E13" s="292"/>
      <c r="F13" s="292"/>
      <c r="G13" s="292"/>
      <c r="H13" s="292"/>
      <c r="I13" s="322">
        <f>AF13</f>
        <v>50518</v>
      </c>
      <c r="J13" s="322">
        <f>AG13</f>
        <v>50518</v>
      </c>
      <c r="K13" s="322"/>
      <c r="L13" s="322"/>
      <c r="M13" s="322"/>
      <c r="N13" s="322"/>
      <c r="O13" s="322"/>
      <c r="P13" s="322"/>
      <c r="Q13" s="322"/>
      <c r="R13" s="322"/>
      <c r="S13" s="322"/>
      <c r="T13" s="322"/>
      <c r="U13" s="322"/>
      <c r="V13" s="322"/>
      <c r="W13" s="322"/>
      <c r="X13" s="322"/>
      <c r="Y13" s="322"/>
      <c r="Z13" s="322">
        <v>50518</v>
      </c>
      <c r="AA13" s="322">
        <v>50518</v>
      </c>
      <c r="AB13" s="322"/>
      <c r="AC13" s="322"/>
      <c r="AD13" s="322"/>
      <c r="AE13" s="322"/>
      <c r="AF13" s="322">
        <v>50518</v>
      </c>
      <c r="AG13" s="322">
        <v>50518</v>
      </c>
      <c r="AH13" s="292"/>
      <c r="AI13" s="292"/>
      <c r="AJ13" s="292"/>
      <c r="AK13" s="292"/>
      <c r="AL13" s="292"/>
      <c r="AS13" s="269">
        <f>I13-W13-AF13</f>
        <v>0</v>
      </c>
      <c r="AT13" s="269">
        <f>AF13-AH13-AI13-AK13</f>
        <v>50518</v>
      </c>
      <c r="AU13" s="269">
        <f>AG13-AT13</f>
        <v>0</v>
      </c>
      <c r="AV13" s="269">
        <f>J13-AG13</f>
        <v>0</v>
      </c>
      <c r="AW13" s="269">
        <f>I13-AF13</f>
        <v>0</v>
      </c>
      <c r="AZ13" s="269">
        <f>AF13+AF14</f>
        <v>534337.33333333326</v>
      </c>
      <c r="BA13" s="269">
        <f>AG13+AG14</f>
        <v>505183</v>
      </c>
    </row>
    <row r="14" spans="1:56" s="269" customFormat="1" ht="30" customHeight="1">
      <c r="A14" s="292" t="s">
        <v>218</v>
      </c>
      <c r="B14" s="293" t="s">
        <v>219</v>
      </c>
      <c r="C14" s="293"/>
      <c r="D14" s="292"/>
      <c r="E14" s="292"/>
      <c r="F14" s="292"/>
      <c r="G14" s="292"/>
      <c r="H14" s="292"/>
      <c r="I14" s="322">
        <f t="shared" ref="I14:AG14" si="3">I15+I84+I148+I208+I232</f>
        <v>886504.49913133343</v>
      </c>
      <c r="J14" s="322">
        <f t="shared" si="3"/>
        <v>840050.17241600004</v>
      </c>
      <c r="K14" s="322">
        <f t="shared" si="3"/>
        <v>0</v>
      </c>
      <c r="L14" s="322">
        <f t="shared" si="3"/>
        <v>30240.166666666664</v>
      </c>
      <c r="M14" s="322">
        <f t="shared" si="3"/>
        <v>12379.003411666667</v>
      </c>
      <c r="N14" s="322">
        <f t="shared" si="3"/>
        <v>0</v>
      </c>
      <c r="O14" s="322">
        <f t="shared" si="3"/>
        <v>336622.87712433335</v>
      </c>
      <c r="P14" s="322">
        <f t="shared" si="3"/>
        <v>309511.50579099997</v>
      </c>
      <c r="Q14" s="322">
        <f t="shared" si="3"/>
        <v>0</v>
      </c>
      <c r="R14" s="322">
        <f t="shared" si="3"/>
        <v>18945.166666666668</v>
      </c>
      <c r="S14" s="322">
        <f t="shared" si="3"/>
        <v>8165.2046666666674</v>
      </c>
      <c r="T14" s="322">
        <f t="shared" si="3"/>
        <v>332740.37800000003</v>
      </c>
      <c r="U14" s="322">
        <f t="shared" si="3"/>
        <v>325153.37800000003</v>
      </c>
      <c r="V14" s="322">
        <f t="shared" si="3"/>
        <v>7587</v>
      </c>
      <c r="W14" s="322">
        <f t="shared" si="3"/>
        <v>332739.26400000002</v>
      </c>
      <c r="X14" s="322">
        <f t="shared" si="3"/>
        <v>325152.26400000002</v>
      </c>
      <c r="Y14" s="322">
        <f t="shared" si="3"/>
        <v>7587</v>
      </c>
      <c r="Z14" s="322">
        <f t="shared" si="3"/>
        <v>483823.46054363338</v>
      </c>
      <c r="AA14" s="322">
        <f t="shared" si="3"/>
        <v>454666.09208630002</v>
      </c>
      <c r="AB14" s="322">
        <f t="shared" si="3"/>
        <v>0</v>
      </c>
      <c r="AC14" s="322">
        <f t="shared" si="3"/>
        <v>17361.166666666668</v>
      </c>
      <c r="AD14" s="322">
        <f t="shared" si="3"/>
        <v>0</v>
      </c>
      <c r="AE14" s="322">
        <f t="shared" si="3"/>
        <v>11796.201790666666</v>
      </c>
      <c r="AF14" s="322">
        <f t="shared" si="3"/>
        <v>483819.33333333331</v>
      </c>
      <c r="AG14" s="322">
        <f t="shared" si="3"/>
        <v>454665</v>
      </c>
      <c r="AH14" s="292"/>
      <c r="AI14" s="292"/>
      <c r="AJ14" s="292"/>
      <c r="AK14" s="292"/>
      <c r="AL14" s="292"/>
    </row>
    <row r="15" spans="1:56" s="270" customFormat="1" ht="30" customHeight="1">
      <c r="A15" s="294" t="s">
        <v>37</v>
      </c>
      <c r="B15" s="295" t="s">
        <v>118</v>
      </c>
      <c r="C15" s="295"/>
      <c r="D15" s="295"/>
      <c r="E15" s="296"/>
      <c r="F15" s="296"/>
      <c r="G15" s="296"/>
      <c r="H15" s="296"/>
      <c r="I15" s="323">
        <f>I16+I25</f>
        <v>467366.25892499997</v>
      </c>
      <c r="J15" s="323">
        <f>J16+J25</f>
        <v>445404.30283100001</v>
      </c>
      <c r="K15" s="323">
        <f>K16+K25</f>
        <v>0</v>
      </c>
      <c r="L15" s="323">
        <f>L16+L25</f>
        <v>18488</v>
      </c>
      <c r="M15" s="323">
        <f>M16+M25</f>
        <v>3474</v>
      </c>
      <c r="N15" s="324"/>
      <c r="O15" s="323">
        <f t="shared" ref="O15:AC15" si="4">O16+O25</f>
        <v>79636.353791000001</v>
      </c>
      <c r="P15" s="323">
        <f t="shared" si="4"/>
        <v>60942.353791000001</v>
      </c>
      <c r="Q15" s="323">
        <f t="shared" si="4"/>
        <v>0</v>
      </c>
      <c r="R15" s="323">
        <f t="shared" si="4"/>
        <v>16679</v>
      </c>
      <c r="S15" s="323">
        <f t="shared" si="4"/>
        <v>2015</v>
      </c>
      <c r="T15" s="323">
        <f t="shared" si="4"/>
        <v>307815</v>
      </c>
      <c r="U15" s="323">
        <f t="shared" si="4"/>
        <v>307815</v>
      </c>
      <c r="V15" s="323">
        <f t="shared" si="4"/>
        <v>0</v>
      </c>
      <c r="W15" s="323">
        <f t="shared" si="4"/>
        <v>307814.89</v>
      </c>
      <c r="X15" s="323">
        <f t="shared" si="4"/>
        <v>307814.89</v>
      </c>
      <c r="Y15" s="323">
        <f t="shared" si="4"/>
        <v>0</v>
      </c>
      <c r="Z15" s="323">
        <f t="shared" si="4"/>
        <v>142204</v>
      </c>
      <c r="AA15" s="323">
        <f t="shared" si="4"/>
        <v>125656</v>
      </c>
      <c r="AB15" s="323">
        <f t="shared" si="4"/>
        <v>0</v>
      </c>
      <c r="AC15" s="323">
        <f t="shared" si="4"/>
        <v>13538</v>
      </c>
      <c r="AD15" s="323"/>
      <c r="AE15" s="323">
        <f>AE16+AE25</f>
        <v>3010</v>
      </c>
      <c r="AF15" s="323">
        <f>AF16+AF25</f>
        <v>141972</v>
      </c>
      <c r="AG15" s="323">
        <f>AG16+AG25</f>
        <v>125424</v>
      </c>
      <c r="AH15" s="346">
        <f>AH16+AH25</f>
        <v>0</v>
      </c>
      <c r="AI15" s="346">
        <f>AI16+AI25</f>
        <v>13538</v>
      </c>
      <c r="AJ15" s="346"/>
      <c r="AK15" s="346">
        <f>AK16+AK25</f>
        <v>3010</v>
      </c>
      <c r="AL15" s="294"/>
      <c r="AS15" s="267">
        <f t="shared" ref="AS15:AS78" si="5">I15-W15-AF15</f>
        <v>17579.368924999959</v>
      </c>
      <c r="AT15" s="267">
        <f t="shared" ref="AT15:AT78" si="6">AF15-AH15-AI15-AK15</f>
        <v>125424</v>
      </c>
      <c r="AU15" s="267">
        <f t="shared" ref="AU15:AU78" si="7">AG15-AT15</f>
        <v>0</v>
      </c>
      <c r="AV15" s="267">
        <f t="shared" ref="AV15:AV78" si="8">J15-AG15</f>
        <v>319980.30283100001</v>
      </c>
      <c r="AW15" s="267">
        <f t="shared" ref="AW15:AW78" si="9">I15-AF15</f>
        <v>325394.25892499997</v>
      </c>
    </row>
    <row r="16" spans="1:56" s="271" customFormat="1" ht="30" customHeight="1">
      <c r="A16" s="297" t="s">
        <v>220</v>
      </c>
      <c r="B16" s="298" t="s">
        <v>221</v>
      </c>
      <c r="C16" s="298"/>
      <c r="D16" s="299"/>
      <c r="E16" s="300"/>
      <c r="F16" s="300"/>
      <c r="G16" s="300"/>
      <c r="H16" s="300"/>
      <c r="I16" s="322">
        <f>I17+I20</f>
        <v>349689.5</v>
      </c>
      <c r="J16" s="322">
        <f>J17+J20</f>
        <v>349689.5</v>
      </c>
      <c r="K16" s="322">
        <f>K17+K20</f>
        <v>0</v>
      </c>
      <c r="L16" s="322">
        <f>L17+L20</f>
        <v>0</v>
      </c>
      <c r="M16" s="322">
        <f>M17+M20</f>
        <v>0</v>
      </c>
      <c r="N16" s="325"/>
      <c r="O16" s="322">
        <f t="shared" ref="O16:AC16" si="10">O17+O20</f>
        <v>0</v>
      </c>
      <c r="P16" s="322">
        <f t="shared" si="10"/>
        <v>0</v>
      </c>
      <c r="Q16" s="322">
        <f t="shared" si="10"/>
        <v>0</v>
      </c>
      <c r="R16" s="322">
        <f t="shared" si="10"/>
        <v>0</v>
      </c>
      <c r="S16" s="322">
        <f t="shared" si="10"/>
        <v>0</v>
      </c>
      <c r="T16" s="322">
        <f t="shared" si="10"/>
        <v>307815</v>
      </c>
      <c r="U16" s="322">
        <f t="shared" si="10"/>
        <v>307815</v>
      </c>
      <c r="V16" s="322">
        <f t="shared" si="10"/>
        <v>0</v>
      </c>
      <c r="W16" s="322">
        <f t="shared" si="10"/>
        <v>307814.89</v>
      </c>
      <c r="X16" s="322">
        <f t="shared" si="10"/>
        <v>307814.89</v>
      </c>
      <c r="Y16" s="322">
        <f t="shared" si="10"/>
        <v>0</v>
      </c>
      <c r="Z16" s="322">
        <f t="shared" si="10"/>
        <v>34573</v>
      </c>
      <c r="AA16" s="322">
        <f t="shared" si="10"/>
        <v>34573</v>
      </c>
      <c r="AB16" s="322">
        <f t="shared" si="10"/>
        <v>0</v>
      </c>
      <c r="AC16" s="322">
        <f t="shared" si="10"/>
        <v>0</v>
      </c>
      <c r="AD16" s="322"/>
      <c r="AE16" s="322">
        <f>AE17+AE20</f>
        <v>0</v>
      </c>
      <c r="AF16" s="322">
        <f>AF17+AF20</f>
        <v>34573</v>
      </c>
      <c r="AG16" s="322">
        <f>AG17+AG20</f>
        <v>34573</v>
      </c>
      <c r="AH16" s="347">
        <f>AH17+AH20</f>
        <v>0</v>
      </c>
      <c r="AI16" s="347">
        <f>AI17+AI20</f>
        <v>0</v>
      </c>
      <c r="AJ16" s="347"/>
      <c r="AK16" s="347">
        <f>AK17+AK20</f>
        <v>0</v>
      </c>
      <c r="AL16" s="347"/>
      <c r="AS16" s="267">
        <f t="shared" si="5"/>
        <v>7301.609999999986</v>
      </c>
      <c r="AT16" s="267">
        <f t="shared" si="6"/>
        <v>34573</v>
      </c>
      <c r="AU16" s="267">
        <f t="shared" si="7"/>
        <v>0</v>
      </c>
      <c r="AV16" s="267">
        <f t="shared" si="8"/>
        <v>315116.5</v>
      </c>
      <c r="AW16" s="267">
        <f t="shared" si="9"/>
        <v>315116.5</v>
      </c>
    </row>
    <row r="17" spans="1:49" s="270" customFormat="1" ht="30" customHeight="1">
      <c r="A17" s="632" t="s">
        <v>222</v>
      </c>
      <c r="B17" s="301" t="s">
        <v>223</v>
      </c>
      <c r="C17" s="302"/>
      <c r="D17" s="303"/>
      <c r="E17" s="304"/>
      <c r="F17" s="304"/>
      <c r="G17" s="304"/>
      <c r="H17" s="304"/>
      <c r="I17" s="326">
        <f>SUM(I18:I19)</f>
        <v>8341</v>
      </c>
      <c r="J17" s="326">
        <f>SUM(J18:J19)</f>
        <v>8341</v>
      </c>
      <c r="K17" s="326">
        <f>SUM(K18:K19)</f>
        <v>0</v>
      </c>
      <c r="L17" s="326">
        <f>SUM(L18:L19)</f>
        <v>0</v>
      </c>
      <c r="M17" s="326">
        <f>SUM(M18:M19)</f>
        <v>0</v>
      </c>
      <c r="N17" s="327"/>
      <c r="O17" s="326">
        <f t="shared" ref="O17:AC17" si="11">SUM(O18:O19)</f>
        <v>0</v>
      </c>
      <c r="P17" s="326">
        <f t="shared" si="11"/>
        <v>0</v>
      </c>
      <c r="Q17" s="326">
        <f t="shared" si="11"/>
        <v>0</v>
      </c>
      <c r="R17" s="326">
        <f t="shared" si="11"/>
        <v>0</v>
      </c>
      <c r="S17" s="326">
        <f t="shared" si="11"/>
        <v>0</v>
      </c>
      <c r="T17" s="326">
        <f t="shared" si="11"/>
        <v>6596</v>
      </c>
      <c r="U17" s="326">
        <f t="shared" si="11"/>
        <v>6596</v>
      </c>
      <c r="V17" s="326">
        <f t="shared" si="11"/>
        <v>0</v>
      </c>
      <c r="W17" s="326">
        <f t="shared" si="11"/>
        <v>6596</v>
      </c>
      <c r="X17" s="326">
        <f t="shared" si="11"/>
        <v>6596</v>
      </c>
      <c r="Y17" s="326">
        <f t="shared" si="11"/>
        <v>0</v>
      </c>
      <c r="Z17" s="326">
        <f t="shared" si="11"/>
        <v>1160</v>
      </c>
      <c r="AA17" s="326">
        <f t="shared" si="11"/>
        <v>1160</v>
      </c>
      <c r="AB17" s="326">
        <f t="shared" si="11"/>
        <v>0</v>
      </c>
      <c r="AC17" s="326">
        <f t="shared" si="11"/>
        <v>0</v>
      </c>
      <c r="AD17" s="326"/>
      <c r="AE17" s="326">
        <f>SUM(AE18:AE19)</f>
        <v>0</v>
      </c>
      <c r="AF17" s="326">
        <f>SUM(AF18:AF19)</f>
        <v>1160</v>
      </c>
      <c r="AG17" s="326">
        <f>SUM(AG18:AG19)</f>
        <v>1160</v>
      </c>
      <c r="AH17" s="348">
        <f>SUM(AH18:AH19)</f>
        <v>0</v>
      </c>
      <c r="AI17" s="348">
        <f>SUM(AI18:AI19)</f>
        <v>0</v>
      </c>
      <c r="AJ17" s="348"/>
      <c r="AK17" s="348">
        <f>SUM(AK18:AK19)</f>
        <v>0</v>
      </c>
      <c r="AL17" s="348"/>
      <c r="AS17" s="267">
        <f t="shared" si="5"/>
        <v>585</v>
      </c>
      <c r="AT17" s="267">
        <f t="shared" si="6"/>
        <v>1160</v>
      </c>
      <c r="AU17" s="267">
        <f t="shared" si="7"/>
        <v>0</v>
      </c>
      <c r="AV17" s="267">
        <f t="shared" si="8"/>
        <v>7181</v>
      </c>
      <c r="AW17" s="267">
        <f t="shared" si="9"/>
        <v>7181</v>
      </c>
    </row>
    <row r="18" spans="1:49" s="270" customFormat="1" ht="40.5">
      <c r="A18" s="633" t="s">
        <v>224</v>
      </c>
      <c r="B18" s="306" t="s">
        <v>225</v>
      </c>
      <c r="C18" s="306"/>
      <c r="D18" s="307" t="s">
        <v>226</v>
      </c>
      <c r="E18" s="307" t="s">
        <v>227</v>
      </c>
      <c r="F18" s="307" t="s">
        <v>228</v>
      </c>
      <c r="G18" s="307" t="s">
        <v>229</v>
      </c>
      <c r="H18" s="307" t="s">
        <v>230</v>
      </c>
      <c r="I18" s="328">
        <v>4344</v>
      </c>
      <c r="J18" s="328">
        <v>4344</v>
      </c>
      <c r="K18" s="328"/>
      <c r="L18" s="328"/>
      <c r="M18" s="328"/>
      <c r="N18" s="329"/>
      <c r="O18" s="328"/>
      <c r="P18" s="328"/>
      <c r="Q18" s="328"/>
      <c r="R18" s="328"/>
      <c r="S18" s="328"/>
      <c r="T18" s="328">
        <v>3400</v>
      </c>
      <c r="U18" s="328">
        <v>3400</v>
      </c>
      <c r="V18" s="328"/>
      <c r="W18" s="328">
        <v>3400</v>
      </c>
      <c r="X18" s="328">
        <v>3400</v>
      </c>
      <c r="Y18" s="328"/>
      <c r="Z18" s="328">
        <f>SUM(AA18:AE18)</f>
        <v>639</v>
      </c>
      <c r="AA18" s="328">
        <v>639</v>
      </c>
      <c r="AB18" s="328"/>
      <c r="AC18" s="328"/>
      <c r="AD18" s="328"/>
      <c r="AE18" s="328"/>
      <c r="AF18" s="328">
        <f>SUM(AG18:AK18)</f>
        <v>639</v>
      </c>
      <c r="AG18" s="328">
        <v>639</v>
      </c>
      <c r="AH18" s="349"/>
      <c r="AI18" s="349"/>
      <c r="AJ18" s="349"/>
      <c r="AK18" s="349"/>
      <c r="AL18" s="348"/>
      <c r="AS18" s="267">
        <f t="shared" si="5"/>
        <v>305</v>
      </c>
      <c r="AT18" s="267">
        <f t="shared" si="6"/>
        <v>639</v>
      </c>
      <c r="AU18" s="267">
        <f t="shared" si="7"/>
        <v>0</v>
      </c>
      <c r="AV18" s="267">
        <f t="shared" si="8"/>
        <v>3705</v>
      </c>
      <c r="AW18" s="267">
        <f t="shared" si="9"/>
        <v>3705</v>
      </c>
    </row>
    <row r="19" spans="1:49" s="270" customFormat="1" ht="40.5">
      <c r="A19" s="633" t="s">
        <v>231</v>
      </c>
      <c r="B19" s="306" t="s">
        <v>232</v>
      </c>
      <c r="C19" s="306"/>
      <c r="D19" s="307" t="s">
        <v>226</v>
      </c>
      <c r="E19" s="307" t="s">
        <v>233</v>
      </c>
      <c r="F19" s="307" t="s">
        <v>234</v>
      </c>
      <c r="G19" s="307" t="s">
        <v>229</v>
      </c>
      <c r="H19" s="307" t="s">
        <v>235</v>
      </c>
      <c r="I19" s="328">
        <v>3997</v>
      </c>
      <c r="J19" s="328">
        <v>3997</v>
      </c>
      <c r="K19" s="328"/>
      <c r="L19" s="328"/>
      <c r="M19" s="328"/>
      <c r="N19" s="329"/>
      <c r="O19" s="328"/>
      <c r="P19" s="328"/>
      <c r="Q19" s="328"/>
      <c r="R19" s="328"/>
      <c r="S19" s="328"/>
      <c r="T19" s="328">
        <v>3196</v>
      </c>
      <c r="U19" s="328">
        <v>3196</v>
      </c>
      <c r="V19" s="328"/>
      <c r="W19" s="328">
        <v>3196</v>
      </c>
      <c r="X19" s="328">
        <v>3196</v>
      </c>
      <c r="Y19" s="328"/>
      <c r="Z19" s="328">
        <f>SUM(AA19:AE19)</f>
        <v>521</v>
      </c>
      <c r="AA19" s="328">
        <v>521</v>
      </c>
      <c r="AB19" s="328"/>
      <c r="AC19" s="328"/>
      <c r="AD19" s="328"/>
      <c r="AE19" s="328"/>
      <c r="AF19" s="328">
        <f>SUM(AG19:AK19)</f>
        <v>521</v>
      </c>
      <c r="AG19" s="328">
        <v>521</v>
      </c>
      <c r="AH19" s="349"/>
      <c r="AI19" s="349"/>
      <c r="AJ19" s="349"/>
      <c r="AK19" s="349"/>
      <c r="AL19" s="348"/>
      <c r="AS19" s="267">
        <f t="shared" si="5"/>
        <v>280</v>
      </c>
      <c r="AT19" s="267">
        <f t="shared" si="6"/>
        <v>521</v>
      </c>
      <c r="AU19" s="267">
        <f t="shared" si="7"/>
        <v>0</v>
      </c>
      <c r="AV19" s="267">
        <f t="shared" si="8"/>
        <v>3476</v>
      </c>
      <c r="AW19" s="267">
        <f t="shared" si="9"/>
        <v>3476</v>
      </c>
    </row>
    <row r="20" spans="1:49" s="270" customFormat="1" ht="30" customHeight="1">
      <c r="A20" s="297" t="s">
        <v>222</v>
      </c>
      <c r="B20" s="301" t="s">
        <v>236</v>
      </c>
      <c r="C20" s="302"/>
      <c r="D20" s="307"/>
      <c r="E20" s="307"/>
      <c r="F20" s="307"/>
      <c r="G20" s="307"/>
      <c r="H20" s="307"/>
      <c r="I20" s="326">
        <f>SUM(I21:I24)</f>
        <v>341348.5</v>
      </c>
      <c r="J20" s="326">
        <f>SUM(J21:J24)</f>
        <v>341348.5</v>
      </c>
      <c r="K20" s="326">
        <f>SUM(K21:K24)</f>
        <v>0</v>
      </c>
      <c r="L20" s="326">
        <f>SUM(L21:L24)</f>
        <v>0</v>
      </c>
      <c r="M20" s="326">
        <f>SUM(M21:M24)</f>
        <v>0</v>
      </c>
      <c r="N20" s="329"/>
      <c r="O20" s="326">
        <f t="shared" ref="O20:AC20" si="12">SUM(O21:O24)</f>
        <v>0</v>
      </c>
      <c r="P20" s="326">
        <f t="shared" si="12"/>
        <v>0</v>
      </c>
      <c r="Q20" s="326">
        <f t="shared" si="12"/>
        <v>0</v>
      </c>
      <c r="R20" s="326">
        <f t="shared" si="12"/>
        <v>0</v>
      </c>
      <c r="S20" s="326">
        <f t="shared" si="12"/>
        <v>0</v>
      </c>
      <c r="T20" s="326">
        <f t="shared" si="12"/>
        <v>301219</v>
      </c>
      <c r="U20" s="326">
        <f t="shared" si="12"/>
        <v>301219</v>
      </c>
      <c r="V20" s="326">
        <f t="shared" si="12"/>
        <v>0</v>
      </c>
      <c r="W20" s="326">
        <f t="shared" si="12"/>
        <v>301218.89</v>
      </c>
      <c r="X20" s="326">
        <f t="shared" si="12"/>
        <v>301218.89</v>
      </c>
      <c r="Y20" s="326">
        <f t="shared" si="12"/>
        <v>0</v>
      </c>
      <c r="Z20" s="326">
        <f t="shared" si="12"/>
        <v>33413</v>
      </c>
      <c r="AA20" s="326">
        <f t="shared" si="12"/>
        <v>33413</v>
      </c>
      <c r="AB20" s="326">
        <f t="shared" si="12"/>
        <v>0</v>
      </c>
      <c r="AC20" s="326">
        <f t="shared" si="12"/>
        <v>0</v>
      </c>
      <c r="AD20" s="326"/>
      <c r="AE20" s="326">
        <f>SUM(AE21:AE24)</f>
        <v>0</v>
      </c>
      <c r="AF20" s="326">
        <f>SUM(AF21:AF24)</f>
        <v>33413</v>
      </c>
      <c r="AG20" s="326">
        <f>SUM(AG21:AG24)</f>
        <v>33413</v>
      </c>
      <c r="AH20" s="348">
        <f>SUM(AH21:AH24)</f>
        <v>0</v>
      </c>
      <c r="AI20" s="348">
        <f>SUM(AI21:AI24)</f>
        <v>0</v>
      </c>
      <c r="AJ20" s="348"/>
      <c r="AK20" s="348">
        <f>SUM(AK21:AK24)</f>
        <v>0</v>
      </c>
      <c r="AL20" s="348"/>
      <c r="AS20" s="267">
        <f t="shared" si="5"/>
        <v>6716.609999999986</v>
      </c>
      <c r="AT20" s="267">
        <f t="shared" si="6"/>
        <v>33413</v>
      </c>
      <c r="AU20" s="267">
        <f t="shared" si="7"/>
        <v>0</v>
      </c>
      <c r="AV20" s="267">
        <f t="shared" si="8"/>
        <v>307935.5</v>
      </c>
      <c r="AW20" s="267">
        <f t="shared" si="9"/>
        <v>307935.5</v>
      </c>
    </row>
    <row r="21" spans="1:49" s="270" customFormat="1" ht="30" customHeight="1">
      <c r="A21" s="308">
        <v>1</v>
      </c>
      <c r="B21" s="306" t="s">
        <v>237</v>
      </c>
      <c r="C21" s="306"/>
      <c r="D21" s="307" t="s">
        <v>226</v>
      </c>
      <c r="E21" s="307" t="s">
        <v>238</v>
      </c>
      <c r="F21" s="307" t="s">
        <v>239</v>
      </c>
      <c r="G21" s="307" t="s">
        <v>240</v>
      </c>
      <c r="H21" s="307" t="s">
        <v>241</v>
      </c>
      <c r="I21" s="328">
        <f>J21</f>
        <v>182941.5</v>
      </c>
      <c r="J21" s="328">
        <v>182941.5</v>
      </c>
      <c r="K21" s="328"/>
      <c r="L21" s="328"/>
      <c r="M21" s="328"/>
      <c r="N21" s="329"/>
      <c r="O21" s="328"/>
      <c r="P21" s="328"/>
      <c r="Q21" s="328"/>
      <c r="R21" s="328"/>
      <c r="S21" s="328"/>
      <c r="T21" s="328">
        <v>171926</v>
      </c>
      <c r="U21" s="328">
        <v>171926</v>
      </c>
      <c r="V21" s="328"/>
      <c r="W21" s="330">
        <v>171926</v>
      </c>
      <c r="X21" s="330">
        <v>171926</v>
      </c>
      <c r="Y21" s="330"/>
      <c r="Z21" s="328">
        <f>SUM(AA21:AE21)</f>
        <v>7521</v>
      </c>
      <c r="AA21" s="328">
        <v>7521</v>
      </c>
      <c r="AB21" s="328"/>
      <c r="AC21" s="328"/>
      <c r="AD21" s="328"/>
      <c r="AE21" s="328"/>
      <c r="AF21" s="328">
        <f>SUM(AG21:AK21)</f>
        <v>7521</v>
      </c>
      <c r="AG21" s="328">
        <v>7521</v>
      </c>
      <c r="AH21" s="349"/>
      <c r="AI21" s="349"/>
      <c r="AJ21" s="349"/>
      <c r="AK21" s="349"/>
      <c r="AL21" s="348"/>
      <c r="AS21" s="267">
        <f t="shared" si="5"/>
        <v>3494.5</v>
      </c>
      <c r="AT21" s="267">
        <f t="shared" si="6"/>
        <v>7521</v>
      </c>
      <c r="AU21" s="267">
        <f t="shared" si="7"/>
        <v>0</v>
      </c>
      <c r="AV21" s="267">
        <f t="shared" si="8"/>
        <v>175420.5</v>
      </c>
      <c r="AW21" s="267">
        <f t="shared" si="9"/>
        <v>175420.5</v>
      </c>
    </row>
    <row r="22" spans="1:49" s="270" customFormat="1" ht="54">
      <c r="A22" s="308">
        <v>2</v>
      </c>
      <c r="B22" s="306" t="s">
        <v>242</v>
      </c>
      <c r="C22" s="306"/>
      <c r="D22" s="307" t="s">
        <v>226</v>
      </c>
      <c r="E22" s="307" t="s">
        <v>243</v>
      </c>
      <c r="F22" s="307" t="s">
        <v>244</v>
      </c>
      <c r="G22" s="307" t="s">
        <v>229</v>
      </c>
      <c r="H22" s="307" t="s">
        <v>245</v>
      </c>
      <c r="I22" s="328">
        <v>24999</v>
      </c>
      <c r="J22" s="328">
        <v>24999</v>
      </c>
      <c r="K22" s="328"/>
      <c r="L22" s="328"/>
      <c r="M22" s="328"/>
      <c r="N22" s="329"/>
      <c r="O22" s="328"/>
      <c r="P22" s="328"/>
      <c r="Q22" s="328"/>
      <c r="R22" s="328"/>
      <c r="S22" s="328"/>
      <c r="T22" s="328">
        <v>13507</v>
      </c>
      <c r="U22" s="328">
        <v>13507</v>
      </c>
      <c r="V22" s="328"/>
      <c r="W22" s="328">
        <v>13506.89</v>
      </c>
      <c r="X22" s="328">
        <v>13506.89</v>
      </c>
      <c r="Y22" s="328"/>
      <c r="Z22" s="328">
        <f>SUM(AA22:AE22)</f>
        <v>10575</v>
      </c>
      <c r="AA22" s="328">
        <v>10575</v>
      </c>
      <c r="AB22" s="328"/>
      <c r="AC22" s="328"/>
      <c r="AD22" s="328"/>
      <c r="AE22" s="328"/>
      <c r="AF22" s="328">
        <f>SUM(AG22:AK22)</f>
        <v>10575</v>
      </c>
      <c r="AG22" s="328">
        <v>10575</v>
      </c>
      <c r="AH22" s="349"/>
      <c r="AI22" s="349"/>
      <c r="AJ22" s="349"/>
      <c r="AK22" s="349"/>
      <c r="AL22" s="348"/>
      <c r="AS22" s="267">
        <f t="shared" si="5"/>
        <v>917.11000000000058</v>
      </c>
      <c r="AT22" s="267">
        <f t="shared" si="6"/>
        <v>10575</v>
      </c>
      <c r="AU22" s="267">
        <f t="shared" si="7"/>
        <v>0</v>
      </c>
      <c r="AV22" s="267">
        <f t="shared" si="8"/>
        <v>14424</v>
      </c>
      <c r="AW22" s="267">
        <f t="shared" si="9"/>
        <v>14424</v>
      </c>
    </row>
    <row r="23" spans="1:49" s="270" customFormat="1" ht="30" customHeight="1">
      <c r="A23" s="308">
        <v>3</v>
      </c>
      <c r="B23" s="306" t="s">
        <v>246</v>
      </c>
      <c r="C23" s="306"/>
      <c r="D23" s="307" t="s">
        <v>226</v>
      </c>
      <c r="E23" s="307" t="s">
        <v>247</v>
      </c>
      <c r="F23" s="307" t="s">
        <v>248</v>
      </c>
      <c r="G23" s="307" t="s">
        <v>249</v>
      </c>
      <c r="H23" s="307" t="s">
        <v>250</v>
      </c>
      <c r="I23" s="328">
        <v>114928</v>
      </c>
      <c r="J23" s="328">
        <v>114928</v>
      </c>
      <c r="K23" s="328"/>
      <c r="L23" s="328"/>
      <c r="M23" s="328"/>
      <c r="N23" s="329"/>
      <c r="O23" s="328"/>
      <c r="P23" s="328"/>
      <c r="Q23" s="328"/>
      <c r="R23" s="328"/>
      <c r="S23" s="328"/>
      <c r="T23" s="328">
        <v>106286</v>
      </c>
      <c r="U23" s="328">
        <v>106286</v>
      </c>
      <c r="V23" s="328"/>
      <c r="W23" s="328">
        <v>106286</v>
      </c>
      <c r="X23" s="328">
        <v>106286</v>
      </c>
      <c r="Y23" s="328"/>
      <c r="Z23" s="328">
        <f>SUM(AA23:AE23)</f>
        <v>7130</v>
      </c>
      <c r="AA23" s="328">
        <v>7130</v>
      </c>
      <c r="AB23" s="328"/>
      <c r="AC23" s="328"/>
      <c r="AD23" s="328"/>
      <c r="AE23" s="328"/>
      <c r="AF23" s="328">
        <f>SUM(AG23:AK23)</f>
        <v>7130</v>
      </c>
      <c r="AG23" s="328">
        <v>7130</v>
      </c>
      <c r="AH23" s="349"/>
      <c r="AI23" s="349"/>
      <c r="AJ23" s="349"/>
      <c r="AK23" s="349"/>
      <c r="AL23" s="348"/>
      <c r="AS23" s="267">
        <f t="shared" si="5"/>
        <v>1512</v>
      </c>
      <c r="AT23" s="267">
        <f t="shared" si="6"/>
        <v>7130</v>
      </c>
      <c r="AU23" s="267">
        <f t="shared" si="7"/>
        <v>0</v>
      </c>
      <c r="AV23" s="267">
        <f t="shared" si="8"/>
        <v>107798</v>
      </c>
      <c r="AW23" s="267">
        <f t="shared" si="9"/>
        <v>107798</v>
      </c>
    </row>
    <row r="24" spans="1:49" s="272" customFormat="1" ht="30" customHeight="1">
      <c r="A24" s="308">
        <v>4</v>
      </c>
      <c r="B24" s="306" t="s">
        <v>251</v>
      </c>
      <c r="C24" s="306"/>
      <c r="D24" s="307" t="s">
        <v>226</v>
      </c>
      <c r="E24" s="307" t="s">
        <v>238</v>
      </c>
      <c r="F24" s="307" t="s">
        <v>252</v>
      </c>
      <c r="G24" s="307" t="s">
        <v>229</v>
      </c>
      <c r="H24" s="307" t="s">
        <v>253</v>
      </c>
      <c r="I24" s="328">
        <v>18480</v>
      </c>
      <c r="J24" s="328">
        <v>18480</v>
      </c>
      <c r="K24" s="328"/>
      <c r="L24" s="328"/>
      <c r="M24" s="328"/>
      <c r="N24" s="329"/>
      <c r="O24" s="328"/>
      <c r="P24" s="328"/>
      <c r="Q24" s="328"/>
      <c r="R24" s="328"/>
      <c r="S24" s="328"/>
      <c r="T24" s="328">
        <v>9500</v>
      </c>
      <c r="U24" s="328">
        <v>9500</v>
      </c>
      <c r="V24" s="328"/>
      <c r="W24" s="328">
        <v>9500</v>
      </c>
      <c r="X24" s="328">
        <v>9500</v>
      </c>
      <c r="Y24" s="328"/>
      <c r="Z24" s="328">
        <f>SUM(AA24:AE24)</f>
        <v>8187</v>
      </c>
      <c r="AA24" s="328">
        <v>8187</v>
      </c>
      <c r="AB24" s="328"/>
      <c r="AC24" s="328"/>
      <c r="AD24" s="328"/>
      <c r="AE24" s="328"/>
      <c r="AF24" s="328">
        <f>SUM(AG24:AK24)</f>
        <v>8187</v>
      </c>
      <c r="AG24" s="328">
        <v>8187</v>
      </c>
      <c r="AH24" s="349"/>
      <c r="AI24" s="349"/>
      <c r="AJ24" s="349"/>
      <c r="AK24" s="349"/>
      <c r="AL24" s="350"/>
      <c r="AS24" s="267">
        <f t="shared" si="5"/>
        <v>793</v>
      </c>
      <c r="AT24" s="267">
        <f t="shared" si="6"/>
        <v>8187</v>
      </c>
      <c r="AU24" s="267">
        <f t="shared" si="7"/>
        <v>0</v>
      </c>
      <c r="AV24" s="267">
        <f t="shared" si="8"/>
        <v>10293</v>
      </c>
      <c r="AW24" s="267">
        <f t="shared" si="9"/>
        <v>10293</v>
      </c>
    </row>
    <row r="25" spans="1:49" s="270" customFormat="1" ht="30" customHeight="1">
      <c r="A25" s="632" t="s">
        <v>254</v>
      </c>
      <c r="B25" s="298" t="s">
        <v>255</v>
      </c>
      <c r="C25" s="298"/>
      <c r="D25" s="298"/>
      <c r="E25" s="304"/>
      <c r="F25" s="304"/>
      <c r="G25" s="304"/>
      <c r="H25" s="304"/>
      <c r="I25" s="326">
        <f>I26</f>
        <v>117676.758925</v>
      </c>
      <c r="J25" s="326">
        <f>J26</f>
        <v>95714.802831000008</v>
      </c>
      <c r="K25" s="326">
        <f>K26</f>
        <v>0</v>
      </c>
      <c r="L25" s="326">
        <f>L26</f>
        <v>18488</v>
      </c>
      <c r="M25" s="326">
        <f>M26</f>
        <v>3474</v>
      </c>
      <c r="N25" s="327"/>
      <c r="O25" s="326">
        <f t="shared" ref="O25:AC25" si="13">O26</f>
        <v>79636.353791000001</v>
      </c>
      <c r="P25" s="326">
        <f t="shared" si="13"/>
        <v>60942.353791000001</v>
      </c>
      <c r="Q25" s="326">
        <f t="shared" si="13"/>
        <v>0</v>
      </c>
      <c r="R25" s="326">
        <f t="shared" si="13"/>
        <v>16679</v>
      </c>
      <c r="S25" s="326">
        <f t="shared" si="13"/>
        <v>2015</v>
      </c>
      <c r="T25" s="326">
        <f t="shared" si="13"/>
        <v>0</v>
      </c>
      <c r="U25" s="326">
        <f t="shared" si="13"/>
        <v>0</v>
      </c>
      <c r="V25" s="326">
        <f t="shared" si="13"/>
        <v>0</v>
      </c>
      <c r="W25" s="326">
        <f t="shared" si="13"/>
        <v>0</v>
      </c>
      <c r="X25" s="326">
        <f t="shared" si="13"/>
        <v>0</v>
      </c>
      <c r="Y25" s="326">
        <f t="shared" si="13"/>
        <v>0</v>
      </c>
      <c r="Z25" s="326">
        <f t="shared" si="13"/>
        <v>107631</v>
      </c>
      <c r="AA25" s="326">
        <f t="shared" si="13"/>
        <v>91083</v>
      </c>
      <c r="AB25" s="326">
        <f t="shared" si="13"/>
        <v>0</v>
      </c>
      <c r="AC25" s="326">
        <f t="shared" si="13"/>
        <v>13538</v>
      </c>
      <c r="AD25" s="326"/>
      <c r="AE25" s="326">
        <f>AE26</f>
        <v>3010</v>
      </c>
      <c r="AF25" s="326">
        <f>AF26</f>
        <v>107399</v>
      </c>
      <c r="AG25" s="326">
        <f>AG26</f>
        <v>90851</v>
      </c>
      <c r="AH25" s="348">
        <f>AH26</f>
        <v>0</v>
      </c>
      <c r="AI25" s="348">
        <f>AI26</f>
        <v>13538</v>
      </c>
      <c r="AJ25" s="348"/>
      <c r="AK25" s="348">
        <f>AK26</f>
        <v>3010</v>
      </c>
      <c r="AL25" s="348"/>
      <c r="AS25" s="267">
        <f t="shared" si="5"/>
        <v>10277.758925000002</v>
      </c>
      <c r="AT25" s="267">
        <f t="shared" si="6"/>
        <v>90851</v>
      </c>
      <c r="AU25" s="267">
        <f t="shared" si="7"/>
        <v>0</v>
      </c>
      <c r="AV25" s="267">
        <f t="shared" si="8"/>
        <v>4863.8028310000082</v>
      </c>
      <c r="AW25" s="267">
        <f t="shared" si="9"/>
        <v>10277.758925000002</v>
      </c>
    </row>
    <row r="26" spans="1:49" s="270" customFormat="1" ht="40.5" customHeight="1">
      <c r="A26" s="632" t="s">
        <v>222</v>
      </c>
      <c r="B26" s="301" t="s">
        <v>256</v>
      </c>
      <c r="C26" s="302"/>
      <c r="D26" s="309"/>
      <c r="E26" s="304"/>
      <c r="F26" s="304"/>
      <c r="G26" s="304"/>
      <c r="H26" s="304"/>
      <c r="I26" s="326">
        <f t="shared" ref="I26:AC26" si="14">SUM(I27:I29)</f>
        <v>117676.758925</v>
      </c>
      <c r="J26" s="326">
        <f t="shared" si="14"/>
        <v>95714.802831000008</v>
      </c>
      <c r="K26" s="326">
        <f t="shared" si="14"/>
        <v>0</v>
      </c>
      <c r="L26" s="326">
        <f t="shared" si="14"/>
        <v>18488</v>
      </c>
      <c r="M26" s="326">
        <f t="shared" si="14"/>
        <v>3474</v>
      </c>
      <c r="N26" s="326">
        <f t="shared" si="14"/>
        <v>0</v>
      </c>
      <c r="O26" s="326">
        <f t="shared" si="14"/>
        <v>79636.353791000001</v>
      </c>
      <c r="P26" s="326">
        <f t="shared" si="14"/>
        <v>60942.353791000001</v>
      </c>
      <c r="Q26" s="326">
        <f t="shared" si="14"/>
        <v>0</v>
      </c>
      <c r="R26" s="326">
        <f t="shared" si="14"/>
        <v>16679</v>
      </c>
      <c r="S26" s="326">
        <f t="shared" si="14"/>
        <v>2015</v>
      </c>
      <c r="T26" s="326">
        <f t="shared" si="14"/>
        <v>0</v>
      </c>
      <c r="U26" s="326">
        <f t="shared" si="14"/>
        <v>0</v>
      </c>
      <c r="V26" s="326">
        <f t="shared" si="14"/>
        <v>0</v>
      </c>
      <c r="W26" s="326">
        <f t="shared" si="14"/>
        <v>0</v>
      </c>
      <c r="X26" s="326">
        <f t="shared" si="14"/>
        <v>0</v>
      </c>
      <c r="Y26" s="326">
        <f t="shared" si="14"/>
        <v>0</v>
      </c>
      <c r="Z26" s="326">
        <f t="shared" si="14"/>
        <v>107631</v>
      </c>
      <c r="AA26" s="326">
        <f t="shared" si="14"/>
        <v>91083</v>
      </c>
      <c r="AB26" s="326">
        <f t="shared" si="14"/>
        <v>0</v>
      </c>
      <c r="AC26" s="326">
        <f t="shared" si="14"/>
        <v>13538</v>
      </c>
      <c r="AD26" s="326"/>
      <c r="AE26" s="326">
        <f>SUM(AE27:AE29)</f>
        <v>3010</v>
      </c>
      <c r="AF26" s="326">
        <f>SUM(AF27:AF29)</f>
        <v>107399</v>
      </c>
      <c r="AG26" s="326">
        <f>SUM(AG27:AG29)</f>
        <v>90851</v>
      </c>
      <c r="AH26" s="348">
        <f>SUM(AH27:AH29)</f>
        <v>0</v>
      </c>
      <c r="AI26" s="348">
        <f>SUM(AI27:AI29)</f>
        <v>13538</v>
      </c>
      <c r="AJ26" s="348"/>
      <c r="AK26" s="348">
        <f>SUM(AK27:AK29)</f>
        <v>3010</v>
      </c>
      <c r="AL26" s="348"/>
      <c r="AS26" s="267">
        <f t="shared" si="5"/>
        <v>10277.758925000002</v>
      </c>
      <c r="AT26" s="267">
        <f t="shared" si="6"/>
        <v>90851</v>
      </c>
      <c r="AU26" s="267">
        <f t="shared" si="7"/>
        <v>0</v>
      </c>
      <c r="AV26" s="267">
        <f t="shared" si="8"/>
        <v>4863.8028310000082</v>
      </c>
      <c r="AW26" s="267">
        <f t="shared" si="9"/>
        <v>10277.758925000002</v>
      </c>
    </row>
    <row r="27" spans="1:49" ht="30" customHeight="1">
      <c r="A27" s="305" t="s">
        <v>224</v>
      </c>
      <c r="B27" s="310" t="s">
        <v>257</v>
      </c>
      <c r="C27" s="310"/>
      <c r="D27" s="307" t="s">
        <v>226</v>
      </c>
      <c r="E27" s="307" t="s">
        <v>238</v>
      </c>
      <c r="F27" s="307" t="s">
        <v>258</v>
      </c>
      <c r="G27" s="305" t="s">
        <v>259</v>
      </c>
      <c r="H27" s="307" t="s">
        <v>260</v>
      </c>
      <c r="I27" s="328">
        <f>SUM(J27:M27)</f>
        <v>49500</v>
      </c>
      <c r="J27" s="328">
        <v>40000</v>
      </c>
      <c r="K27" s="328"/>
      <c r="L27" s="328">
        <v>9500</v>
      </c>
      <c r="M27" s="328"/>
      <c r="N27" s="329" t="s">
        <v>261</v>
      </c>
      <c r="O27" s="328">
        <f>SUM(P27:S27)</f>
        <v>49500</v>
      </c>
      <c r="P27" s="328">
        <v>40000</v>
      </c>
      <c r="Q27" s="328"/>
      <c r="R27" s="328">
        <v>9500</v>
      </c>
      <c r="S27" s="328"/>
      <c r="T27" s="328"/>
      <c r="U27" s="328"/>
      <c r="V27" s="328"/>
      <c r="W27" s="328"/>
      <c r="X27" s="328"/>
      <c r="Y27" s="328"/>
      <c r="Z27" s="328">
        <f>SUM(AA27:AE27)</f>
        <v>44550</v>
      </c>
      <c r="AA27" s="328">
        <v>40000</v>
      </c>
      <c r="AB27" s="328"/>
      <c r="AC27" s="328">
        <v>4550</v>
      </c>
      <c r="AD27" s="328"/>
      <c r="AE27" s="328"/>
      <c r="AF27" s="334">
        <f>SUM(AG27:AK27)</f>
        <v>44550</v>
      </c>
      <c r="AG27" s="328">
        <v>40000</v>
      </c>
      <c r="AH27" s="349"/>
      <c r="AI27" s="351">
        <v>4550</v>
      </c>
      <c r="AJ27" s="351"/>
      <c r="AK27" s="352">
        <f>AE27</f>
        <v>0</v>
      </c>
      <c r="AL27" s="349"/>
      <c r="AS27" s="267">
        <f t="shared" si="5"/>
        <v>4950</v>
      </c>
      <c r="AT27" s="267">
        <f t="shared" si="6"/>
        <v>40000</v>
      </c>
      <c r="AU27" s="267">
        <f t="shared" si="7"/>
        <v>0</v>
      </c>
      <c r="AV27" s="267">
        <f t="shared" si="8"/>
        <v>0</v>
      </c>
      <c r="AW27" s="267">
        <f t="shared" si="9"/>
        <v>4950</v>
      </c>
    </row>
    <row r="28" spans="1:49" s="273" customFormat="1" ht="30" customHeight="1">
      <c r="A28" s="305" t="s">
        <v>231</v>
      </c>
      <c r="B28" s="311" t="s">
        <v>262</v>
      </c>
      <c r="C28" s="311"/>
      <c r="D28" s="312" t="s">
        <v>226</v>
      </c>
      <c r="E28" s="312" t="s">
        <v>263</v>
      </c>
      <c r="F28" s="312" t="s">
        <v>264</v>
      </c>
      <c r="G28" s="313" t="s">
        <v>265</v>
      </c>
      <c r="H28" s="312"/>
      <c r="I28" s="330">
        <f>SUM(J28:M28)</f>
        <v>13682</v>
      </c>
      <c r="J28" s="330">
        <v>11882</v>
      </c>
      <c r="K28" s="330"/>
      <c r="L28" s="330">
        <v>1500</v>
      </c>
      <c r="M28" s="330">
        <v>300</v>
      </c>
      <c r="N28" s="331"/>
      <c r="O28" s="330">
        <f>SUM(P28:S28)</f>
        <v>0</v>
      </c>
      <c r="P28" s="330"/>
      <c r="Q28" s="330"/>
      <c r="R28" s="330"/>
      <c r="S28" s="330"/>
      <c r="T28" s="330"/>
      <c r="U28" s="330"/>
      <c r="V28" s="330"/>
      <c r="W28" s="330"/>
      <c r="X28" s="330"/>
      <c r="Y28" s="330"/>
      <c r="Z28" s="330">
        <f>SUM(AA28:AE28)</f>
        <v>13682</v>
      </c>
      <c r="AA28" s="330">
        <v>11882</v>
      </c>
      <c r="AB28" s="330">
        <f>K28</f>
        <v>0</v>
      </c>
      <c r="AC28" s="330">
        <f>L28</f>
        <v>1500</v>
      </c>
      <c r="AD28" s="330"/>
      <c r="AE28" s="330">
        <f>M28</f>
        <v>300</v>
      </c>
      <c r="AF28" s="341">
        <f>SUM(AG28:AK28)</f>
        <v>13682</v>
      </c>
      <c r="AG28" s="330">
        <v>11882</v>
      </c>
      <c r="AH28" s="351">
        <f>K28</f>
        <v>0</v>
      </c>
      <c r="AI28" s="351">
        <f>L28</f>
        <v>1500</v>
      </c>
      <c r="AJ28" s="351"/>
      <c r="AK28" s="351">
        <f>M28</f>
        <v>300</v>
      </c>
      <c r="AL28" s="351"/>
      <c r="AS28" s="267">
        <f t="shared" si="5"/>
        <v>0</v>
      </c>
      <c r="AT28" s="267">
        <f t="shared" si="6"/>
        <v>11882</v>
      </c>
      <c r="AU28" s="267">
        <f t="shared" si="7"/>
        <v>0</v>
      </c>
      <c r="AV28" s="267">
        <f t="shared" si="8"/>
        <v>0</v>
      </c>
      <c r="AW28" s="267">
        <f t="shared" si="9"/>
        <v>0</v>
      </c>
    </row>
    <row r="29" spans="1:49" ht="30" customHeight="1">
      <c r="A29" s="305" t="s">
        <v>266</v>
      </c>
      <c r="B29" s="306" t="s">
        <v>267</v>
      </c>
      <c r="C29" s="306"/>
      <c r="D29" s="310"/>
      <c r="E29" s="307"/>
      <c r="F29" s="307"/>
      <c r="G29" s="307"/>
      <c r="H29" s="307"/>
      <c r="I29" s="328">
        <f t="shared" ref="I29:AC29" si="15">SUM(I30:I83)</f>
        <v>54494.758925000002</v>
      </c>
      <c r="J29" s="328">
        <f t="shared" si="15"/>
        <v>43832.802831000001</v>
      </c>
      <c r="K29" s="328">
        <f t="shared" si="15"/>
        <v>0</v>
      </c>
      <c r="L29" s="328">
        <f t="shared" si="15"/>
        <v>7488</v>
      </c>
      <c r="M29" s="328">
        <f t="shared" si="15"/>
        <v>3174</v>
      </c>
      <c r="N29" s="328">
        <f t="shared" si="15"/>
        <v>0</v>
      </c>
      <c r="O29" s="328">
        <f t="shared" si="15"/>
        <v>30136.353791000001</v>
      </c>
      <c r="P29" s="328">
        <f t="shared" si="15"/>
        <v>20942.353791000001</v>
      </c>
      <c r="Q29" s="328">
        <f t="shared" si="15"/>
        <v>0</v>
      </c>
      <c r="R29" s="328">
        <f t="shared" si="15"/>
        <v>7179</v>
      </c>
      <c r="S29" s="328">
        <f t="shared" si="15"/>
        <v>2015</v>
      </c>
      <c r="T29" s="328">
        <f t="shared" si="15"/>
        <v>0</v>
      </c>
      <c r="U29" s="328">
        <f t="shared" si="15"/>
        <v>0</v>
      </c>
      <c r="V29" s="328">
        <f t="shared" si="15"/>
        <v>0</v>
      </c>
      <c r="W29" s="328">
        <f t="shared" si="15"/>
        <v>0</v>
      </c>
      <c r="X29" s="328">
        <f t="shared" si="15"/>
        <v>0</v>
      </c>
      <c r="Y29" s="328">
        <f t="shared" si="15"/>
        <v>0</v>
      </c>
      <c r="Z29" s="328">
        <f t="shared" si="15"/>
        <v>49399</v>
      </c>
      <c r="AA29" s="328">
        <f t="shared" si="15"/>
        <v>39201</v>
      </c>
      <c r="AB29" s="328">
        <f t="shared" si="15"/>
        <v>0</v>
      </c>
      <c r="AC29" s="328">
        <f t="shared" si="15"/>
        <v>7488</v>
      </c>
      <c r="AD29" s="328"/>
      <c r="AE29" s="328">
        <f>SUM(AE30:AE83)</f>
        <v>2710</v>
      </c>
      <c r="AF29" s="328">
        <f>SUM(AF30:AF83)</f>
        <v>49167</v>
      </c>
      <c r="AG29" s="328">
        <f>SUM(AG30:AG83)</f>
        <v>38969</v>
      </c>
      <c r="AH29" s="349">
        <f>SUM(AH30:AH83)</f>
        <v>0</v>
      </c>
      <c r="AI29" s="349">
        <f>SUM(AI30:AI83)</f>
        <v>7488</v>
      </c>
      <c r="AJ29" s="349"/>
      <c r="AK29" s="349">
        <f>SUM(AK30:AK83)</f>
        <v>2710</v>
      </c>
      <c r="AL29" s="305" t="s">
        <v>268</v>
      </c>
      <c r="AS29" s="267">
        <f t="shared" si="5"/>
        <v>5327.7589250000019</v>
      </c>
      <c r="AT29" s="267">
        <f t="shared" si="6"/>
        <v>38969</v>
      </c>
      <c r="AU29" s="267">
        <f t="shared" si="7"/>
        <v>0</v>
      </c>
      <c r="AV29" s="267">
        <f t="shared" si="8"/>
        <v>4863.8028310000009</v>
      </c>
      <c r="AW29" s="267">
        <f t="shared" si="9"/>
        <v>5327.7589250000019</v>
      </c>
    </row>
    <row r="30" spans="1:49" ht="40.5" hidden="1" customHeight="1" outlineLevel="1">
      <c r="A30" s="308">
        <v>1</v>
      </c>
      <c r="B30" s="306" t="s">
        <v>269</v>
      </c>
      <c r="C30" s="306"/>
      <c r="D30" s="307" t="s">
        <v>270</v>
      </c>
      <c r="E30" s="307" t="s">
        <v>243</v>
      </c>
      <c r="F30" s="305" t="s">
        <v>271</v>
      </c>
      <c r="G30" s="305" t="s">
        <v>272</v>
      </c>
      <c r="H30" s="305" t="s">
        <v>273</v>
      </c>
      <c r="I30" s="328">
        <v>765.736132</v>
      </c>
      <c r="J30" s="332">
        <v>765.73599999999999</v>
      </c>
      <c r="K30" s="328"/>
      <c r="L30" s="328"/>
      <c r="M30" s="328"/>
      <c r="N30" s="333" t="s">
        <v>274</v>
      </c>
      <c r="O30" s="328">
        <f t="shared" ref="O30:O61" si="16">SUM(P30:S30)</f>
        <v>617</v>
      </c>
      <c r="P30" s="328">
        <v>561</v>
      </c>
      <c r="Q30" s="328"/>
      <c r="R30" s="328"/>
      <c r="S30" s="328">
        <v>56</v>
      </c>
      <c r="T30" s="328"/>
      <c r="U30" s="328"/>
      <c r="V30" s="328"/>
      <c r="W30" s="328"/>
      <c r="X30" s="328"/>
      <c r="Y30" s="328"/>
      <c r="Z30" s="328">
        <f t="shared" ref="Z30:Z61" si="17">SUM(AA30:AE30)</f>
        <v>593</v>
      </c>
      <c r="AA30" s="328">
        <f>561+32</f>
        <v>593</v>
      </c>
      <c r="AB30" s="328"/>
      <c r="AC30" s="328"/>
      <c r="AD30" s="328"/>
      <c r="AE30" s="328"/>
      <c r="AF30" s="334">
        <f t="shared" ref="AF30:AF61" si="18">SUM(AG30:AK30)</f>
        <v>593</v>
      </c>
      <c r="AG30" s="334">
        <v>593</v>
      </c>
      <c r="AH30" s="352"/>
      <c r="AI30" s="352"/>
      <c r="AJ30" s="352"/>
      <c r="AK30" s="352">
        <f t="shared" ref="AK30:AK41" si="19">AE30</f>
        <v>0</v>
      </c>
      <c r="AL30" s="307" t="s">
        <v>275</v>
      </c>
      <c r="AM30" s="353"/>
      <c r="AS30" s="267">
        <f t="shared" si="5"/>
        <v>172.736132</v>
      </c>
      <c r="AT30" s="267">
        <f t="shared" si="6"/>
        <v>593</v>
      </c>
      <c r="AU30" s="267">
        <f t="shared" si="7"/>
        <v>0</v>
      </c>
      <c r="AV30" s="267">
        <f t="shared" si="8"/>
        <v>172.73599999999999</v>
      </c>
      <c r="AW30" s="267">
        <f t="shared" si="9"/>
        <v>172.736132</v>
      </c>
    </row>
    <row r="31" spans="1:49" ht="40.5" hidden="1" customHeight="1" outlineLevel="1">
      <c r="A31" s="308">
        <v>2</v>
      </c>
      <c r="B31" s="306" t="s">
        <v>276</v>
      </c>
      <c r="C31" s="306"/>
      <c r="D31" s="307" t="s">
        <v>277</v>
      </c>
      <c r="E31" s="307" t="s">
        <v>278</v>
      </c>
      <c r="F31" s="305" t="s">
        <v>279</v>
      </c>
      <c r="G31" s="305" t="s">
        <v>272</v>
      </c>
      <c r="H31" s="305" t="s">
        <v>280</v>
      </c>
      <c r="I31" s="328">
        <v>560.47167899999999</v>
      </c>
      <c r="J31" s="328">
        <v>560.47167899999999</v>
      </c>
      <c r="K31" s="328"/>
      <c r="L31" s="328"/>
      <c r="M31" s="328"/>
      <c r="N31" s="333" t="s">
        <v>274</v>
      </c>
      <c r="O31" s="328">
        <f t="shared" si="16"/>
        <v>617</v>
      </c>
      <c r="P31" s="328">
        <v>561</v>
      </c>
      <c r="Q31" s="328"/>
      <c r="R31" s="328"/>
      <c r="S31" s="328">
        <v>56</v>
      </c>
      <c r="T31" s="328"/>
      <c r="U31" s="328"/>
      <c r="V31" s="328"/>
      <c r="W31" s="328"/>
      <c r="X31" s="328"/>
      <c r="Y31" s="328"/>
      <c r="Z31" s="328">
        <f t="shared" si="17"/>
        <v>560</v>
      </c>
      <c r="AA31" s="328">
        <v>560</v>
      </c>
      <c r="AB31" s="328"/>
      <c r="AC31" s="328"/>
      <c r="AD31" s="328"/>
      <c r="AE31" s="328"/>
      <c r="AF31" s="334">
        <f t="shared" si="18"/>
        <v>560</v>
      </c>
      <c r="AG31" s="334">
        <v>560</v>
      </c>
      <c r="AH31" s="352"/>
      <c r="AI31" s="352"/>
      <c r="AJ31" s="352"/>
      <c r="AK31" s="352">
        <f t="shared" si="19"/>
        <v>0</v>
      </c>
      <c r="AL31" s="307" t="s">
        <v>275</v>
      </c>
      <c r="AM31" s="353"/>
      <c r="AS31" s="267">
        <f t="shared" si="5"/>
        <v>0.47167899999999463</v>
      </c>
      <c r="AT31" s="267">
        <f t="shared" si="6"/>
        <v>560</v>
      </c>
      <c r="AU31" s="267">
        <f t="shared" si="7"/>
        <v>0</v>
      </c>
      <c r="AV31" s="267">
        <f t="shared" si="8"/>
        <v>0.47167899999999463</v>
      </c>
      <c r="AW31" s="267">
        <f t="shared" si="9"/>
        <v>0.47167899999999463</v>
      </c>
    </row>
    <row r="32" spans="1:49" ht="40.5" hidden="1" customHeight="1" outlineLevel="1">
      <c r="A32" s="308">
        <v>3</v>
      </c>
      <c r="B32" s="306" t="s">
        <v>281</v>
      </c>
      <c r="C32" s="306"/>
      <c r="D32" s="307" t="s">
        <v>282</v>
      </c>
      <c r="E32" s="307" t="s">
        <v>283</v>
      </c>
      <c r="F32" s="305" t="s">
        <v>284</v>
      </c>
      <c r="G32" s="305" t="s">
        <v>272</v>
      </c>
      <c r="H32" s="305" t="s">
        <v>285</v>
      </c>
      <c r="I32" s="328">
        <v>540.45629799999995</v>
      </c>
      <c r="J32" s="328">
        <v>540.45629799999995</v>
      </c>
      <c r="K32" s="328"/>
      <c r="L32" s="328"/>
      <c r="M32" s="328"/>
      <c r="N32" s="333" t="s">
        <v>274</v>
      </c>
      <c r="O32" s="328">
        <f t="shared" si="16"/>
        <v>617</v>
      </c>
      <c r="P32" s="328">
        <v>561</v>
      </c>
      <c r="Q32" s="328"/>
      <c r="R32" s="328"/>
      <c r="S32" s="328">
        <v>56</v>
      </c>
      <c r="T32" s="328"/>
      <c r="U32" s="328"/>
      <c r="V32" s="328"/>
      <c r="W32" s="328"/>
      <c r="X32" s="328"/>
      <c r="Y32" s="328"/>
      <c r="Z32" s="328">
        <f t="shared" si="17"/>
        <v>540</v>
      </c>
      <c r="AA32" s="328">
        <v>540</v>
      </c>
      <c r="AB32" s="328"/>
      <c r="AC32" s="328"/>
      <c r="AD32" s="328"/>
      <c r="AE32" s="328"/>
      <c r="AF32" s="334">
        <f t="shared" si="18"/>
        <v>540</v>
      </c>
      <c r="AG32" s="334">
        <v>540</v>
      </c>
      <c r="AH32" s="352"/>
      <c r="AI32" s="352"/>
      <c r="AJ32" s="352"/>
      <c r="AK32" s="352">
        <f t="shared" si="19"/>
        <v>0</v>
      </c>
      <c r="AL32" s="307" t="s">
        <v>275</v>
      </c>
      <c r="AM32" s="353"/>
      <c r="AS32" s="267">
        <f t="shared" si="5"/>
        <v>0.45629799999994702</v>
      </c>
      <c r="AT32" s="267">
        <f t="shared" si="6"/>
        <v>540</v>
      </c>
      <c r="AU32" s="267">
        <f t="shared" si="7"/>
        <v>0</v>
      </c>
      <c r="AV32" s="267">
        <f t="shared" si="8"/>
        <v>0.45629799999994702</v>
      </c>
      <c r="AW32" s="267">
        <f t="shared" si="9"/>
        <v>0.45629799999994702</v>
      </c>
    </row>
    <row r="33" spans="1:49" ht="40.5" hidden="1" customHeight="1" outlineLevel="1">
      <c r="A33" s="308">
        <v>4</v>
      </c>
      <c r="B33" s="306" t="s">
        <v>286</v>
      </c>
      <c r="C33" s="306"/>
      <c r="D33" s="307" t="s">
        <v>287</v>
      </c>
      <c r="E33" s="307" t="s">
        <v>288</v>
      </c>
      <c r="F33" s="305" t="s">
        <v>289</v>
      </c>
      <c r="G33" s="305" t="s">
        <v>272</v>
      </c>
      <c r="H33" s="305" t="s">
        <v>290</v>
      </c>
      <c r="I33" s="328">
        <v>620.76614099999995</v>
      </c>
      <c r="J33" s="328">
        <v>621</v>
      </c>
      <c r="K33" s="328"/>
      <c r="L33" s="328"/>
      <c r="M33" s="328"/>
      <c r="N33" s="333" t="s">
        <v>274</v>
      </c>
      <c r="O33" s="328">
        <f t="shared" si="16"/>
        <v>617</v>
      </c>
      <c r="P33" s="328">
        <v>561</v>
      </c>
      <c r="Q33" s="328"/>
      <c r="R33" s="328"/>
      <c r="S33" s="328">
        <v>56</v>
      </c>
      <c r="T33" s="328"/>
      <c r="U33" s="328"/>
      <c r="V33" s="328"/>
      <c r="W33" s="328"/>
      <c r="X33" s="328"/>
      <c r="Y33" s="328"/>
      <c r="Z33" s="328">
        <f t="shared" si="17"/>
        <v>561</v>
      </c>
      <c r="AA33" s="328">
        <v>561</v>
      </c>
      <c r="AB33" s="328"/>
      <c r="AC33" s="328"/>
      <c r="AD33" s="328"/>
      <c r="AE33" s="328"/>
      <c r="AF33" s="334">
        <f t="shared" si="18"/>
        <v>561</v>
      </c>
      <c r="AG33" s="334">
        <v>561</v>
      </c>
      <c r="AH33" s="352"/>
      <c r="AI33" s="352"/>
      <c r="AJ33" s="352"/>
      <c r="AK33" s="352">
        <f t="shared" si="19"/>
        <v>0</v>
      </c>
      <c r="AL33" s="307" t="s">
        <v>275</v>
      </c>
      <c r="AM33" s="353"/>
      <c r="AS33" s="267">
        <f t="shared" si="5"/>
        <v>59.766140999999948</v>
      </c>
      <c r="AT33" s="267">
        <f t="shared" si="6"/>
        <v>561</v>
      </c>
      <c r="AU33" s="267">
        <f t="shared" si="7"/>
        <v>0</v>
      </c>
      <c r="AV33" s="267">
        <f t="shared" si="8"/>
        <v>60</v>
      </c>
      <c r="AW33" s="267">
        <f t="shared" si="9"/>
        <v>59.766140999999948</v>
      </c>
    </row>
    <row r="34" spans="1:49" ht="40.5" hidden="1" customHeight="1" outlineLevel="1">
      <c r="A34" s="308">
        <v>5</v>
      </c>
      <c r="B34" s="306" t="s">
        <v>291</v>
      </c>
      <c r="C34" s="306"/>
      <c r="D34" s="307" t="s">
        <v>292</v>
      </c>
      <c r="E34" s="307" t="s">
        <v>293</v>
      </c>
      <c r="F34" s="305" t="s">
        <v>294</v>
      </c>
      <c r="G34" s="305" t="s">
        <v>272</v>
      </c>
      <c r="H34" s="305" t="s">
        <v>295</v>
      </c>
      <c r="I34" s="328">
        <v>560.90983100000005</v>
      </c>
      <c r="J34" s="328">
        <v>560.72</v>
      </c>
      <c r="K34" s="328"/>
      <c r="L34" s="328"/>
      <c r="M34" s="328"/>
      <c r="N34" s="333" t="s">
        <v>274</v>
      </c>
      <c r="O34" s="328">
        <f t="shared" si="16"/>
        <v>617</v>
      </c>
      <c r="P34" s="328">
        <v>561</v>
      </c>
      <c r="Q34" s="328"/>
      <c r="R34" s="328"/>
      <c r="S34" s="328">
        <v>56</v>
      </c>
      <c r="T34" s="328"/>
      <c r="U34" s="328"/>
      <c r="V34" s="328"/>
      <c r="W34" s="328"/>
      <c r="X34" s="328"/>
      <c r="Y34" s="328"/>
      <c r="Z34" s="328">
        <f t="shared" si="17"/>
        <v>561</v>
      </c>
      <c r="AA34" s="328">
        <v>561</v>
      </c>
      <c r="AB34" s="328"/>
      <c r="AC34" s="328"/>
      <c r="AD34" s="328"/>
      <c r="AE34" s="328"/>
      <c r="AF34" s="334">
        <f t="shared" si="18"/>
        <v>561</v>
      </c>
      <c r="AG34" s="334">
        <v>561</v>
      </c>
      <c r="AH34" s="352"/>
      <c r="AI34" s="352"/>
      <c r="AJ34" s="352"/>
      <c r="AK34" s="352">
        <f t="shared" si="19"/>
        <v>0</v>
      </c>
      <c r="AL34" s="307" t="s">
        <v>275</v>
      </c>
      <c r="AM34" s="353"/>
      <c r="AS34" s="267">
        <f t="shared" si="5"/>
        <v>-9.0168999999946209E-2</v>
      </c>
      <c r="AT34" s="267">
        <f t="shared" si="6"/>
        <v>561</v>
      </c>
      <c r="AU34" s="267">
        <f t="shared" si="7"/>
        <v>0</v>
      </c>
      <c r="AV34" s="267">
        <f t="shared" si="8"/>
        <v>-0.27999999999997272</v>
      </c>
      <c r="AW34" s="267">
        <f t="shared" si="9"/>
        <v>-9.0168999999946209E-2</v>
      </c>
    </row>
    <row r="35" spans="1:49" ht="40.5" hidden="1" customHeight="1" outlineLevel="1">
      <c r="A35" s="308">
        <v>6</v>
      </c>
      <c r="B35" s="306" t="s">
        <v>296</v>
      </c>
      <c r="C35" s="306"/>
      <c r="D35" s="307" t="s">
        <v>297</v>
      </c>
      <c r="E35" s="307" t="s">
        <v>238</v>
      </c>
      <c r="F35" s="305" t="s">
        <v>298</v>
      </c>
      <c r="G35" s="305" t="s">
        <v>272</v>
      </c>
      <c r="H35" s="305" t="s">
        <v>299</v>
      </c>
      <c r="I35" s="328">
        <v>547.93587500000001</v>
      </c>
      <c r="J35" s="328">
        <v>547.93587500000001</v>
      </c>
      <c r="K35" s="328"/>
      <c r="L35" s="328"/>
      <c r="M35" s="328"/>
      <c r="N35" s="333" t="s">
        <v>274</v>
      </c>
      <c r="O35" s="328">
        <f t="shared" si="16"/>
        <v>617</v>
      </c>
      <c r="P35" s="328">
        <v>561</v>
      </c>
      <c r="Q35" s="328"/>
      <c r="R35" s="328"/>
      <c r="S35" s="328">
        <v>56</v>
      </c>
      <c r="T35" s="328"/>
      <c r="U35" s="328"/>
      <c r="V35" s="328"/>
      <c r="W35" s="328"/>
      <c r="X35" s="328"/>
      <c r="Y35" s="328"/>
      <c r="Z35" s="328">
        <f t="shared" si="17"/>
        <v>548</v>
      </c>
      <c r="AA35" s="328">
        <v>548</v>
      </c>
      <c r="AB35" s="328"/>
      <c r="AC35" s="328"/>
      <c r="AD35" s="328"/>
      <c r="AE35" s="328"/>
      <c r="AF35" s="334">
        <f t="shared" si="18"/>
        <v>548</v>
      </c>
      <c r="AG35" s="334">
        <v>548</v>
      </c>
      <c r="AH35" s="352"/>
      <c r="AI35" s="352"/>
      <c r="AJ35" s="352"/>
      <c r="AK35" s="352">
        <f t="shared" si="19"/>
        <v>0</v>
      </c>
      <c r="AL35" s="307" t="s">
        <v>275</v>
      </c>
      <c r="AM35" s="353"/>
      <c r="AS35" s="267">
        <f t="shared" si="5"/>
        <v>-6.4124999999989996E-2</v>
      </c>
      <c r="AT35" s="267">
        <f t="shared" si="6"/>
        <v>548</v>
      </c>
      <c r="AU35" s="267">
        <f t="shared" si="7"/>
        <v>0</v>
      </c>
      <c r="AV35" s="267">
        <f t="shared" si="8"/>
        <v>-6.4124999999989996E-2</v>
      </c>
      <c r="AW35" s="267">
        <f t="shared" si="9"/>
        <v>-6.4124999999989996E-2</v>
      </c>
    </row>
    <row r="36" spans="1:49" ht="40.5" hidden="1" customHeight="1" outlineLevel="1">
      <c r="A36" s="308">
        <v>7</v>
      </c>
      <c r="B36" s="306" t="s">
        <v>300</v>
      </c>
      <c r="C36" s="306"/>
      <c r="D36" s="307" t="s">
        <v>301</v>
      </c>
      <c r="E36" s="307" t="s">
        <v>227</v>
      </c>
      <c r="F36" s="305" t="s">
        <v>302</v>
      </c>
      <c r="G36" s="305" t="s">
        <v>272</v>
      </c>
      <c r="H36" s="305" t="s">
        <v>303</v>
      </c>
      <c r="I36" s="328">
        <v>561.83511099999998</v>
      </c>
      <c r="J36" s="332">
        <v>561.83511099999998</v>
      </c>
      <c r="K36" s="328"/>
      <c r="L36" s="328"/>
      <c r="M36" s="328"/>
      <c r="N36" s="333" t="s">
        <v>274</v>
      </c>
      <c r="O36" s="328">
        <f t="shared" si="16"/>
        <v>617</v>
      </c>
      <c r="P36" s="328">
        <v>561</v>
      </c>
      <c r="Q36" s="328"/>
      <c r="R36" s="328"/>
      <c r="S36" s="328">
        <v>56</v>
      </c>
      <c r="T36" s="328"/>
      <c r="U36" s="328"/>
      <c r="V36" s="328"/>
      <c r="W36" s="328"/>
      <c r="X36" s="328"/>
      <c r="Y36" s="328"/>
      <c r="Z36" s="328">
        <f t="shared" si="17"/>
        <v>561</v>
      </c>
      <c r="AA36" s="328">
        <v>561</v>
      </c>
      <c r="AB36" s="328"/>
      <c r="AC36" s="328"/>
      <c r="AD36" s="328"/>
      <c r="AE36" s="328"/>
      <c r="AF36" s="334">
        <f t="shared" si="18"/>
        <v>561</v>
      </c>
      <c r="AG36" s="334">
        <v>561</v>
      </c>
      <c r="AH36" s="352"/>
      <c r="AI36" s="352"/>
      <c r="AJ36" s="352"/>
      <c r="AK36" s="352">
        <f t="shared" si="19"/>
        <v>0</v>
      </c>
      <c r="AL36" s="307" t="s">
        <v>275</v>
      </c>
      <c r="AM36" s="353"/>
      <c r="AS36" s="267">
        <f t="shared" si="5"/>
        <v>0.83511099999998351</v>
      </c>
      <c r="AT36" s="267">
        <f t="shared" si="6"/>
        <v>561</v>
      </c>
      <c r="AU36" s="267">
        <f t="shared" si="7"/>
        <v>0</v>
      </c>
      <c r="AV36" s="267">
        <f t="shared" si="8"/>
        <v>0.83511099999998351</v>
      </c>
      <c r="AW36" s="267">
        <f t="shared" si="9"/>
        <v>0.83511099999998351</v>
      </c>
    </row>
    <row r="37" spans="1:49" ht="40.5" hidden="1" customHeight="1" outlineLevel="1">
      <c r="A37" s="308">
        <v>8</v>
      </c>
      <c r="B37" s="306" t="s">
        <v>304</v>
      </c>
      <c r="C37" s="306"/>
      <c r="D37" s="307" t="s">
        <v>305</v>
      </c>
      <c r="E37" s="307" t="s">
        <v>306</v>
      </c>
      <c r="F37" s="305" t="s">
        <v>307</v>
      </c>
      <c r="G37" s="305" t="s">
        <v>272</v>
      </c>
      <c r="H37" s="305" t="s">
        <v>308</v>
      </c>
      <c r="I37" s="328">
        <v>561.06184199999996</v>
      </c>
      <c r="J37" s="328">
        <v>561.06184199999996</v>
      </c>
      <c r="K37" s="328"/>
      <c r="L37" s="328"/>
      <c r="M37" s="328"/>
      <c r="N37" s="333" t="s">
        <v>274</v>
      </c>
      <c r="O37" s="328">
        <f t="shared" si="16"/>
        <v>617.06184199999996</v>
      </c>
      <c r="P37" s="328">
        <v>561.06184199999996</v>
      </c>
      <c r="Q37" s="328"/>
      <c r="R37" s="328"/>
      <c r="S37" s="328">
        <v>56</v>
      </c>
      <c r="T37" s="328"/>
      <c r="U37" s="328"/>
      <c r="V37" s="328"/>
      <c r="W37" s="328"/>
      <c r="X37" s="328"/>
      <c r="Y37" s="328"/>
      <c r="Z37" s="328">
        <f t="shared" si="17"/>
        <v>561</v>
      </c>
      <c r="AA37" s="328">
        <v>561</v>
      </c>
      <c r="AB37" s="328"/>
      <c r="AC37" s="328"/>
      <c r="AD37" s="328"/>
      <c r="AE37" s="328"/>
      <c r="AF37" s="334">
        <f t="shared" si="18"/>
        <v>561</v>
      </c>
      <c r="AG37" s="334">
        <v>561</v>
      </c>
      <c r="AH37" s="352"/>
      <c r="AI37" s="352"/>
      <c r="AJ37" s="352"/>
      <c r="AK37" s="352">
        <f t="shared" si="19"/>
        <v>0</v>
      </c>
      <c r="AL37" s="307" t="s">
        <v>275</v>
      </c>
      <c r="AM37" s="353"/>
      <c r="AS37" s="267">
        <f t="shared" si="5"/>
        <v>6.1841999999955988E-2</v>
      </c>
      <c r="AT37" s="267">
        <f t="shared" si="6"/>
        <v>561</v>
      </c>
      <c r="AU37" s="267">
        <f t="shared" si="7"/>
        <v>0</v>
      </c>
      <c r="AV37" s="267">
        <f t="shared" si="8"/>
        <v>6.1841999999955988E-2</v>
      </c>
      <c r="AW37" s="267">
        <f t="shared" si="9"/>
        <v>6.1841999999955988E-2</v>
      </c>
    </row>
    <row r="38" spans="1:49" ht="40.5" hidden="1" customHeight="1" outlineLevel="1">
      <c r="A38" s="308">
        <v>9</v>
      </c>
      <c r="B38" s="306" t="s">
        <v>309</v>
      </c>
      <c r="C38" s="306"/>
      <c r="D38" s="307" t="s">
        <v>310</v>
      </c>
      <c r="E38" s="307" t="s">
        <v>311</v>
      </c>
      <c r="F38" s="305" t="s">
        <v>312</v>
      </c>
      <c r="G38" s="305" t="s">
        <v>272</v>
      </c>
      <c r="H38" s="305" t="s">
        <v>313</v>
      </c>
      <c r="I38" s="328">
        <v>560.02512000000002</v>
      </c>
      <c r="J38" s="328">
        <v>560.02512000000002</v>
      </c>
      <c r="K38" s="328"/>
      <c r="L38" s="328"/>
      <c r="M38" s="328"/>
      <c r="N38" s="333" t="s">
        <v>274</v>
      </c>
      <c r="O38" s="328">
        <f t="shared" si="16"/>
        <v>617.06184199999996</v>
      </c>
      <c r="P38" s="328">
        <v>561.06184199999996</v>
      </c>
      <c r="Q38" s="328"/>
      <c r="R38" s="328"/>
      <c r="S38" s="328">
        <v>56</v>
      </c>
      <c r="T38" s="328"/>
      <c r="U38" s="328"/>
      <c r="V38" s="328"/>
      <c r="W38" s="328"/>
      <c r="X38" s="328"/>
      <c r="Y38" s="328"/>
      <c r="Z38" s="328">
        <f t="shared" si="17"/>
        <v>560</v>
      </c>
      <c r="AA38" s="328">
        <v>560</v>
      </c>
      <c r="AB38" s="328"/>
      <c r="AC38" s="328"/>
      <c r="AD38" s="328"/>
      <c r="AE38" s="328"/>
      <c r="AF38" s="334">
        <f t="shared" si="18"/>
        <v>560</v>
      </c>
      <c r="AG38" s="334">
        <v>560</v>
      </c>
      <c r="AH38" s="352"/>
      <c r="AI38" s="352"/>
      <c r="AJ38" s="352"/>
      <c r="AK38" s="352">
        <f t="shared" si="19"/>
        <v>0</v>
      </c>
      <c r="AL38" s="307" t="s">
        <v>275</v>
      </c>
      <c r="AM38" s="353"/>
      <c r="AS38" s="267">
        <f t="shared" si="5"/>
        <v>2.5120000000015352E-2</v>
      </c>
      <c r="AT38" s="267">
        <f t="shared" si="6"/>
        <v>560</v>
      </c>
      <c r="AU38" s="267">
        <f t="shared" si="7"/>
        <v>0</v>
      </c>
      <c r="AV38" s="267">
        <f t="shared" si="8"/>
        <v>2.5120000000015352E-2</v>
      </c>
      <c r="AW38" s="267">
        <f t="shared" si="9"/>
        <v>2.5120000000015352E-2</v>
      </c>
    </row>
    <row r="39" spans="1:49" ht="40.5" hidden="1" customHeight="1" outlineLevel="1">
      <c r="A39" s="308">
        <v>10</v>
      </c>
      <c r="B39" s="306" t="s">
        <v>314</v>
      </c>
      <c r="C39" s="306"/>
      <c r="D39" s="307" t="s">
        <v>315</v>
      </c>
      <c r="E39" s="307" t="s">
        <v>233</v>
      </c>
      <c r="F39" s="305" t="s">
        <v>316</v>
      </c>
      <c r="G39" s="305" t="s">
        <v>272</v>
      </c>
      <c r="H39" s="305" t="s">
        <v>317</v>
      </c>
      <c r="I39" s="328">
        <v>560.72970499999997</v>
      </c>
      <c r="J39" s="328">
        <v>560.72970499999997</v>
      </c>
      <c r="K39" s="328"/>
      <c r="L39" s="328"/>
      <c r="M39" s="328"/>
      <c r="N39" s="333" t="s">
        <v>274</v>
      </c>
      <c r="O39" s="328">
        <f t="shared" si="16"/>
        <v>617</v>
      </c>
      <c r="P39" s="328">
        <v>561</v>
      </c>
      <c r="Q39" s="328"/>
      <c r="R39" s="328"/>
      <c r="S39" s="328">
        <v>56</v>
      </c>
      <c r="T39" s="328"/>
      <c r="U39" s="328"/>
      <c r="V39" s="328"/>
      <c r="W39" s="328"/>
      <c r="X39" s="328"/>
      <c r="Y39" s="328"/>
      <c r="Z39" s="328">
        <f t="shared" si="17"/>
        <v>561</v>
      </c>
      <c r="AA39" s="328">
        <v>561</v>
      </c>
      <c r="AB39" s="328"/>
      <c r="AC39" s="328"/>
      <c r="AD39" s="328"/>
      <c r="AE39" s="328"/>
      <c r="AF39" s="334">
        <f t="shared" si="18"/>
        <v>561</v>
      </c>
      <c r="AG39" s="334">
        <f>AA39</f>
        <v>561</v>
      </c>
      <c r="AH39" s="352"/>
      <c r="AI39" s="352"/>
      <c r="AJ39" s="352"/>
      <c r="AK39" s="352">
        <f t="shared" si="19"/>
        <v>0</v>
      </c>
      <c r="AL39" s="307" t="s">
        <v>275</v>
      </c>
      <c r="AM39" s="353"/>
      <c r="AS39" s="267">
        <f t="shared" si="5"/>
        <v>-0.27029500000003281</v>
      </c>
      <c r="AT39" s="267">
        <f t="shared" si="6"/>
        <v>561</v>
      </c>
      <c r="AU39" s="267">
        <f t="shared" si="7"/>
        <v>0</v>
      </c>
      <c r="AV39" s="267">
        <f t="shared" si="8"/>
        <v>-0.27029500000003281</v>
      </c>
      <c r="AW39" s="267">
        <f t="shared" si="9"/>
        <v>-0.27029500000003281</v>
      </c>
    </row>
    <row r="40" spans="1:49" ht="40.5" hidden="1" customHeight="1" outlineLevel="1">
      <c r="A40" s="308">
        <v>11</v>
      </c>
      <c r="B40" s="306" t="s">
        <v>318</v>
      </c>
      <c r="C40" s="306"/>
      <c r="D40" s="307" t="s">
        <v>319</v>
      </c>
      <c r="E40" s="307" t="s">
        <v>320</v>
      </c>
      <c r="F40" s="305" t="s">
        <v>321</v>
      </c>
      <c r="G40" s="305" t="s">
        <v>272</v>
      </c>
      <c r="H40" s="305" t="s">
        <v>322</v>
      </c>
      <c r="I40" s="328">
        <v>561.10653400000001</v>
      </c>
      <c r="J40" s="328">
        <v>561.10653400000001</v>
      </c>
      <c r="K40" s="328"/>
      <c r="L40" s="328"/>
      <c r="M40" s="328"/>
      <c r="N40" s="333" t="s">
        <v>274</v>
      </c>
      <c r="O40" s="328">
        <f t="shared" si="16"/>
        <v>617.10653400000001</v>
      </c>
      <c r="P40" s="328">
        <v>561.10653400000001</v>
      </c>
      <c r="Q40" s="328"/>
      <c r="R40" s="328"/>
      <c r="S40" s="328">
        <v>56</v>
      </c>
      <c r="T40" s="328"/>
      <c r="U40" s="328"/>
      <c r="V40" s="328"/>
      <c r="W40" s="328"/>
      <c r="X40" s="328"/>
      <c r="Y40" s="328"/>
      <c r="Z40" s="328">
        <f t="shared" si="17"/>
        <v>561</v>
      </c>
      <c r="AA40" s="328">
        <v>561</v>
      </c>
      <c r="AB40" s="328"/>
      <c r="AC40" s="328"/>
      <c r="AD40" s="328"/>
      <c r="AE40" s="328"/>
      <c r="AF40" s="334">
        <f t="shared" si="18"/>
        <v>561</v>
      </c>
      <c r="AG40" s="334">
        <v>561</v>
      </c>
      <c r="AH40" s="352"/>
      <c r="AI40" s="352"/>
      <c r="AJ40" s="352"/>
      <c r="AK40" s="352">
        <f t="shared" si="19"/>
        <v>0</v>
      </c>
      <c r="AL40" s="307" t="s">
        <v>275</v>
      </c>
      <c r="AM40" s="353"/>
      <c r="AS40" s="267">
        <f t="shared" si="5"/>
        <v>0.10653400000001056</v>
      </c>
      <c r="AT40" s="267">
        <f t="shared" si="6"/>
        <v>561</v>
      </c>
      <c r="AU40" s="267">
        <f t="shared" si="7"/>
        <v>0</v>
      </c>
      <c r="AV40" s="267">
        <f t="shared" si="8"/>
        <v>0.10653400000001056</v>
      </c>
      <c r="AW40" s="267">
        <f t="shared" si="9"/>
        <v>0.10653400000001056</v>
      </c>
    </row>
    <row r="41" spans="1:49" ht="40.5" hidden="1" customHeight="1" outlineLevel="1">
      <c r="A41" s="308">
        <v>12</v>
      </c>
      <c r="B41" s="310" t="s">
        <v>323</v>
      </c>
      <c r="C41" s="310"/>
      <c r="D41" s="307" t="s">
        <v>297</v>
      </c>
      <c r="E41" s="307" t="s">
        <v>238</v>
      </c>
      <c r="F41" s="307" t="s">
        <v>324</v>
      </c>
      <c r="G41" s="305" t="s">
        <v>325</v>
      </c>
      <c r="H41" s="305" t="s">
        <v>326</v>
      </c>
      <c r="I41" s="334">
        <v>1497.134963</v>
      </c>
      <c r="J41" s="335">
        <v>1360.134963</v>
      </c>
      <c r="K41" s="336"/>
      <c r="L41" s="336"/>
      <c r="M41" s="328">
        <v>137</v>
      </c>
      <c r="N41" s="333" t="s">
        <v>327</v>
      </c>
      <c r="O41" s="328">
        <f t="shared" si="16"/>
        <v>754</v>
      </c>
      <c r="P41" s="336">
        <v>685</v>
      </c>
      <c r="Q41" s="336"/>
      <c r="R41" s="336"/>
      <c r="S41" s="328">
        <v>69</v>
      </c>
      <c r="T41" s="328"/>
      <c r="U41" s="328"/>
      <c r="V41" s="328"/>
      <c r="W41" s="328"/>
      <c r="X41" s="328"/>
      <c r="Y41" s="328"/>
      <c r="Z41" s="328">
        <f t="shared" si="17"/>
        <v>754</v>
      </c>
      <c r="AA41" s="328">
        <v>685</v>
      </c>
      <c r="AB41" s="328"/>
      <c r="AC41" s="328"/>
      <c r="AD41" s="328"/>
      <c r="AE41" s="328">
        <v>69</v>
      </c>
      <c r="AF41" s="334">
        <f t="shared" si="18"/>
        <v>754</v>
      </c>
      <c r="AG41" s="336">
        <v>685</v>
      </c>
      <c r="AH41" s="354"/>
      <c r="AI41" s="354"/>
      <c r="AJ41" s="354"/>
      <c r="AK41" s="352">
        <f t="shared" si="19"/>
        <v>69</v>
      </c>
      <c r="AL41" s="307" t="s">
        <v>275</v>
      </c>
      <c r="AM41" s="353"/>
      <c r="AS41" s="267">
        <f t="shared" si="5"/>
        <v>743.13496299999997</v>
      </c>
      <c r="AT41" s="267">
        <f t="shared" si="6"/>
        <v>685</v>
      </c>
      <c r="AU41" s="267">
        <f t="shared" si="7"/>
        <v>0</v>
      </c>
      <c r="AV41" s="267">
        <f t="shared" si="8"/>
        <v>675.13496299999997</v>
      </c>
      <c r="AW41" s="267">
        <f t="shared" si="9"/>
        <v>743.13496299999997</v>
      </c>
    </row>
    <row r="42" spans="1:49" ht="40.5" hidden="1" customHeight="1" outlineLevel="1">
      <c r="A42" s="308">
        <v>13</v>
      </c>
      <c r="B42" s="310" t="s">
        <v>328</v>
      </c>
      <c r="C42" s="310"/>
      <c r="D42" s="307" t="s">
        <v>310</v>
      </c>
      <c r="E42" s="307" t="s">
        <v>311</v>
      </c>
      <c r="F42" s="307" t="s">
        <v>329</v>
      </c>
      <c r="G42" s="305" t="s">
        <v>325</v>
      </c>
      <c r="H42" s="305" t="s">
        <v>330</v>
      </c>
      <c r="I42" s="334">
        <v>753.612483</v>
      </c>
      <c r="J42" s="336">
        <v>684.612483</v>
      </c>
      <c r="K42" s="336"/>
      <c r="L42" s="336"/>
      <c r="M42" s="328">
        <v>69</v>
      </c>
      <c r="N42" s="333" t="s">
        <v>327</v>
      </c>
      <c r="O42" s="328">
        <f t="shared" si="16"/>
        <v>754</v>
      </c>
      <c r="P42" s="336">
        <v>685</v>
      </c>
      <c r="Q42" s="336"/>
      <c r="R42" s="336"/>
      <c r="S42" s="328">
        <v>69</v>
      </c>
      <c r="T42" s="328"/>
      <c r="U42" s="328"/>
      <c r="V42" s="328"/>
      <c r="W42" s="328"/>
      <c r="X42" s="328"/>
      <c r="Y42" s="328"/>
      <c r="Z42" s="328">
        <f t="shared" si="17"/>
        <v>754</v>
      </c>
      <c r="AA42" s="328">
        <v>685</v>
      </c>
      <c r="AB42" s="328"/>
      <c r="AC42" s="328"/>
      <c r="AD42" s="328"/>
      <c r="AE42" s="328">
        <v>69</v>
      </c>
      <c r="AF42" s="334">
        <f t="shared" si="18"/>
        <v>754</v>
      </c>
      <c r="AG42" s="336">
        <v>685</v>
      </c>
      <c r="AH42" s="354"/>
      <c r="AI42" s="354"/>
      <c r="AJ42" s="354"/>
      <c r="AK42" s="352">
        <v>69</v>
      </c>
      <c r="AL42" s="307" t="s">
        <v>275</v>
      </c>
      <c r="AM42" s="353"/>
      <c r="AS42" s="267">
        <f t="shared" si="5"/>
        <v>-0.38751700000000255</v>
      </c>
      <c r="AT42" s="267">
        <f t="shared" si="6"/>
        <v>685</v>
      </c>
      <c r="AU42" s="267">
        <f t="shared" si="7"/>
        <v>0</v>
      </c>
      <c r="AV42" s="267">
        <f t="shared" si="8"/>
        <v>-0.38751700000000255</v>
      </c>
      <c r="AW42" s="267">
        <f t="shared" si="9"/>
        <v>-0.38751700000000255</v>
      </c>
    </row>
    <row r="43" spans="1:49" ht="40.5" hidden="1" customHeight="1" outlineLevel="1">
      <c r="A43" s="308">
        <v>14</v>
      </c>
      <c r="B43" s="310" t="s">
        <v>331</v>
      </c>
      <c r="C43" s="310"/>
      <c r="D43" s="307" t="s">
        <v>305</v>
      </c>
      <c r="E43" s="307" t="s">
        <v>306</v>
      </c>
      <c r="F43" s="307" t="s">
        <v>332</v>
      </c>
      <c r="G43" s="305" t="s">
        <v>325</v>
      </c>
      <c r="H43" s="305" t="s">
        <v>333</v>
      </c>
      <c r="I43" s="334">
        <v>753.71157700000003</v>
      </c>
      <c r="J43" s="336">
        <v>684.71157700000003</v>
      </c>
      <c r="K43" s="336"/>
      <c r="L43" s="336"/>
      <c r="M43" s="328">
        <v>69</v>
      </c>
      <c r="N43" s="333" t="s">
        <v>327</v>
      </c>
      <c r="O43" s="328">
        <f t="shared" si="16"/>
        <v>754</v>
      </c>
      <c r="P43" s="336">
        <v>685</v>
      </c>
      <c r="Q43" s="336"/>
      <c r="R43" s="336"/>
      <c r="S43" s="328">
        <v>69</v>
      </c>
      <c r="T43" s="328"/>
      <c r="U43" s="328"/>
      <c r="V43" s="328"/>
      <c r="W43" s="328"/>
      <c r="X43" s="328"/>
      <c r="Y43" s="328"/>
      <c r="Z43" s="328">
        <f t="shared" si="17"/>
        <v>754</v>
      </c>
      <c r="AA43" s="328">
        <v>685</v>
      </c>
      <c r="AB43" s="328"/>
      <c r="AC43" s="328"/>
      <c r="AD43" s="328"/>
      <c r="AE43" s="328">
        <v>69</v>
      </c>
      <c r="AF43" s="334">
        <f t="shared" si="18"/>
        <v>754</v>
      </c>
      <c r="AG43" s="336">
        <v>685</v>
      </c>
      <c r="AH43" s="354"/>
      <c r="AI43" s="354"/>
      <c r="AJ43" s="354"/>
      <c r="AK43" s="352">
        <v>69</v>
      </c>
      <c r="AL43" s="307" t="s">
        <v>275</v>
      </c>
      <c r="AM43" s="353"/>
      <c r="AS43" s="267">
        <f t="shared" si="5"/>
        <v>-0.28842299999996612</v>
      </c>
      <c r="AT43" s="267">
        <f t="shared" si="6"/>
        <v>685</v>
      </c>
      <c r="AU43" s="267">
        <f t="shared" si="7"/>
        <v>0</v>
      </c>
      <c r="AV43" s="267">
        <f t="shared" si="8"/>
        <v>-0.28842299999996612</v>
      </c>
      <c r="AW43" s="267">
        <f t="shared" si="9"/>
        <v>-0.28842299999996612</v>
      </c>
    </row>
    <row r="44" spans="1:49" ht="40.5" hidden="1" customHeight="1" outlineLevel="1">
      <c r="A44" s="308">
        <v>15</v>
      </c>
      <c r="B44" s="310" t="s">
        <v>334</v>
      </c>
      <c r="C44" s="310"/>
      <c r="D44" s="307" t="s">
        <v>287</v>
      </c>
      <c r="E44" s="307" t="s">
        <v>288</v>
      </c>
      <c r="F44" s="307" t="s">
        <v>335</v>
      </c>
      <c r="G44" s="305" t="s">
        <v>325</v>
      </c>
      <c r="H44" s="305" t="s">
        <v>336</v>
      </c>
      <c r="I44" s="334">
        <v>753.29258700000003</v>
      </c>
      <c r="J44" s="336">
        <v>685.292597</v>
      </c>
      <c r="K44" s="336"/>
      <c r="L44" s="336"/>
      <c r="M44" s="328">
        <v>68</v>
      </c>
      <c r="N44" s="333" t="s">
        <v>327</v>
      </c>
      <c r="O44" s="328">
        <f t="shared" si="16"/>
        <v>754</v>
      </c>
      <c r="P44" s="336">
        <v>685</v>
      </c>
      <c r="Q44" s="336"/>
      <c r="R44" s="336"/>
      <c r="S44" s="328">
        <v>69</v>
      </c>
      <c r="T44" s="328"/>
      <c r="U44" s="328"/>
      <c r="V44" s="328"/>
      <c r="W44" s="328"/>
      <c r="X44" s="328"/>
      <c r="Y44" s="328"/>
      <c r="Z44" s="328">
        <f t="shared" si="17"/>
        <v>753</v>
      </c>
      <c r="AA44" s="328">
        <v>685</v>
      </c>
      <c r="AB44" s="328"/>
      <c r="AC44" s="328"/>
      <c r="AD44" s="328"/>
      <c r="AE44" s="328">
        <v>68</v>
      </c>
      <c r="AF44" s="334">
        <f t="shared" si="18"/>
        <v>753</v>
      </c>
      <c r="AG44" s="336">
        <v>685</v>
      </c>
      <c r="AH44" s="354"/>
      <c r="AI44" s="354"/>
      <c r="AJ44" s="354"/>
      <c r="AK44" s="352">
        <f>AE44</f>
        <v>68</v>
      </c>
      <c r="AL44" s="307" t="s">
        <v>275</v>
      </c>
      <c r="AM44" s="353"/>
      <c r="AS44" s="267">
        <f t="shared" si="5"/>
        <v>0.29258700000002591</v>
      </c>
      <c r="AT44" s="267">
        <f t="shared" si="6"/>
        <v>685</v>
      </c>
      <c r="AU44" s="267">
        <f t="shared" si="7"/>
        <v>0</v>
      </c>
      <c r="AV44" s="267">
        <f t="shared" si="8"/>
        <v>0.29259700000000066</v>
      </c>
      <c r="AW44" s="267">
        <f t="shared" si="9"/>
        <v>0.29258700000002591</v>
      </c>
    </row>
    <row r="45" spans="1:49" ht="40.5" hidden="1" customHeight="1" outlineLevel="1">
      <c r="A45" s="308">
        <v>16</v>
      </c>
      <c r="B45" s="310" t="s">
        <v>337</v>
      </c>
      <c r="C45" s="310"/>
      <c r="D45" s="307" t="s">
        <v>301</v>
      </c>
      <c r="E45" s="307" t="s">
        <v>227</v>
      </c>
      <c r="F45" s="307" t="s">
        <v>338</v>
      </c>
      <c r="G45" s="305" t="s">
        <v>325</v>
      </c>
      <c r="H45" s="305" t="s">
        <v>339</v>
      </c>
      <c r="I45" s="334">
        <v>754.10401899999999</v>
      </c>
      <c r="J45" s="336">
        <v>685.10401899999999</v>
      </c>
      <c r="K45" s="336"/>
      <c r="L45" s="336"/>
      <c r="M45" s="328">
        <v>69</v>
      </c>
      <c r="N45" s="333" t="s">
        <v>327</v>
      </c>
      <c r="O45" s="328">
        <f t="shared" si="16"/>
        <v>754</v>
      </c>
      <c r="P45" s="336">
        <v>685</v>
      </c>
      <c r="Q45" s="336"/>
      <c r="R45" s="336"/>
      <c r="S45" s="328">
        <v>69</v>
      </c>
      <c r="T45" s="328"/>
      <c r="U45" s="328"/>
      <c r="V45" s="328"/>
      <c r="W45" s="328"/>
      <c r="X45" s="328"/>
      <c r="Y45" s="328"/>
      <c r="Z45" s="328">
        <f t="shared" si="17"/>
        <v>754</v>
      </c>
      <c r="AA45" s="328">
        <v>685</v>
      </c>
      <c r="AB45" s="328"/>
      <c r="AC45" s="328"/>
      <c r="AD45" s="328"/>
      <c r="AE45" s="328">
        <v>69</v>
      </c>
      <c r="AF45" s="334">
        <f t="shared" si="18"/>
        <v>754</v>
      </c>
      <c r="AG45" s="336">
        <v>685</v>
      </c>
      <c r="AH45" s="354"/>
      <c r="AI45" s="354"/>
      <c r="AJ45" s="354"/>
      <c r="AK45" s="352">
        <v>69</v>
      </c>
      <c r="AL45" s="307" t="s">
        <v>275</v>
      </c>
      <c r="AM45" s="353"/>
      <c r="AS45" s="267">
        <f t="shared" si="5"/>
        <v>0.10401899999999387</v>
      </c>
      <c r="AT45" s="267">
        <f t="shared" si="6"/>
        <v>685</v>
      </c>
      <c r="AU45" s="267">
        <f t="shared" si="7"/>
        <v>0</v>
      </c>
      <c r="AV45" s="267">
        <f t="shared" si="8"/>
        <v>0.10401899999999387</v>
      </c>
      <c r="AW45" s="267">
        <f t="shared" si="9"/>
        <v>0.10401899999999387</v>
      </c>
    </row>
    <row r="46" spans="1:49" ht="40.5" hidden="1" customHeight="1" outlineLevel="1">
      <c r="A46" s="308">
        <v>17</v>
      </c>
      <c r="B46" s="310" t="s">
        <v>340</v>
      </c>
      <c r="C46" s="310"/>
      <c r="D46" s="307" t="s">
        <v>277</v>
      </c>
      <c r="E46" s="307" t="s">
        <v>278</v>
      </c>
      <c r="F46" s="307" t="s">
        <v>341</v>
      </c>
      <c r="G46" s="305" t="s">
        <v>325</v>
      </c>
      <c r="H46" s="305" t="s">
        <v>342</v>
      </c>
      <c r="I46" s="334">
        <v>1397.8335770000001</v>
      </c>
      <c r="J46" s="335">
        <v>1270.8335770000001</v>
      </c>
      <c r="K46" s="336"/>
      <c r="L46" s="336"/>
      <c r="M46" s="328">
        <v>127</v>
      </c>
      <c r="N46" s="333" t="s">
        <v>327</v>
      </c>
      <c r="O46" s="328">
        <f t="shared" si="16"/>
        <v>754</v>
      </c>
      <c r="P46" s="336">
        <v>685</v>
      </c>
      <c r="Q46" s="336"/>
      <c r="R46" s="336"/>
      <c r="S46" s="328">
        <v>69</v>
      </c>
      <c r="T46" s="328"/>
      <c r="U46" s="328"/>
      <c r="V46" s="328"/>
      <c r="W46" s="328"/>
      <c r="X46" s="328"/>
      <c r="Y46" s="328"/>
      <c r="Z46" s="328">
        <f t="shared" si="17"/>
        <v>754</v>
      </c>
      <c r="AA46" s="328">
        <v>685</v>
      </c>
      <c r="AB46" s="328"/>
      <c r="AC46" s="328"/>
      <c r="AD46" s="328"/>
      <c r="AE46" s="328">
        <v>69</v>
      </c>
      <c r="AF46" s="334">
        <f t="shared" si="18"/>
        <v>754</v>
      </c>
      <c r="AG46" s="336">
        <v>685</v>
      </c>
      <c r="AH46" s="354"/>
      <c r="AI46" s="354"/>
      <c r="AJ46" s="354"/>
      <c r="AK46" s="352">
        <v>69</v>
      </c>
      <c r="AL46" s="307" t="s">
        <v>275</v>
      </c>
      <c r="AM46" s="353"/>
      <c r="AS46" s="267">
        <f t="shared" si="5"/>
        <v>643.8335770000001</v>
      </c>
      <c r="AT46" s="267">
        <f t="shared" si="6"/>
        <v>685</v>
      </c>
      <c r="AU46" s="267">
        <f t="shared" si="7"/>
        <v>0</v>
      </c>
      <c r="AV46" s="267">
        <f t="shared" si="8"/>
        <v>585.8335770000001</v>
      </c>
      <c r="AW46" s="267">
        <f t="shared" si="9"/>
        <v>643.8335770000001</v>
      </c>
    </row>
    <row r="47" spans="1:49" ht="40.5" hidden="1" customHeight="1" outlineLevel="1">
      <c r="A47" s="308">
        <v>18</v>
      </c>
      <c r="B47" s="310" t="s">
        <v>343</v>
      </c>
      <c r="C47" s="310"/>
      <c r="D47" s="307" t="s">
        <v>282</v>
      </c>
      <c r="E47" s="307" t="s">
        <v>283</v>
      </c>
      <c r="F47" s="307" t="s">
        <v>344</v>
      </c>
      <c r="G47" s="305" t="s">
        <v>325</v>
      </c>
      <c r="H47" s="305" t="s">
        <v>345</v>
      </c>
      <c r="I47" s="334">
        <v>1083.8390890000001</v>
      </c>
      <c r="J47" s="336">
        <v>984.83908899999994</v>
      </c>
      <c r="K47" s="336"/>
      <c r="L47" s="336"/>
      <c r="M47" s="328">
        <v>99</v>
      </c>
      <c r="N47" s="333" t="s">
        <v>327</v>
      </c>
      <c r="O47" s="328">
        <f t="shared" si="16"/>
        <v>754</v>
      </c>
      <c r="P47" s="336">
        <v>685</v>
      </c>
      <c r="Q47" s="336"/>
      <c r="R47" s="336"/>
      <c r="S47" s="328">
        <v>69</v>
      </c>
      <c r="T47" s="328"/>
      <c r="U47" s="328"/>
      <c r="V47" s="328"/>
      <c r="W47" s="328"/>
      <c r="X47" s="328"/>
      <c r="Y47" s="328"/>
      <c r="Z47" s="328">
        <f t="shared" si="17"/>
        <v>754</v>
      </c>
      <c r="AA47" s="328">
        <v>685</v>
      </c>
      <c r="AB47" s="328"/>
      <c r="AC47" s="328"/>
      <c r="AD47" s="328"/>
      <c r="AE47" s="328">
        <v>69</v>
      </c>
      <c r="AF47" s="334">
        <f t="shared" si="18"/>
        <v>754</v>
      </c>
      <c r="AG47" s="336">
        <v>685</v>
      </c>
      <c r="AH47" s="354"/>
      <c r="AI47" s="354"/>
      <c r="AJ47" s="354"/>
      <c r="AK47" s="352">
        <f>AE47</f>
        <v>69</v>
      </c>
      <c r="AL47" s="307" t="s">
        <v>275</v>
      </c>
      <c r="AM47" s="353"/>
      <c r="AS47" s="267">
        <f t="shared" si="5"/>
        <v>329.83908900000006</v>
      </c>
      <c r="AT47" s="267">
        <f t="shared" si="6"/>
        <v>685</v>
      </c>
      <c r="AU47" s="267">
        <f t="shared" si="7"/>
        <v>0</v>
      </c>
      <c r="AV47" s="267">
        <f t="shared" si="8"/>
        <v>299.83908899999994</v>
      </c>
      <c r="AW47" s="267">
        <f t="shared" si="9"/>
        <v>329.83908900000006</v>
      </c>
    </row>
    <row r="48" spans="1:49" ht="40.5" hidden="1" customHeight="1" outlineLevel="1">
      <c r="A48" s="308">
        <v>19</v>
      </c>
      <c r="B48" s="310" t="s">
        <v>346</v>
      </c>
      <c r="C48" s="310"/>
      <c r="D48" s="307" t="s">
        <v>270</v>
      </c>
      <c r="E48" s="307" t="s">
        <v>243</v>
      </c>
      <c r="F48" s="307" t="s">
        <v>347</v>
      </c>
      <c r="G48" s="305" t="s">
        <v>325</v>
      </c>
      <c r="H48" s="305" t="s">
        <v>348</v>
      </c>
      <c r="I48" s="334">
        <v>1448.5249369999999</v>
      </c>
      <c r="J48" s="335">
        <v>1316.5249369999999</v>
      </c>
      <c r="K48" s="336"/>
      <c r="L48" s="336"/>
      <c r="M48" s="328">
        <v>132</v>
      </c>
      <c r="N48" s="333" t="s">
        <v>327</v>
      </c>
      <c r="O48" s="328">
        <f t="shared" si="16"/>
        <v>754</v>
      </c>
      <c r="P48" s="336">
        <v>685</v>
      </c>
      <c r="Q48" s="336"/>
      <c r="R48" s="336"/>
      <c r="S48" s="328">
        <v>69</v>
      </c>
      <c r="T48" s="328"/>
      <c r="U48" s="328"/>
      <c r="V48" s="328"/>
      <c r="W48" s="328"/>
      <c r="X48" s="328"/>
      <c r="Y48" s="328"/>
      <c r="Z48" s="328">
        <f t="shared" si="17"/>
        <v>754</v>
      </c>
      <c r="AA48" s="328">
        <v>685</v>
      </c>
      <c r="AB48" s="328"/>
      <c r="AC48" s="328"/>
      <c r="AD48" s="328"/>
      <c r="AE48" s="328">
        <v>69</v>
      </c>
      <c r="AF48" s="334">
        <f t="shared" si="18"/>
        <v>754</v>
      </c>
      <c r="AG48" s="336">
        <v>685</v>
      </c>
      <c r="AH48" s="354"/>
      <c r="AI48" s="354"/>
      <c r="AJ48" s="354"/>
      <c r="AK48" s="352">
        <f>AE48</f>
        <v>69</v>
      </c>
      <c r="AL48" s="307" t="s">
        <v>275</v>
      </c>
      <c r="AM48" s="353"/>
      <c r="AS48" s="267">
        <f t="shared" si="5"/>
        <v>694.52493699999991</v>
      </c>
      <c r="AT48" s="267">
        <f t="shared" si="6"/>
        <v>685</v>
      </c>
      <c r="AU48" s="267">
        <f t="shared" si="7"/>
        <v>0</v>
      </c>
      <c r="AV48" s="267">
        <f t="shared" si="8"/>
        <v>631.52493699999991</v>
      </c>
      <c r="AW48" s="267">
        <f t="shared" si="9"/>
        <v>694.52493699999991</v>
      </c>
    </row>
    <row r="49" spans="1:49" ht="40.5" hidden="1" customHeight="1" outlineLevel="1">
      <c r="A49" s="308">
        <v>20</v>
      </c>
      <c r="B49" s="310" t="s">
        <v>349</v>
      </c>
      <c r="C49" s="310"/>
      <c r="D49" s="307" t="s">
        <v>315</v>
      </c>
      <c r="E49" s="307" t="s">
        <v>233</v>
      </c>
      <c r="F49" s="307" t="s">
        <v>350</v>
      </c>
      <c r="G49" s="305" t="s">
        <v>325</v>
      </c>
      <c r="H49" s="305" t="s">
        <v>351</v>
      </c>
      <c r="I49" s="334">
        <v>2262.5481890000001</v>
      </c>
      <c r="J49" s="335">
        <v>2055.5481890000001</v>
      </c>
      <c r="K49" s="336"/>
      <c r="L49" s="336"/>
      <c r="M49" s="328">
        <v>207</v>
      </c>
      <c r="N49" s="333" t="s">
        <v>327</v>
      </c>
      <c r="O49" s="328">
        <f t="shared" si="16"/>
        <v>754</v>
      </c>
      <c r="P49" s="336">
        <v>685</v>
      </c>
      <c r="Q49" s="336"/>
      <c r="R49" s="336"/>
      <c r="S49" s="328">
        <v>69</v>
      </c>
      <c r="T49" s="328"/>
      <c r="U49" s="328"/>
      <c r="V49" s="328"/>
      <c r="W49" s="328"/>
      <c r="X49" s="328"/>
      <c r="Y49" s="328"/>
      <c r="Z49" s="328">
        <f t="shared" si="17"/>
        <v>754</v>
      </c>
      <c r="AA49" s="328">
        <v>685</v>
      </c>
      <c r="AB49" s="328"/>
      <c r="AC49" s="328"/>
      <c r="AD49" s="328"/>
      <c r="AE49" s="328">
        <v>69</v>
      </c>
      <c r="AF49" s="334">
        <f t="shared" si="18"/>
        <v>754</v>
      </c>
      <c r="AG49" s="336">
        <v>685</v>
      </c>
      <c r="AH49" s="354"/>
      <c r="AI49" s="354"/>
      <c r="AJ49" s="354"/>
      <c r="AK49" s="352">
        <f>AE49</f>
        <v>69</v>
      </c>
      <c r="AL49" s="307" t="s">
        <v>275</v>
      </c>
      <c r="AM49" s="353"/>
      <c r="AS49" s="267">
        <f t="shared" si="5"/>
        <v>1508.5481890000001</v>
      </c>
      <c r="AT49" s="267">
        <f t="shared" si="6"/>
        <v>685</v>
      </c>
      <c r="AU49" s="267">
        <f t="shared" si="7"/>
        <v>0</v>
      </c>
      <c r="AV49" s="267">
        <f t="shared" si="8"/>
        <v>1370.5481890000001</v>
      </c>
      <c r="AW49" s="267">
        <f t="shared" si="9"/>
        <v>1508.5481890000001</v>
      </c>
    </row>
    <row r="50" spans="1:49" ht="40.5" hidden="1" customHeight="1" outlineLevel="1">
      <c r="A50" s="308">
        <v>21</v>
      </c>
      <c r="B50" s="310" t="s">
        <v>352</v>
      </c>
      <c r="C50" s="310"/>
      <c r="D50" s="307" t="s">
        <v>353</v>
      </c>
      <c r="E50" s="307" t="s">
        <v>354</v>
      </c>
      <c r="F50" s="307" t="s">
        <v>355</v>
      </c>
      <c r="G50" s="305" t="s">
        <v>325</v>
      </c>
      <c r="H50" s="305" t="s">
        <v>356</v>
      </c>
      <c r="I50" s="334">
        <v>1206.9996630000001</v>
      </c>
      <c r="J50" s="335">
        <v>1096.9996630000001</v>
      </c>
      <c r="K50" s="336"/>
      <c r="L50" s="336"/>
      <c r="M50" s="328">
        <v>110</v>
      </c>
      <c r="N50" s="333" t="s">
        <v>327</v>
      </c>
      <c r="O50" s="328">
        <f t="shared" si="16"/>
        <v>754</v>
      </c>
      <c r="P50" s="336">
        <v>685</v>
      </c>
      <c r="Q50" s="336"/>
      <c r="R50" s="336"/>
      <c r="S50" s="328">
        <v>69</v>
      </c>
      <c r="T50" s="328"/>
      <c r="U50" s="328"/>
      <c r="V50" s="328"/>
      <c r="W50" s="328"/>
      <c r="X50" s="328"/>
      <c r="Y50" s="328"/>
      <c r="Z50" s="328">
        <f t="shared" si="17"/>
        <v>754</v>
      </c>
      <c r="AA50" s="328">
        <v>685</v>
      </c>
      <c r="AB50" s="328"/>
      <c r="AC50" s="328"/>
      <c r="AD50" s="328"/>
      <c r="AE50" s="328">
        <v>69</v>
      </c>
      <c r="AF50" s="334">
        <f t="shared" si="18"/>
        <v>754</v>
      </c>
      <c r="AG50" s="336">
        <v>685</v>
      </c>
      <c r="AH50" s="354"/>
      <c r="AI50" s="354"/>
      <c r="AJ50" s="354"/>
      <c r="AK50" s="352">
        <f>AE50</f>
        <v>69</v>
      </c>
      <c r="AL50" s="307" t="s">
        <v>275</v>
      </c>
      <c r="AM50" s="353"/>
      <c r="AS50" s="267">
        <f t="shared" si="5"/>
        <v>452.99966300000006</v>
      </c>
      <c r="AT50" s="267">
        <f t="shared" si="6"/>
        <v>685</v>
      </c>
      <c r="AU50" s="267">
        <f t="shared" si="7"/>
        <v>0</v>
      </c>
      <c r="AV50" s="267">
        <f t="shared" si="8"/>
        <v>411.99966300000006</v>
      </c>
      <c r="AW50" s="267">
        <f t="shared" si="9"/>
        <v>452.99966300000006</v>
      </c>
    </row>
    <row r="51" spans="1:49" ht="40.5" hidden="1" customHeight="1" outlineLevel="1">
      <c r="A51" s="308">
        <v>22</v>
      </c>
      <c r="B51" s="310" t="s">
        <v>357</v>
      </c>
      <c r="C51" s="310"/>
      <c r="D51" s="307" t="s">
        <v>319</v>
      </c>
      <c r="E51" s="307" t="s">
        <v>320</v>
      </c>
      <c r="F51" s="307" t="s">
        <v>358</v>
      </c>
      <c r="G51" s="305" t="s">
        <v>325</v>
      </c>
      <c r="H51" s="305" t="s">
        <v>359</v>
      </c>
      <c r="I51" s="334">
        <v>1475.1235730000001</v>
      </c>
      <c r="J51" s="336">
        <v>1340.1235730000001</v>
      </c>
      <c r="K51" s="336"/>
      <c r="L51" s="336"/>
      <c r="M51" s="328">
        <v>135</v>
      </c>
      <c r="N51" s="333" t="s">
        <v>359</v>
      </c>
      <c r="O51" s="328">
        <f t="shared" si="16"/>
        <v>1475.1235730000001</v>
      </c>
      <c r="P51" s="336">
        <v>1340.1235730000001</v>
      </c>
      <c r="Q51" s="336"/>
      <c r="R51" s="336"/>
      <c r="S51" s="328">
        <v>135</v>
      </c>
      <c r="T51" s="328"/>
      <c r="U51" s="328"/>
      <c r="V51" s="328"/>
      <c r="W51" s="328"/>
      <c r="X51" s="328"/>
      <c r="Y51" s="328"/>
      <c r="Z51" s="328">
        <f t="shared" si="17"/>
        <v>754</v>
      </c>
      <c r="AA51" s="328">
        <v>685</v>
      </c>
      <c r="AB51" s="328"/>
      <c r="AC51" s="328"/>
      <c r="AD51" s="328"/>
      <c r="AE51" s="328">
        <v>69</v>
      </c>
      <c r="AF51" s="334">
        <f t="shared" si="18"/>
        <v>754</v>
      </c>
      <c r="AG51" s="336">
        <v>685</v>
      </c>
      <c r="AH51" s="354"/>
      <c r="AI51" s="354"/>
      <c r="AJ51" s="354"/>
      <c r="AK51" s="352">
        <f>AE51</f>
        <v>69</v>
      </c>
      <c r="AL51" s="307" t="s">
        <v>275</v>
      </c>
      <c r="AM51" s="353"/>
      <c r="AS51" s="267">
        <f t="shared" si="5"/>
        <v>721.12357300000008</v>
      </c>
      <c r="AT51" s="267">
        <f t="shared" si="6"/>
        <v>685</v>
      </c>
      <c r="AU51" s="267">
        <f t="shared" si="7"/>
        <v>0</v>
      </c>
      <c r="AV51" s="267">
        <f t="shared" si="8"/>
        <v>655.12357300000008</v>
      </c>
      <c r="AW51" s="267">
        <f t="shared" si="9"/>
        <v>721.12357300000008</v>
      </c>
    </row>
    <row r="52" spans="1:49" ht="40.5" hidden="1" customHeight="1" outlineLevel="1">
      <c r="A52" s="308">
        <v>23</v>
      </c>
      <c r="B52" s="310" t="s">
        <v>360</v>
      </c>
      <c r="C52" s="310"/>
      <c r="D52" s="307" t="s">
        <v>361</v>
      </c>
      <c r="E52" s="307" t="s">
        <v>306</v>
      </c>
      <c r="F52" s="307" t="s">
        <v>362</v>
      </c>
      <c r="G52" s="305" t="s">
        <v>259</v>
      </c>
      <c r="H52" s="307"/>
      <c r="I52" s="328">
        <f t="shared" ref="I52:I83" si="20">SUM(J52:M52)</f>
        <v>4500</v>
      </c>
      <c r="J52" s="328">
        <v>800</v>
      </c>
      <c r="K52" s="328"/>
      <c r="L52" s="328">
        <v>3580</v>
      </c>
      <c r="M52" s="328">
        <v>120</v>
      </c>
      <c r="N52" s="329" t="s">
        <v>363</v>
      </c>
      <c r="O52" s="328">
        <f t="shared" si="16"/>
        <v>4500</v>
      </c>
      <c r="P52" s="328">
        <v>800</v>
      </c>
      <c r="Q52" s="328"/>
      <c r="R52" s="328">
        <v>3580</v>
      </c>
      <c r="S52" s="328">
        <v>120</v>
      </c>
      <c r="T52" s="328"/>
      <c r="U52" s="328"/>
      <c r="V52" s="328"/>
      <c r="W52" s="328"/>
      <c r="X52" s="328"/>
      <c r="Y52" s="328"/>
      <c r="Z52" s="328">
        <f t="shared" si="17"/>
        <v>4500</v>
      </c>
      <c r="AA52" s="328">
        <v>800</v>
      </c>
      <c r="AB52" s="328">
        <v>0</v>
      </c>
      <c r="AC52" s="328">
        <v>3580</v>
      </c>
      <c r="AD52" s="328"/>
      <c r="AE52" s="328">
        <v>120</v>
      </c>
      <c r="AF52" s="334">
        <f t="shared" si="18"/>
        <v>4500</v>
      </c>
      <c r="AG52" s="328">
        <v>800</v>
      </c>
      <c r="AH52" s="349">
        <f>K52</f>
        <v>0</v>
      </c>
      <c r="AI52" s="349">
        <v>3580</v>
      </c>
      <c r="AJ52" s="349"/>
      <c r="AK52" s="352">
        <v>120</v>
      </c>
      <c r="AL52" s="349"/>
      <c r="AS52" s="267">
        <f t="shared" si="5"/>
        <v>0</v>
      </c>
      <c r="AT52" s="267">
        <f t="shared" si="6"/>
        <v>800</v>
      </c>
      <c r="AU52" s="267">
        <f t="shared" si="7"/>
        <v>0</v>
      </c>
      <c r="AV52" s="267">
        <f t="shared" si="8"/>
        <v>0</v>
      </c>
      <c r="AW52" s="267">
        <f t="shared" si="9"/>
        <v>0</v>
      </c>
    </row>
    <row r="53" spans="1:49" ht="40.5" hidden="1" customHeight="1" outlineLevel="1">
      <c r="A53" s="308">
        <v>24</v>
      </c>
      <c r="B53" s="310" t="s">
        <v>364</v>
      </c>
      <c r="C53" s="310"/>
      <c r="D53" s="307" t="s">
        <v>361</v>
      </c>
      <c r="E53" s="307" t="s">
        <v>306</v>
      </c>
      <c r="F53" s="307" t="s">
        <v>365</v>
      </c>
      <c r="G53" s="305" t="s">
        <v>259</v>
      </c>
      <c r="H53" s="307"/>
      <c r="I53" s="328">
        <f t="shared" si="20"/>
        <v>4400</v>
      </c>
      <c r="J53" s="328">
        <v>700</v>
      </c>
      <c r="K53" s="328"/>
      <c r="L53" s="328">
        <v>3500</v>
      </c>
      <c r="M53" s="328">
        <v>200</v>
      </c>
      <c r="N53" s="329" t="s">
        <v>363</v>
      </c>
      <c r="O53" s="328">
        <f t="shared" si="16"/>
        <v>4400</v>
      </c>
      <c r="P53" s="328">
        <v>700</v>
      </c>
      <c r="Q53" s="328"/>
      <c r="R53" s="328">
        <v>3500</v>
      </c>
      <c r="S53" s="328">
        <v>200</v>
      </c>
      <c r="T53" s="328"/>
      <c r="U53" s="328"/>
      <c r="V53" s="328"/>
      <c r="W53" s="328"/>
      <c r="X53" s="328"/>
      <c r="Y53" s="328"/>
      <c r="Z53" s="328">
        <f t="shared" si="17"/>
        <v>4400</v>
      </c>
      <c r="AA53" s="328">
        <v>700</v>
      </c>
      <c r="AB53" s="328">
        <v>0</v>
      </c>
      <c r="AC53" s="328">
        <v>3500</v>
      </c>
      <c r="AD53" s="328"/>
      <c r="AE53" s="328">
        <v>200</v>
      </c>
      <c r="AF53" s="334">
        <f t="shared" si="18"/>
        <v>4400</v>
      </c>
      <c r="AG53" s="328">
        <v>700</v>
      </c>
      <c r="AH53" s="349">
        <f>K53</f>
        <v>0</v>
      </c>
      <c r="AI53" s="349">
        <v>3500</v>
      </c>
      <c r="AJ53" s="349"/>
      <c r="AK53" s="352">
        <v>200</v>
      </c>
      <c r="AL53" s="349"/>
      <c r="AS53" s="267">
        <f t="shared" si="5"/>
        <v>0</v>
      </c>
      <c r="AT53" s="267">
        <f t="shared" si="6"/>
        <v>700</v>
      </c>
      <c r="AU53" s="267">
        <f t="shared" si="7"/>
        <v>0</v>
      </c>
      <c r="AV53" s="267">
        <f t="shared" si="8"/>
        <v>0</v>
      </c>
      <c r="AW53" s="267">
        <f t="shared" si="9"/>
        <v>0</v>
      </c>
    </row>
    <row r="54" spans="1:49" ht="40.5" hidden="1" customHeight="1" outlineLevel="1">
      <c r="A54" s="308">
        <v>25</v>
      </c>
      <c r="B54" s="314" t="s">
        <v>366</v>
      </c>
      <c r="C54" s="314"/>
      <c r="D54" s="312" t="s">
        <v>367</v>
      </c>
      <c r="E54" s="312" t="s">
        <v>368</v>
      </c>
      <c r="F54" s="315" t="s">
        <v>369</v>
      </c>
      <c r="G54" s="305" t="s">
        <v>259</v>
      </c>
      <c r="H54" s="307"/>
      <c r="I54" s="328">
        <f t="shared" si="20"/>
        <v>494</v>
      </c>
      <c r="J54" s="328">
        <v>462</v>
      </c>
      <c r="K54" s="328">
        <v>0</v>
      </c>
      <c r="L54" s="328">
        <v>9</v>
      </c>
      <c r="M54" s="328">
        <v>23</v>
      </c>
      <c r="N54" s="329" t="s">
        <v>363</v>
      </c>
      <c r="O54" s="328">
        <f t="shared" si="16"/>
        <v>494</v>
      </c>
      <c r="P54" s="328">
        <v>462</v>
      </c>
      <c r="Q54" s="328"/>
      <c r="R54" s="328">
        <v>9</v>
      </c>
      <c r="S54" s="328">
        <v>23</v>
      </c>
      <c r="T54" s="328"/>
      <c r="U54" s="328"/>
      <c r="V54" s="328"/>
      <c r="W54" s="328"/>
      <c r="X54" s="328"/>
      <c r="Y54" s="328"/>
      <c r="Z54" s="328">
        <f t="shared" si="17"/>
        <v>494</v>
      </c>
      <c r="AA54" s="328">
        <v>462</v>
      </c>
      <c r="AB54" s="328"/>
      <c r="AC54" s="328">
        <v>9</v>
      </c>
      <c r="AD54" s="328"/>
      <c r="AE54" s="328">
        <v>23</v>
      </c>
      <c r="AF54" s="334">
        <f t="shared" si="18"/>
        <v>494</v>
      </c>
      <c r="AG54" s="328">
        <f>J54</f>
        <v>462</v>
      </c>
      <c r="AH54" s="349"/>
      <c r="AI54" s="349">
        <f>L54</f>
        <v>9</v>
      </c>
      <c r="AJ54" s="349"/>
      <c r="AK54" s="352">
        <f>AE54</f>
        <v>23</v>
      </c>
      <c r="AL54" s="307" t="s">
        <v>275</v>
      </c>
      <c r="AM54" s="353"/>
      <c r="AS54" s="267">
        <f t="shared" si="5"/>
        <v>0</v>
      </c>
      <c r="AT54" s="267">
        <f t="shared" si="6"/>
        <v>462</v>
      </c>
      <c r="AU54" s="267">
        <f t="shared" si="7"/>
        <v>0</v>
      </c>
      <c r="AV54" s="267">
        <f t="shared" si="8"/>
        <v>0</v>
      </c>
      <c r="AW54" s="267">
        <f t="shared" si="9"/>
        <v>0</v>
      </c>
    </row>
    <row r="55" spans="1:49" ht="40.5" hidden="1" customHeight="1" outlineLevel="1">
      <c r="A55" s="308">
        <v>26</v>
      </c>
      <c r="B55" s="314" t="s">
        <v>370</v>
      </c>
      <c r="C55" s="314"/>
      <c r="D55" s="312" t="s">
        <v>277</v>
      </c>
      <c r="E55" s="312" t="s">
        <v>278</v>
      </c>
      <c r="F55" s="315" t="s">
        <v>371</v>
      </c>
      <c r="G55" s="305" t="s">
        <v>259</v>
      </c>
      <c r="H55" s="307"/>
      <c r="I55" s="328">
        <f t="shared" si="20"/>
        <v>494</v>
      </c>
      <c r="J55" s="328">
        <v>462</v>
      </c>
      <c r="K55" s="328">
        <v>0</v>
      </c>
      <c r="L55" s="328">
        <v>9</v>
      </c>
      <c r="M55" s="328">
        <v>23</v>
      </c>
      <c r="N55" s="329" t="s">
        <v>363</v>
      </c>
      <c r="O55" s="328">
        <f t="shared" si="16"/>
        <v>494</v>
      </c>
      <c r="P55" s="328">
        <v>462</v>
      </c>
      <c r="Q55" s="328"/>
      <c r="R55" s="328">
        <v>9</v>
      </c>
      <c r="S55" s="328">
        <v>23</v>
      </c>
      <c r="T55" s="328"/>
      <c r="U55" s="328"/>
      <c r="V55" s="328"/>
      <c r="W55" s="328"/>
      <c r="X55" s="328"/>
      <c r="Y55" s="328"/>
      <c r="Z55" s="328">
        <f t="shared" si="17"/>
        <v>494</v>
      </c>
      <c r="AA55" s="328">
        <v>462</v>
      </c>
      <c r="AB55" s="328"/>
      <c r="AC55" s="328">
        <v>9</v>
      </c>
      <c r="AD55" s="328"/>
      <c r="AE55" s="328">
        <v>23</v>
      </c>
      <c r="AF55" s="334">
        <f t="shared" si="18"/>
        <v>494</v>
      </c>
      <c r="AG55" s="328">
        <v>462</v>
      </c>
      <c r="AH55" s="349"/>
      <c r="AI55" s="349">
        <v>9</v>
      </c>
      <c r="AJ55" s="349"/>
      <c r="AK55" s="352">
        <v>23</v>
      </c>
      <c r="AL55" s="307" t="s">
        <v>275</v>
      </c>
      <c r="AM55" s="353"/>
      <c r="AS55" s="267">
        <f t="shared" si="5"/>
        <v>0</v>
      </c>
      <c r="AT55" s="267">
        <f t="shared" si="6"/>
        <v>462</v>
      </c>
      <c r="AU55" s="267">
        <f t="shared" si="7"/>
        <v>0</v>
      </c>
      <c r="AV55" s="267">
        <f t="shared" si="8"/>
        <v>0</v>
      </c>
      <c r="AW55" s="267">
        <f t="shared" si="9"/>
        <v>0</v>
      </c>
    </row>
    <row r="56" spans="1:49" ht="40.5" hidden="1" customHeight="1" outlineLevel="1">
      <c r="A56" s="308">
        <v>27</v>
      </c>
      <c r="B56" s="314" t="s">
        <v>372</v>
      </c>
      <c r="C56" s="314"/>
      <c r="D56" s="312" t="s">
        <v>270</v>
      </c>
      <c r="E56" s="312" t="s">
        <v>243</v>
      </c>
      <c r="F56" s="315" t="s">
        <v>371</v>
      </c>
      <c r="G56" s="305" t="s">
        <v>259</v>
      </c>
      <c r="H56" s="307"/>
      <c r="I56" s="328">
        <f t="shared" si="20"/>
        <v>494</v>
      </c>
      <c r="J56" s="328">
        <v>462</v>
      </c>
      <c r="K56" s="328">
        <v>0</v>
      </c>
      <c r="L56" s="328">
        <v>9</v>
      </c>
      <c r="M56" s="328">
        <v>23</v>
      </c>
      <c r="N56" s="329" t="s">
        <v>363</v>
      </c>
      <c r="O56" s="328">
        <f t="shared" si="16"/>
        <v>494</v>
      </c>
      <c r="P56" s="328">
        <v>462</v>
      </c>
      <c r="Q56" s="328"/>
      <c r="R56" s="328">
        <v>9</v>
      </c>
      <c r="S56" s="328">
        <v>23</v>
      </c>
      <c r="T56" s="328"/>
      <c r="U56" s="328"/>
      <c r="V56" s="328"/>
      <c r="W56" s="328"/>
      <c r="X56" s="328"/>
      <c r="Y56" s="328"/>
      <c r="Z56" s="328">
        <f t="shared" si="17"/>
        <v>494</v>
      </c>
      <c r="AA56" s="328">
        <v>462</v>
      </c>
      <c r="AB56" s="328"/>
      <c r="AC56" s="328">
        <v>9</v>
      </c>
      <c r="AD56" s="328"/>
      <c r="AE56" s="328">
        <v>23</v>
      </c>
      <c r="AF56" s="334">
        <f t="shared" si="18"/>
        <v>494</v>
      </c>
      <c r="AG56" s="328">
        <v>462</v>
      </c>
      <c r="AH56" s="349"/>
      <c r="AI56" s="349">
        <v>9</v>
      </c>
      <c r="AJ56" s="349"/>
      <c r="AK56" s="352">
        <v>23</v>
      </c>
      <c r="AL56" s="307" t="s">
        <v>275</v>
      </c>
      <c r="AM56" s="353"/>
      <c r="AS56" s="267">
        <f t="shared" si="5"/>
        <v>0</v>
      </c>
      <c r="AT56" s="267">
        <f t="shared" si="6"/>
        <v>462</v>
      </c>
      <c r="AU56" s="267">
        <f t="shared" si="7"/>
        <v>0</v>
      </c>
      <c r="AV56" s="267">
        <f t="shared" si="8"/>
        <v>0</v>
      </c>
      <c r="AW56" s="267">
        <f t="shared" si="9"/>
        <v>0</v>
      </c>
    </row>
    <row r="57" spans="1:49" ht="40.5" hidden="1" customHeight="1" outlineLevel="1">
      <c r="A57" s="308">
        <v>28</v>
      </c>
      <c r="B57" s="316" t="s">
        <v>373</v>
      </c>
      <c r="C57" s="316"/>
      <c r="D57" s="312" t="s">
        <v>315</v>
      </c>
      <c r="E57" s="312" t="s">
        <v>233</v>
      </c>
      <c r="F57" s="315" t="s">
        <v>374</v>
      </c>
      <c r="G57" s="305" t="s">
        <v>259</v>
      </c>
      <c r="H57" s="307"/>
      <c r="I57" s="328">
        <f t="shared" si="20"/>
        <v>494</v>
      </c>
      <c r="J57" s="328">
        <v>462</v>
      </c>
      <c r="K57" s="328">
        <v>0</v>
      </c>
      <c r="L57" s="328">
        <v>9</v>
      </c>
      <c r="M57" s="328">
        <v>23</v>
      </c>
      <c r="N57" s="329" t="s">
        <v>363</v>
      </c>
      <c r="O57" s="328">
        <f t="shared" si="16"/>
        <v>494</v>
      </c>
      <c r="P57" s="328">
        <v>462</v>
      </c>
      <c r="Q57" s="328">
        <v>0</v>
      </c>
      <c r="R57" s="328">
        <v>9</v>
      </c>
      <c r="S57" s="328">
        <v>23</v>
      </c>
      <c r="T57" s="328"/>
      <c r="U57" s="328"/>
      <c r="V57" s="328"/>
      <c r="W57" s="328"/>
      <c r="X57" s="328"/>
      <c r="Y57" s="328"/>
      <c r="Z57" s="328">
        <f t="shared" si="17"/>
        <v>494</v>
      </c>
      <c r="AA57" s="328">
        <v>462</v>
      </c>
      <c r="AB57" s="328"/>
      <c r="AC57" s="328">
        <v>9</v>
      </c>
      <c r="AD57" s="328"/>
      <c r="AE57" s="328">
        <v>23</v>
      </c>
      <c r="AF57" s="334">
        <f t="shared" si="18"/>
        <v>494</v>
      </c>
      <c r="AG57" s="328">
        <v>462</v>
      </c>
      <c r="AH57" s="349"/>
      <c r="AI57" s="349">
        <v>9</v>
      </c>
      <c r="AJ57" s="349"/>
      <c r="AK57" s="352">
        <v>23</v>
      </c>
      <c r="AL57" s="307" t="s">
        <v>275</v>
      </c>
      <c r="AM57" s="353"/>
      <c r="AS57" s="267">
        <f t="shared" si="5"/>
        <v>0</v>
      </c>
      <c r="AT57" s="267">
        <f t="shared" si="6"/>
        <v>462</v>
      </c>
      <c r="AU57" s="267">
        <f t="shared" si="7"/>
        <v>0</v>
      </c>
      <c r="AV57" s="267">
        <f t="shared" si="8"/>
        <v>0</v>
      </c>
      <c r="AW57" s="267">
        <f t="shared" si="9"/>
        <v>0</v>
      </c>
    </row>
    <row r="58" spans="1:49" ht="40.5" hidden="1" customHeight="1" outlineLevel="1">
      <c r="A58" s="308">
        <v>29</v>
      </c>
      <c r="B58" s="314" t="s">
        <v>375</v>
      </c>
      <c r="C58" s="314"/>
      <c r="D58" s="312" t="s">
        <v>319</v>
      </c>
      <c r="E58" s="312" t="s">
        <v>320</v>
      </c>
      <c r="F58" s="315" t="s">
        <v>374</v>
      </c>
      <c r="G58" s="305" t="s">
        <v>259</v>
      </c>
      <c r="H58" s="307"/>
      <c r="I58" s="328">
        <f t="shared" si="20"/>
        <v>494</v>
      </c>
      <c r="J58" s="328">
        <v>462</v>
      </c>
      <c r="K58" s="328">
        <v>0</v>
      </c>
      <c r="L58" s="328">
        <v>9</v>
      </c>
      <c r="M58" s="328">
        <v>23</v>
      </c>
      <c r="N58" s="329" t="s">
        <v>363</v>
      </c>
      <c r="O58" s="328">
        <f t="shared" si="16"/>
        <v>494</v>
      </c>
      <c r="P58" s="328">
        <v>462</v>
      </c>
      <c r="Q58" s="328">
        <v>0</v>
      </c>
      <c r="R58" s="328">
        <v>9</v>
      </c>
      <c r="S58" s="328">
        <v>23</v>
      </c>
      <c r="T58" s="328"/>
      <c r="U58" s="328"/>
      <c r="V58" s="328"/>
      <c r="W58" s="328"/>
      <c r="X58" s="328"/>
      <c r="Y58" s="328"/>
      <c r="Z58" s="328">
        <f t="shared" si="17"/>
        <v>494</v>
      </c>
      <c r="AA58" s="328">
        <v>462</v>
      </c>
      <c r="AB58" s="328"/>
      <c r="AC58" s="328">
        <v>9</v>
      </c>
      <c r="AD58" s="328"/>
      <c r="AE58" s="328">
        <v>23</v>
      </c>
      <c r="AF58" s="334">
        <f t="shared" si="18"/>
        <v>494</v>
      </c>
      <c r="AG58" s="328">
        <v>462</v>
      </c>
      <c r="AH58" s="349"/>
      <c r="AI58" s="349">
        <v>9</v>
      </c>
      <c r="AJ58" s="349"/>
      <c r="AK58" s="352">
        <v>23</v>
      </c>
      <c r="AL58" s="307" t="s">
        <v>275</v>
      </c>
      <c r="AM58" s="353"/>
      <c r="AS58" s="267">
        <f t="shared" si="5"/>
        <v>0</v>
      </c>
      <c r="AT58" s="267">
        <f t="shared" si="6"/>
        <v>462</v>
      </c>
      <c r="AU58" s="267">
        <f t="shared" si="7"/>
        <v>0</v>
      </c>
      <c r="AV58" s="267">
        <f t="shared" si="8"/>
        <v>0</v>
      </c>
      <c r="AW58" s="267">
        <f t="shared" si="9"/>
        <v>0</v>
      </c>
    </row>
    <row r="59" spans="1:49" ht="40.5" hidden="1" customHeight="1" outlineLevel="1">
      <c r="A59" s="308">
        <v>30</v>
      </c>
      <c r="B59" s="314" t="s">
        <v>376</v>
      </c>
      <c r="C59" s="314"/>
      <c r="D59" s="312" t="s">
        <v>282</v>
      </c>
      <c r="E59" s="312" t="s">
        <v>283</v>
      </c>
      <c r="F59" s="315" t="s">
        <v>374</v>
      </c>
      <c r="G59" s="305" t="s">
        <v>259</v>
      </c>
      <c r="H59" s="307"/>
      <c r="I59" s="328">
        <f t="shared" si="20"/>
        <v>494</v>
      </c>
      <c r="J59" s="328">
        <v>462</v>
      </c>
      <c r="K59" s="328">
        <v>0</v>
      </c>
      <c r="L59" s="328">
        <v>9</v>
      </c>
      <c r="M59" s="328">
        <v>23</v>
      </c>
      <c r="N59" s="329" t="s">
        <v>363</v>
      </c>
      <c r="O59" s="328">
        <f t="shared" si="16"/>
        <v>494</v>
      </c>
      <c r="P59" s="328">
        <v>462</v>
      </c>
      <c r="Q59" s="328">
        <v>0</v>
      </c>
      <c r="R59" s="328">
        <v>9</v>
      </c>
      <c r="S59" s="328">
        <v>23</v>
      </c>
      <c r="T59" s="328"/>
      <c r="U59" s="328"/>
      <c r="V59" s="328"/>
      <c r="W59" s="328"/>
      <c r="X59" s="328"/>
      <c r="Y59" s="328"/>
      <c r="Z59" s="328">
        <f t="shared" si="17"/>
        <v>494</v>
      </c>
      <c r="AA59" s="328">
        <v>462</v>
      </c>
      <c r="AB59" s="328"/>
      <c r="AC59" s="328">
        <v>9</v>
      </c>
      <c r="AD59" s="328"/>
      <c r="AE59" s="328">
        <v>23</v>
      </c>
      <c r="AF59" s="334">
        <f t="shared" si="18"/>
        <v>494</v>
      </c>
      <c r="AG59" s="328">
        <v>462</v>
      </c>
      <c r="AH59" s="349"/>
      <c r="AI59" s="349">
        <v>9</v>
      </c>
      <c r="AJ59" s="349"/>
      <c r="AK59" s="352">
        <v>23</v>
      </c>
      <c r="AL59" s="307" t="s">
        <v>275</v>
      </c>
      <c r="AM59" s="353"/>
      <c r="AS59" s="267">
        <f t="shared" si="5"/>
        <v>0</v>
      </c>
      <c r="AT59" s="267">
        <f t="shared" si="6"/>
        <v>462</v>
      </c>
      <c r="AU59" s="267">
        <f t="shared" si="7"/>
        <v>0</v>
      </c>
      <c r="AV59" s="267">
        <f t="shared" si="8"/>
        <v>0</v>
      </c>
      <c r="AW59" s="267">
        <f t="shared" si="9"/>
        <v>0</v>
      </c>
    </row>
    <row r="60" spans="1:49" ht="40.5" hidden="1" customHeight="1" outlineLevel="1">
      <c r="A60" s="308">
        <v>31</v>
      </c>
      <c r="B60" s="314" t="s">
        <v>377</v>
      </c>
      <c r="C60" s="314"/>
      <c r="D60" s="312" t="s">
        <v>287</v>
      </c>
      <c r="E60" s="312" t="s">
        <v>288</v>
      </c>
      <c r="F60" s="315" t="s">
        <v>374</v>
      </c>
      <c r="G60" s="305" t="s">
        <v>259</v>
      </c>
      <c r="H60" s="307"/>
      <c r="I60" s="328">
        <f t="shared" si="20"/>
        <v>494</v>
      </c>
      <c r="J60" s="328">
        <v>462</v>
      </c>
      <c r="K60" s="328">
        <v>0</v>
      </c>
      <c r="L60" s="328">
        <v>9</v>
      </c>
      <c r="M60" s="328">
        <v>23</v>
      </c>
      <c r="N60" s="329" t="s">
        <v>363</v>
      </c>
      <c r="O60" s="328">
        <f t="shared" si="16"/>
        <v>494</v>
      </c>
      <c r="P60" s="328">
        <v>462</v>
      </c>
      <c r="Q60" s="328">
        <v>0</v>
      </c>
      <c r="R60" s="328">
        <v>9</v>
      </c>
      <c r="S60" s="328">
        <v>23</v>
      </c>
      <c r="T60" s="328"/>
      <c r="U60" s="328"/>
      <c r="V60" s="328"/>
      <c r="W60" s="328"/>
      <c r="X60" s="328"/>
      <c r="Y60" s="328"/>
      <c r="Z60" s="328">
        <f t="shared" si="17"/>
        <v>494</v>
      </c>
      <c r="AA60" s="328">
        <v>462</v>
      </c>
      <c r="AB60" s="328"/>
      <c r="AC60" s="328">
        <v>9</v>
      </c>
      <c r="AD60" s="328"/>
      <c r="AE60" s="328">
        <v>23</v>
      </c>
      <c r="AF60" s="334">
        <f t="shared" si="18"/>
        <v>494</v>
      </c>
      <c r="AG60" s="328">
        <v>462</v>
      </c>
      <c r="AH60" s="349"/>
      <c r="AI60" s="349">
        <v>9</v>
      </c>
      <c r="AJ60" s="349"/>
      <c r="AK60" s="352">
        <v>23</v>
      </c>
      <c r="AL60" s="307" t="s">
        <v>275</v>
      </c>
      <c r="AM60" s="353"/>
      <c r="AS60" s="267">
        <f t="shared" si="5"/>
        <v>0</v>
      </c>
      <c r="AT60" s="267">
        <f t="shared" si="6"/>
        <v>462</v>
      </c>
      <c r="AU60" s="267">
        <f t="shared" si="7"/>
        <v>0</v>
      </c>
      <c r="AV60" s="267">
        <f t="shared" si="8"/>
        <v>0</v>
      </c>
      <c r="AW60" s="267">
        <f t="shared" si="9"/>
        <v>0</v>
      </c>
    </row>
    <row r="61" spans="1:49" ht="40.5" hidden="1" customHeight="1" outlineLevel="1">
      <c r="A61" s="308">
        <v>32</v>
      </c>
      <c r="B61" s="314" t="s">
        <v>378</v>
      </c>
      <c r="C61" s="314"/>
      <c r="D61" s="312" t="s">
        <v>301</v>
      </c>
      <c r="E61" s="312" t="s">
        <v>227</v>
      </c>
      <c r="F61" s="315" t="s">
        <v>379</v>
      </c>
      <c r="G61" s="305" t="s">
        <v>259</v>
      </c>
      <c r="H61" s="307"/>
      <c r="I61" s="328">
        <f t="shared" si="20"/>
        <v>333</v>
      </c>
      <c r="J61" s="328">
        <v>311</v>
      </c>
      <c r="K61" s="328">
        <v>0</v>
      </c>
      <c r="L61" s="328">
        <v>6</v>
      </c>
      <c r="M61" s="328">
        <v>16</v>
      </c>
      <c r="N61" s="329" t="s">
        <v>363</v>
      </c>
      <c r="O61" s="328">
        <f t="shared" si="16"/>
        <v>333</v>
      </c>
      <c r="P61" s="328">
        <v>311</v>
      </c>
      <c r="Q61" s="328">
        <v>0</v>
      </c>
      <c r="R61" s="328">
        <v>6</v>
      </c>
      <c r="S61" s="328">
        <v>16</v>
      </c>
      <c r="T61" s="328"/>
      <c r="U61" s="328"/>
      <c r="V61" s="328"/>
      <c r="W61" s="328"/>
      <c r="X61" s="328"/>
      <c r="Y61" s="328"/>
      <c r="Z61" s="328">
        <f t="shared" si="17"/>
        <v>333</v>
      </c>
      <c r="AA61" s="328">
        <v>311</v>
      </c>
      <c r="AB61" s="328">
        <v>0</v>
      </c>
      <c r="AC61" s="328">
        <v>6</v>
      </c>
      <c r="AD61" s="328"/>
      <c r="AE61" s="328">
        <v>16</v>
      </c>
      <c r="AF61" s="334">
        <f t="shared" si="18"/>
        <v>333</v>
      </c>
      <c r="AG61" s="328">
        <v>311</v>
      </c>
      <c r="AH61" s="349">
        <f t="shared" ref="AH61:AH79" si="21">K61</f>
        <v>0</v>
      </c>
      <c r="AI61" s="349">
        <v>6</v>
      </c>
      <c r="AJ61" s="349"/>
      <c r="AK61" s="352">
        <v>16</v>
      </c>
      <c r="AL61" s="307" t="s">
        <v>275</v>
      </c>
      <c r="AM61" s="353"/>
      <c r="AS61" s="267">
        <f t="shared" si="5"/>
        <v>0</v>
      </c>
      <c r="AT61" s="267">
        <f t="shared" si="6"/>
        <v>311</v>
      </c>
      <c r="AU61" s="267">
        <f t="shared" si="7"/>
        <v>0</v>
      </c>
      <c r="AV61" s="267">
        <f t="shared" si="8"/>
        <v>0</v>
      </c>
      <c r="AW61" s="267">
        <f t="shared" si="9"/>
        <v>0</v>
      </c>
    </row>
    <row r="62" spans="1:49" ht="40.5" hidden="1" customHeight="1" outlineLevel="1">
      <c r="A62" s="308">
        <v>33</v>
      </c>
      <c r="B62" s="314" t="s">
        <v>380</v>
      </c>
      <c r="C62" s="314"/>
      <c r="D62" s="312" t="s">
        <v>301</v>
      </c>
      <c r="E62" s="312" t="s">
        <v>227</v>
      </c>
      <c r="F62" s="315" t="s">
        <v>381</v>
      </c>
      <c r="G62" s="305" t="s">
        <v>259</v>
      </c>
      <c r="H62" s="307"/>
      <c r="I62" s="328">
        <f t="shared" si="20"/>
        <v>161</v>
      </c>
      <c r="J62" s="328">
        <v>150</v>
      </c>
      <c r="K62" s="328">
        <v>0</v>
      </c>
      <c r="L62" s="328">
        <v>3</v>
      </c>
      <c r="M62" s="328">
        <v>8</v>
      </c>
      <c r="N62" s="329" t="s">
        <v>363</v>
      </c>
      <c r="O62" s="328">
        <f t="shared" ref="O62:O83" si="22">SUM(P62:S62)</f>
        <v>161</v>
      </c>
      <c r="P62" s="328">
        <v>150</v>
      </c>
      <c r="Q62" s="328">
        <v>0</v>
      </c>
      <c r="R62" s="328">
        <v>3</v>
      </c>
      <c r="S62" s="328">
        <v>8</v>
      </c>
      <c r="T62" s="328"/>
      <c r="U62" s="328"/>
      <c r="V62" s="328"/>
      <c r="W62" s="328"/>
      <c r="X62" s="328"/>
      <c r="Y62" s="328"/>
      <c r="Z62" s="328">
        <f t="shared" ref="Z62:Z83" si="23">SUM(AA62:AE62)</f>
        <v>161</v>
      </c>
      <c r="AA62" s="328">
        <v>150</v>
      </c>
      <c r="AB62" s="328">
        <v>0</v>
      </c>
      <c r="AC62" s="328">
        <v>3</v>
      </c>
      <c r="AD62" s="328"/>
      <c r="AE62" s="328">
        <v>8</v>
      </c>
      <c r="AF62" s="334">
        <f t="shared" ref="AF62:AF83" si="24">SUM(AG62:AK62)</f>
        <v>161</v>
      </c>
      <c r="AG62" s="328">
        <v>150</v>
      </c>
      <c r="AH62" s="349">
        <f t="shared" si="21"/>
        <v>0</v>
      </c>
      <c r="AI62" s="349">
        <v>3</v>
      </c>
      <c r="AJ62" s="349"/>
      <c r="AK62" s="352">
        <v>8</v>
      </c>
      <c r="AL62" s="307" t="s">
        <v>275</v>
      </c>
      <c r="AM62" s="353"/>
      <c r="AS62" s="267">
        <f t="shared" si="5"/>
        <v>0</v>
      </c>
      <c r="AT62" s="267">
        <f t="shared" si="6"/>
        <v>150</v>
      </c>
      <c r="AU62" s="267">
        <f t="shared" si="7"/>
        <v>0</v>
      </c>
      <c r="AV62" s="267">
        <f t="shared" si="8"/>
        <v>0</v>
      </c>
      <c r="AW62" s="267">
        <f t="shared" si="9"/>
        <v>0</v>
      </c>
    </row>
    <row r="63" spans="1:49" ht="40.5" hidden="1" customHeight="1" outlineLevel="1">
      <c r="A63" s="308">
        <v>34</v>
      </c>
      <c r="B63" s="314" t="s">
        <v>382</v>
      </c>
      <c r="C63" s="314"/>
      <c r="D63" s="312" t="s">
        <v>383</v>
      </c>
      <c r="E63" s="312" t="s">
        <v>384</v>
      </c>
      <c r="F63" s="315" t="s">
        <v>385</v>
      </c>
      <c r="G63" s="305" t="s">
        <v>259</v>
      </c>
      <c r="H63" s="307"/>
      <c r="I63" s="328">
        <f t="shared" si="20"/>
        <v>494</v>
      </c>
      <c r="J63" s="328">
        <v>462</v>
      </c>
      <c r="K63" s="328">
        <v>0</v>
      </c>
      <c r="L63" s="328">
        <v>9</v>
      </c>
      <c r="M63" s="328">
        <v>23</v>
      </c>
      <c r="N63" s="329" t="s">
        <v>363</v>
      </c>
      <c r="O63" s="328">
        <f t="shared" si="22"/>
        <v>494</v>
      </c>
      <c r="P63" s="328">
        <v>462</v>
      </c>
      <c r="Q63" s="328">
        <v>0</v>
      </c>
      <c r="R63" s="328">
        <v>9</v>
      </c>
      <c r="S63" s="328">
        <v>23</v>
      </c>
      <c r="T63" s="328"/>
      <c r="U63" s="328"/>
      <c r="V63" s="328"/>
      <c r="W63" s="328"/>
      <c r="X63" s="328"/>
      <c r="Y63" s="328"/>
      <c r="Z63" s="328">
        <f t="shared" si="23"/>
        <v>494</v>
      </c>
      <c r="AA63" s="328">
        <v>462</v>
      </c>
      <c r="AB63" s="328">
        <v>0</v>
      </c>
      <c r="AC63" s="328">
        <v>9</v>
      </c>
      <c r="AD63" s="328"/>
      <c r="AE63" s="328">
        <v>23</v>
      </c>
      <c r="AF63" s="334">
        <f t="shared" si="24"/>
        <v>494</v>
      </c>
      <c r="AG63" s="328">
        <v>462</v>
      </c>
      <c r="AH63" s="349">
        <f t="shared" si="21"/>
        <v>0</v>
      </c>
      <c r="AI63" s="349">
        <v>9</v>
      </c>
      <c r="AJ63" s="349"/>
      <c r="AK63" s="352">
        <v>23</v>
      </c>
      <c r="AL63" s="307" t="s">
        <v>275</v>
      </c>
      <c r="AM63" s="353"/>
      <c r="AS63" s="267">
        <f t="shared" si="5"/>
        <v>0</v>
      </c>
      <c r="AT63" s="267">
        <f t="shared" si="6"/>
        <v>462</v>
      </c>
      <c r="AU63" s="267">
        <f t="shared" si="7"/>
        <v>0</v>
      </c>
      <c r="AV63" s="267">
        <f t="shared" si="8"/>
        <v>0</v>
      </c>
      <c r="AW63" s="267">
        <f t="shared" si="9"/>
        <v>0</v>
      </c>
    </row>
    <row r="64" spans="1:49" ht="40.5" hidden="1" customHeight="1" outlineLevel="1">
      <c r="A64" s="308">
        <v>35</v>
      </c>
      <c r="B64" s="314" t="s">
        <v>386</v>
      </c>
      <c r="C64" s="314"/>
      <c r="D64" s="312" t="s">
        <v>305</v>
      </c>
      <c r="E64" s="312" t="s">
        <v>306</v>
      </c>
      <c r="F64" s="315" t="s">
        <v>385</v>
      </c>
      <c r="G64" s="305" t="s">
        <v>259</v>
      </c>
      <c r="H64" s="307"/>
      <c r="I64" s="328">
        <f t="shared" si="20"/>
        <v>494</v>
      </c>
      <c r="J64" s="328">
        <v>462</v>
      </c>
      <c r="K64" s="328">
        <v>0</v>
      </c>
      <c r="L64" s="328">
        <v>9</v>
      </c>
      <c r="M64" s="328">
        <v>23</v>
      </c>
      <c r="N64" s="329" t="s">
        <v>363</v>
      </c>
      <c r="O64" s="328">
        <f t="shared" si="22"/>
        <v>494</v>
      </c>
      <c r="P64" s="328">
        <v>462</v>
      </c>
      <c r="Q64" s="328">
        <v>0</v>
      </c>
      <c r="R64" s="328">
        <v>9</v>
      </c>
      <c r="S64" s="328">
        <v>23</v>
      </c>
      <c r="T64" s="328"/>
      <c r="U64" s="328"/>
      <c r="V64" s="328"/>
      <c r="W64" s="328"/>
      <c r="X64" s="328"/>
      <c r="Y64" s="328"/>
      <c r="Z64" s="328">
        <f t="shared" si="23"/>
        <v>494</v>
      </c>
      <c r="AA64" s="328">
        <v>462</v>
      </c>
      <c r="AB64" s="328">
        <v>0</v>
      </c>
      <c r="AC64" s="328">
        <v>9</v>
      </c>
      <c r="AD64" s="328"/>
      <c r="AE64" s="328">
        <v>23</v>
      </c>
      <c r="AF64" s="334">
        <f t="shared" si="24"/>
        <v>494</v>
      </c>
      <c r="AG64" s="328">
        <v>462</v>
      </c>
      <c r="AH64" s="349">
        <f t="shared" si="21"/>
        <v>0</v>
      </c>
      <c r="AI64" s="349">
        <v>9</v>
      </c>
      <c r="AJ64" s="349"/>
      <c r="AK64" s="352">
        <v>23</v>
      </c>
      <c r="AL64" s="307" t="s">
        <v>275</v>
      </c>
      <c r="AM64" s="353"/>
      <c r="AS64" s="267">
        <f t="shared" si="5"/>
        <v>0</v>
      </c>
      <c r="AT64" s="267">
        <f t="shared" si="6"/>
        <v>462</v>
      </c>
      <c r="AU64" s="267">
        <f t="shared" si="7"/>
        <v>0</v>
      </c>
      <c r="AV64" s="267">
        <f t="shared" si="8"/>
        <v>0</v>
      </c>
      <c r="AW64" s="267">
        <f t="shared" si="9"/>
        <v>0</v>
      </c>
    </row>
    <row r="65" spans="1:49" ht="40.5" hidden="1" customHeight="1" outlineLevel="1">
      <c r="A65" s="308">
        <v>36</v>
      </c>
      <c r="B65" s="314" t="s">
        <v>387</v>
      </c>
      <c r="C65" s="314"/>
      <c r="D65" s="312" t="s">
        <v>310</v>
      </c>
      <c r="E65" s="312" t="s">
        <v>311</v>
      </c>
      <c r="F65" s="315" t="s">
        <v>385</v>
      </c>
      <c r="G65" s="305" t="s">
        <v>259</v>
      </c>
      <c r="H65" s="307"/>
      <c r="I65" s="328">
        <f t="shared" si="20"/>
        <v>494</v>
      </c>
      <c r="J65" s="328">
        <v>462</v>
      </c>
      <c r="K65" s="328">
        <v>0</v>
      </c>
      <c r="L65" s="328">
        <v>9</v>
      </c>
      <c r="M65" s="328">
        <v>23</v>
      </c>
      <c r="N65" s="329" t="s">
        <v>363</v>
      </c>
      <c r="O65" s="328">
        <f t="shared" si="22"/>
        <v>494</v>
      </c>
      <c r="P65" s="328">
        <v>462</v>
      </c>
      <c r="Q65" s="328">
        <v>0</v>
      </c>
      <c r="R65" s="328">
        <v>9</v>
      </c>
      <c r="S65" s="328">
        <v>23</v>
      </c>
      <c r="T65" s="328"/>
      <c r="U65" s="328"/>
      <c r="V65" s="328"/>
      <c r="W65" s="328"/>
      <c r="X65" s="328"/>
      <c r="Y65" s="328"/>
      <c r="Z65" s="328">
        <f t="shared" si="23"/>
        <v>494</v>
      </c>
      <c r="AA65" s="328">
        <v>462</v>
      </c>
      <c r="AB65" s="328">
        <v>0</v>
      </c>
      <c r="AC65" s="328">
        <v>9</v>
      </c>
      <c r="AD65" s="328"/>
      <c r="AE65" s="328">
        <v>23</v>
      </c>
      <c r="AF65" s="334">
        <f t="shared" si="24"/>
        <v>494</v>
      </c>
      <c r="AG65" s="328">
        <v>462</v>
      </c>
      <c r="AH65" s="349">
        <f t="shared" si="21"/>
        <v>0</v>
      </c>
      <c r="AI65" s="349">
        <f>L65</f>
        <v>9</v>
      </c>
      <c r="AJ65" s="349"/>
      <c r="AK65" s="352">
        <f>AE65</f>
        <v>23</v>
      </c>
      <c r="AL65" s="307" t="s">
        <v>275</v>
      </c>
      <c r="AM65" s="353"/>
      <c r="AS65" s="267">
        <f t="shared" si="5"/>
        <v>0</v>
      </c>
      <c r="AT65" s="267">
        <f t="shared" si="6"/>
        <v>462</v>
      </c>
      <c r="AU65" s="267">
        <f t="shared" si="7"/>
        <v>0</v>
      </c>
      <c r="AV65" s="267">
        <f t="shared" si="8"/>
        <v>0</v>
      </c>
      <c r="AW65" s="267">
        <f t="shared" si="9"/>
        <v>0</v>
      </c>
    </row>
    <row r="66" spans="1:49" ht="40.5" hidden="1" customHeight="1" outlineLevel="1">
      <c r="A66" s="308">
        <v>37</v>
      </c>
      <c r="B66" s="356" t="s">
        <v>388</v>
      </c>
      <c r="C66" s="356"/>
      <c r="D66" s="357" t="s">
        <v>367</v>
      </c>
      <c r="E66" s="357" t="s">
        <v>368</v>
      </c>
      <c r="F66" s="305"/>
      <c r="G66" s="305" t="s">
        <v>265</v>
      </c>
      <c r="H66" s="307"/>
      <c r="I66" s="328">
        <f t="shared" si="20"/>
        <v>1923</v>
      </c>
      <c r="J66" s="328">
        <v>1717</v>
      </c>
      <c r="K66" s="328"/>
      <c r="L66" s="328">
        <v>34</v>
      </c>
      <c r="M66" s="328">
        <v>172</v>
      </c>
      <c r="N66" s="329"/>
      <c r="O66" s="328">
        <f t="shared" si="22"/>
        <v>0</v>
      </c>
      <c r="P66" s="328"/>
      <c r="Q66" s="328"/>
      <c r="R66" s="328"/>
      <c r="S66" s="328"/>
      <c r="T66" s="328"/>
      <c r="U66" s="328"/>
      <c r="V66" s="328"/>
      <c r="W66" s="328"/>
      <c r="X66" s="328"/>
      <c r="Y66" s="328"/>
      <c r="Z66" s="328">
        <f t="shared" si="23"/>
        <v>1923</v>
      </c>
      <c r="AA66" s="328">
        <v>1717</v>
      </c>
      <c r="AB66" s="328">
        <v>0</v>
      </c>
      <c r="AC66" s="328">
        <v>34</v>
      </c>
      <c r="AD66" s="328"/>
      <c r="AE66" s="328">
        <v>172</v>
      </c>
      <c r="AF66" s="334">
        <f t="shared" si="24"/>
        <v>1923</v>
      </c>
      <c r="AG66" s="334">
        <v>1717</v>
      </c>
      <c r="AH66" s="352">
        <f t="shared" si="21"/>
        <v>0</v>
      </c>
      <c r="AI66" s="352">
        <v>34</v>
      </c>
      <c r="AJ66" s="352"/>
      <c r="AK66" s="352">
        <v>172</v>
      </c>
      <c r="AL66" s="307" t="s">
        <v>275</v>
      </c>
      <c r="AS66" s="267">
        <f t="shared" si="5"/>
        <v>0</v>
      </c>
      <c r="AT66" s="267">
        <f t="shared" si="6"/>
        <v>1717</v>
      </c>
      <c r="AU66" s="267">
        <f t="shared" si="7"/>
        <v>0</v>
      </c>
      <c r="AV66" s="267">
        <f t="shared" si="8"/>
        <v>0</v>
      </c>
      <c r="AW66" s="267">
        <f t="shared" si="9"/>
        <v>0</v>
      </c>
    </row>
    <row r="67" spans="1:49" ht="40.5" hidden="1" customHeight="1" outlineLevel="1">
      <c r="A67" s="308">
        <v>38</v>
      </c>
      <c r="B67" s="356" t="s">
        <v>389</v>
      </c>
      <c r="C67" s="356"/>
      <c r="D67" s="357" t="s">
        <v>277</v>
      </c>
      <c r="E67" s="357" t="s">
        <v>278</v>
      </c>
      <c r="F67" s="305"/>
      <c r="G67" s="305" t="s">
        <v>265</v>
      </c>
      <c r="H67" s="307"/>
      <c r="I67" s="328">
        <f t="shared" si="20"/>
        <v>1923</v>
      </c>
      <c r="J67" s="328">
        <v>1717</v>
      </c>
      <c r="K67" s="328"/>
      <c r="L67" s="328">
        <v>34</v>
      </c>
      <c r="M67" s="328">
        <v>172</v>
      </c>
      <c r="N67" s="329"/>
      <c r="O67" s="328">
        <f t="shared" si="22"/>
        <v>0</v>
      </c>
      <c r="P67" s="328"/>
      <c r="Q67" s="328"/>
      <c r="R67" s="328"/>
      <c r="S67" s="328"/>
      <c r="T67" s="328"/>
      <c r="U67" s="328"/>
      <c r="V67" s="328"/>
      <c r="W67" s="328"/>
      <c r="X67" s="328"/>
      <c r="Y67" s="328"/>
      <c r="Z67" s="328">
        <f t="shared" si="23"/>
        <v>1923</v>
      </c>
      <c r="AA67" s="328">
        <v>1717</v>
      </c>
      <c r="AB67" s="328">
        <v>0</v>
      </c>
      <c r="AC67" s="328">
        <v>34</v>
      </c>
      <c r="AD67" s="328"/>
      <c r="AE67" s="328">
        <v>172</v>
      </c>
      <c r="AF67" s="334">
        <f t="shared" si="24"/>
        <v>1923</v>
      </c>
      <c r="AG67" s="334">
        <f>J67</f>
        <v>1717</v>
      </c>
      <c r="AH67" s="352">
        <f t="shared" si="21"/>
        <v>0</v>
      </c>
      <c r="AI67" s="352">
        <f>L67</f>
        <v>34</v>
      </c>
      <c r="AJ67" s="352"/>
      <c r="AK67" s="352">
        <f>AE67</f>
        <v>172</v>
      </c>
      <c r="AL67" s="307" t="s">
        <v>275</v>
      </c>
      <c r="AS67" s="267">
        <f t="shared" si="5"/>
        <v>0</v>
      </c>
      <c r="AT67" s="267">
        <f t="shared" si="6"/>
        <v>1717</v>
      </c>
      <c r="AU67" s="267">
        <f t="shared" si="7"/>
        <v>0</v>
      </c>
      <c r="AV67" s="267">
        <f t="shared" si="8"/>
        <v>0</v>
      </c>
      <c r="AW67" s="267">
        <f t="shared" si="9"/>
        <v>0</v>
      </c>
    </row>
    <row r="68" spans="1:49" ht="40.5" hidden="1" customHeight="1" outlineLevel="1">
      <c r="A68" s="308">
        <v>39</v>
      </c>
      <c r="B68" s="356" t="s">
        <v>390</v>
      </c>
      <c r="C68" s="356"/>
      <c r="D68" s="357" t="s">
        <v>270</v>
      </c>
      <c r="E68" s="357" t="s">
        <v>243</v>
      </c>
      <c r="F68" s="305"/>
      <c r="G68" s="305" t="s">
        <v>265</v>
      </c>
      <c r="H68" s="307"/>
      <c r="I68" s="328">
        <f t="shared" si="20"/>
        <v>1923</v>
      </c>
      <c r="J68" s="328">
        <v>1717</v>
      </c>
      <c r="K68" s="328"/>
      <c r="L68" s="328">
        <v>34</v>
      </c>
      <c r="M68" s="328">
        <v>172</v>
      </c>
      <c r="N68" s="329"/>
      <c r="O68" s="328">
        <f t="shared" si="22"/>
        <v>0</v>
      </c>
      <c r="P68" s="328"/>
      <c r="Q68" s="328"/>
      <c r="R68" s="328"/>
      <c r="S68" s="328"/>
      <c r="T68" s="328"/>
      <c r="U68" s="328"/>
      <c r="V68" s="328"/>
      <c r="W68" s="328"/>
      <c r="X68" s="328"/>
      <c r="Y68" s="328"/>
      <c r="Z68" s="328">
        <f t="shared" si="23"/>
        <v>1923</v>
      </c>
      <c r="AA68" s="328">
        <v>1717</v>
      </c>
      <c r="AB68" s="328">
        <v>0</v>
      </c>
      <c r="AC68" s="328">
        <v>34</v>
      </c>
      <c r="AD68" s="328"/>
      <c r="AE68" s="328">
        <v>172</v>
      </c>
      <c r="AF68" s="334">
        <f t="shared" si="24"/>
        <v>1923</v>
      </c>
      <c r="AG68" s="334">
        <v>1717</v>
      </c>
      <c r="AH68" s="352">
        <f t="shared" si="21"/>
        <v>0</v>
      </c>
      <c r="AI68" s="352">
        <v>34</v>
      </c>
      <c r="AJ68" s="352"/>
      <c r="AK68" s="352">
        <v>172</v>
      </c>
      <c r="AL68" s="307" t="s">
        <v>275</v>
      </c>
      <c r="AS68" s="267">
        <f t="shared" si="5"/>
        <v>0</v>
      </c>
      <c r="AT68" s="267">
        <f t="shared" si="6"/>
        <v>1717</v>
      </c>
      <c r="AU68" s="267">
        <f t="shared" si="7"/>
        <v>0</v>
      </c>
      <c r="AV68" s="267">
        <f t="shared" si="8"/>
        <v>0</v>
      </c>
      <c r="AW68" s="267">
        <f t="shared" si="9"/>
        <v>0</v>
      </c>
    </row>
    <row r="69" spans="1:49" ht="40.5" hidden="1" customHeight="1" outlineLevel="1">
      <c r="A69" s="308">
        <v>40</v>
      </c>
      <c r="B69" s="356" t="s">
        <v>391</v>
      </c>
      <c r="C69" s="356"/>
      <c r="D69" s="357" t="s">
        <v>315</v>
      </c>
      <c r="E69" s="357" t="s">
        <v>233</v>
      </c>
      <c r="F69" s="305"/>
      <c r="G69" s="305" t="s">
        <v>265</v>
      </c>
      <c r="H69" s="307"/>
      <c r="I69" s="328">
        <f t="shared" si="20"/>
        <v>1923</v>
      </c>
      <c r="J69" s="328">
        <v>1717</v>
      </c>
      <c r="K69" s="328"/>
      <c r="L69" s="328">
        <v>34</v>
      </c>
      <c r="M69" s="328">
        <v>172</v>
      </c>
      <c r="N69" s="329"/>
      <c r="O69" s="328">
        <f t="shared" si="22"/>
        <v>0</v>
      </c>
      <c r="P69" s="328"/>
      <c r="Q69" s="328"/>
      <c r="R69" s="328"/>
      <c r="S69" s="328"/>
      <c r="T69" s="328"/>
      <c r="U69" s="328"/>
      <c r="V69" s="328"/>
      <c r="W69" s="328"/>
      <c r="X69" s="328"/>
      <c r="Y69" s="328"/>
      <c r="Z69" s="328">
        <f t="shared" si="23"/>
        <v>1923</v>
      </c>
      <c r="AA69" s="328">
        <v>1717</v>
      </c>
      <c r="AB69" s="328">
        <v>0</v>
      </c>
      <c r="AC69" s="328">
        <v>34</v>
      </c>
      <c r="AD69" s="328"/>
      <c r="AE69" s="328">
        <v>172</v>
      </c>
      <c r="AF69" s="334">
        <f t="shared" si="24"/>
        <v>1923</v>
      </c>
      <c r="AG69" s="334">
        <v>1717</v>
      </c>
      <c r="AH69" s="352">
        <f t="shared" si="21"/>
        <v>0</v>
      </c>
      <c r="AI69" s="352">
        <v>34</v>
      </c>
      <c r="AJ69" s="352"/>
      <c r="AK69" s="352">
        <v>172</v>
      </c>
      <c r="AL69" s="307" t="s">
        <v>275</v>
      </c>
      <c r="AS69" s="267">
        <f t="shared" si="5"/>
        <v>0</v>
      </c>
      <c r="AT69" s="267">
        <f t="shared" si="6"/>
        <v>1717</v>
      </c>
      <c r="AU69" s="267">
        <f t="shared" si="7"/>
        <v>0</v>
      </c>
      <c r="AV69" s="267">
        <f t="shared" si="8"/>
        <v>0</v>
      </c>
      <c r="AW69" s="267">
        <f t="shared" si="9"/>
        <v>0</v>
      </c>
    </row>
    <row r="70" spans="1:49" ht="40.5" hidden="1" customHeight="1" outlineLevel="1">
      <c r="A70" s="308">
        <v>41</v>
      </c>
      <c r="B70" s="356" t="s">
        <v>375</v>
      </c>
      <c r="C70" s="356"/>
      <c r="D70" s="357" t="s">
        <v>319</v>
      </c>
      <c r="E70" s="357" t="s">
        <v>320</v>
      </c>
      <c r="F70" s="305"/>
      <c r="G70" s="305" t="s">
        <v>265</v>
      </c>
      <c r="H70" s="307"/>
      <c r="I70" s="328">
        <f t="shared" si="20"/>
        <v>927</v>
      </c>
      <c r="J70" s="328">
        <v>859</v>
      </c>
      <c r="K70" s="328"/>
      <c r="L70" s="328">
        <v>11</v>
      </c>
      <c r="M70" s="328">
        <v>57</v>
      </c>
      <c r="N70" s="329"/>
      <c r="O70" s="328">
        <f t="shared" si="22"/>
        <v>0</v>
      </c>
      <c r="P70" s="328"/>
      <c r="Q70" s="328"/>
      <c r="R70" s="328"/>
      <c r="S70" s="328"/>
      <c r="T70" s="328"/>
      <c r="U70" s="328"/>
      <c r="V70" s="328"/>
      <c r="W70" s="328"/>
      <c r="X70" s="328"/>
      <c r="Y70" s="328"/>
      <c r="Z70" s="328">
        <f t="shared" si="23"/>
        <v>927</v>
      </c>
      <c r="AA70" s="328">
        <v>859</v>
      </c>
      <c r="AB70" s="328">
        <v>0</v>
      </c>
      <c r="AC70" s="328">
        <v>11</v>
      </c>
      <c r="AD70" s="328"/>
      <c r="AE70" s="328">
        <v>57</v>
      </c>
      <c r="AF70" s="334">
        <f t="shared" si="24"/>
        <v>927</v>
      </c>
      <c r="AG70" s="334">
        <v>859</v>
      </c>
      <c r="AH70" s="352">
        <f t="shared" si="21"/>
        <v>0</v>
      </c>
      <c r="AI70" s="352">
        <v>11</v>
      </c>
      <c r="AJ70" s="352"/>
      <c r="AK70" s="352">
        <v>57</v>
      </c>
      <c r="AL70" s="307" t="s">
        <v>275</v>
      </c>
      <c r="AS70" s="267">
        <f t="shared" si="5"/>
        <v>0</v>
      </c>
      <c r="AT70" s="267">
        <f t="shared" si="6"/>
        <v>859</v>
      </c>
      <c r="AU70" s="267">
        <f t="shared" si="7"/>
        <v>0</v>
      </c>
      <c r="AV70" s="267">
        <f t="shared" si="8"/>
        <v>0</v>
      </c>
      <c r="AW70" s="267">
        <f t="shared" si="9"/>
        <v>0</v>
      </c>
    </row>
    <row r="71" spans="1:49" s="274" customFormat="1" ht="40.5" hidden="1" customHeight="1" outlineLevel="1">
      <c r="A71" s="358">
        <v>42</v>
      </c>
      <c r="B71" s="359" t="s">
        <v>392</v>
      </c>
      <c r="C71" s="359"/>
      <c r="D71" s="360" t="s">
        <v>282</v>
      </c>
      <c r="E71" s="360" t="s">
        <v>283</v>
      </c>
      <c r="F71" s="361"/>
      <c r="G71" s="361" t="s">
        <v>265</v>
      </c>
      <c r="H71" s="362"/>
      <c r="I71" s="332">
        <f t="shared" si="20"/>
        <v>1691</v>
      </c>
      <c r="J71" s="372">
        <f>1717-232</f>
        <v>1485</v>
      </c>
      <c r="K71" s="332"/>
      <c r="L71" s="332">
        <v>34</v>
      </c>
      <c r="M71" s="332">
        <v>172</v>
      </c>
      <c r="N71" s="373"/>
      <c r="O71" s="332">
        <f t="shared" si="22"/>
        <v>0</v>
      </c>
      <c r="P71" s="332"/>
      <c r="Q71" s="332"/>
      <c r="R71" s="332"/>
      <c r="S71" s="332"/>
      <c r="T71" s="332"/>
      <c r="U71" s="332"/>
      <c r="V71" s="332"/>
      <c r="W71" s="332"/>
      <c r="X71" s="332"/>
      <c r="Y71" s="332"/>
      <c r="Z71" s="332">
        <f t="shared" si="23"/>
        <v>1923</v>
      </c>
      <c r="AA71" s="332">
        <v>1717</v>
      </c>
      <c r="AB71" s="332">
        <v>0</v>
      </c>
      <c r="AC71" s="332">
        <v>34</v>
      </c>
      <c r="AD71" s="332"/>
      <c r="AE71" s="332">
        <v>172</v>
      </c>
      <c r="AF71" s="384">
        <f t="shared" si="24"/>
        <v>1691</v>
      </c>
      <c r="AG71" s="385">
        <f>J71</f>
        <v>1485</v>
      </c>
      <c r="AH71" s="386">
        <f t="shared" si="21"/>
        <v>0</v>
      </c>
      <c r="AI71" s="386">
        <f>L71</f>
        <v>34</v>
      </c>
      <c r="AJ71" s="386"/>
      <c r="AK71" s="386">
        <f>AE71</f>
        <v>172</v>
      </c>
      <c r="AL71" s="362" t="s">
        <v>275</v>
      </c>
      <c r="AS71" s="392">
        <f t="shared" si="5"/>
        <v>0</v>
      </c>
      <c r="AT71" s="267">
        <f t="shared" si="6"/>
        <v>1485</v>
      </c>
      <c r="AU71" s="267">
        <f t="shared" si="7"/>
        <v>0</v>
      </c>
      <c r="AV71" s="267">
        <f t="shared" si="8"/>
        <v>0</v>
      </c>
      <c r="AW71" s="267">
        <f t="shared" si="9"/>
        <v>0</v>
      </c>
    </row>
    <row r="72" spans="1:49" ht="40.5" hidden="1" customHeight="1" outlineLevel="1">
      <c r="A72" s="308">
        <v>43</v>
      </c>
      <c r="B72" s="356" t="s">
        <v>393</v>
      </c>
      <c r="C72" s="356"/>
      <c r="D72" s="357" t="s">
        <v>287</v>
      </c>
      <c r="E72" s="357" t="s">
        <v>288</v>
      </c>
      <c r="F72" s="305"/>
      <c r="G72" s="305" t="s">
        <v>265</v>
      </c>
      <c r="H72" s="307"/>
      <c r="I72" s="328">
        <f t="shared" si="20"/>
        <v>927</v>
      </c>
      <c r="J72" s="328">
        <v>859</v>
      </c>
      <c r="K72" s="328"/>
      <c r="L72" s="328">
        <v>11</v>
      </c>
      <c r="M72" s="328">
        <v>57</v>
      </c>
      <c r="N72" s="329"/>
      <c r="O72" s="328">
        <f t="shared" si="22"/>
        <v>0</v>
      </c>
      <c r="P72" s="328"/>
      <c r="Q72" s="328"/>
      <c r="R72" s="328"/>
      <c r="S72" s="328"/>
      <c r="T72" s="328"/>
      <c r="U72" s="328"/>
      <c r="V72" s="328"/>
      <c r="W72" s="328"/>
      <c r="X72" s="328"/>
      <c r="Y72" s="328"/>
      <c r="Z72" s="328">
        <f t="shared" si="23"/>
        <v>927</v>
      </c>
      <c r="AA72" s="328">
        <v>859</v>
      </c>
      <c r="AB72" s="328">
        <v>0</v>
      </c>
      <c r="AC72" s="328">
        <v>11</v>
      </c>
      <c r="AD72" s="328"/>
      <c r="AE72" s="328">
        <v>57</v>
      </c>
      <c r="AF72" s="334">
        <f t="shared" si="24"/>
        <v>927</v>
      </c>
      <c r="AG72" s="334">
        <v>859</v>
      </c>
      <c r="AH72" s="352">
        <f t="shared" si="21"/>
        <v>0</v>
      </c>
      <c r="AI72" s="352">
        <v>11</v>
      </c>
      <c r="AJ72" s="352"/>
      <c r="AK72" s="352">
        <v>57</v>
      </c>
      <c r="AL72" s="307" t="s">
        <v>275</v>
      </c>
      <c r="AS72" s="267">
        <f t="shared" si="5"/>
        <v>0</v>
      </c>
      <c r="AT72" s="267">
        <f t="shared" si="6"/>
        <v>859</v>
      </c>
      <c r="AU72" s="267">
        <f t="shared" si="7"/>
        <v>0</v>
      </c>
      <c r="AV72" s="267">
        <f t="shared" si="8"/>
        <v>0</v>
      </c>
      <c r="AW72" s="267">
        <f t="shared" si="9"/>
        <v>0</v>
      </c>
    </row>
    <row r="73" spans="1:49" ht="40.5" hidden="1" customHeight="1" outlineLevel="1">
      <c r="A73" s="308">
        <v>44</v>
      </c>
      <c r="B73" s="356" t="s">
        <v>394</v>
      </c>
      <c r="C73" s="356"/>
      <c r="D73" s="357" t="s">
        <v>301</v>
      </c>
      <c r="E73" s="357" t="s">
        <v>227</v>
      </c>
      <c r="F73" s="305"/>
      <c r="G73" s="305" t="s">
        <v>265</v>
      </c>
      <c r="H73" s="307"/>
      <c r="I73" s="328">
        <f t="shared" si="20"/>
        <v>481</v>
      </c>
      <c r="J73" s="328">
        <v>445</v>
      </c>
      <c r="K73" s="328"/>
      <c r="L73" s="328">
        <v>6</v>
      </c>
      <c r="M73" s="328">
        <v>30</v>
      </c>
      <c r="N73" s="329"/>
      <c r="O73" s="328">
        <f t="shared" si="22"/>
        <v>0</v>
      </c>
      <c r="P73" s="328"/>
      <c r="Q73" s="328"/>
      <c r="R73" s="328"/>
      <c r="S73" s="328"/>
      <c r="T73" s="328"/>
      <c r="U73" s="328"/>
      <c r="V73" s="328"/>
      <c r="W73" s="328"/>
      <c r="X73" s="328"/>
      <c r="Y73" s="328"/>
      <c r="Z73" s="328">
        <f t="shared" si="23"/>
        <v>481</v>
      </c>
      <c r="AA73" s="328">
        <v>445</v>
      </c>
      <c r="AB73" s="328">
        <v>0</v>
      </c>
      <c r="AC73" s="328">
        <v>6</v>
      </c>
      <c r="AD73" s="328"/>
      <c r="AE73" s="328">
        <v>30</v>
      </c>
      <c r="AF73" s="334">
        <f t="shared" si="24"/>
        <v>481</v>
      </c>
      <c r="AG73" s="334">
        <v>445</v>
      </c>
      <c r="AH73" s="352">
        <f t="shared" si="21"/>
        <v>0</v>
      </c>
      <c r="AI73" s="352">
        <v>6</v>
      </c>
      <c r="AJ73" s="352"/>
      <c r="AK73" s="352">
        <v>30</v>
      </c>
      <c r="AL73" s="307" t="s">
        <v>275</v>
      </c>
      <c r="AS73" s="267">
        <f t="shared" si="5"/>
        <v>0</v>
      </c>
      <c r="AT73" s="267">
        <f t="shared" si="6"/>
        <v>445</v>
      </c>
      <c r="AU73" s="267">
        <f t="shared" si="7"/>
        <v>0</v>
      </c>
      <c r="AV73" s="267">
        <f t="shared" si="8"/>
        <v>0</v>
      </c>
      <c r="AW73" s="267">
        <f t="shared" si="9"/>
        <v>0</v>
      </c>
    </row>
    <row r="74" spans="1:49" ht="40.5" hidden="1" customHeight="1" outlineLevel="1">
      <c r="A74" s="308">
        <v>45</v>
      </c>
      <c r="B74" s="363" t="s">
        <v>395</v>
      </c>
      <c r="C74" s="363"/>
      <c r="D74" s="364" t="s">
        <v>301</v>
      </c>
      <c r="E74" s="364" t="s">
        <v>227</v>
      </c>
      <c r="F74" s="305"/>
      <c r="G74" s="305" t="s">
        <v>265</v>
      </c>
      <c r="H74" s="307"/>
      <c r="I74" s="330">
        <f t="shared" si="20"/>
        <v>474</v>
      </c>
      <c r="J74" s="330">
        <f>439</f>
        <v>439</v>
      </c>
      <c r="K74" s="330"/>
      <c r="L74" s="330">
        <v>6</v>
      </c>
      <c r="M74" s="330">
        <v>29</v>
      </c>
      <c r="N74" s="331"/>
      <c r="O74" s="330">
        <f t="shared" si="22"/>
        <v>0</v>
      </c>
      <c r="P74" s="330"/>
      <c r="Q74" s="330"/>
      <c r="R74" s="330"/>
      <c r="S74" s="330"/>
      <c r="T74" s="330"/>
      <c r="U74" s="330"/>
      <c r="V74" s="330"/>
      <c r="W74" s="330"/>
      <c r="X74" s="330"/>
      <c r="Y74" s="330"/>
      <c r="Z74" s="330">
        <f t="shared" si="23"/>
        <v>474</v>
      </c>
      <c r="AA74" s="330">
        <v>439</v>
      </c>
      <c r="AB74" s="330">
        <v>0</v>
      </c>
      <c r="AC74" s="330">
        <v>6</v>
      </c>
      <c r="AD74" s="330"/>
      <c r="AE74" s="330">
        <v>29</v>
      </c>
      <c r="AF74" s="341">
        <f t="shared" si="24"/>
        <v>474</v>
      </c>
      <c r="AG74" s="341">
        <f>439</f>
        <v>439</v>
      </c>
      <c r="AH74" s="387">
        <f t="shared" si="21"/>
        <v>0</v>
      </c>
      <c r="AI74" s="352">
        <v>6</v>
      </c>
      <c r="AJ74" s="352"/>
      <c r="AK74" s="352">
        <v>29</v>
      </c>
      <c r="AL74" s="307" t="s">
        <v>275</v>
      </c>
      <c r="AS74" s="267">
        <f t="shared" si="5"/>
        <v>0</v>
      </c>
      <c r="AT74" s="267">
        <f t="shared" si="6"/>
        <v>439</v>
      </c>
      <c r="AU74" s="267">
        <f t="shared" si="7"/>
        <v>0</v>
      </c>
      <c r="AV74" s="267">
        <f t="shared" si="8"/>
        <v>0</v>
      </c>
      <c r="AW74" s="267">
        <f t="shared" si="9"/>
        <v>0</v>
      </c>
    </row>
    <row r="75" spans="1:49" ht="40.5" hidden="1" customHeight="1" outlineLevel="1">
      <c r="A75" s="308">
        <v>46</v>
      </c>
      <c r="B75" s="363" t="s">
        <v>396</v>
      </c>
      <c r="C75" s="363"/>
      <c r="D75" s="364" t="s">
        <v>292</v>
      </c>
      <c r="E75" s="364" t="s">
        <v>293</v>
      </c>
      <c r="F75" s="305"/>
      <c r="G75" s="305" t="s">
        <v>265</v>
      </c>
      <c r="H75" s="307"/>
      <c r="I75" s="328">
        <f t="shared" si="20"/>
        <v>927</v>
      </c>
      <c r="J75" s="328">
        <v>859</v>
      </c>
      <c r="K75" s="328"/>
      <c r="L75" s="328">
        <v>11</v>
      </c>
      <c r="M75" s="328">
        <v>57</v>
      </c>
      <c r="N75" s="329"/>
      <c r="O75" s="328">
        <f t="shared" si="22"/>
        <v>0</v>
      </c>
      <c r="P75" s="328"/>
      <c r="Q75" s="328"/>
      <c r="R75" s="328"/>
      <c r="S75" s="328"/>
      <c r="T75" s="328"/>
      <c r="U75" s="328"/>
      <c r="V75" s="328"/>
      <c r="W75" s="328"/>
      <c r="X75" s="328"/>
      <c r="Y75" s="328"/>
      <c r="Z75" s="328">
        <f t="shared" si="23"/>
        <v>927</v>
      </c>
      <c r="AA75" s="328">
        <v>859</v>
      </c>
      <c r="AB75" s="328">
        <v>0</v>
      </c>
      <c r="AC75" s="328">
        <v>11</v>
      </c>
      <c r="AD75" s="328"/>
      <c r="AE75" s="328">
        <v>57</v>
      </c>
      <c r="AF75" s="334">
        <f t="shared" si="24"/>
        <v>927</v>
      </c>
      <c r="AG75" s="334">
        <v>859</v>
      </c>
      <c r="AH75" s="352">
        <f t="shared" si="21"/>
        <v>0</v>
      </c>
      <c r="AI75" s="352">
        <v>11</v>
      </c>
      <c r="AJ75" s="352"/>
      <c r="AK75" s="352">
        <v>57</v>
      </c>
      <c r="AL75" s="307" t="s">
        <v>275</v>
      </c>
      <c r="AS75" s="267">
        <f t="shared" si="5"/>
        <v>0</v>
      </c>
      <c r="AT75" s="267">
        <f t="shared" si="6"/>
        <v>859</v>
      </c>
      <c r="AU75" s="267">
        <f t="shared" si="7"/>
        <v>0</v>
      </c>
      <c r="AV75" s="267">
        <f t="shared" si="8"/>
        <v>0</v>
      </c>
      <c r="AW75" s="267">
        <f t="shared" si="9"/>
        <v>0</v>
      </c>
    </row>
    <row r="76" spans="1:49" ht="40.5" hidden="1" customHeight="1" outlineLevel="1">
      <c r="A76" s="308">
        <v>47</v>
      </c>
      <c r="B76" s="365" t="s">
        <v>397</v>
      </c>
      <c r="C76" s="365"/>
      <c r="D76" s="364" t="s">
        <v>305</v>
      </c>
      <c r="E76" s="364" t="s">
        <v>306</v>
      </c>
      <c r="F76" s="305"/>
      <c r="G76" s="305" t="s">
        <v>265</v>
      </c>
      <c r="H76" s="307"/>
      <c r="I76" s="328">
        <f t="shared" si="20"/>
        <v>927</v>
      </c>
      <c r="J76" s="328">
        <v>859</v>
      </c>
      <c r="K76" s="328"/>
      <c r="L76" s="328">
        <v>11</v>
      </c>
      <c r="M76" s="328">
        <v>57</v>
      </c>
      <c r="N76" s="329"/>
      <c r="O76" s="328">
        <f t="shared" si="22"/>
        <v>0</v>
      </c>
      <c r="P76" s="328"/>
      <c r="Q76" s="328"/>
      <c r="R76" s="328"/>
      <c r="S76" s="328"/>
      <c r="T76" s="328"/>
      <c r="U76" s="328"/>
      <c r="V76" s="328"/>
      <c r="W76" s="328"/>
      <c r="X76" s="328"/>
      <c r="Y76" s="328"/>
      <c r="Z76" s="328">
        <f t="shared" si="23"/>
        <v>927</v>
      </c>
      <c r="AA76" s="328">
        <v>859</v>
      </c>
      <c r="AB76" s="328">
        <v>0</v>
      </c>
      <c r="AC76" s="328">
        <v>11</v>
      </c>
      <c r="AD76" s="328"/>
      <c r="AE76" s="328">
        <v>57</v>
      </c>
      <c r="AF76" s="334">
        <f t="shared" si="24"/>
        <v>927</v>
      </c>
      <c r="AG76" s="334">
        <v>859</v>
      </c>
      <c r="AH76" s="352">
        <f t="shared" si="21"/>
        <v>0</v>
      </c>
      <c r="AI76" s="352">
        <v>11</v>
      </c>
      <c r="AJ76" s="352"/>
      <c r="AK76" s="352">
        <v>57</v>
      </c>
      <c r="AL76" s="307" t="s">
        <v>275</v>
      </c>
      <c r="AS76" s="267">
        <f t="shared" si="5"/>
        <v>0</v>
      </c>
      <c r="AT76" s="267">
        <f t="shared" si="6"/>
        <v>859</v>
      </c>
      <c r="AU76" s="267">
        <f t="shared" si="7"/>
        <v>0</v>
      </c>
      <c r="AV76" s="267">
        <f t="shared" si="8"/>
        <v>0</v>
      </c>
      <c r="AW76" s="267">
        <f t="shared" si="9"/>
        <v>0</v>
      </c>
    </row>
    <row r="77" spans="1:49" ht="40.5" hidden="1" customHeight="1" outlineLevel="1">
      <c r="A77" s="308">
        <v>48</v>
      </c>
      <c r="B77" s="366" t="s">
        <v>398</v>
      </c>
      <c r="C77" s="366"/>
      <c r="D77" s="364" t="s">
        <v>310</v>
      </c>
      <c r="E77" s="364" t="s">
        <v>311</v>
      </c>
      <c r="F77" s="305"/>
      <c r="G77" s="305" t="s">
        <v>265</v>
      </c>
      <c r="H77" s="307"/>
      <c r="I77" s="328">
        <f t="shared" si="20"/>
        <v>927</v>
      </c>
      <c r="J77" s="328">
        <v>859</v>
      </c>
      <c r="K77" s="328"/>
      <c r="L77" s="328">
        <v>11</v>
      </c>
      <c r="M77" s="328">
        <v>57</v>
      </c>
      <c r="N77" s="329"/>
      <c r="O77" s="328">
        <f t="shared" si="22"/>
        <v>0</v>
      </c>
      <c r="P77" s="328"/>
      <c r="Q77" s="328"/>
      <c r="R77" s="328"/>
      <c r="S77" s="328"/>
      <c r="T77" s="328"/>
      <c r="U77" s="328"/>
      <c r="V77" s="328"/>
      <c r="W77" s="328"/>
      <c r="X77" s="328"/>
      <c r="Y77" s="328"/>
      <c r="Z77" s="328">
        <f t="shared" si="23"/>
        <v>927</v>
      </c>
      <c r="AA77" s="328">
        <v>859</v>
      </c>
      <c r="AB77" s="328">
        <v>0</v>
      </c>
      <c r="AC77" s="328">
        <v>11</v>
      </c>
      <c r="AD77" s="328"/>
      <c r="AE77" s="328">
        <v>57</v>
      </c>
      <c r="AF77" s="334">
        <f t="shared" si="24"/>
        <v>927</v>
      </c>
      <c r="AG77" s="334">
        <v>859</v>
      </c>
      <c r="AH77" s="352">
        <f t="shared" si="21"/>
        <v>0</v>
      </c>
      <c r="AI77" s="352">
        <v>11</v>
      </c>
      <c r="AJ77" s="352"/>
      <c r="AK77" s="352">
        <v>57</v>
      </c>
      <c r="AL77" s="307" t="s">
        <v>275</v>
      </c>
      <c r="AS77" s="267">
        <f t="shared" si="5"/>
        <v>0</v>
      </c>
      <c r="AT77" s="267">
        <f t="shared" si="6"/>
        <v>859</v>
      </c>
      <c r="AU77" s="267">
        <f t="shared" si="7"/>
        <v>0</v>
      </c>
      <c r="AV77" s="267">
        <f t="shared" si="8"/>
        <v>0</v>
      </c>
      <c r="AW77" s="267">
        <f t="shared" si="9"/>
        <v>0</v>
      </c>
    </row>
    <row r="78" spans="1:49" ht="40.5" hidden="1" customHeight="1" outlineLevel="1">
      <c r="A78" s="308">
        <v>49</v>
      </c>
      <c r="B78" s="367" t="s">
        <v>399</v>
      </c>
      <c r="C78" s="367"/>
      <c r="D78" s="364" t="s">
        <v>319</v>
      </c>
      <c r="E78" s="364" t="s">
        <v>320</v>
      </c>
      <c r="F78" s="305"/>
      <c r="G78" s="305" t="s">
        <v>400</v>
      </c>
      <c r="H78" s="307"/>
      <c r="I78" s="328">
        <f t="shared" si="20"/>
        <v>900</v>
      </c>
      <c r="J78" s="328">
        <v>859</v>
      </c>
      <c r="K78" s="328"/>
      <c r="L78" s="328">
        <v>12</v>
      </c>
      <c r="M78" s="328">
        <v>29</v>
      </c>
      <c r="N78" s="329"/>
      <c r="O78" s="328">
        <f t="shared" si="22"/>
        <v>0</v>
      </c>
      <c r="P78" s="328"/>
      <c r="Q78" s="328"/>
      <c r="R78" s="328"/>
      <c r="S78" s="328"/>
      <c r="T78" s="328"/>
      <c r="U78" s="328"/>
      <c r="V78" s="328"/>
      <c r="W78" s="328"/>
      <c r="X78" s="328"/>
      <c r="Y78" s="328"/>
      <c r="Z78" s="328">
        <f t="shared" si="23"/>
        <v>900</v>
      </c>
      <c r="AA78" s="328">
        <v>859</v>
      </c>
      <c r="AB78" s="328">
        <v>0</v>
      </c>
      <c r="AC78" s="328">
        <v>12</v>
      </c>
      <c r="AD78" s="328"/>
      <c r="AE78" s="328">
        <v>29</v>
      </c>
      <c r="AF78" s="334">
        <f t="shared" si="24"/>
        <v>900</v>
      </c>
      <c r="AG78" s="334">
        <v>859</v>
      </c>
      <c r="AH78" s="352">
        <f t="shared" si="21"/>
        <v>0</v>
      </c>
      <c r="AI78" s="352">
        <v>12</v>
      </c>
      <c r="AJ78" s="352"/>
      <c r="AK78" s="352">
        <v>29</v>
      </c>
      <c r="AL78" s="307" t="s">
        <v>275</v>
      </c>
      <c r="AS78" s="267">
        <f t="shared" si="5"/>
        <v>0</v>
      </c>
      <c r="AT78" s="267">
        <f t="shared" si="6"/>
        <v>859</v>
      </c>
      <c r="AU78" s="267">
        <f t="shared" si="7"/>
        <v>0</v>
      </c>
      <c r="AV78" s="267">
        <f t="shared" si="8"/>
        <v>0</v>
      </c>
      <c r="AW78" s="267">
        <f t="shared" si="9"/>
        <v>0</v>
      </c>
    </row>
    <row r="79" spans="1:49" ht="40.5" hidden="1" customHeight="1" outlineLevel="1">
      <c r="A79" s="308">
        <v>50</v>
      </c>
      <c r="B79" s="367" t="s">
        <v>401</v>
      </c>
      <c r="C79" s="367"/>
      <c r="D79" s="364" t="s">
        <v>287</v>
      </c>
      <c r="E79" s="364" t="s">
        <v>288</v>
      </c>
      <c r="F79" s="305"/>
      <c r="G79" s="305" t="s">
        <v>400</v>
      </c>
      <c r="H79" s="307"/>
      <c r="I79" s="328">
        <f t="shared" si="20"/>
        <v>900</v>
      </c>
      <c r="J79" s="328">
        <v>859</v>
      </c>
      <c r="K79" s="328"/>
      <c r="L79" s="328">
        <v>12</v>
      </c>
      <c r="M79" s="328">
        <v>29</v>
      </c>
      <c r="N79" s="329"/>
      <c r="O79" s="328">
        <f t="shared" si="22"/>
        <v>0</v>
      </c>
      <c r="P79" s="328"/>
      <c r="Q79" s="328"/>
      <c r="R79" s="328"/>
      <c r="S79" s="328"/>
      <c r="T79" s="328"/>
      <c r="U79" s="328"/>
      <c r="V79" s="328"/>
      <c r="W79" s="328"/>
      <c r="X79" s="328"/>
      <c r="Y79" s="328"/>
      <c r="Z79" s="328">
        <f t="shared" si="23"/>
        <v>900</v>
      </c>
      <c r="AA79" s="328">
        <v>859</v>
      </c>
      <c r="AB79" s="328">
        <v>0</v>
      </c>
      <c r="AC79" s="328">
        <v>12</v>
      </c>
      <c r="AD79" s="328"/>
      <c r="AE79" s="328">
        <v>29</v>
      </c>
      <c r="AF79" s="334">
        <f t="shared" si="24"/>
        <v>900</v>
      </c>
      <c r="AG79" s="334">
        <v>859</v>
      </c>
      <c r="AH79" s="352">
        <f t="shared" si="21"/>
        <v>0</v>
      </c>
      <c r="AI79" s="352">
        <v>12</v>
      </c>
      <c r="AJ79" s="352"/>
      <c r="AK79" s="352">
        <v>29</v>
      </c>
      <c r="AL79" s="307" t="s">
        <v>275</v>
      </c>
      <c r="AS79" s="267">
        <f t="shared" ref="AS79:AS142" si="25">I79-W79-AF79</f>
        <v>0</v>
      </c>
      <c r="AT79" s="267">
        <f t="shared" ref="AT79:AT142" si="26">AF79-AH79-AI79-AK79</f>
        <v>859</v>
      </c>
      <c r="AU79" s="267">
        <f t="shared" ref="AU79:AU142" si="27">AG79-AT79</f>
        <v>0</v>
      </c>
      <c r="AV79" s="267">
        <f t="shared" ref="AV79:AV142" si="28">J79-AG79</f>
        <v>0</v>
      </c>
      <c r="AW79" s="267">
        <f t="shared" ref="AW79:AW142" si="29">I79-AF79</f>
        <v>0</v>
      </c>
    </row>
    <row r="80" spans="1:49" ht="40.5" hidden="1" customHeight="1" outlineLevel="1">
      <c r="A80" s="308">
        <v>51</v>
      </c>
      <c r="B80" s="367" t="s">
        <v>402</v>
      </c>
      <c r="C80" s="367"/>
      <c r="D80" s="364" t="s">
        <v>403</v>
      </c>
      <c r="E80" s="364" t="s">
        <v>404</v>
      </c>
      <c r="F80" s="305"/>
      <c r="G80" s="305" t="s">
        <v>400</v>
      </c>
      <c r="H80" s="307"/>
      <c r="I80" s="328">
        <f t="shared" si="20"/>
        <v>900</v>
      </c>
      <c r="J80" s="328">
        <v>859</v>
      </c>
      <c r="K80" s="334"/>
      <c r="L80" s="328">
        <v>12</v>
      </c>
      <c r="M80" s="328">
        <v>29</v>
      </c>
      <c r="N80" s="329"/>
      <c r="O80" s="328">
        <f t="shared" si="22"/>
        <v>0</v>
      </c>
      <c r="P80" s="328"/>
      <c r="Q80" s="334"/>
      <c r="R80" s="328"/>
      <c r="S80" s="328"/>
      <c r="T80" s="328"/>
      <c r="U80" s="328"/>
      <c r="V80" s="328"/>
      <c r="W80" s="328"/>
      <c r="X80" s="328"/>
      <c r="Y80" s="328"/>
      <c r="Z80" s="328">
        <f t="shared" si="23"/>
        <v>900</v>
      </c>
      <c r="AA80" s="328">
        <v>859</v>
      </c>
      <c r="AB80" s="328"/>
      <c r="AC80" s="328">
        <v>12</v>
      </c>
      <c r="AD80" s="328"/>
      <c r="AE80" s="328">
        <v>29</v>
      </c>
      <c r="AF80" s="334">
        <f t="shared" si="24"/>
        <v>900</v>
      </c>
      <c r="AG80" s="334">
        <v>859</v>
      </c>
      <c r="AH80" s="352"/>
      <c r="AI80" s="352">
        <v>12</v>
      </c>
      <c r="AJ80" s="352"/>
      <c r="AK80" s="352">
        <v>29</v>
      </c>
      <c r="AL80" s="307" t="s">
        <v>275</v>
      </c>
      <c r="AS80" s="267">
        <f t="shared" si="25"/>
        <v>0</v>
      </c>
      <c r="AT80" s="267">
        <f t="shared" si="26"/>
        <v>859</v>
      </c>
      <c r="AU80" s="267">
        <f t="shared" si="27"/>
        <v>0</v>
      </c>
      <c r="AV80" s="267">
        <f t="shared" si="28"/>
        <v>0</v>
      </c>
      <c r="AW80" s="267">
        <f t="shared" si="29"/>
        <v>0</v>
      </c>
    </row>
    <row r="81" spans="1:49" ht="40.5" hidden="1" customHeight="1" outlineLevel="1">
      <c r="A81" s="308">
        <v>52</v>
      </c>
      <c r="B81" s="367" t="s">
        <v>405</v>
      </c>
      <c r="C81" s="367"/>
      <c r="D81" s="364" t="s">
        <v>406</v>
      </c>
      <c r="E81" s="364" t="s">
        <v>407</v>
      </c>
      <c r="F81" s="305" t="s">
        <v>408</v>
      </c>
      <c r="G81" s="305" t="s">
        <v>400</v>
      </c>
      <c r="H81" s="307"/>
      <c r="I81" s="328">
        <f t="shared" si="20"/>
        <v>900</v>
      </c>
      <c r="J81" s="328">
        <v>859</v>
      </c>
      <c r="K81" s="334"/>
      <c r="L81" s="328">
        <v>12</v>
      </c>
      <c r="M81" s="328">
        <v>29</v>
      </c>
      <c r="N81" s="329"/>
      <c r="O81" s="328">
        <f t="shared" si="22"/>
        <v>0</v>
      </c>
      <c r="P81" s="328"/>
      <c r="Q81" s="334"/>
      <c r="R81" s="328"/>
      <c r="S81" s="328"/>
      <c r="T81" s="328"/>
      <c r="U81" s="328"/>
      <c r="V81" s="328"/>
      <c r="W81" s="328"/>
      <c r="X81" s="328"/>
      <c r="Y81" s="328"/>
      <c r="Z81" s="328">
        <f t="shared" si="23"/>
        <v>900</v>
      </c>
      <c r="AA81" s="328">
        <v>859</v>
      </c>
      <c r="AB81" s="328"/>
      <c r="AC81" s="328">
        <v>12</v>
      </c>
      <c r="AD81" s="328"/>
      <c r="AE81" s="328">
        <v>29</v>
      </c>
      <c r="AF81" s="334">
        <f t="shared" si="24"/>
        <v>900</v>
      </c>
      <c r="AG81" s="334">
        <v>859</v>
      </c>
      <c r="AH81" s="352"/>
      <c r="AI81" s="352">
        <v>12</v>
      </c>
      <c r="AJ81" s="352"/>
      <c r="AK81" s="352">
        <v>29</v>
      </c>
      <c r="AL81" s="307" t="s">
        <v>275</v>
      </c>
      <c r="AS81" s="267">
        <f t="shared" si="25"/>
        <v>0</v>
      </c>
      <c r="AT81" s="267">
        <f t="shared" si="26"/>
        <v>859</v>
      </c>
      <c r="AU81" s="267">
        <f t="shared" si="27"/>
        <v>0</v>
      </c>
      <c r="AV81" s="267">
        <f t="shared" si="28"/>
        <v>0</v>
      </c>
      <c r="AW81" s="267">
        <f t="shared" si="29"/>
        <v>0</v>
      </c>
    </row>
    <row r="82" spans="1:49" ht="40.5" hidden="1" customHeight="1" outlineLevel="1">
      <c r="A82" s="308">
        <v>53</v>
      </c>
      <c r="B82" s="367" t="s">
        <v>409</v>
      </c>
      <c r="C82" s="367"/>
      <c r="D82" s="364" t="s">
        <v>305</v>
      </c>
      <c r="E82" s="364" t="s">
        <v>410</v>
      </c>
      <c r="F82" s="305" t="s">
        <v>411</v>
      </c>
      <c r="G82" s="305" t="s">
        <v>400</v>
      </c>
      <c r="H82" s="307"/>
      <c r="I82" s="328">
        <f t="shared" si="20"/>
        <v>900</v>
      </c>
      <c r="J82" s="328">
        <v>859</v>
      </c>
      <c r="K82" s="334"/>
      <c r="L82" s="328">
        <v>12</v>
      </c>
      <c r="M82" s="328">
        <v>29</v>
      </c>
      <c r="N82" s="329"/>
      <c r="O82" s="328">
        <f t="shared" si="22"/>
        <v>0</v>
      </c>
      <c r="P82" s="328"/>
      <c r="Q82" s="334"/>
      <c r="R82" s="328"/>
      <c r="S82" s="328"/>
      <c r="T82" s="328"/>
      <c r="U82" s="328"/>
      <c r="V82" s="328"/>
      <c r="W82" s="328"/>
      <c r="X82" s="328"/>
      <c r="Y82" s="328"/>
      <c r="Z82" s="328">
        <f t="shared" si="23"/>
        <v>900</v>
      </c>
      <c r="AA82" s="328">
        <v>859</v>
      </c>
      <c r="AB82" s="328"/>
      <c r="AC82" s="328">
        <v>12</v>
      </c>
      <c r="AD82" s="328"/>
      <c r="AE82" s="328">
        <v>29</v>
      </c>
      <c r="AF82" s="334">
        <f t="shared" si="24"/>
        <v>900</v>
      </c>
      <c r="AG82" s="334">
        <v>859</v>
      </c>
      <c r="AH82" s="352"/>
      <c r="AI82" s="352">
        <v>12</v>
      </c>
      <c r="AJ82" s="352"/>
      <c r="AK82" s="352">
        <v>29</v>
      </c>
      <c r="AL82" s="307" t="s">
        <v>275</v>
      </c>
      <c r="AS82" s="267">
        <f t="shared" si="25"/>
        <v>0</v>
      </c>
      <c r="AT82" s="267">
        <f t="shared" si="26"/>
        <v>859</v>
      </c>
      <c r="AU82" s="267">
        <f t="shared" si="27"/>
        <v>0</v>
      </c>
      <c r="AV82" s="267">
        <f t="shared" si="28"/>
        <v>0</v>
      </c>
      <c r="AW82" s="267">
        <f t="shared" si="29"/>
        <v>0</v>
      </c>
    </row>
    <row r="83" spans="1:49" ht="40.5" hidden="1" customHeight="1" outlineLevel="1">
      <c r="A83" s="308">
        <v>54</v>
      </c>
      <c r="B83" s="367" t="s">
        <v>412</v>
      </c>
      <c r="C83" s="367"/>
      <c r="D83" s="364" t="s">
        <v>310</v>
      </c>
      <c r="E83" s="364" t="s">
        <v>413</v>
      </c>
      <c r="F83" s="305"/>
      <c r="G83" s="305" t="s">
        <v>400</v>
      </c>
      <c r="H83" s="307"/>
      <c r="I83" s="328">
        <f t="shared" si="20"/>
        <v>900</v>
      </c>
      <c r="J83" s="328">
        <v>859</v>
      </c>
      <c r="K83" s="334"/>
      <c r="L83" s="328">
        <v>12</v>
      </c>
      <c r="M83" s="328">
        <v>29</v>
      </c>
      <c r="N83" s="329"/>
      <c r="O83" s="328">
        <f t="shared" si="22"/>
        <v>0</v>
      </c>
      <c r="P83" s="328"/>
      <c r="Q83" s="334"/>
      <c r="R83" s="328"/>
      <c r="S83" s="328"/>
      <c r="T83" s="328"/>
      <c r="U83" s="328"/>
      <c r="V83" s="328"/>
      <c r="W83" s="328"/>
      <c r="X83" s="328"/>
      <c r="Y83" s="328"/>
      <c r="Z83" s="328">
        <f t="shared" si="23"/>
        <v>900</v>
      </c>
      <c r="AA83" s="328">
        <v>859</v>
      </c>
      <c r="AB83" s="328"/>
      <c r="AC83" s="328">
        <v>12</v>
      </c>
      <c r="AD83" s="328"/>
      <c r="AE83" s="328">
        <v>29</v>
      </c>
      <c r="AF83" s="334">
        <f t="shared" si="24"/>
        <v>900</v>
      </c>
      <c r="AG83" s="334">
        <v>859</v>
      </c>
      <c r="AH83" s="352"/>
      <c r="AI83" s="352">
        <f>L83</f>
        <v>12</v>
      </c>
      <c r="AJ83" s="352"/>
      <c r="AK83" s="352">
        <f>AE83</f>
        <v>29</v>
      </c>
      <c r="AL83" s="307" t="s">
        <v>275</v>
      </c>
      <c r="AS83" s="267">
        <f t="shared" si="25"/>
        <v>0</v>
      </c>
      <c r="AT83" s="267">
        <f t="shared" si="26"/>
        <v>859</v>
      </c>
      <c r="AU83" s="267">
        <f t="shared" si="27"/>
        <v>0</v>
      </c>
      <c r="AV83" s="267">
        <f t="shared" si="28"/>
        <v>0</v>
      </c>
      <c r="AW83" s="267">
        <f t="shared" si="29"/>
        <v>0</v>
      </c>
    </row>
    <row r="84" spans="1:49" s="270" customFormat="1" ht="30" customHeight="1" collapsed="1">
      <c r="A84" s="296" t="s">
        <v>51</v>
      </c>
      <c r="B84" s="295" t="s">
        <v>78</v>
      </c>
      <c r="C84" s="295"/>
      <c r="D84" s="295"/>
      <c r="E84" s="296"/>
      <c r="F84" s="296"/>
      <c r="G84" s="296"/>
      <c r="H84" s="296"/>
      <c r="I84" s="323">
        <f>I85+I86</f>
        <v>133604.06104200002</v>
      </c>
      <c r="J84" s="323">
        <f>J85+J86</f>
        <v>127706.43400000001</v>
      </c>
      <c r="K84" s="323">
        <f>K85+K86</f>
        <v>0</v>
      </c>
      <c r="L84" s="323">
        <f>L85+L86</f>
        <v>1722</v>
      </c>
      <c r="M84" s="323">
        <f>M85+M86</f>
        <v>4175.6270420000001</v>
      </c>
      <c r="N84" s="324"/>
      <c r="O84" s="323">
        <f t="shared" ref="O84:AC84" si="30">O85+O86</f>
        <v>92658.434000000008</v>
      </c>
      <c r="P84" s="323">
        <f t="shared" si="30"/>
        <v>90746.434000000008</v>
      </c>
      <c r="Q84" s="323">
        <f t="shared" si="30"/>
        <v>0</v>
      </c>
      <c r="R84" s="323">
        <f t="shared" si="30"/>
        <v>153</v>
      </c>
      <c r="S84" s="323">
        <f t="shared" si="30"/>
        <v>1759</v>
      </c>
      <c r="T84" s="382">
        <f t="shared" si="30"/>
        <v>0</v>
      </c>
      <c r="U84" s="382">
        <f t="shared" si="30"/>
        <v>0</v>
      </c>
      <c r="V84" s="382">
        <f t="shared" si="30"/>
        <v>0</v>
      </c>
      <c r="W84" s="382">
        <f t="shared" si="30"/>
        <v>0</v>
      </c>
      <c r="X84" s="382">
        <f t="shared" si="30"/>
        <v>0</v>
      </c>
      <c r="Y84" s="382">
        <f t="shared" si="30"/>
        <v>0</v>
      </c>
      <c r="Z84" s="323">
        <f t="shared" si="30"/>
        <v>128968.09022400001</v>
      </c>
      <c r="AA84" s="323">
        <f t="shared" si="30"/>
        <v>123141.96400000001</v>
      </c>
      <c r="AB84" s="323">
        <f t="shared" si="30"/>
        <v>0</v>
      </c>
      <c r="AC84" s="323">
        <f t="shared" si="30"/>
        <v>1710</v>
      </c>
      <c r="AD84" s="323"/>
      <c r="AE84" s="323">
        <f>AE85+AE86</f>
        <v>4116.1262239999996</v>
      </c>
      <c r="AF84" s="323">
        <f>AF85+AF86</f>
        <v>129198</v>
      </c>
      <c r="AG84" s="323">
        <f>AG85+AG86</f>
        <v>123374</v>
      </c>
      <c r="AH84" s="346">
        <f>AH85+AH86</f>
        <v>0</v>
      </c>
      <c r="AI84" s="346">
        <f>AI85+AI86</f>
        <v>1710</v>
      </c>
      <c r="AJ84" s="346"/>
      <c r="AK84" s="346">
        <f>AK85+AK86</f>
        <v>4114</v>
      </c>
      <c r="AL84" s="294"/>
      <c r="AS84" s="267">
        <f t="shared" si="25"/>
        <v>4406.0610420000157</v>
      </c>
      <c r="AT84" s="267">
        <f t="shared" si="26"/>
        <v>123374</v>
      </c>
      <c r="AU84" s="267">
        <f t="shared" si="27"/>
        <v>0</v>
      </c>
      <c r="AV84" s="267">
        <f t="shared" si="28"/>
        <v>4332.4340000000084</v>
      </c>
      <c r="AW84" s="267">
        <f t="shared" si="29"/>
        <v>4406.0610420000157</v>
      </c>
    </row>
    <row r="85" spans="1:49" s="271" customFormat="1" ht="30" hidden="1" customHeight="1" outlineLevel="1">
      <c r="A85" s="634" t="s">
        <v>220</v>
      </c>
      <c r="B85" s="298" t="s">
        <v>221</v>
      </c>
      <c r="C85" s="298"/>
      <c r="D85" s="299"/>
      <c r="E85" s="300"/>
      <c r="F85" s="300"/>
      <c r="G85" s="300"/>
      <c r="H85" s="300"/>
      <c r="I85" s="322"/>
      <c r="J85" s="322"/>
      <c r="K85" s="322"/>
      <c r="L85" s="322"/>
      <c r="M85" s="322"/>
      <c r="N85" s="325"/>
      <c r="O85" s="322"/>
      <c r="P85" s="322"/>
      <c r="Q85" s="322"/>
      <c r="R85" s="322"/>
      <c r="S85" s="322"/>
      <c r="T85" s="322"/>
      <c r="U85" s="322"/>
      <c r="V85" s="322"/>
      <c r="W85" s="322"/>
      <c r="X85" s="322"/>
      <c r="Y85" s="322"/>
      <c r="Z85" s="322"/>
      <c r="AA85" s="322"/>
      <c r="AB85" s="322"/>
      <c r="AC85" s="322"/>
      <c r="AD85" s="322"/>
      <c r="AE85" s="322"/>
      <c r="AF85" s="322"/>
      <c r="AG85" s="322"/>
      <c r="AH85" s="347"/>
      <c r="AI85" s="347"/>
      <c r="AJ85" s="347"/>
      <c r="AK85" s="347"/>
      <c r="AL85" s="347"/>
      <c r="AS85" s="267">
        <f t="shared" si="25"/>
        <v>0</v>
      </c>
      <c r="AT85" s="267">
        <f t="shared" si="26"/>
        <v>0</v>
      </c>
      <c r="AU85" s="267">
        <f t="shared" si="27"/>
        <v>0</v>
      </c>
      <c r="AV85" s="267">
        <f t="shared" si="28"/>
        <v>0</v>
      </c>
      <c r="AW85" s="267">
        <f t="shared" si="29"/>
        <v>0</v>
      </c>
    </row>
    <row r="86" spans="1:49" s="271" customFormat="1" ht="30" customHeight="1" collapsed="1">
      <c r="A86" s="634" t="s">
        <v>222</v>
      </c>
      <c r="B86" s="368" t="s">
        <v>255</v>
      </c>
      <c r="C86" s="368"/>
      <c r="D86" s="368"/>
      <c r="E86" s="300"/>
      <c r="F86" s="300"/>
      <c r="G86" s="300"/>
      <c r="H86" s="300"/>
      <c r="I86" s="322">
        <f>I87</f>
        <v>133604.06104200002</v>
      </c>
      <c r="J86" s="322">
        <f>J87</f>
        <v>127706.43400000001</v>
      </c>
      <c r="K86" s="322">
        <f>K87</f>
        <v>0</v>
      </c>
      <c r="L86" s="322">
        <f>L87</f>
        <v>1722</v>
      </c>
      <c r="M86" s="322">
        <f>M87</f>
        <v>4175.6270420000001</v>
      </c>
      <c r="N86" s="325"/>
      <c r="O86" s="322">
        <f t="shared" ref="O86:AC86" si="31">O87</f>
        <v>92658.434000000008</v>
      </c>
      <c r="P86" s="322">
        <f t="shared" si="31"/>
        <v>90746.434000000008</v>
      </c>
      <c r="Q86" s="322">
        <f t="shared" si="31"/>
        <v>0</v>
      </c>
      <c r="R86" s="322">
        <f t="shared" si="31"/>
        <v>153</v>
      </c>
      <c r="S86" s="322">
        <f t="shared" si="31"/>
        <v>1759</v>
      </c>
      <c r="T86" s="322">
        <f t="shared" si="31"/>
        <v>0</v>
      </c>
      <c r="U86" s="322">
        <f t="shared" si="31"/>
        <v>0</v>
      </c>
      <c r="V86" s="322">
        <f t="shared" si="31"/>
        <v>0</v>
      </c>
      <c r="W86" s="322">
        <f t="shared" si="31"/>
        <v>0</v>
      </c>
      <c r="X86" s="322">
        <f t="shared" si="31"/>
        <v>0</v>
      </c>
      <c r="Y86" s="322">
        <f t="shared" si="31"/>
        <v>0</v>
      </c>
      <c r="Z86" s="322">
        <f t="shared" si="31"/>
        <v>128968.09022400001</v>
      </c>
      <c r="AA86" s="322">
        <f t="shared" si="31"/>
        <v>123141.96400000001</v>
      </c>
      <c r="AB86" s="322">
        <f t="shared" si="31"/>
        <v>0</v>
      </c>
      <c r="AC86" s="322">
        <f t="shared" si="31"/>
        <v>1710</v>
      </c>
      <c r="AD86" s="322"/>
      <c r="AE86" s="322">
        <f>AE87</f>
        <v>4116.1262239999996</v>
      </c>
      <c r="AF86" s="322">
        <f>AF87</f>
        <v>129198</v>
      </c>
      <c r="AG86" s="322">
        <f>AG87</f>
        <v>123374</v>
      </c>
      <c r="AH86" s="347">
        <f>AH87</f>
        <v>0</v>
      </c>
      <c r="AI86" s="347">
        <f>AI87</f>
        <v>1710</v>
      </c>
      <c r="AJ86" s="347"/>
      <c r="AK86" s="347">
        <f>AK87</f>
        <v>4114</v>
      </c>
      <c r="AL86" s="347"/>
      <c r="AS86" s="269">
        <f t="shared" si="25"/>
        <v>4406.0610420000157</v>
      </c>
      <c r="AT86" s="269">
        <f t="shared" si="26"/>
        <v>123374</v>
      </c>
      <c r="AU86" s="269">
        <f t="shared" si="27"/>
        <v>0</v>
      </c>
      <c r="AV86" s="269">
        <f t="shared" si="28"/>
        <v>4332.4340000000084</v>
      </c>
      <c r="AW86" s="269">
        <f t="shared" si="29"/>
        <v>4406.0610420000157</v>
      </c>
    </row>
    <row r="87" spans="1:49" s="271" customFormat="1" ht="30" customHeight="1">
      <c r="A87" s="634" t="s">
        <v>414</v>
      </c>
      <c r="B87" s="369" t="s">
        <v>415</v>
      </c>
      <c r="C87" s="369"/>
      <c r="D87" s="368"/>
      <c r="E87" s="300"/>
      <c r="F87" s="300"/>
      <c r="G87" s="300"/>
      <c r="H87" s="300"/>
      <c r="I87" s="322">
        <f t="shared" ref="I87:AC87" si="32">SUM(I88:I92)</f>
        <v>133604.06104200002</v>
      </c>
      <c r="J87" s="322">
        <f t="shared" si="32"/>
        <v>127706.43400000001</v>
      </c>
      <c r="K87" s="322">
        <f t="shared" si="32"/>
        <v>0</v>
      </c>
      <c r="L87" s="322">
        <f t="shared" si="32"/>
        <v>1722</v>
      </c>
      <c r="M87" s="322">
        <f t="shared" si="32"/>
        <v>4175.6270420000001</v>
      </c>
      <c r="N87" s="322">
        <f t="shared" si="32"/>
        <v>0</v>
      </c>
      <c r="O87" s="322">
        <f t="shared" si="32"/>
        <v>92658.434000000008</v>
      </c>
      <c r="P87" s="322">
        <f t="shared" si="32"/>
        <v>90746.434000000008</v>
      </c>
      <c r="Q87" s="322">
        <f t="shared" si="32"/>
        <v>0</v>
      </c>
      <c r="R87" s="322">
        <f t="shared" si="32"/>
        <v>153</v>
      </c>
      <c r="S87" s="322">
        <f t="shared" si="32"/>
        <v>1759</v>
      </c>
      <c r="T87" s="322">
        <f t="shared" si="32"/>
        <v>0</v>
      </c>
      <c r="U87" s="322">
        <f t="shared" si="32"/>
        <v>0</v>
      </c>
      <c r="V87" s="322">
        <f t="shared" si="32"/>
        <v>0</v>
      </c>
      <c r="W87" s="322">
        <f t="shared" si="32"/>
        <v>0</v>
      </c>
      <c r="X87" s="322">
        <f t="shared" si="32"/>
        <v>0</v>
      </c>
      <c r="Y87" s="322">
        <f t="shared" si="32"/>
        <v>0</v>
      </c>
      <c r="Z87" s="322">
        <f t="shared" si="32"/>
        <v>128968.09022400001</v>
      </c>
      <c r="AA87" s="322">
        <f t="shared" si="32"/>
        <v>123141.96400000001</v>
      </c>
      <c r="AB87" s="322">
        <f t="shared" si="32"/>
        <v>0</v>
      </c>
      <c r="AC87" s="322">
        <f t="shared" si="32"/>
        <v>1710</v>
      </c>
      <c r="AD87" s="322"/>
      <c r="AE87" s="322">
        <f>SUM(AE88:AE92)</f>
        <v>4116.1262239999996</v>
      </c>
      <c r="AF87" s="322">
        <f>SUM(AF88:AF92)</f>
        <v>129198</v>
      </c>
      <c r="AG87" s="322">
        <f>SUM(AG88:AG92)</f>
        <v>123374</v>
      </c>
      <c r="AH87" s="347">
        <f>SUM(AH88:AH92)</f>
        <v>0</v>
      </c>
      <c r="AI87" s="347">
        <f>SUM(AI88:AI92)</f>
        <v>1710</v>
      </c>
      <c r="AJ87" s="347"/>
      <c r="AK87" s="347">
        <f>SUM(AK88:AK92)</f>
        <v>4114</v>
      </c>
      <c r="AL87" s="347"/>
      <c r="AS87" s="269">
        <f t="shared" si="25"/>
        <v>4406.0610420000157</v>
      </c>
      <c r="AT87" s="269">
        <f t="shared" si="26"/>
        <v>123374</v>
      </c>
      <c r="AU87" s="269">
        <f t="shared" si="27"/>
        <v>0</v>
      </c>
      <c r="AV87" s="269">
        <f t="shared" si="28"/>
        <v>4332.4340000000084</v>
      </c>
      <c r="AW87" s="269">
        <f t="shared" si="29"/>
        <v>4406.0610420000157</v>
      </c>
    </row>
    <row r="88" spans="1:49" s="271" customFormat="1" ht="40.5" customHeight="1">
      <c r="A88" s="635" t="s">
        <v>224</v>
      </c>
      <c r="B88" s="370" t="s">
        <v>416</v>
      </c>
      <c r="C88" s="370"/>
      <c r="D88" s="312" t="s">
        <v>417</v>
      </c>
      <c r="E88" s="313" t="s">
        <v>418</v>
      </c>
      <c r="F88" s="312" t="s">
        <v>419</v>
      </c>
      <c r="G88" s="312" t="s">
        <v>272</v>
      </c>
      <c r="H88" s="312" t="s">
        <v>420</v>
      </c>
      <c r="I88" s="374">
        <f>SUM(J88:M88)</f>
        <v>38036.434000000001</v>
      </c>
      <c r="J88" s="330">
        <v>38036.434000000001</v>
      </c>
      <c r="K88" s="330"/>
      <c r="L88" s="330"/>
      <c r="M88" s="330"/>
      <c r="N88" s="331" t="s">
        <v>421</v>
      </c>
      <c r="O88" s="374">
        <f>SUM(P88:S88)</f>
        <v>38036.434000000001</v>
      </c>
      <c r="P88" s="330">
        <v>38036.434000000001</v>
      </c>
      <c r="Q88" s="330"/>
      <c r="R88" s="330"/>
      <c r="S88" s="330"/>
      <c r="T88" s="376"/>
      <c r="U88" s="376"/>
      <c r="V88" s="375"/>
      <c r="W88" s="377"/>
      <c r="X88" s="375"/>
      <c r="Y88" s="375"/>
      <c r="Z88" s="376">
        <f>SUM(AA88:AE88)</f>
        <v>37575.964</v>
      </c>
      <c r="AA88" s="376">
        <v>37575.964</v>
      </c>
      <c r="AB88" s="375"/>
      <c r="AC88" s="375"/>
      <c r="AD88" s="375"/>
      <c r="AE88" s="375"/>
      <c r="AF88" s="330">
        <f>SUM(AG88:AK88)</f>
        <v>37576</v>
      </c>
      <c r="AG88" s="330">
        <v>37576</v>
      </c>
      <c r="AH88" s="351"/>
      <c r="AI88" s="351"/>
      <c r="AJ88" s="351"/>
      <c r="AK88" s="351"/>
      <c r="AL88" s="313"/>
      <c r="AM88" s="388">
        <f t="shared" ref="AM88:AM119" si="33">J88-P88</f>
        <v>0</v>
      </c>
      <c r="AN88" s="271">
        <f t="shared" ref="AN88:AN119" si="34">AG88-J88</f>
        <v>-460.43400000000111</v>
      </c>
      <c r="AS88" s="269">
        <f t="shared" si="25"/>
        <v>460.43400000000111</v>
      </c>
      <c r="AT88" s="269">
        <f t="shared" si="26"/>
        <v>37576</v>
      </c>
      <c r="AU88" s="269">
        <f t="shared" si="27"/>
        <v>0</v>
      </c>
      <c r="AV88" s="269">
        <f t="shared" si="28"/>
        <v>460.43400000000111</v>
      </c>
      <c r="AW88" s="269">
        <f t="shared" si="29"/>
        <v>460.43400000000111</v>
      </c>
    </row>
    <row r="89" spans="1:49" s="271" customFormat="1" ht="30" customHeight="1">
      <c r="A89" s="635" t="s">
        <v>231</v>
      </c>
      <c r="B89" s="370" t="s">
        <v>422</v>
      </c>
      <c r="C89" s="370"/>
      <c r="D89" s="312" t="s">
        <v>417</v>
      </c>
      <c r="E89" s="312" t="s">
        <v>423</v>
      </c>
      <c r="F89" s="312" t="s">
        <v>424</v>
      </c>
      <c r="G89" s="312" t="s">
        <v>325</v>
      </c>
      <c r="H89" s="312" t="s">
        <v>425</v>
      </c>
      <c r="I89" s="374">
        <f>SUM(J89:M89)</f>
        <v>32000</v>
      </c>
      <c r="J89" s="375">
        <v>32000</v>
      </c>
      <c r="K89" s="375"/>
      <c r="L89" s="375"/>
      <c r="M89" s="375"/>
      <c r="N89" s="331" t="s">
        <v>426</v>
      </c>
      <c r="O89" s="374">
        <f>SUM(P89:S89)</f>
        <v>32000</v>
      </c>
      <c r="P89" s="375">
        <v>32000</v>
      </c>
      <c r="Q89" s="375"/>
      <c r="R89" s="375"/>
      <c r="S89" s="375"/>
      <c r="T89" s="322"/>
      <c r="U89" s="322"/>
      <c r="V89" s="322"/>
      <c r="W89" s="322"/>
      <c r="X89" s="322"/>
      <c r="Y89" s="322"/>
      <c r="Z89" s="376">
        <f>SUM(AA89:AE89)</f>
        <v>28800</v>
      </c>
      <c r="AA89" s="330">
        <v>28800</v>
      </c>
      <c r="AB89" s="322"/>
      <c r="AC89" s="322"/>
      <c r="AD89" s="322"/>
      <c r="AE89" s="322"/>
      <c r="AF89" s="330">
        <f>I89*90%</f>
        <v>28800</v>
      </c>
      <c r="AG89" s="330">
        <f>ROUND(J89*0.9,0)</f>
        <v>28800</v>
      </c>
      <c r="AH89" s="351"/>
      <c r="AI89" s="351"/>
      <c r="AJ89" s="351"/>
      <c r="AK89" s="351"/>
      <c r="AL89" s="347"/>
      <c r="AM89" s="388">
        <f t="shared" si="33"/>
        <v>0</v>
      </c>
      <c r="AN89" s="271">
        <f t="shared" si="34"/>
        <v>-3200</v>
      </c>
      <c r="AS89" s="269">
        <f t="shared" si="25"/>
        <v>3200</v>
      </c>
      <c r="AT89" s="269">
        <f t="shared" si="26"/>
        <v>28800</v>
      </c>
      <c r="AU89" s="269">
        <f t="shared" si="27"/>
        <v>0</v>
      </c>
      <c r="AV89" s="269">
        <f t="shared" si="28"/>
        <v>3200</v>
      </c>
      <c r="AW89" s="269">
        <f t="shared" si="29"/>
        <v>3200</v>
      </c>
    </row>
    <row r="90" spans="1:49" s="271" customFormat="1" ht="30" customHeight="1">
      <c r="A90" s="635" t="s">
        <v>266</v>
      </c>
      <c r="B90" s="311" t="s">
        <v>427</v>
      </c>
      <c r="C90" s="311"/>
      <c r="D90" s="312" t="s">
        <v>417</v>
      </c>
      <c r="E90" s="312" t="s">
        <v>423</v>
      </c>
      <c r="F90" s="312" t="s">
        <v>428</v>
      </c>
      <c r="G90" s="312" t="s">
        <v>259</v>
      </c>
      <c r="H90" s="313"/>
      <c r="I90" s="374">
        <f>SUM(J90:M90)</f>
        <v>14800</v>
      </c>
      <c r="J90" s="376">
        <v>13500</v>
      </c>
      <c r="K90" s="376"/>
      <c r="L90" s="376">
        <v>1000</v>
      </c>
      <c r="M90" s="376">
        <v>300</v>
      </c>
      <c r="N90" s="377"/>
      <c r="O90" s="374">
        <f>SUM(P90:S90)</f>
        <v>0</v>
      </c>
      <c r="P90" s="376"/>
      <c r="Q90" s="376"/>
      <c r="R90" s="376"/>
      <c r="S90" s="376"/>
      <c r="T90" s="331"/>
      <c r="U90" s="383"/>
      <c r="V90" s="383"/>
      <c r="W90" s="383"/>
      <c r="X90" s="383"/>
      <c r="Y90" s="383"/>
      <c r="Z90" s="376">
        <f>SUM(AA90:AE90)</f>
        <v>14800</v>
      </c>
      <c r="AA90" s="341">
        <v>13500</v>
      </c>
      <c r="AB90" s="341">
        <v>0</v>
      </c>
      <c r="AC90" s="341">
        <v>1000</v>
      </c>
      <c r="AD90" s="341"/>
      <c r="AE90" s="341">
        <v>300</v>
      </c>
      <c r="AF90" s="341">
        <f>SUM(AG90:AK90)</f>
        <v>14800</v>
      </c>
      <c r="AG90" s="374">
        <v>13500</v>
      </c>
      <c r="AH90" s="314">
        <f>K90</f>
        <v>0</v>
      </c>
      <c r="AI90" s="314">
        <v>1000</v>
      </c>
      <c r="AJ90" s="314"/>
      <c r="AK90" s="314">
        <v>300</v>
      </c>
      <c r="AL90" s="347"/>
      <c r="AM90" s="388">
        <f t="shared" si="33"/>
        <v>13500</v>
      </c>
      <c r="AN90" s="271">
        <f t="shared" si="34"/>
        <v>0</v>
      </c>
      <c r="AS90" s="269">
        <f t="shared" si="25"/>
        <v>0</v>
      </c>
      <c r="AT90" s="269">
        <f t="shared" si="26"/>
        <v>13500</v>
      </c>
      <c r="AU90" s="269">
        <f t="shared" si="27"/>
        <v>0</v>
      </c>
      <c r="AV90" s="269">
        <f t="shared" si="28"/>
        <v>0</v>
      </c>
      <c r="AW90" s="269">
        <f t="shared" si="29"/>
        <v>0</v>
      </c>
    </row>
    <row r="91" spans="1:49" s="273" customFormat="1" ht="30" customHeight="1">
      <c r="A91" s="635" t="s">
        <v>429</v>
      </c>
      <c r="B91" s="311" t="s">
        <v>430</v>
      </c>
      <c r="C91" s="311"/>
      <c r="D91" s="312" t="s">
        <v>417</v>
      </c>
      <c r="E91" s="312" t="s">
        <v>431</v>
      </c>
      <c r="F91" s="312" t="s">
        <v>432</v>
      </c>
      <c r="G91" s="312" t="s">
        <v>265</v>
      </c>
      <c r="H91" s="313"/>
      <c r="I91" s="374">
        <f>SUM(J91:M91)</f>
        <v>6932</v>
      </c>
      <c r="J91" s="376">
        <f>6064+232</f>
        <v>6296</v>
      </c>
      <c r="K91" s="376"/>
      <c r="L91" s="376">
        <v>190</v>
      </c>
      <c r="M91" s="376">
        <v>446</v>
      </c>
      <c r="N91" s="377"/>
      <c r="O91" s="374">
        <f>SUM(P91:S91)</f>
        <v>0</v>
      </c>
      <c r="P91" s="376"/>
      <c r="Q91" s="376"/>
      <c r="R91" s="376"/>
      <c r="S91" s="376"/>
      <c r="T91" s="331"/>
      <c r="U91" s="376"/>
      <c r="V91" s="376"/>
      <c r="W91" s="376"/>
      <c r="X91" s="376"/>
      <c r="Y91" s="376"/>
      <c r="Z91" s="376">
        <f>SUM(AA91:AE91)</f>
        <v>6700</v>
      </c>
      <c r="AA91" s="376">
        <v>6064</v>
      </c>
      <c r="AB91" s="376"/>
      <c r="AC91" s="376">
        <v>190</v>
      </c>
      <c r="AD91" s="376"/>
      <c r="AE91" s="376">
        <v>446</v>
      </c>
      <c r="AF91" s="376">
        <f>SUM(AG91:AK91)</f>
        <v>6932</v>
      </c>
      <c r="AG91" s="376">
        <f>J91</f>
        <v>6296</v>
      </c>
      <c r="AH91" s="389"/>
      <c r="AI91" s="389">
        <v>190</v>
      </c>
      <c r="AJ91" s="389"/>
      <c r="AK91" s="389">
        <v>446</v>
      </c>
      <c r="AL91" s="351"/>
      <c r="AM91" s="388">
        <f t="shared" si="33"/>
        <v>6296</v>
      </c>
      <c r="AN91" s="271">
        <f t="shared" si="34"/>
        <v>0</v>
      </c>
      <c r="AS91" s="269">
        <f t="shared" si="25"/>
        <v>0</v>
      </c>
      <c r="AT91" s="269">
        <f t="shared" si="26"/>
        <v>6296</v>
      </c>
      <c r="AU91" s="269">
        <f t="shared" si="27"/>
        <v>0</v>
      </c>
      <c r="AV91" s="269">
        <f t="shared" si="28"/>
        <v>0</v>
      </c>
      <c r="AW91" s="269">
        <f t="shared" si="29"/>
        <v>0</v>
      </c>
    </row>
    <row r="92" spans="1:49" s="271" customFormat="1" ht="30" customHeight="1">
      <c r="A92" s="635" t="s">
        <v>433</v>
      </c>
      <c r="B92" s="370" t="s">
        <v>267</v>
      </c>
      <c r="C92" s="370"/>
      <c r="D92" s="312"/>
      <c r="E92" s="313"/>
      <c r="F92" s="312"/>
      <c r="G92" s="312"/>
      <c r="H92" s="312"/>
      <c r="I92" s="374">
        <f t="shared" ref="I92:AC92" si="35">SUM(I93:I147)</f>
        <v>41835.627042</v>
      </c>
      <c r="J92" s="374">
        <f t="shared" si="35"/>
        <v>37874</v>
      </c>
      <c r="K92" s="374">
        <f t="shared" si="35"/>
        <v>0</v>
      </c>
      <c r="L92" s="374">
        <f t="shared" si="35"/>
        <v>532</v>
      </c>
      <c r="M92" s="374">
        <f t="shared" si="35"/>
        <v>3429.6270420000001</v>
      </c>
      <c r="N92" s="374">
        <f t="shared" si="35"/>
        <v>0</v>
      </c>
      <c r="O92" s="374">
        <f t="shared" si="35"/>
        <v>22622</v>
      </c>
      <c r="P92" s="374">
        <f t="shared" si="35"/>
        <v>20710</v>
      </c>
      <c r="Q92" s="374">
        <f t="shared" si="35"/>
        <v>0</v>
      </c>
      <c r="R92" s="374">
        <f t="shared" si="35"/>
        <v>153</v>
      </c>
      <c r="S92" s="374">
        <f t="shared" si="35"/>
        <v>1759</v>
      </c>
      <c r="T92" s="374">
        <f t="shared" si="35"/>
        <v>0</v>
      </c>
      <c r="U92" s="374">
        <f t="shared" si="35"/>
        <v>0</v>
      </c>
      <c r="V92" s="374">
        <f t="shared" si="35"/>
        <v>0</v>
      </c>
      <c r="W92" s="374">
        <f t="shared" si="35"/>
        <v>0</v>
      </c>
      <c r="X92" s="374">
        <f t="shared" si="35"/>
        <v>0</v>
      </c>
      <c r="Y92" s="374">
        <f t="shared" si="35"/>
        <v>0</v>
      </c>
      <c r="Z92" s="374">
        <f t="shared" si="35"/>
        <v>41092.126224</v>
      </c>
      <c r="AA92" s="374">
        <f t="shared" si="35"/>
        <v>37202</v>
      </c>
      <c r="AB92" s="374">
        <f t="shared" si="35"/>
        <v>0</v>
      </c>
      <c r="AC92" s="374">
        <f t="shared" si="35"/>
        <v>520</v>
      </c>
      <c r="AD92" s="374"/>
      <c r="AE92" s="374">
        <f>SUM(AE93:AE147)</f>
        <v>3370.1262240000001</v>
      </c>
      <c r="AF92" s="374">
        <f>SUM(AF93:AF147)</f>
        <v>41090</v>
      </c>
      <c r="AG92" s="374">
        <f>SUM(AG93:AG147)</f>
        <v>37202</v>
      </c>
      <c r="AH92" s="314">
        <f>SUM(AH93:AH147)</f>
        <v>0</v>
      </c>
      <c r="AI92" s="314">
        <f>SUM(AI93:AI147)</f>
        <v>520</v>
      </c>
      <c r="AJ92" s="314"/>
      <c r="AK92" s="314">
        <f>SUM(AK93:AK147)</f>
        <v>3368</v>
      </c>
      <c r="AL92" s="313" t="s">
        <v>268</v>
      </c>
      <c r="AM92" s="388">
        <f t="shared" si="33"/>
        <v>17164</v>
      </c>
      <c r="AN92" s="271">
        <f t="shared" si="34"/>
        <v>-672</v>
      </c>
      <c r="AS92" s="269">
        <f t="shared" si="25"/>
        <v>745.62704200000007</v>
      </c>
      <c r="AT92" s="269">
        <f t="shared" si="26"/>
        <v>37202</v>
      </c>
      <c r="AU92" s="269">
        <f t="shared" si="27"/>
        <v>0</v>
      </c>
      <c r="AV92" s="269">
        <f t="shared" si="28"/>
        <v>672</v>
      </c>
      <c r="AW92" s="269">
        <f t="shared" si="29"/>
        <v>745.62704200000007</v>
      </c>
    </row>
    <row r="93" spans="1:49" s="270" customFormat="1" ht="36.75" hidden="1" customHeight="1" outlineLevel="1">
      <c r="A93" s="305" t="s">
        <v>224</v>
      </c>
      <c r="B93" s="306" t="s">
        <v>434</v>
      </c>
      <c r="C93" s="306"/>
      <c r="D93" s="307" t="s">
        <v>435</v>
      </c>
      <c r="E93" s="305" t="s">
        <v>436</v>
      </c>
      <c r="F93" s="312" t="s">
        <v>437</v>
      </c>
      <c r="G93" s="312" t="s">
        <v>272</v>
      </c>
      <c r="H93" s="305" t="s">
        <v>438</v>
      </c>
      <c r="I93" s="378">
        <f t="shared" ref="I93:I124" si="36">SUM(J93:M93)</f>
        <v>840.18641000000002</v>
      </c>
      <c r="J93" s="334">
        <v>800</v>
      </c>
      <c r="K93" s="334"/>
      <c r="L93" s="334"/>
      <c r="M93" s="334">
        <v>40.186410000000002</v>
      </c>
      <c r="N93" s="333" t="s">
        <v>439</v>
      </c>
      <c r="O93" s="378">
        <f t="shared" ref="O93:O124" si="37">SUM(P93:S93)</f>
        <v>840</v>
      </c>
      <c r="P93" s="334">
        <v>800</v>
      </c>
      <c r="Q93" s="334"/>
      <c r="R93" s="334"/>
      <c r="S93" s="334">
        <v>40</v>
      </c>
      <c r="T93" s="381"/>
      <c r="U93" s="326"/>
      <c r="V93" s="326"/>
      <c r="W93" s="326"/>
      <c r="X93" s="326"/>
      <c r="Y93" s="326"/>
      <c r="Z93" s="336">
        <f t="shared" ref="Z93:Z124" si="38">SUM(AA93:AE93)</f>
        <v>840.18600000000004</v>
      </c>
      <c r="AA93" s="328">
        <v>800</v>
      </c>
      <c r="AB93" s="328"/>
      <c r="AC93" s="328"/>
      <c r="AD93" s="328"/>
      <c r="AE93" s="328">
        <v>40.186</v>
      </c>
      <c r="AF93" s="334">
        <f t="shared" ref="AF93:AF124" si="39">SUM(AG93:AK93)</f>
        <v>840</v>
      </c>
      <c r="AG93" s="334">
        <v>800</v>
      </c>
      <c r="AH93" s="352"/>
      <c r="AI93" s="352"/>
      <c r="AJ93" s="352"/>
      <c r="AK93" s="352">
        <v>40</v>
      </c>
      <c r="AL93" s="307" t="s">
        <v>275</v>
      </c>
      <c r="AM93" s="390">
        <f t="shared" si="33"/>
        <v>0</v>
      </c>
      <c r="AN93" s="270">
        <f t="shared" si="34"/>
        <v>0</v>
      </c>
      <c r="AP93" s="270">
        <v>40.186</v>
      </c>
      <c r="AQ93" s="270">
        <f>AP93-M93</f>
        <v>-4.100000000022419E-4</v>
      </c>
      <c r="AS93" s="267">
        <f t="shared" si="25"/>
        <v>0.1864100000000235</v>
      </c>
      <c r="AT93" s="267">
        <f t="shared" si="26"/>
        <v>800</v>
      </c>
      <c r="AU93" s="267">
        <f t="shared" si="27"/>
        <v>0</v>
      </c>
      <c r="AV93" s="267">
        <f t="shared" si="28"/>
        <v>0</v>
      </c>
      <c r="AW93" s="267">
        <f t="shared" si="29"/>
        <v>0.1864100000000235</v>
      </c>
    </row>
    <row r="94" spans="1:49" s="270" customFormat="1" ht="36.75" hidden="1" customHeight="1" outlineLevel="1">
      <c r="A94" s="305" t="s">
        <v>231</v>
      </c>
      <c r="B94" s="306" t="s">
        <v>440</v>
      </c>
      <c r="C94" s="306"/>
      <c r="D94" s="307" t="s">
        <v>435</v>
      </c>
      <c r="E94" s="305" t="s">
        <v>436</v>
      </c>
      <c r="F94" s="312" t="s">
        <v>441</v>
      </c>
      <c r="G94" s="312" t="s">
        <v>272</v>
      </c>
      <c r="H94" s="305" t="s">
        <v>442</v>
      </c>
      <c r="I94" s="378">
        <f t="shared" si="36"/>
        <v>315.37745200000001</v>
      </c>
      <c r="J94" s="334">
        <v>300</v>
      </c>
      <c r="K94" s="334"/>
      <c r="L94" s="334"/>
      <c r="M94" s="334">
        <v>15.377452</v>
      </c>
      <c r="N94" s="333" t="s">
        <v>439</v>
      </c>
      <c r="O94" s="378">
        <f t="shared" si="37"/>
        <v>315</v>
      </c>
      <c r="P94" s="334">
        <v>300</v>
      </c>
      <c r="Q94" s="334"/>
      <c r="R94" s="334"/>
      <c r="S94" s="334">
        <v>15</v>
      </c>
      <c r="T94" s="381"/>
      <c r="U94" s="326"/>
      <c r="V94" s="326"/>
      <c r="W94" s="326"/>
      <c r="X94" s="326"/>
      <c r="Y94" s="326"/>
      <c r="Z94" s="336">
        <f t="shared" si="38"/>
        <v>315.37745200000001</v>
      </c>
      <c r="AA94" s="328">
        <v>300</v>
      </c>
      <c r="AB94" s="328"/>
      <c r="AC94" s="328"/>
      <c r="AD94" s="328"/>
      <c r="AE94" s="334">
        <v>15.377452</v>
      </c>
      <c r="AF94" s="334">
        <f t="shared" si="39"/>
        <v>315</v>
      </c>
      <c r="AG94" s="334">
        <v>300</v>
      </c>
      <c r="AH94" s="352"/>
      <c r="AI94" s="352"/>
      <c r="AJ94" s="352"/>
      <c r="AK94" s="352">
        <v>15</v>
      </c>
      <c r="AL94" s="307" t="s">
        <v>275</v>
      </c>
      <c r="AM94" s="390">
        <f t="shared" si="33"/>
        <v>0</v>
      </c>
      <c r="AN94" s="270">
        <f t="shared" si="34"/>
        <v>0</v>
      </c>
      <c r="AP94" s="270">
        <v>15.377000000000001</v>
      </c>
      <c r="AS94" s="267">
        <f t="shared" si="25"/>
        <v>0.37745200000000523</v>
      </c>
      <c r="AT94" s="267">
        <f t="shared" si="26"/>
        <v>300</v>
      </c>
      <c r="AU94" s="267">
        <f t="shared" si="27"/>
        <v>0</v>
      </c>
      <c r="AV94" s="267">
        <f t="shared" si="28"/>
        <v>0</v>
      </c>
      <c r="AW94" s="267">
        <f t="shared" si="29"/>
        <v>0.37745200000000523</v>
      </c>
    </row>
    <row r="95" spans="1:49" s="270" customFormat="1" ht="36.75" hidden="1" customHeight="1" outlineLevel="1">
      <c r="A95" s="305" t="s">
        <v>266</v>
      </c>
      <c r="B95" s="306" t="s">
        <v>443</v>
      </c>
      <c r="C95" s="306"/>
      <c r="D95" s="307" t="s">
        <v>444</v>
      </c>
      <c r="E95" s="305" t="s">
        <v>445</v>
      </c>
      <c r="F95" s="312" t="s">
        <v>446</v>
      </c>
      <c r="G95" s="312" t="s">
        <v>272</v>
      </c>
      <c r="H95" s="305" t="s">
        <v>447</v>
      </c>
      <c r="I95" s="378">
        <f t="shared" si="36"/>
        <v>1050.411308</v>
      </c>
      <c r="J95" s="334">
        <v>1000</v>
      </c>
      <c r="K95" s="334"/>
      <c r="L95" s="334"/>
      <c r="M95" s="334">
        <v>50.411307999999998</v>
      </c>
      <c r="N95" s="333" t="s">
        <v>439</v>
      </c>
      <c r="O95" s="378">
        <f t="shared" si="37"/>
        <v>1050</v>
      </c>
      <c r="P95" s="334">
        <v>1000</v>
      </c>
      <c r="Q95" s="334"/>
      <c r="R95" s="334"/>
      <c r="S95" s="334">
        <v>50</v>
      </c>
      <c r="T95" s="381"/>
      <c r="U95" s="326"/>
      <c r="V95" s="326"/>
      <c r="W95" s="326"/>
      <c r="X95" s="326"/>
      <c r="Y95" s="326"/>
      <c r="Z95" s="336">
        <f t="shared" si="38"/>
        <v>1050.411308</v>
      </c>
      <c r="AA95" s="328">
        <v>1000</v>
      </c>
      <c r="AB95" s="328"/>
      <c r="AC95" s="328"/>
      <c r="AD95" s="328"/>
      <c r="AE95" s="328">
        <v>50.411307999999998</v>
      </c>
      <c r="AF95" s="334">
        <f t="shared" si="39"/>
        <v>1050</v>
      </c>
      <c r="AG95" s="334">
        <v>1000</v>
      </c>
      <c r="AH95" s="352"/>
      <c r="AI95" s="352"/>
      <c r="AJ95" s="352"/>
      <c r="AK95" s="352">
        <v>50</v>
      </c>
      <c r="AL95" s="307" t="s">
        <v>275</v>
      </c>
      <c r="AM95" s="390">
        <f t="shared" si="33"/>
        <v>0</v>
      </c>
      <c r="AN95" s="270">
        <f t="shared" si="34"/>
        <v>0</v>
      </c>
      <c r="AP95" s="270">
        <v>50.411000000000101</v>
      </c>
      <c r="AS95" s="267">
        <f t="shared" si="25"/>
        <v>0.4113079999999627</v>
      </c>
      <c r="AT95" s="267">
        <f t="shared" si="26"/>
        <v>1000</v>
      </c>
      <c r="AU95" s="267">
        <f t="shared" si="27"/>
        <v>0</v>
      </c>
      <c r="AV95" s="267">
        <f t="shared" si="28"/>
        <v>0</v>
      </c>
      <c r="AW95" s="267">
        <f t="shared" si="29"/>
        <v>0.4113079999999627</v>
      </c>
    </row>
    <row r="96" spans="1:49" s="270" customFormat="1" ht="36.75" hidden="1" customHeight="1" outlineLevel="1">
      <c r="A96" s="305" t="s">
        <v>429</v>
      </c>
      <c r="B96" s="306" t="s">
        <v>448</v>
      </c>
      <c r="C96" s="306"/>
      <c r="D96" s="307" t="s">
        <v>444</v>
      </c>
      <c r="E96" s="305" t="s">
        <v>445</v>
      </c>
      <c r="F96" s="312" t="s">
        <v>449</v>
      </c>
      <c r="G96" s="312" t="s">
        <v>272</v>
      </c>
      <c r="H96" s="305" t="s">
        <v>450</v>
      </c>
      <c r="I96" s="378">
        <f t="shared" si="36"/>
        <v>940.42091000000005</v>
      </c>
      <c r="J96" s="334">
        <v>900</v>
      </c>
      <c r="K96" s="334"/>
      <c r="L96" s="334"/>
      <c r="M96" s="334">
        <v>40.420909999999999</v>
      </c>
      <c r="N96" s="333" t="s">
        <v>439</v>
      </c>
      <c r="O96" s="378">
        <f t="shared" si="37"/>
        <v>940</v>
      </c>
      <c r="P96" s="334">
        <v>900</v>
      </c>
      <c r="Q96" s="334"/>
      <c r="R96" s="334"/>
      <c r="S96" s="334">
        <v>40</v>
      </c>
      <c r="T96" s="381"/>
      <c r="U96" s="326"/>
      <c r="V96" s="326"/>
      <c r="W96" s="326"/>
      <c r="X96" s="326"/>
      <c r="Y96" s="326"/>
      <c r="Z96" s="336">
        <f t="shared" si="38"/>
        <v>940.42091000000005</v>
      </c>
      <c r="AA96" s="328">
        <v>900</v>
      </c>
      <c r="AB96" s="328"/>
      <c r="AC96" s="328"/>
      <c r="AD96" s="328"/>
      <c r="AE96" s="328">
        <v>40.420909999999999</v>
      </c>
      <c r="AF96" s="334">
        <f t="shared" si="39"/>
        <v>940</v>
      </c>
      <c r="AG96" s="334">
        <v>900</v>
      </c>
      <c r="AH96" s="352"/>
      <c r="AI96" s="352"/>
      <c r="AJ96" s="352"/>
      <c r="AK96" s="352">
        <v>40</v>
      </c>
      <c r="AL96" s="307" t="s">
        <v>275</v>
      </c>
      <c r="AM96" s="390">
        <f t="shared" si="33"/>
        <v>0</v>
      </c>
      <c r="AN96" s="270">
        <f t="shared" si="34"/>
        <v>0</v>
      </c>
      <c r="AP96" s="270">
        <v>40.42</v>
      </c>
      <c r="AS96" s="267">
        <f t="shared" si="25"/>
        <v>0.42091000000004897</v>
      </c>
      <c r="AT96" s="267">
        <f t="shared" si="26"/>
        <v>900</v>
      </c>
      <c r="AU96" s="267">
        <f t="shared" si="27"/>
        <v>0</v>
      </c>
      <c r="AV96" s="267">
        <f t="shared" si="28"/>
        <v>0</v>
      </c>
      <c r="AW96" s="267">
        <f t="shared" si="29"/>
        <v>0.42091000000004897</v>
      </c>
    </row>
    <row r="97" spans="1:49" s="270" customFormat="1" ht="36.75" hidden="1" customHeight="1" outlineLevel="1">
      <c r="A97" s="305" t="s">
        <v>433</v>
      </c>
      <c r="B97" s="306" t="s">
        <v>451</v>
      </c>
      <c r="C97" s="306"/>
      <c r="D97" s="307" t="s">
        <v>452</v>
      </c>
      <c r="E97" s="305" t="s">
        <v>423</v>
      </c>
      <c r="F97" s="312" t="s">
        <v>453</v>
      </c>
      <c r="G97" s="312" t="s">
        <v>272</v>
      </c>
      <c r="H97" s="305" t="s">
        <v>454</v>
      </c>
      <c r="I97" s="378">
        <f t="shared" si="36"/>
        <v>334.39689600000003</v>
      </c>
      <c r="J97" s="334">
        <v>318</v>
      </c>
      <c r="K97" s="334"/>
      <c r="L97" s="334"/>
      <c r="M97" s="334">
        <v>16.396896000000002</v>
      </c>
      <c r="N97" s="333" t="s">
        <v>439</v>
      </c>
      <c r="O97" s="378">
        <f t="shared" si="37"/>
        <v>334</v>
      </c>
      <c r="P97" s="334">
        <v>318</v>
      </c>
      <c r="Q97" s="334"/>
      <c r="R97" s="334"/>
      <c r="S97" s="334">
        <v>16</v>
      </c>
      <c r="T97" s="381"/>
      <c r="U97" s="326"/>
      <c r="V97" s="326"/>
      <c r="W97" s="326"/>
      <c r="X97" s="326"/>
      <c r="Y97" s="326"/>
      <c r="Z97" s="336">
        <f t="shared" si="38"/>
        <v>334.39689600000003</v>
      </c>
      <c r="AA97" s="328">
        <v>318</v>
      </c>
      <c r="AB97" s="328"/>
      <c r="AC97" s="328"/>
      <c r="AD97" s="328"/>
      <c r="AE97" s="328">
        <v>16.396896000000002</v>
      </c>
      <c r="AF97" s="334">
        <f t="shared" si="39"/>
        <v>334</v>
      </c>
      <c r="AG97" s="334">
        <v>318</v>
      </c>
      <c r="AH97" s="352"/>
      <c r="AI97" s="352"/>
      <c r="AJ97" s="352"/>
      <c r="AK97" s="352">
        <v>16</v>
      </c>
      <c r="AL97" s="307" t="s">
        <v>275</v>
      </c>
      <c r="AM97" s="390">
        <f t="shared" si="33"/>
        <v>0</v>
      </c>
      <c r="AN97" s="270">
        <f t="shared" si="34"/>
        <v>0</v>
      </c>
      <c r="AP97" s="270">
        <v>16.393000000000001</v>
      </c>
      <c r="AS97" s="267">
        <f t="shared" si="25"/>
        <v>0.39689600000002656</v>
      </c>
      <c r="AT97" s="267">
        <f t="shared" si="26"/>
        <v>318</v>
      </c>
      <c r="AU97" s="267">
        <f t="shared" si="27"/>
        <v>0</v>
      </c>
      <c r="AV97" s="267">
        <f t="shared" si="28"/>
        <v>0</v>
      </c>
      <c r="AW97" s="267">
        <f t="shared" si="29"/>
        <v>0.39689600000002656</v>
      </c>
    </row>
    <row r="98" spans="1:49" s="270" customFormat="1" ht="36.75" hidden="1" customHeight="1" outlineLevel="1">
      <c r="A98" s="305" t="s">
        <v>455</v>
      </c>
      <c r="B98" s="306" t="s">
        <v>456</v>
      </c>
      <c r="C98" s="306"/>
      <c r="D98" s="307" t="s">
        <v>452</v>
      </c>
      <c r="E98" s="305" t="s">
        <v>423</v>
      </c>
      <c r="F98" s="312" t="s">
        <v>457</v>
      </c>
      <c r="G98" s="312" t="s">
        <v>272</v>
      </c>
      <c r="H98" s="305" t="s">
        <v>458</v>
      </c>
      <c r="I98" s="378">
        <f t="shared" si="36"/>
        <v>525.42040799999995</v>
      </c>
      <c r="J98" s="334">
        <v>500</v>
      </c>
      <c r="K98" s="334"/>
      <c r="L98" s="334"/>
      <c r="M98" s="334">
        <v>25.420407999999998</v>
      </c>
      <c r="N98" s="333" t="s">
        <v>439</v>
      </c>
      <c r="O98" s="378">
        <f t="shared" si="37"/>
        <v>525</v>
      </c>
      <c r="P98" s="334">
        <v>500</v>
      </c>
      <c r="Q98" s="334"/>
      <c r="R98" s="334"/>
      <c r="S98" s="334">
        <v>25</v>
      </c>
      <c r="T98" s="381"/>
      <c r="U98" s="326"/>
      <c r="V98" s="326"/>
      <c r="W98" s="326"/>
      <c r="X98" s="326"/>
      <c r="Y98" s="326"/>
      <c r="Z98" s="336">
        <f t="shared" si="38"/>
        <v>525.41999999999996</v>
      </c>
      <c r="AA98" s="328">
        <v>500</v>
      </c>
      <c r="AB98" s="328"/>
      <c r="AC98" s="328"/>
      <c r="AD98" s="328"/>
      <c r="AE98" s="334">
        <v>25.42</v>
      </c>
      <c r="AF98" s="334">
        <f t="shared" si="39"/>
        <v>525</v>
      </c>
      <c r="AG98" s="334">
        <v>500</v>
      </c>
      <c r="AH98" s="352"/>
      <c r="AI98" s="352"/>
      <c r="AJ98" s="352"/>
      <c r="AK98" s="352">
        <v>25</v>
      </c>
      <c r="AL98" s="307" t="s">
        <v>275</v>
      </c>
      <c r="AM98" s="390">
        <f t="shared" si="33"/>
        <v>0</v>
      </c>
      <c r="AN98" s="270">
        <f t="shared" si="34"/>
        <v>0</v>
      </c>
      <c r="AP98" s="270">
        <v>25.42</v>
      </c>
      <c r="AS98" s="267">
        <f t="shared" si="25"/>
        <v>0.42040799999995215</v>
      </c>
      <c r="AT98" s="267">
        <f t="shared" si="26"/>
        <v>500</v>
      </c>
      <c r="AU98" s="267">
        <f t="shared" si="27"/>
        <v>0</v>
      </c>
      <c r="AV98" s="267">
        <f t="shared" si="28"/>
        <v>0</v>
      </c>
      <c r="AW98" s="267">
        <f t="shared" si="29"/>
        <v>0.42040799999995215</v>
      </c>
    </row>
    <row r="99" spans="1:49" s="270" customFormat="1" ht="36.75" hidden="1" customHeight="1" outlineLevel="1">
      <c r="A99" s="305" t="s">
        <v>459</v>
      </c>
      <c r="B99" s="306" t="s">
        <v>460</v>
      </c>
      <c r="C99" s="306"/>
      <c r="D99" s="307" t="s">
        <v>452</v>
      </c>
      <c r="E99" s="305" t="s">
        <v>423</v>
      </c>
      <c r="F99" s="312" t="s">
        <v>461</v>
      </c>
      <c r="G99" s="312" t="s">
        <v>272</v>
      </c>
      <c r="H99" s="305" t="s">
        <v>462</v>
      </c>
      <c r="I99" s="378">
        <f t="shared" si="36"/>
        <v>210.381395</v>
      </c>
      <c r="J99" s="334">
        <v>200</v>
      </c>
      <c r="K99" s="334"/>
      <c r="L99" s="334"/>
      <c r="M99" s="334">
        <v>10.381394999999999</v>
      </c>
      <c r="N99" s="333" t="s">
        <v>439</v>
      </c>
      <c r="O99" s="378">
        <f t="shared" si="37"/>
        <v>210</v>
      </c>
      <c r="P99" s="334">
        <v>200</v>
      </c>
      <c r="Q99" s="334"/>
      <c r="R99" s="334"/>
      <c r="S99" s="334">
        <v>10</v>
      </c>
      <c r="T99" s="381"/>
      <c r="U99" s="326"/>
      <c r="V99" s="326"/>
      <c r="W99" s="326"/>
      <c r="X99" s="326"/>
      <c r="Y99" s="326"/>
      <c r="Z99" s="336">
        <f t="shared" si="38"/>
        <v>210.381395</v>
      </c>
      <c r="AA99" s="328">
        <v>200</v>
      </c>
      <c r="AB99" s="328"/>
      <c r="AC99" s="328"/>
      <c r="AD99" s="328"/>
      <c r="AE99" s="328">
        <v>10.381394999999999</v>
      </c>
      <c r="AF99" s="334">
        <f t="shared" si="39"/>
        <v>210</v>
      </c>
      <c r="AG99" s="334">
        <v>200</v>
      </c>
      <c r="AH99" s="352"/>
      <c r="AI99" s="352"/>
      <c r="AJ99" s="352"/>
      <c r="AK99" s="352">
        <v>10</v>
      </c>
      <c r="AL99" s="307" t="s">
        <v>275</v>
      </c>
      <c r="AM99" s="390">
        <f t="shared" si="33"/>
        <v>0</v>
      </c>
      <c r="AN99" s="270">
        <f t="shared" si="34"/>
        <v>0</v>
      </c>
      <c r="AP99" s="270">
        <v>10.381</v>
      </c>
      <c r="AS99" s="267">
        <f t="shared" si="25"/>
        <v>0.38139499999999771</v>
      </c>
      <c r="AT99" s="267">
        <f t="shared" si="26"/>
        <v>200</v>
      </c>
      <c r="AU99" s="267">
        <f t="shared" si="27"/>
        <v>0</v>
      </c>
      <c r="AV99" s="267">
        <f t="shared" si="28"/>
        <v>0</v>
      </c>
      <c r="AW99" s="267">
        <f t="shared" si="29"/>
        <v>0.38139499999999771</v>
      </c>
    </row>
    <row r="100" spans="1:49" s="270" customFormat="1" ht="36.75" hidden="1" customHeight="1" outlineLevel="1">
      <c r="A100" s="305" t="s">
        <v>463</v>
      </c>
      <c r="B100" s="306" t="s">
        <v>464</v>
      </c>
      <c r="C100" s="306"/>
      <c r="D100" s="307" t="s">
        <v>465</v>
      </c>
      <c r="E100" s="305" t="s">
        <v>418</v>
      </c>
      <c r="F100" s="312" t="s">
        <v>466</v>
      </c>
      <c r="G100" s="312" t="s">
        <v>272</v>
      </c>
      <c r="H100" s="305" t="s">
        <v>467</v>
      </c>
      <c r="I100" s="378">
        <f t="shared" si="36"/>
        <v>680.805655</v>
      </c>
      <c r="J100" s="334">
        <v>650</v>
      </c>
      <c r="K100" s="334"/>
      <c r="L100" s="334"/>
      <c r="M100" s="334">
        <v>30.805655000000002</v>
      </c>
      <c r="N100" s="333" t="s">
        <v>439</v>
      </c>
      <c r="O100" s="378">
        <f t="shared" si="37"/>
        <v>683</v>
      </c>
      <c r="P100" s="334">
        <v>650</v>
      </c>
      <c r="Q100" s="334"/>
      <c r="R100" s="334"/>
      <c r="S100" s="334">
        <v>33</v>
      </c>
      <c r="T100" s="381"/>
      <c r="U100" s="326"/>
      <c r="V100" s="326"/>
      <c r="W100" s="326"/>
      <c r="X100" s="326"/>
      <c r="Y100" s="326"/>
      <c r="Z100" s="336">
        <f t="shared" si="38"/>
        <v>680.805655</v>
      </c>
      <c r="AA100" s="328">
        <v>650</v>
      </c>
      <c r="AB100" s="328"/>
      <c r="AC100" s="328"/>
      <c r="AD100" s="328"/>
      <c r="AE100" s="328">
        <v>30.805655000000002</v>
      </c>
      <c r="AF100" s="334">
        <f t="shared" si="39"/>
        <v>681</v>
      </c>
      <c r="AG100" s="334">
        <v>650</v>
      </c>
      <c r="AH100" s="352"/>
      <c r="AI100" s="352"/>
      <c r="AJ100" s="352"/>
      <c r="AK100" s="352">
        <v>31</v>
      </c>
      <c r="AL100" s="307" t="s">
        <v>275</v>
      </c>
      <c r="AM100" s="390">
        <f t="shared" si="33"/>
        <v>0</v>
      </c>
      <c r="AN100" s="270">
        <f t="shared" si="34"/>
        <v>0</v>
      </c>
      <c r="AP100" s="270">
        <v>30.8049999999999</v>
      </c>
      <c r="AS100" s="267">
        <f t="shared" si="25"/>
        <v>-0.19434499999999844</v>
      </c>
      <c r="AT100" s="267">
        <f t="shared" si="26"/>
        <v>650</v>
      </c>
      <c r="AU100" s="267">
        <f t="shared" si="27"/>
        <v>0</v>
      </c>
      <c r="AV100" s="267">
        <f t="shared" si="28"/>
        <v>0</v>
      </c>
      <c r="AW100" s="267">
        <f t="shared" si="29"/>
        <v>-0.19434499999999844</v>
      </c>
    </row>
    <row r="101" spans="1:49" s="270" customFormat="1" ht="36.75" hidden="1" customHeight="1" outlineLevel="1">
      <c r="A101" s="305" t="s">
        <v>468</v>
      </c>
      <c r="B101" s="306" t="s">
        <v>469</v>
      </c>
      <c r="C101" s="306"/>
      <c r="D101" s="307" t="s">
        <v>470</v>
      </c>
      <c r="E101" s="305" t="s">
        <v>82</v>
      </c>
      <c r="F101" s="312" t="s">
        <v>471</v>
      </c>
      <c r="G101" s="312" t="s">
        <v>272</v>
      </c>
      <c r="H101" s="305" t="s">
        <v>472</v>
      </c>
      <c r="I101" s="378">
        <f t="shared" si="36"/>
        <v>315.15565700000002</v>
      </c>
      <c r="J101" s="334">
        <v>300</v>
      </c>
      <c r="K101" s="334"/>
      <c r="L101" s="334"/>
      <c r="M101" s="334">
        <v>15.155657</v>
      </c>
      <c r="N101" s="333" t="s">
        <v>439</v>
      </c>
      <c r="O101" s="378">
        <f t="shared" si="37"/>
        <v>315</v>
      </c>
      <c r="P101" s="334">
        <v>300</v>
      </c>
      <c r="Q101" s="334"/>
      <c r="R101" s="334"/>
      <c r="S101" s="334">
        <v>15</v>
      </c>
      <c r="T101" s="381"/>
      <c r="U101" s="326"/>
      <c r="V101" s="326"/>
      <c r="W101" s="326"/>
      <c r="X101" s="326"/>
      <c r="Y101" s="326"/>
      <c r="Z101" s="336">
        <f t="shared" si="38"/>
        <v>315.15565700000002</v>
      </c>
      <c r="AA101" s="328">
        <v>300</v>
      </c>
      <c r="AB101" s="328"/>
      <c r="AC101" s="328"/>
      <c r="AD101" s="328"/>
      <c r="AE101" s="334">
        <v>15.155657</v>
      </c>
      <c r="AF101" s="334">
        <f t="shared" si="39"/>
        <v>315</v>
      </c>
      <c r="AG101" s="334">
        <v>300</v>
      </c>
      <c r="AH101" s="352"/>
      <c r="AI101" s="352"/>
      <c r="AJ101" s="352"/>
      <c r="AK101" s="352">
        <v>15</v>
      </c>
      <c r="AL101" s="307" t="s">
        <v>275</v>
      </c>
      <c r="AM101" s="390">
        <f t="shared" si="33"/>
        <v>0</v>
      </c>
      <c r="AN101" s="270">
        <f t="shared" si="34"/>
        <v>0</v>
      </c>
      <c r="AP101" s="270">
        <v>15.154999999999999</v>
      </c>
      <c r="AS101" s="267">
        <f t="shared" si="25"/>
        <v>0.15565700000001925</v>
      </c>
      <c r="AT101" s="267">
        <f t="shared" si="26"/>
        <v>300</v>
      </c>
      <c r="AU101" s="267">
        <f t="shared" si="27"/>
        <v>0</v>
      </c>
      <c r="AV101" s="267">
        <f t="shared" si="28"/>
        <v>0</v>
      </c>
      <c r="AW101" s="267">
        <f t="shared" si="29"/>
        <v>0.15565700000001925</v>
      </c>
    </row>
    <row r="102" spans="1:49" s="270" customFormat="1" ht="36.75" hidden="1" customHeight="1" outlineLevel="1">
      <c r="A102" s="305" t="s">
        <v>473</v>
      </c>
      <c r="B102" s="306" t="s">
        <v>474</v>
      </c>
      <c r="C102" s="306"/>
      <c r="D102" s="307" t="s">
        <v>475</v>
      </c>
      <c r="E102" s="305" t="s">
        <v>431</v>
      </c>
      <c r="F102" s="312" t="s">
        <v>476</v>
      </c>
      <c r="G102" s="312" t="s">
        <v>272</v>
      </c>
      <c r="H102" s="305" t="s">
        <v>477</v>
      </c>
      <c r="I102" s="378">
        <f t="shared" si="36"/>
        <v>315.32900599999999</v>
      </c>
      <c r="J102" s="334">
        <v>300</v>
      </c>
      <c r="K102" s="334"/>
      <c r="L102" s="334"/>
      <c r="M102" s="334">
        <v>15.329006</v>
      </c>
      <c r="N102" s="333" t="s">
        <v>439</v>
      </c>
      <c r="O102" s="378">
        <f t="shared" si="37"/>
        <v>315</v>
      </c>
      <c r="P102" s="334">
        <v>300</v>
      </c>
      <c r="Q102" s="334"/>
      <c r="R102" s="334"/>
      <c r="S102" s="334">
        <v>15</v>
      </c>
      <c r="T102" s="381"/>
      <c r="U102" s="326"/>
      <c r="V102" s="326"/>
      <c r="W102" s="326"/>
      <c r="X102" s="326"/>
      <c r="Y102" s="326"/>
      <c r="Z102" s="336">
        <f t="shared" si="38"/>
        <v>315.32900599999999</v>
      </c>
      <c r="AA102" s="328">
        <v>300</v>
      </c>
      <c r="AB102" s="328"/>
      <c r="AC102" s="328"/>
      <c r="AD102" s="328"/>
      <c r="AE102" s="328">
        <v>15.329006</v>
      </c>
      <c r="AF102" s="334">
        <f t="shared" si="39"/>
        <v>315</v>
      </c>
      <c r="AG102" s="334">
        <v>300</v>
      </c>
      <c r="AH102" s="352"/>
      <c r="AI102" s="352"/>
      <c r="AJ102" s="352"/>
      <c r="AK102" s="352">
        <v>15</v>
      </c>
      <c r="AL102" s="307" t="s">
        <v>275</v>
      </c>
      <c r="AM102" s="390">
        <f t="shared" si="33"/>
        <v>0</v>
      </c>
      <c r="AN102" s="270">
        <f t="shared" si="34"/>
        <v>0</v>
      </c>
      <c r="AP102" s="270">
        <v>15.329000000000001</v>
      </c>
      <c r="AS102" s="267">
        <f t="shared" si="25"/>
        <v>0.32900599999999258</v>
      </c>
      <c r="AT102" s="267">
        <f t="shared" si="26"/>
        <v>300</v>
      </c>
      <c r="AU102" s="267">
        <f t="shared" si="27"/>
        <v>0</v>
      </c>
      <c r="AV102" s="267">
        <f t="shared" si="28"/>
        <v>0</v>
      </c>
      <c r="AW102" s="267">
        <f t="shared" si="29"/>
        <v>0.32900599999999258</v>
      </c>
    </row>
    <row r="103" spans="1:49" s="270" customFormat="1" ht="36.75" hidden="1" customHeight="1" outlineLevel="1">
      <c r="A103" s="305" t="s">
        <v>478</v>
      </c>
      <c r="B103" s="306" t="s">
        <v>479</v>
      </c>
      <c r="C103" s="306"/>
      <c r="D103" s="307" t="s">
        <v>480</v>
      </c>
      <c r="E103" s="305" t="s">
        <v>481</v>
      </c>
      <c r="F103" s="312" t="s">
        <v>482</v>
      </c>
      <c r="G103" s="312" t="s">
        <v>272</v>
      </c>
      <c r="H103" s="305" t="s">
        <v>483</v>
      </c>
      <c r="I103" s="378">
        <f t="shared" si="36"/>
        <v>621.00433999999996</v>
      </c>
      <c r="J103" s="334">
        <v>600</v>
      </c>
      <c r="K103" s="334"/>
      <c r="L103" s="334"/>
      <c r="M103" s="334">
        <v>21.004339999999999</v>
      </c>
      <c r="N103" s="333" t="s">
        <v>439</v>
      </c>
      <c r="O103" s="378">
        <f t="shared" si="37"/>
        <v>735</v>
      </c>
      <c r="P103" s="334">
        <v>700</v>
      </c>
      <c r="Q103" s="334"/>
      <c r="R103" s="334"/>
      <c r="S103" s="334">
        <v>35</v>
      </c>
      <c r="T103" s="381"/>
      <c r="U103" s="326"/>
      <c r="V103" s="326"/>
      <c r="W103" s="326"/>
      <c r="X103" s="326"/>
      <c r="Y103" s="326"/>
      <c r="Z103" s="336">
        <f t="shared" si="38"/>
        <v>621.00433999999996</v>
      </c>
      <c r="AA103" s="328">
        <v>600</v>
      </c>
      <c r="AB103" s="328"/>
      <c r="AC103" s="328"/>
      <c r="AD103" s="328"/>
      <c r="AE103" s="334">
        <v>21.004339999999999</v>
      </c>
      <c r="AF103" s="334">
        <f t="shared" si="39"/>
        <v>621</v>
      </c>
      <c r="AG103" s="334">
        <v>600</v>
      </c>
      <c r="AH103" s="352"/>
      <c r="AI103" s="386"/>
      <c r="AJ103" s="386"/>
      <c r="AK103" s="352">
        <v>21</v>
      </c>
      <c r="AL103" s="307" t="s">
        <v>275</v>
      </c>
      <c r="AM103" s="390">
        <f t="shared" si="33"/>
        <v>-100</v>
      </c>
      <c r="AN103" s="270">
        <f t="shared" si="34"/>
        <v>0</v>
      </c>
      <c r="AP103" s="270">
        <v>21.004000000000001</v>
      </c>
      <c r="AS103" s="267">
        <f t="shared" si="25"/>
        <v>4.3399999999564898E-3</v>
      </c>
      <c r="AT103" s="267">
        <f t="shared" si="26"/>
        <v>600</v>
      </c>
      <c r="AU103" s="267">
        <f t="shared" si="27"/>
        <v>0</v>
      </c>
      <c r="AV103" s="267">
        <f t="shared" si="28"/>
        <v>0</v>
      </c>
      <c r="AW103" s="267">
        <f t="shared" si="29"/>
        <v>4.3399999999564898E-3</v>
      </c>
    </row>
    <row r="104" spans="1:49" s="270" customFormat="1" ht="36.75" hidden="1" customHeight="1" outlineLevel="1">
      <c r="A104" s="305" t="s">
        <v>484</v>
      </c>
      <c r="B104" s="306" t="s">
        <v>485</v>
      </c>
      <c r="C104" s="306"/>
      <c r="D104" s="307" t="s">
        <v>486</v>
      </c>
      <c r="E104" s="305" t="s">
        <v>487</v>
      </c>
      <c r="F104" s="312" t="s">
        <v>488</v>
      </c>
      <c r="G104" s="312" t="s">
        <v>272</v>
      </c>
      <c r="H104" s="305" t="s">
        <v>489</v>
      </c>
      <c r="I104" s="378">
        <f t="shared" si="36"/>
        <v>210.237605</v>
      </c>
      <c r="J104" s="334">
        <v>200</v>
      </c>
      <c r="K104" s="334"/>
      <c r="L104" s="334"/>
      <c r="M104" s="334">
        <v>10.237605</v>
      </c>
      <c r="N104" s="333" t="s">
        <v>439</v>
      </c>
      <c r="O104" s="378">
        <f t="shared" si="37"/>
        <v>210</v>
      </c>
      <c r="P104" s="334">
        <v>200</v>
      </c>
      <c r="Q104" s="334"/>
      <c r="R104" s="334"/>
      <c r="S104" s="334">
        <v>10</v>
      </c>
      <c r="T104" s="381"/>
      <c r="U104" s="326"/>
      <c r="V104" s="326"/>
      <c r="W104" s="326"/>
      <c r="X104" s="326"/>
      <c r="Y104" s="326"/>
      <c r="Z104" s="336">
        <f t="shared" si="38"/>
        <v>210.237605</v>
      </c>
      <c r="AA104" s="328">
        <v>200</v>
      </c>
      <c r="AB104" s="328"/>
      <c r="AC104" s="328"/>
      <c r="AD104" s="328"/>
      <c r="AE104" s="334">
        <v>10.237605</v>
      </c>
      <c r="AF104" s="334">
        <f t="shared" si="39"/>
        <v>210</v>
      </c>
      <c r="AG104" s="334">
        <v>200</v>
      </c>
      <c r="AH104" s="352"/>
      <c r="AI104" s="352"/>
      <c r="AJ104" s="352"/>
      <c r="AK104" s="352">
        <v>10</v>
      </c>
      <c r="AL104" s="307" t="s">
        <v>275</v>
      </c>
      <c r="AM104" s="390">
        <f t="shared" si="33"/>
        <v>0</v>
      </c>
      <c r="AN104" s="270">
        <f t="shared" si="34"/>
        <v>0</v>
      </c>
      <c r="AP104" s="270">
        <v>10.237</v>
      </c>
      <c r="AS104" s="267">
        <f t="shared" si="25"/>
        <v>0.23760500000000206</v>
      </c>
      <c r="AT104" s="267">
        <f t="shared" si="26"/>
        <v>200</v>
      </c>
      <c r="AU104" s="267">
        <f t="shared" si="27"/>
        <v>0</v>
      </c>
      <c r="AV104" s="267">
        <f t="shared" si="28"/>
        <v>0</v>
      </c>
      <c r="AW104" s="267">
        <f t="shared" si="29"/>
        <v>0.23760500000000206</v>
      </c>
    </row>
    <row r="105" spans="1:49" s="270" customFormat="1" ht="36.75" hidden="1" customHeight="1" outlineLevel="1">
      <c r="A105" s="305" t="s">
        <v>490</v>
      </c>
      <c r="B105" s="306" t="s">
        <v>491</v>
      </c>
      <c r="C105" s="306"/>
      <c r="D105" s="307" t="s">
        <v>435</v>
      </c>
      <c r="E105" s="307" t="s">
        <v>436</v>
      </c>
      <c r="F105" s="312" t="s">
        <v>492</v>
      </c>
      <c r="G105" s="312" t="s">
        <v>325</v>
      </c>
      <c r="H105" s="313" t="s">
        <v>493</v>
      </c>
      <c r="I105" s="378">
        <f t="shared" si="36"/>
        <v>864.5</v>
      </c>
      <c r="J105" s="336">
        <v>800</v>
      </c>
      <c r="K105" s="336"/>
      <c r="L105" s="336"/>
      <c r="M105" s="336">
        <v>64.5</v>
      </c>
      <c r="N105" s="377" t="s">
        <v>494</v>
      </c>
      <c r="O105" s="378">
        <f t="shared" si="37"/>
        <v>880</v>
      </c>
      <c r="P105" s="336">
        <v>800</v>
      </c>
      <c r="Q105" s="336"/>
      <c r="R105" s="336"/>
      <c r="S105" s="336">
        <v>80</v>
      </c>
      <c r="T105" s="381"/>
      <c r="U105" s="326"/>
      <c r="V105" s="326"/>
      <c r="W105" s="326"/>
      <c r="X105" s="326"/>
      <c r="Y105" s="326"/>
      <c r="Z105" s="336">
        <f t="shared" si="38"/>
        <v>784.5</v>
      </c>
      <c r="AA105" s="328">
        <v>720</v>
      </c>
      <c r="AB105" s="328"/>
      <c r="AC105" s="328"/>
      <c r="AD105" s="328"/>
      <c r="AE105" s="328">
        <v>64.5</v>
      </c>
      <c r="AF105" s="334">
        <f t="shared" si="39"/>
        <v>785</v>
      </c>
      <c r="AG105" s="336">
        <v>720</v>
      </c>
      <c r="AH105" s="354"/>
      <c r="AI105" s="354"/>
      <c r="AJ105" s="354"/>
      <c r="AK105" s="354">
        <v>65</v>
      </c>
      <c r="AL105" s="307" t="s">
        <v>275</v>
      </c>
      <c r="AM105" s="390">
        <f t="shared" si="33"/>
        <v>0</v>
      </c>
      <c r="AN105" s="270">
        <f t="shared" si="34"/>
        <v>-80</v>
      </c>
      <c r="AP105" s="270">
        <v>65</v>
      </c>
      <c r="AS105" s="267">
        <f t="shared" si="25"/>
        <v>79.5</v>
      </c>
      <c r="AT105" s="267">
        <f t="shared" si="26"/>
        <v>720</v>
      </c>
      <c r="AU105" s="267">
        <f t="shared" si="27"/>
        <v>0</v>
      </c>
      <c r="AV105" s="267">
        <f t="shared" si="28"/>
        <v>80</v>
      </c>
      <c r="AW105" s="267">
        <f t="shared" si="29"/>
        <v>79.5</v>
      </c>
    </row>
    <row r="106" spans="1:49" s="270" customFormat="1" ht="36.75" hidden="1" customHeight="1" outlineLevel="1">
      <c r="A106" s="305" t="s">
        <v>495</v>
      </c>
      <c r="B106" s="306" t="s">
        <v>496</v>
      </c>
      <c r="C106" s="306"/>
      <c r="D106" s="307" t="s">
        <v>475</v>
      </c>
      <c r="E106" s="307" t="s">
        <v>431</v>
      </c>
      <c r="F106" s="312" t="s">
        <v>497</v>
      </c>
      <c r="G106" s="312" t="s">
        <v>325</v>
      </c>
      <c r="H106" s="313" t="s">
        <v>498</v>
      </c>
      <c r="I106" s="378">
        <f t="shared" si="36"/>
        <v>200.5</v>
      </c>
      <c r="J106" s="336">
        <v>182</v>
      </c>
      <c r="K106" s="336"/>
      <c r="L106" s="336"/>
      <c r="M106" s="336">
        <v>18.5</v>
      </c>
      <c r="N106" s="377" t="s">
        <v>494</v>
      </c>
      <c r="O106" s="378">
        <f t="shared" si="37"/>
        <v>231</v>
      </c>
      <c r="P106" s="336">
        <v>210</v>
      </c>
      <c r="Q106" s="336"/>
      <c r="R106" s="336"/>
      <c r="S106" s="336">
        <v>21</v>
      </c>
      <c r="T106" s="381"/>
      <c r="U106" s="326"/>
      <c r="V106" s="326"/>
      <c r="W106" s="326"/>
      <c r="X106" s="326"/>
      <c r="Y106" s="326"/>
      <c r="Z106" s="336">
        <f t="shared" si="38"/>
        <v>182.5</v>
      </c>
      <c r="AA106" s="328">
        <v>164</v>
      </c>
      <c r="AB106" s="328"/>
      <c r="AC106" s="328"/>
      <c r="AD106" s="328"/>
      <c r="AE106" s="328">
        <v>18.5</v>
      </c>
      <c r="AF106" s="334">
        <f t="shared" si="39"/>
        <v>183</v>
      </c>
      <c r="AG106" s="336">
        <v>164</v>
      </c>
      <c r="AH106" s="354"/>
      <c r="AI106" s="354"/>
      <c r="AJ106" s="354"/>
      <c r="AK106" s="354">
        <v>19</v>
      </c>
      <c r="AL106" s="307" t="s">
        <v>275</v>
      </c>
      <c r="AM106" s="390">
        <f t="shared" si="33"/>
        <v>-28</v>
      </c>
      <c r="AN106" s="270">
        <f t="shared" si="34"/>
        <v>-18</v>
      </c>
      <c r="AP106" s="270">
        <v>19</v>
      </c>
      <c r="AS106" s="267">
        <f t="shared" si="25"/>
        <v>17.5</v>
      </c>
      <c r="AT106" s="267">
        <f t="shared" si="26"/>
        <v>164</v>
      </c>
      <c r="AU106" s="267">
        <f t="shared" si="27"/>
        <v>0</v>
      </c>
      <c r="AV106" s="267">
        <f t="shared" si="28"/>
        <v>18</v>
      </c>
      <c r="AW106" s="267">
        <f t="shared" si="29"/>
        <v>17.5</v>
      </c>
    </row>
    <row r="107" spans="1:49" s="270" customFormat="1" ht="36.75" hidden="1" customHeight="1" outlineLevel="1">
      <c r="A107" s="305" t="s">
        <v>499</v>
      </c>
      <c r="B107" s="306" t="s">
        <v>500</v>
      </c>
      <c r="C107" s="306"/>
      <c r="D107" s="307" t="s">
        <v>475</v>
      </c>
      <c r="E107" s="307" t="s">
        <v>431</v>
      </c>
      <c r="F107" s="312" t="s">
        <v>501</v>
      </c>
      <c r="G107" s="312" t="s">
        <v>325</v>
      </c>
      <c r="H107" s="313" t="s">
        <v>502</v>
      </c>
      <c r="I107" s="378">
        <f t="shared" si="36"/>
        <v>997</v>
      </c>
      <c r="J107" s="336">
        <v>910</v>
      </c>
      <c r="K107" s="336"/>
      <c r="L107" s="336"/>
      <c r="M107" s="336">
        <v>87</v>
      </c>
      <c r="N107" s="377" t="s">
        <v>494</v>
      </c>
      <c r="O107" s="378">
        <f t="shared" si="37"/>
        <v>1375</v>
      </c>
      <c r="P107" s="336">
        <v>1250</v>
      </c>
      <c r="Q107" s="336"/>
      <c r="R107" s="336"/>
      <c r="S107" s="336">
        <v>125</v>
      </c>
      <c r="T107" s="381"/>
      <c r="U107" s="326"/>
      <c r="V107" s="326"/>
      <c r="W107" s="326"/>
      <c r="X107" s="326"/>
      <c r="Y107" s="326"/>
      <c r="Z107" s="336">
        <f t="shared" si="38"/>
        <v>906</v>
      </c>
      <c r="AA107" s="328">
        <v>819</v>
      </c>
      <c r="AB107" s="328"/>
      <c r="AC107" s="328"/>
      <c r="AD107" s="328"/>
      <c r="AE107" s="328">
        <v>87</v>
      </c>
      <c r="AF107" s="334">
        <f t="shared" si="39"/>
        <v>906</v>
      </c>
      <c r="AG107" s="336">
        <v>819</v>
      </c>
      <c r="AH107" s="354"/>
      <c r="AI107" s="354"/>
      <c r="AJ107" s="354"/>
      <c r="AK107" s="354">
        <v>87</v>
      </c>
      <c r="AL107" s="307" t="s">
        <v>275</v>
      </c>
      <c r="AM107" s="390">
        <f t="shared" si="33"/>
        <v>-340</v>
      </c>
      <c r="AN107" s="270">
        <f t="shared" si="34"/>
        <v>-91</v>
      </c>
      <c r="AP107" s="270">
        <v>87</v>
      </c>
      <c r="AS107" s="267">
        <f t="shared" si="25"/>
        <v>91</v>
      </c>
      <c r="AT107" s="267">
        <f t="shared" si="26"/>
        <v>819</v>
      </c>
      <c r="AU107" s="267">
        <f t="shared" si="27"/>
        <v>0</v>
      </c>
      <c r="AV107" s="267">
        <f t="shared" si="28"/>
        <v>91</v>
      </c>
      <c r="AW107" s="267">
        <f t="shared" si="29"/>
        <v>91</v>
      </c>
    </row>
    <row r="108" spans="1:49" s="270" customFormat="1" ht="36.75" hidden="1" customHeight="1" outlineLevel="1">
      <c r="A108" s="305" t="s">
        <v>503</v>
      </c>
      <c r="B108" s="306" t="s">
        <v>504</v>
      </c>
      <c r="C108" s="306"/>
      <c r="D108" s="307" t="s">
        <v>486</v>
      </c>
      <c r="E108" s="307" t="s">
        <v>487</v>
      </c>
      <c r="F108" s="312" t="s">
        <v>505</v>
      </c>
      <c r="G108" s="312" t="s">
        <v>325</v>
      </c>
      <c r="H108" s="313" t="s">
        <v>506</v>
      </c>
      <c r="I108" s="378">
        <f t="shared" si="36"/>
        <v>2868.7</v>
      </c>
      <c r="J108" s="336">
        <v>2610</v>
      </c>
      <c r="K108" s="336"/>
      <c r="L108" s="336"/>
      <c r="M108" s="336">
        <v>258.7</v>
      </c>
      <c r="N108" s="377" t="s">
        <v>494</v>
      </c>
      <c r="O108" s="378">
        <f t="shared" si="37"/>
        <v>3300</v>
      </c>
      <c r="P108" s="336">
        <v>3000</v>
      </c>
      <c r="Q108" s="336"/>
      <c r="R108" s="336"/>
      <c r="S108" s="336">
        <v>300</v>
      </c>
      <c r="T108" s="381"/>
      <c r="U108" s="326"/>
      <c r="V108" s="326"/>
      <c r="W108" s="326"/>
      <c r="X108" s="326"/>
      <c r="Y108" s="326"/>
      <c r="Z108" s="336">
        <f t="shared" si="38"/>
        <v>2608</v>
      </c>
      <c r="AA108" s="328">
        <v>2349</v>
      </c>
      <c r="AB108" s="328"/>
      <c r="AC108" s="328"/>
      <c r="AD108" s="328"/>
      <c r="AE108" s="328">
        <v>259</v>
      </c>
      <c r="AF108" s="334">
        <f t="shared" si="39"/>
        <v>2608</v>
      </c>
      <c r="AG108" s="336">
        <v>2349</v>
      </c>
      <c r="AH108" s="354"/>
      <c r="AI108" s="354"/>
      <c r="AJ108" s="354"/>
      <c r="AK108" s="354">
        <v>259</v>
      </c>
      <c r="AL108" s="307" t="s">
        <v>275</v>
      </c>
      <c r="AM108" s="390">
        <f t="shared" si="33"/>
        <v>-390</v>
      </c>
      <c r="AN108" s="270">
        <f t="shared" si="34"/>
        <v>-261</v>
      </c>
      <c r="AP108" s="270">
        <v>259</v>
      </c>
      <c r="AS108" s="267">
        <f t="shared" si="25"/>
        <v>260.69999999999982</v>
      </c>
      <c r="AT108" s="267">
        <f t="shared" si="26"/>
        <v>2349</v>
      </c>
      <c r="AU108" s="267">
        <f t="shared" si="27"/>
        <v>0</v>
      </c>
      <c r="AV108" s="267">
        <f t="shared" si="28"/>
        <v>261</v>
      </c>
      <c r="AW108" s="267">
        <f t="shared" si="29"/>
        <v>260.69999999999982</v>
      </c>
    </row>
    <row r="109" spans="1:49" s="270" customFormat="1" ht="36.75" hidden="1" customHeight="1" outlineLevel="1">
      <c r="A109" s="305" t="s">
        <v>507</v>
      </c>
      <c r="B109" s="306" t="s">
        <v>508</v>
      </c>
      <c r="C109" s="306"/>
      <c r="D109" s="307" t="s">
        <v>452</v>
      </c>
      <c r="E109" s="307" t="s">
        <v>423</v>
      </c>
      <c r="F109" s="312" t="s">
        <v>509</v>
      </c>
      <c r="G109" s="312" t="s">
        <v>325</v>
      </c>
      <c r="H109" s="313" t="s">
        <v>510</v>
      </c>
      <c r="I109" s="378">
        <f t="shared" si="36"/>
        <v>1491.6</v>
      </c>
      <c r="J109" s="336">
        <v>1356</v>
      </c>
      <c r="K109" s="336"/>
      <c r="L109" s="336"/>
      <c r="M109" s="336">
        <v>135.6</v>
      </c>
      <c r="N109" s="377" t="s">
        <v>494</v>
      </c>
      <c r="O109" s="378">
        <f t="shared" si="37"/>
        <v>1650</v>
      </c>
      <c r="P109" s="336">
        <v>1500</v>
      </c>
      <c r="Q109" s="336"/>
      <c r="R109" s="336"/>
      <c r="S109" s="336">
        <v>150</v>
      </c>
      <c r="T109" s="381"/>
      <c r="U109" s="326"/>
      <c r="V109" s="326"/>
      <c r="W109" s="326"/>
      <c r="X109" s="326"/>
      <c r="Y109" s="326"/>
      <c r="Z109" s="336">
        <f t="shared" si="38"/>
        <v>1356</v>
      </c>
      <c r="AA109" s="328">
        <v>1220</v>
      </c>
      <c r="AB109" s="328"/>
      <c r="AC109" s="328"/>
      <c r="AD109" s="328"/>
      <c r="AE109" s="328">
        <v>136</v>
      </c>
      <c r="AF109" s="334">
        <f t="shared" si="39"/>
        <v>1356</v>
      </c>
      <c r="AG109" s="336">
        <v>1220</v>
      </c>
      <c r="AH109" s="354"/>
      <c r="AI109" s="354"/>
      <c r="AJ109" s="354"/>
      <c r="AK109" s="354">
        <v>136</v>
      </c>
      <c r="AL109" s="307" t="s">
        <v>275</v>
      </c>
      <c r="AM109" s="390">
        <f t="shared" si="33"/>
        <v>-144</v>
      </c>
      <c r="AN109" s="270">
        <f t="shared" si="34"/>
        <v>-136</v>
      </c>
      <c r="AP109" s="270">
        <v>136</v>
      </c>
      <c r="AS109" s="267">
        <f t="shared" si="25"/>
        <v>135.59999999999991</v>
      </c>
      <c r="AT109" s="267">
        <f t="shared" si="26"/>
        <v>1220</v>
      </c>
      <c r="AU109" s="267">
        <f t="shared" si="27"/>
        <v>0</v>
      </c>
      <c r="AV109" s="267">
        <f t="shared" si="28"/>
        <v>136</v>
      </c>
      <c r="AW109" s="267">
        <f t="shared" si="29"/>
        <v>135.59999999999991</v>
      </c>
    </row>
    <row r="110" spans="1:49" s="270" customFormat="1" ht="36.75" hidden="1" customHeight="1" outlineLevel="1">
      <c r="A110" s="305" t="s">
        <v>511</v>
      </c>
      <c r="B110" s="306" t="s">
        <v>512</v>
      </c>
      <c r="C110" s="306"/>
      <c r="D110" s="307" t="s">
        <v>452</v>
      </c>
      <c r="E110" s="307" t="s">
        <v>423</v>
      </c>
      <c r="F110" s="312" t="s">
        <v>513</v>
      </c>
      <c r="G110" s="312" t="s">
        <v>325</v>
      </c>
      <c r="H110" s="313" t="s">
        <v>514</v>
      </c>
      <c r="I110" s="378">
        <f t="shared" si="36"/>
        <v>354.3</v>
      </c>
      <c r="J110" s="336">
        <v>323</v>
      </c>
      <c r="K110" s="336"/>
      <c r="L110" s="336"/>
      <c r="M110" s="336">
        <v>31.3</v>
      </c>
      <c r="N110" s="377" t="s">
        <v>494</v>
      </c>
      <c r="O110" s="378">
        <f t="shared" si="37"/>
        <v>355</v>
      </c>
      <c r="P110" s="336">
        <v>323</v>
      </c>
      <c r="Q110" s="336"/>
      <c r="R110" s="336"/>
      <c r="S110" s="336">
        <v>32</v>
      </c>
      <c r="T110" s="381"/>
      <c r="U110" s="326"/>
      <c r="V110" s="326"/>
      <c r="W110" s="326"/>
      <c r="X110" s="326"/>
      <c r="Y110" s="326"/>
      <c r="Z110" s="336">
        <f t="shared" si="38"/>
        <v>322</v>
      </c>
      <c r="AA110" s="328">
        <v>291</v>
      </c>
      <c r="AB110" s="328"/>
      <c r="AC110" s="328"/>
      <c r="AD110" s="328"/>
      <c r="AE110" s="328">
        <v>31</v>
      </c>
      <c r="AF110" s="334">
        <f t="shared" si="39"/>
        <v>322</v>
      </c>
      <c r="AG110" s="336">
        <v>291</v>
      </c>
      <c r="AH110" s="354"/>
      <c r="AI110" s="354"/>
      <c r="AJ110" s="354"/>
      <c r="AK110" s="354">
        <v>31</v>
      </c>
      <c r="AL110" s="307" t="s">
        <v>275</v>
      </c>
      <c r="AM110" s="390">
        <f t="shared" si="33"/>
        <v>0</v>
      </c>
      <c r="AN110" s="270">
        <f t="shared" si="34"/>
        <v>-32</v>
      </c>
      <c r="AP110" s="270">
        <v>31</v>
      </c>
      <c r="AS110" s="267">
        <f t="shared" si="25"/>
        <v>32.300000000000011</v>
      </c>
      <c r="AT110" s="267">
        <f t="shared" si="26"/>
        <v>291</v>
      </c>
      <c r="AU110" s="267">
        <f t="shared" si="27"/>
        <v>0</v>
      </c>
      <c r="AV110" s="267">
        <f t="shared" si="28"/>
        <v>32</v>
      </c>
      <c r="AW110" s="267">
        <f t="shared" si="29"/>
        <v>32.300000000000011</v>
      </c>
    </row>
    <row r="111" spans="1:49" s="270" customFormat="1" ht="36.75" hidden="1" customHeight="1" outlineLevel="1">
      <c r="A111" s="305" t="s">
        <v>515</v>
      </c>
      <c r="B111" s="306" t="s">
        <v>516</v>
      </c>
      <c r="C111" s="306"/>
      <c r="D111" s="307" t="s">
        <v>465</v>
      </c>
      <c r="E111" s="307" t="s">
        <v>418</v>
      </c>
      <c r="F111" s="312" t="s">
        <v>517</v>
      </c>
      <c r="G111" s="312" t="s">
        <v>325</v>
      </c>
      <c r="H111" s="313" t="s">
        <v>518</v>
      </c>
      <c r="I111" s="378">
        <f t="shared" si="36"/>
        <v>597.9</v>
      </c>
      <c r="J111" s="336">
        <v>544</v>
      </c>
      <c r="K111" s="336"/>
      <c r="L111" s="336"/>
      <c r="M111" s="336">
        <v>53.9</v>
      </c>
      <c r="N111" s="377" t="s">
        <v>494</v>
      </c>
      <c r="O111" s="378">
        <f t="shared" si="37"/>
        <v>602</v>
      </c>
      <c r="P111" s="336">
        <v>547</v>
      </c>
      <c r="Q111" s="336"/>
      <c r="R111" s="336"/>
      <c r="S111" s="336">
        <v>55</v>
      </c>
      <c r="T111" s="381"/>
      <c r="U111" s="326"/>
      <c r="V111" s="326"/>
      <c r="W111" s="326"/>
      <c r="X111" s="326"/>
      <c r="Y111" s="326"/>
      <c r="Z111" s="336">
        <f t="shared" si="38"/>
        <v>544</v>
      </c>
      <c r="AA111" s="328">
        <v>490</v>
      </c>
      <c r="AB111" s="328"/>
      <c r="AC111" s="328"/>
      <c r="AD111" s="328"/>
      <c r="AE111" s="328">
        <v>54</v>
      </c>
      <c r="AF111" s="334">
        <f t="shared" si="39"/>
        <v>544</v>
      </c>
      <c r="AG111" s="336">
        <v>490</v>
      </c>
      <c r="AH111" s="354"/>
      <c r="AI111" s="354"/>
      <c r="AJ111" s="354"/>
      <c r="AK111" s="354">
        <v>54</v>
      </c>
      <c r="AL111" s="307" t="s">
        <v>275</v>
      </c>
      <c r="AM111" s="390">
        <f t="shared" si="33"/>
        <v>-3</v>
      </c>
      <c r="AN111" s="270">
        <f t="shared" si="34"/>
        <v>-54</v>
      </c>
      <c r="AP111" s="270">
        <v>54</v>
      </c>
      <c r="AS111" s="267">
        <f t="shared" si="25"/>
        <v>53.899999999999977</v>
      </c>
      <c r="AT111" s="267">
        <f t="shared" si="26"/>
        <v>490</v>
      </c>
      <c r="AU111" s="267">
        <f t="shared" si="27"/>
        <v>0</v>
      </c>
      <c r="AV111" s="267">
        <f t="shared" si="28"/>
        <v>54</v>
      </c>
      <c r="AW111" s="267">
        <f t="shared" si="29"/>
        <v>53.899999999999977</v>
      </c>
    </row>
    <row r="112" spans="1:49" s="270" customFormat="1" ht="36.75" hidden="1" customHeight="1" outlineLevel="1">
      <c r="A112" s="305" t="s">
        <v>519</v>
      </c>
      <c r="B112" s="311" t="s">
        <v>520</v>
      </c>
      <c r="C112" s="311"/>
      <c r="D112" s="312" t="s">
        <v>480</v>
      </c>
      <c r="E112" s="312" t="s">
        <v>481</v>
      </c>
      <c r="F112" s="312" t="s">
        <v>521</v>
      </c>
      <c r="G112" s="312" t="s">
        <v>522</v>
      </c>
      <c r="H112" s="305"/>
      <c r="I112" s="378">
        <f t="shared" si="36"/>
        <v>909</v>
      </c>
      <c r="J112" s="336">
        <v>810</v>
      </c>
      <c r="K112" s="336"/>
      <c r="L112" s="336">
        <v>18</v>
      </c>
      <c r="M112" s="336">
        <v>81</v>
      </c>
      <c r="N112" s="333" t="s">
        <v>523</v>
      </c>
      <c r="O112" s="378">
        <f t="shared" si="37"/>
        <v>909</v>
      </c>
      <c r="P112" s="336">
        <v>810</v>
      </c>
      <c r="Q112" s="336"/>
      <c r="R112" s="336">
        <v>18</v>
      </c>
      <c r="S112" s="336">
        <v>81</v>
      </c>
      <c r="T112" s="381"/>
      <c r="U112" s="326"/>
      <c r="V112" s="326"/>
      <c r="W112" s="326"/>
      <c r="X112" s="326"/>
      <c r="Y112" s="326"/>
      <c r="Z112" s="336">
        <f t="shared" si="38"/>
        <v>909</v>
      </c>
      <c r="AA112" s="328">
        <v>810</v>
      </c>
      <c r="AB112" s="328"/>
      <c r="AC112" s="328">
        <v>18</v>
      </c>
      <c r="AD112" s="328"/>
      <c r="AE112" s="328">
        <v>81</v>
      </c>
      <c r="AF112" s="328">
        <f t="shared" si="39"/>
        <v>909</v>
      </c>
      <c r="AG112" s="328">
        <v>810</v>
      </c>
      <c r="AH112" s="349"/>
      <c r="AI112" s="349">
        <v>18</v>
      </c>
      <c r="AJ112" s="349"/>
      <c r="AK112" s="349">
        <v>81</v>
      </c>
      <c r="AL112" s="307" t="s">
        <v>275</v>
      </c>
      <c r="AM112" s="390">
        <f t="shared" si="33"/>
        <v>0</v>
      </c>
      <c r="AN112" s="270">
        <f t="shared" si="34"/>
        <v>0</v>
      </c>
      <c r="AP112" s="270">
        <v>81</v>
      </c>
      <c r="AS112" s="267">
        <f t="shared" si="25"/>
        <v>0</v>
      </c>
      <c r="AT112" s="267">
        <f t="shared" si="26"/>
        <v>810</v>
      </c>
      <c r="AU112" s="267">
        <f t="shared" si="27"/>
        <v>0</v>
      </c>
      <c r="AV112" s="267">
        <f t="shared" si="28"/>
        <v>0</v>
      </c>
      <c r="AW112" s="267">
        <f t="shared" si="29"/>
        <v>0</v>
      </c>
    </row>
    <row r="113" spans="1:49" s="270" customFormat="1" ht="36.75" hidden="1" customHeight="1" outlineLevel="1">
      <c r="A113" s="305" t="s">
        <v>524</v>
      </c>
      <c r="B113" s="310" t="s">
        <v>525</v>
      </c>
      <c r="C113" s="310"/>
      <c r="D113" s="312" t="s">
        <v>444</v>
      </c>
      <c r="E113" s="312" t="s">
        <v>445</v>
      </c>
      <c r="F113" s="312" t="s">
        <v>526</v>
      </c>
      <c r="G113" s="312" t="s">
        <v>522</v>
      </c>
      <c r="H113" s="305"/>
      <c r="I113" s="378">
        <f t="shared" si="36"/>
        <v>606</v>
      </c>
      <c r="J113" s="336">
        <v>540</v>
      </c>
      <c r="K113" s="336"/>
      <c r="L113" s="336">
        <v>12</v>
      </c>
      <c r="M113" s="336">
        <v>54</v>
      </c>
      <c r="N113" s="333" t="s">
        <v>523</v>
      </c>
      <c r="O113" s="378">
        <f t="shared" si="37"/>
        <v>606</v>
      </c>
      <c r="P113" s="336">
        <v>540</v>
      </c>
      <c r="Q113" s="336"/>
      <c r="R113" s="336">
        <v>12</v>
      </c>
      <c r="S113" s="336">
        <v>54</v>
      </c>
      <c r="T113" s="331"/>
      <c r="U113" s="326"/>
      <c r="V113" s="326"/>
      <c r="W113" s="326"/>
      <c r="X113" s="326"/>
      <c r="Y113" s="326"/>
      <c r="Z113" s="336">
        <f t="shared" si="38"/>
        <v>606</v>
      </c>
      <c r="AA113" s="328">
        <v>540</v>
      </c>
      <c r="AB113" s="328"/>
      <c r="AC113" s="328">
        <v>12</v>
      </c>
      <c r="AD113" s="328"/>
      <c r="AE113" s="328">
        <v>54</v>
      </c>
      <c r="AF113" s="328">
        <f t="shared" si="39"/>
        <v>606</v>
      </c>
      <c r="AG113" s="328">
        <v>540</v>
      </c>
      <c r="AH113" s="349"/>
      <c r="AI113" s="349">
        <v>12</v>
      </c>
      <c r="AJ113" s="349"/>
      <c r="AK113" s="349">
        <v>54</v>
      </c>
      <c r="AL113" s="307" t="s">
        <v>275</v>
      </c>
      <c r="AM113" s="390">
        <f t="shared" si="33"/>
        <v>0</v>
      </c>
      <c r="AN113" s="270">
        <f t="shared" si="34"/>
        <v>0</v>
      </c>
      <c r="AP113" s="270">
        <v>54</v>
      </c>
      <c r="AS113" s="267">
        <f t="shared" si="25"/>
        <v>0</v>
      </c>
      <c r="AT113" s="267">
        <f t="shared" si="26"/>
        <v>540</v>
      </c>
      <c r="AU113" s="267">
        <f t="shared" si="27"/>
        <v>0</v>
      </c>
      <c r="AV113" s="267">
        <f t="shared" si="28"/>
        <v>0</v>
      </c>
      <c r="AW113" s="267">
        <f t="shared" si="29"/>
        <v>0</v>
      </c>
    </row>
    <row r="114" spans="1:49" s="270" customFormat="1" ht="36.75" hidden="1" customHeight="1" outlineLevel="1">
      <c r="A114" s="305" t="s">
        <v>527</v>
      </c>
      <c r="B114" s="311" t="s">
        <v>528</v>
      </c>
      <c r="C114" s="311"/>
      <c r="D114" s="312" t="s">
        <v>486</v>
      </c>
      <c r="E114" s="312" t="s">
        <v>487</v>
      </c>
      <c r="F114" s="312" t="s">
        <v>529</v>
      </c>
      <c r="G114" s="312" t="s">
        <v>522</v>
      </c>
      <c r="H114" s="305"/>
      <c r="I114" s="378">
        <f t="shared" si="36"/>
        <v>363</v>
      </c>
      <c r="J114" s="336">
        <v>324</v>
      </c>
      <c r="K114" s="336"/>
      <c r="L114" s="336">
        <v>7</v>
      </c>
      <c r="M114" s="336">
        <v>32</v>
      </c>
      <c r="N114" s="333" t="s">
        <v>523</v>
      </c>
      <c r="O114" s="378">
        <f t="shared" si="37"/>
        <v>363</v>
      </c>
      <c r="P114" s="336">
        <v>324</v>
      </c>
      <c r="Q114" s="336"/>
      <c r="R114" s="336">
        <v>7</v>
      </c>
      <c r="S114" s="336">
        <v>32</v>
      </c>
      <c r="T114" s="381"/>
      <c r="U114" s="326"/>
      <c r="V114" s="326"/>
      <c r="W114" s="326"/>
      <c r="X114" s="326"/>
      <c r="Y114" s="326"/>
      <c r="Z114" s="336">
        <f t="shared" si="38"/>
        <v>363</v>
      </c>
      <c r="AA114" s="328">
        <v>324</v>
      </c>
      <c r="AB114" s="328"/>
      <c r="AC114" s="328">
        <v>7</v>
      </c>
      <c r="AD114" s="328"/>
      <c r="AE114" s="328">
        <v>32</v>
      </c>
      <c r="AF114" s="328">
        <f t="shared" si="39"/>
        <v>363</v>
      </c>
      <c r="AG114" s="328">
        <v>324</v>
      </c>
      <c r="AH114" s="349"/>
      <c r="AI114" s="349">
        <v>7</v>
      </c>
      <c r="AJ114" s="349"/>
      <c r="AK114" s="349">
        <v>32</v>
      </c>
      <c r="AL114" s="307" t="s">
        <v>275</v>
      </c>
      <c r="AM114" s="390">
        <f t="shared" si="33"/>
        <v>0</v>
      </c>
      <c r="AN114" s="270">
        <f t="shared" si="34"/>
        <v>0</v>
      </c>
      <c r="AP114" s="270">
        <v>32</v>
      </c>
      <c r="AS114" s="267">
        <f t="shared" si="25"/>
        <v>0</v>
      </c>
      <c r="AT114" s="267">
        <f t="shared" si="26"/>
        <v>324</v>
      </c>
      <c r="AU114" s="267">
        <f t="shared" si="27"/>
        <v>0</v>
      </c>
      <c r="AV114" s="267">
        <f t="shared" si="28"/>
        <v>0</v>
      </c>
      <c r="AW114" s="267">
        <f t="shared" si="29"/>
        <v>0</v>
      </c>
    </row>
    <row r="115" spans="1:49" s="270" customFormat="1" ht="36.75" hidden="1" customHeight="1" outlineLevel="1">
      <c r="A115" s="305" t="s">
        <v>530</v>
      </c>
      <c r="B115" s="310" t="s">
        <v>531</v>
      </c>
      <c r="C115" s="310"/>
      <c r="D115" s="312" t="s">
        <v>475</v>
      </c>
      <c r="E115" s="312" t="s">
        <v>532</v>
      </c>
      <c r="F115" s="312" t="s">
        <v>533</v>
      </c>
      <c r="G115" s="312" t="s">
        <v>522</v>
      </c>
      <c r="H115" s="305"/>
      <c r="I115" s="378">
        <f t="shared" si="36"/>
        <v>909</v>
      </c>
      <c r="J115" s="336">
        <v>810</v>
      </c>
      <c r="K115" s="336"/>
      <c r="L115" s="336">
        <v>18</v>
      </c>
      <c r="M115" s="336">
        <v>81</v>
      </c>
      <c r="N115" s="333" t="s">
        <v>523</v>
      </c>
      <c r="O115" s="378">
        <f t="shared" si="37"/>
        <v>909</v>
      </c>
      <c r="P115" s="336">
        <v>810</v>
      </c>
      <c r="Q115" s="336"/>
      <c r="R115" s="336">
        <v>18</v>
      </c>
      <c r="S115" s="336">
        <v>81</v>
      </c>
      <c r="T115" s="331"/>
      <c r="U115" s="326"/>
      <c r="V115" s="326"/>
      <c r="W115" s="326"/>
      <c r="X115" s="326"/>
      <c r="Y115" s="326"/>
      <c r="Z115" s="336">
        <f t="shared" si="38"/>
        <v>909</v>
      </c>
      <c r="AA115" s="328">
        <v>810</v>
      </c>
      <c r="AB115" s="328"/>
      <c r="AC115" s="328">
        <v>18</v>
      </c>
      <c r="AD115" s="328"/>
      <c r="AE115" s="328">
        <v>81</v>
      </c>
      <c r="AF115" s="328">
        <f t="shared" si="39"/>
        <v>909</v>
      </c>
      <c r="AG115" s="328">
        <v>810</v>
      </c>
      <c r="AH115" s="349"/>
      <c r="AI115" s="349">
        <v>18</v>
      </c>
      <c r="AJ115" s="349"/>
      <c r="AK115" s="349">
        <v>81</v>
      </c>
      <c r="AL115" s="307" t="s">
        <v>275</v>
      </c>
      <c r="AM115" s="390">
        <f t="shared" si="33"/>
        <v>0</v>
      </c>
      <c r="AN115" s="270">
        <f t="shared" si="34"/>
        <v>0</v>
      </c>
      <c r="AP115" s="270">
        <v>81</v>
      </c>
      <c r="AS115" s="267">
        <f t="shared" si="25"/>
        <v>0</v>
      </c>
      <c r="AT115" s="267">
        <f t="shared" si="26"/>
        <v>810</v>
      </c>
      <c r="AU115" s="267">
        <f t="shared" si="27"/>
        <v>0</v>
      </c>
      <c r="AV115" s="267">
        <f t="shared" si="28"/>
        <v>0</v>
      </c>
      <c r="AW115" s="267">
        <f t="shared" si="29"/>
        <v>0</v>
      </c>
    </row>
    <row r="116" spans="1:49" s="270" customFormat="1" ht="36.75" hidden="1" customHeight="1" outlineLevel="1">
      <c r="A116" s="305" t="s">
        <v>534</v>
      </c>
      <c r="B116" s="311" t="s">
        <v>535</v>
      </c>
      <c r="C116" s="311"/>
      <c r="D116" s="312" t="s">
        <v>475</v>
      </c>
      <c r="E116" s="312" t="s">
        <v>532</v>
      </c>
      <c r="F116" s="312" t="s">
        <v>536</v>
      </c>
      <c r="G116" s="312" t="s">
        <v>522</v>
      </c>
      <c r="H116" s="305"/>
      <c r="I116" s="378">
        <f t="shared" si="36"/>
        <v>485</v>
      </c>
      <c r="J116" s="336">
        <v>432</v>
      </c>
      <c r="K116" s="336"/>
      <c r="L116" s="336">
        <v>10</v>
      </c>
      <c r="M116" s="336">
        <v>43</v>
      </c>
      <c r="N116" s="333" t="s">
        <v>523</v>
      </c>
      <c r="O116" s="378">
        <f t="shared" si="37"/>
        <v>485</v>
      </c>
      <c r="P116" s="336">
        <v>432</v>
      </c>
      <c r="Q116" s="336"/>
      <c r="R116" s="336">
        <v>10</v>
      </c>
      <c r="S116" s="336">
        <v>43</v>
      </c>
      <c r="T116" s="381"/>
      <c r="U116" s="326"/>
      <c r="V116" s="326"/>
      <c r="W116" s="326"/>
      <c r="X116" s="326"/>
      <c r="Y116" s="326"/>
      <c r="Z116" s="336">
        <f t="shared" si="38"/>
        <v>485</v>
      </c>
      <c r="AA116" s="328">
        <v>432</v>
      </c>
      <c r="AB116" s="328">
        <v>0</v>
      </c>
      <c r="AC116" s="328">
        <v>10</v>
      </c>
      <c r="AD116" s="328"/>
      <c r="AE116" s="328">
        <v>43</v>
      </c>
      <c r="AF116" s="328">
        <f t="shared" si="39"/>
        <v>485</v>
      </c>
      <c r="AG116" s="328">
        <f>J116</f>
        <v>432</v>
      </c>
      <c r="AH116" s="349">
        <f>K116</f>
        <v>0</v>
      </c>
      <c r="AI116" s="349">
        <f>L116</f>
        <v>10</v>
      </c>
      <c r="AJ116" s="349"/>
      <c r="AK116" s="349">
        <f>M116</f>
        <v>43</v>
      </c>
      <c r="AL116" s="307" t="s">
        <v>275</v>
      </c>
      <c r="AM116" s="390">
        <f t="shared" si="33"/>
        <v>0</v>
      </c>
      <c r="AN116" s="270">
        <f t="shared" si="34"/>
        <v>0</v>
      </c>
      <c r="AP116" s="270">
        <v>43</v>
      </c>
      <c r="AS116" s="267">
        <f t="shared" si="25"/>
        <v>0</v>
      </c>
      <c r="AT116" s="267">
        <f t="shared" si="26"/>
        <v>432</v>
      </c>
      <c r="AU116" s="267">
        <f t="shared" si="27"/>
        <v>0</v>
      </c>
      <c r="AV116" s="267">
        <f t="shared" si="28"/>
        <v>0</v>
      </c>
      <c r="AW116" s="267">
        <f t="shared" si="29"/>
        <v>0</v>
      </c>
    </row>
    <row r="117" spans="1:49" s="270" customFormat="1" ht="36.75" hidden="1" customHeight="1" outlineLevel="1">
      <c r="A117" s="305" t="s">
        <v>537</v>
      </c>
      <c r="B117" s="311" t="s">
        <v>538</v>
      </c>
      <c r="C117" s="311"/>
      <c r="D117" s="312" t="s">
        <v>452</v>
      </c>
      <c r="E117" s="312" t="s">
        <v>423</v>
      </c>
      <c r="F117" s="312" t="s">
        <v>539</v>
      </c>
      <c r="G117" s="312" t="s">
        <v>522</v>
      </c>
      <c r="H117" s="305"/>
      <c r="I117" s="378">
        <f t="shared" si="36"/>
        <v>848</v>
      </c>
      <c r="J117" s="336">
        <v>756</v>
      </c>
      <c r="K117" s="336"/>
      <c r="L117" s="336">
        <v>16</v>
      </c>
      <c r="M117" s="336">
        <v>76</v>
      </c>
      <c r="N117" s="333" t="s">
        <v>523</v>
      </c>
      <c r="O117" s="378">
        <f t="shared" si="37"/>
        <v>848</v>
      </c>
      <c r="P117" s="336">
        <v>756</v>
      </c>
      <c r="Q117" s="336"/>
      <c r="R117" s="336">
        <v>16</v>
      </c>
      <c r="S117" s="336">
        <v>76</v>
      </c>
      <c r="T117" s="381"/>
      <c r="U117" s="326"/>
      <c r="V117" s="326"/>
      <c r="W117" s="326"/>
      <c r="X117" s="326"/>
      <c r="Y117" s="326"/>
      <c r="Z117" s="336">
        <f t="shared" si="38"/>
        <v>848</v>
      </c>
      <c r="AA117" s="328">
        <v>756</v>
      </c>
      <c r="AB117" s="328">
        <v>0</v>
      </c>
      <c r="AC117" s="328">
        <v>16</v>
      </c>
      <c r="AD117" s="328"/>
      <c r="AE117" s="328">
        <v>76</v>
      </c>
      <c r="AF117" s="328">
        <f t="shared" si="39"/>
        <v>848</v>
      </c>
      <c r="AG117" s="328">
        <v>756</v>
      </c>
      <c r="AH117" s="349"/>
      <c r="AI117" s="349">
        <v>16</v>
      </c>
      <c r="AJ117" s="349"/>
      <c r="AK117" s="349">
        <v>76</v>
      </c>
      <c r="AL117" s="307" t="s">
        <v>275</v>
      </c>
      <c r="AM117" s="390">
        <f t="shared" si="33"/>
        <v>0</v>
      </c>
      <c r="AN117" s="270">
        <f t="shared" si="34"/>
        <v>0</v>
      </c>
      <c r="AP117" s="270">
        <v>76</v>
      </c>
      <c r="AS117" s="267">
        <f t="shared" si="25"/>
        <v>0</v>
      </c>
      <c r="AT117" s="267">
        <f t="shared" si="26"/>
        <v>756</v>
      </c>
      <c r="AU117" s="267">
        <f t="shared" si="27"/>
        <v>0</v>
      </c>
      <c r="AV117" s="267">
        <f t="shared" si="28"/>
        <v>0</v>
      </c>
      <c r="AW117" s="267">
        <f t="shared" si="29"/>
        <v>0</v>
      </c>
    </row>
    <row r="118" spans="1:49" s="270" customFormat="1" ht="36.75" hidden="1" customHeight="1" outlineLevel="1">
      <c r="A118" s="305" t="s">
        <v>540</v>
      </c>
      <c r="B118" s="311" t="s">
        <v>541</v>
      </c>
      <c r="C118" s="311"/>
      <c r="D118" s="312" t="s">
        <v>435</v>
      </c>
      <c r="E118" s="312" t="s">
        <v>436</v>
      </c>
      <c r="F118" s="312" t="s">
        <v>542</v>
      </c>
      <c r="G118" s="312" t="s">
        <v>522</v>
      </c>
      <c r="H118" s="305"/>
      <c r="I118" s="378">
        <f t="shared" si="36"/>
        <v>485</v>
      </c>
      <c r="J118" s="336">
        <v>432</v>
      </c>
      <c r="K118" s="336"/>
      <c r="L118" s="336">
        <v>10</v>
      </c>
      <c r="M118" s="336">
        <v>43</v>
      </c>
      <c r="N118" s="333" t="s">
        <v>523</v>
      </c>
      <c r="O118" s="378">
        <f t="shared" si="37"/>
        <v>485</v>
      </c>
      <c r="P118" s="336">
        <v>432</v>
      </c>
      <c r="Q118" s="336"/>
      <c r="R118" s="336">
        <v>10</v>
      </c>
      <c r="S118" s="336">
        <v>43</v>
      </c>
      <c r="T118" s="381"/>
      <c r="U118" s="326"/>
      <c r="V118" s="326"/>
      <c r="W118" s="326"/>
      <c r="X118" s="326"/>
      <c r="Y118" s="326"/>
      <c r="Z118" s="336">
        <f t="shared" si="38"/>
        <v>485</v>
      </c>
      <c r="AA118" s="328">
        <v>432</v>
      </c>
      <c r="AB118" s="328">
        <v>0</v>
      </c>
      <c r="AC118" s="328">
        <v>10</v>
      </c>
      <c r="AD118" s="328"/>
      <c r="AE118" s="328">
        <v>43</v>
      </c>
      <c r="AF118" s="328">
        <f t="shared" si="39"/>
        <v>485</v>
      </c>
      <c r="AG118" s="328">
        <v>432</v>
      </c>
      <c r="AH118" s="349">
        <f>K118</f>
        <v>0</v>
      </c>
      <c r="AI118" s="349">
        <v>10</v>
      </c>
      <c r="AJ118" s="349"/>
      <c r="AK118" s="349">
        <v>43</v>
      </c>
      <c r="AL118" s="307" t="s">
        <v>275</v>
      </c>
      <c r="AM118" s="390">
        <f t="shared" si="33"/>
        <v>0</v>
      </c>
      <c r="AN118" s="270">
        <f t="shared" si="34"/>
        <v>0</v>
      </c>
      <c r="AP118" s="270">
        <v>43</v>
      </c>
      <c r="AS118" s="267">
        <f t="shared" si="25"/>
        <v>0</v>
      </c>
      <c r="AT118" s="267">
        <f t="shared" si="26"/>
        <v>432</v>
      </c>
      <c r="AU118" s="267">
        <f t="shared" si="27"/>
        <v>0</v>
      </c>
      <c r="AV118" s="267">
        <f t="shared" si="28"/>
        <v>0</v>
      </c>
      <c r="AW118" s="267">
        <f t="shared" si="29"/>
        <v>0</v>
      </c>
    </row>
    <row r="119" spans="1:49" s="270" customFormat="1" ht="36.75" hidden="1" customHeight="1" outlineLevel="1">
      <c r="A119" s="305" t="s">
        <v>543</v>
      </c>
      <c r="B119" s="311" t="s">
        <v>544</v>
      </c>
      <c r="C119" s="311"/>
      <c r="D119" s="312" t="s">
        <v>444</v>
      </c>
      <c r="E119" s="312" t="s">
        <v>445</v>
      </c>
      <c r="F119" s="312" t="s">
        <v>545</v>
      </c>
      <c r="G119" s="312" t="s">
        <v>522</v>
      </c>
      <c r="H119" s="305"/>
      <c r="I119" s="378">
        <f t="shared" si="36"/>
        <v>243</v>
      </c>
      <c r="J119" s="336">
        <v>216</v>
      </c>
      <c r="K119" s="336"/>
      <c r="L119" s="336">
        <v>5</v>
      </c>
      <c r="M119" s="336">
        <v>22</v>
      </c>
      <c r="N119" s="333" t="s">
        <v>523</v>
      </c>
      <c r="O119" s="378">
        <f t="shared" si="37"/>
        <v>243</v>
      </c>
      <c r="P119" s="336">
        <v>216</v>
      </c>
      <c r="Q119" s="336"/>
      <c r="R119" s="336">
        <v>5</v>
      </c>
      <c r="S119" s="336">
        <v>22</v>
      </c>
      <c r="T119" s="381"/>
      <c r="U119" s="326"/>
      <c r="V119" s="326"/>
      <c r="W119" s="326"/>
      <c r="X119" s="326"/>
      <c r="Y119" s="326"/>
      <c r="Z119" s="336">
        <f t="shared" si="38"/>
        <v>243</v>
      </c>
      <c r="AA119" s="328">
        <v>216</v>
      </c>
      <c r="AB119" s="328">
        <v>0</v>
      </c>
      <c r="AC119" s="328">
        <v>5</v>
      </c>
      <c r="AD119" s="328"/>
      <c r="AE119" s="328">
        <v>22</v>
      </c>
      <c r="AF119" s="328">
        <f t="shared" si="39"/>
        <v>243</v>
      </c>
      <c r="AG119" s="328">
        <v>216</v>
      </c>
      <c r="AH119" s="349">
        <f>K119</f>
        <v>0</v>
      </c>
      <c r="AI119" s="349">
        <v>5</v>
      </c>
      <c r="AJ119" s="349"/>
      <c r="AK119" s="349">
        <v>22</v>
      </c>
      <c r="AL119" s="307" t="s">
        <v>275</v>
      </c>
      <c r="AM119" s="390">
        <f t="shared" si="33"/>
        <v>0</v>
      </c>
      <c r="AN119" s="270">
        <f t="shared" si="34"/>
        <v>0</v>
      </c>
      <c r="AP119" s="270">
        <v>22</v>
      </c>
      <c r="AS119" s="267">
        <f t="shared" si="25"/>
        <v>0</v>
      </c>
      <c r="AT119" s="267">
        <f t="shared" si="26"/>
        <v>216</v>
      </c>
      <c r="AU119" s="267">
        <f t="shared" si="27"/>
        <v>0</v>
      </c>
      <c r="AV119" s="267">
        <f t="shared" si="28"/>
        <v>0</v>
      </c>
      <c r="AW119" s="267">
        <f t="shared" si="29"/>
        <v>0</v>
      </c>
    </row>
    <row r="120" spans="1:49" s="270" customFormat="1" ht="36.75" hidden="1" customHeight="1" outlineLevel="1">
      <c r="A120" s="305" t="s">
        <v>546</v>
      </c>
      <c r="B120" s="311" t="s">
        <v>547</v>
      </c>
      <c r="C120" s="311"/>
      <c r="D120" s="312" t="s">
        <v>548</v>
      </c>
      <c r="E120" s="312" t="s">
        <v>549</v>
      </c>
      <c r="F120" s="312" t="s">
        <v>550</v>
      </c>
      <c r="G120" s="312" t="s">
        <v>522</v>
      </c>
      <c r="H120" s="305"/>
      <c r="I120" s="378">
        <f t="shared" si="36"/>
        <v>848</v>
      </c>
      <c r="J120" s="336">
        <v>756</v>
      </c>
      <c r="K120" s="336"/>
      <c r="L120" s="336">
        <v>16</v>
      </c>
      <c r="M120" s="336">
        <v>76</v>
      </c>
      <c r="N120" s="333" t="s">
        <v>523</v>
      </c>
      <c r="O120" s="378">
        <f t="shared" si="37"/>
        <v>848</v>
      </c>
      <c r="P120" s="336">
        <v>756</v>
      </c>
      <c r="Q120" s="336"/>
      <c r="R120" s="336">
        <v>16</v>
      </c>
      <c r="S120" s="336">
        <v>76</v>
      </c>
      <c r="T120" s="381"/>
      <c r="U120" s="326"/>
      <c r="V120" s="326"/>
      <c r="W120" s="326"/>
      <c r="X120" s="326"/>
      <c r="Y120" s="326"/>
      <c r="Z120" s="336">
        <f t="shared" si="38"/>
        <v>848</v>
      </c>
      <c r="AA120" s="328">
        <v>756</v>
      </c>
      <c r="AB120" s="328">
        <v>0</v>
      </c>
      <c r="AC120" s="328">
        <v>16</v>
      </c>
      <c r="AD120" s="328"/>
      <c r="AE120" s="328">
        <v>76</v>
      </c>
      <c r="AF120" s="328">
        <f t="shared" si="39"/>
        <v>848</v>
      </c>
      <c r="AG120" s="328">
        <v>756</v>
      </c>
      <c r="AH120" s="349">
        <f>K120</f>
        <v>0</v>
      </c>
      <c r="AI120" s="349">
        <v>16</v>
      </c>
      <c r="AJ120" s="349"/>
      <c r="AK120" s="349">
        <v>76</v>
      </c>
      <c r="AL120" s="307" t="s">
        <v>275</v>
      </c>
      <c r="AM120" s="390">
        <f t="shared" ref="AM120:AM147" si="40">J120-P120</f>
        <v>0</v>
      </c>
      <c r="AN120" s="270">
        <f t="shared" ref="AN120:AN147" si="41">AG120-J120</f>
        <v>0</v>
      </c>
      <c r="AP120" s="270">
        <v>76</v>
      </c>
      <c r="AS120" s="267">
        <f t="shared" si="25"/>
        <v>0</v>
      </c>
      <c r="AT120" s="267">
        <f t="shared" si="26"/>
        <v>756</v>
      </c>
      <c r="AU120" s="267">
        <f t="shared" si="27"/>
        <v>0</v>
      </c>
      <c r="AV120" s="267">
        <f t="shared" si="28"/>
        <v>0</v>
      </c>
      <c r="AW120" s="267">
        <f t="shared" si="29"/>
        <v>0</v>
      </c>
    </row>
    <row r="121" spans="1:49" s="270" customFormat="1" ht="36.75" hidden="1" customHeight="1" outlineLevel="1">
      <c r="A121" s="305" t="s">
        <v>551</v>
      </c>
      <c r="B121" s="311" t="s">
        <v>552</v>
      </c>
      <c r="C121" s="311"/>
      <c r="D121" s="312" t="s">
        <v>553</v>
      </c>
      <c r="E121" s="312" t="s">
        <v>82</v>
      </c>
      <c r="F121" s="312" t="s">
        <v>554</v>
      </c>
      <c r="G121" s="312" t="s">
        <v>522</v>
      </c>
      <c r="H121" s="305"/>
      <c r="I121" s="378">
        <f t="shared" si="36"/>
        <v>1455</v>
      </c>
      <c r="J121" s="336">
        <v>1296</v>
      </c>
      <c r="K121" s="336"/>
      <c r="L121" s="336">
        <v>29</v>
      </c>
      <c r="M121" s="336">
        <v>130</v>
      </c>
      <c r="N121" s="333" t="s">
        <v>523</v>
      </c>
      <c r="O121" s="378">
        <f t="shared" si="37"/>
        <v>1455</v>
      </c>
      <c r="P121" s="336">
        <v>1296</v>
      </c>
      <c r="Q121" s="336"/>
      <c r="R121" s="336">
        <v>29</v>
      </c>
      <c r="S121" s="336">
        <v>130</v>
      </c>
      <c r="T121" s="381"/>
      <c r="U121" s="326"/>
      <c r="V121" s="326"/>
      <c r="W121" s="326"/>
      <c r="X121" s="326"/>
      <c r="Y121" s="326"/>
      <c r="Z121" s="336">
        <f t="shared" si="38"/>
        <v>1455</v>
      </c>
      <c r="AA121" s="328">
        <v>1296</v>
      </c>
      <c r="AB121" s="328">
        <v>0</v>
      </c>
      <c r="AC121" s="328">
        <v>29</v>
      </c>
      <c r="AD121" s="328"/>
      <c r="AE121" s="328">
        <v>130</v>
      </c>
      <c r="AF121" s="328">
        <f t="shared" si="39"/>
        <v>1455</v>
      </c>
      <c r="AG121" s="328">
        <v>1296</v>
      </c>
      <c r="AH121" s="349">
        <f>K121</f>
        <v>0</v>
      </c>
      <c r="AI121" s="349">
        <v>29</v>
      </c>
      <c r="AJ121" s="349"/>
      <c r="AK121" s="349">
        <v>130</v>
      </c>
      <c r="AL121" s="307" t="s">
        <v>275</v>
      </c>
      <c r="AM121" s="390">
        <f t="shared" si="40"/>
        <v>0</v>
      </c>
      <c r="AN121" s="270">
        <f t="shared" si="41"/>
        <v>0</v>
      </c>
      <c r="AP121" s="270">
        <v>130</v>
      </c>
      <c r="AS121" s="267">
        <f t="shared" si="25"/>
        <v>0</v>
      </c>
      <c r="AT121" s="267">
        <f t="shared" si="26"/>
        <v>1296</v>
      </c>
      <c r="AU121" s="267">
        <f t="shared" si="27"/>
        <v>0</v>
      </c>
      <c r="AV121" s="267">
        <f t="shared" si="28"/>
        <v>0</v>
      </c>
      <c r="AW121" s="267">
        <f t="shared" si="29"/>
        <v>0</v>
      </c>
    </row>
    <row r="122" spans="1:49" s="270" customFormat="1" ht="36.75" hidden="1" customHeight="1" outlineLevel="1">
      <c r="A122" s="305" t="s">
        <v>555</v>
      </c>
      <c r="B122" s="311" t="s">
        <v>556</v>
      </c>
      <c r="C122" s="311"/>
      <c r="D122" s="312" t="s">
        <v>553</v>
      </c>
      <c r="E122" s="312" t="s">
        <v>82</v>
      </c>
      <c r="F122" s="312" t="s">
        <v>557</v>
      </c>
      <c r="G122" s="312" t="s">
        <v>522</v>
      </c>
      <c r="H122" s="305"/>
      <c r="I122" s="378">
        <f t="shared" si="36"/>
        <v>606</v>
      </c>
      <c r="J122" s="336">
        <v>540</v>
      </c>
      <c r="K122" s="336"/>
      <c r="L122" s="336">
        <v>12</v>
      </c>
      <c r="M122" s="336">
        <v>54</v>
      </c>
      <c r="N122" s="333" t="s">
        <v>523</v>
      </c>
      <c r="O122" s="378">
        <f t="shared" si="37"/>
        <v>606</v>
      </c>
      <c r="P122" s="336">
        <v>540</v>
      </c>
      <c r="Q122" s="336"/>
      <c r="R122" s="336">
        <v>12</v>
      </c>
      <c r="S122" s="336">
        <v>54</v>
      </c>
      <c r="T122" s="381"/>
      <c r="U122" s="326"/>
      <c r="V122" s="326"/>
      <c r="W122" s="326"/>
      <c r="X122" s="326"/>
      <c r="Y122" s="326"/>
      <c r="Z122" s="336">
        <f t="shared" si="38"/>
        <v>606</v>
      </c>
      <c r="AA122" s="328">
        <v>540</v>
      </c>
      <c r="AB122" s="328">
        <v>0</v>
      </c>
      <c r="AC122" s="328">
        <v>12</v>
      </c>
      <c r="AD122" s="328"/>
      <c r="AE122" s="328">
        <v>54</v>
      </c>
      <c r="AF122" s="328">
        <f t="shared" si="39"/>
        <v>606</v>
      </c>
      <c r="AG122" s="328">
        <v>540</v>
      </c>
      <c r="AH122" s="349">
        <f>K122</f>
        <v>0</v>
      </c>
      <c r="AI122" s="349">
        <v>12</v>
      </c>
      <c r="AJ122" s="349"/>
      <c r="AK122" s="349">
        <v>54</v>
      </c>
      <c r="AL122" s="307" t="s">
        <v>275</v>
      </c>
      <c r="AM122" s="390">
        <f t="shared" si="40"/>
        <v>0</v>
      </c>
      <c r="AN122" s="270">
        <f t="shared" si="41"/>
        <v>0</v>
      </c>
      <c r="AP122" s="270">
        <v>54</v>
      </c>
      <c r="AS122" s="267">
        <f t="shared" si="25"/>
        <v>0</v>
      </c>
      <c r="AT122" s="267">
        <f t="shared" si="26"/>
        <v>540</v>
      </c>
      <c r="AU122" s="267">
        <f t="shared" si="27"/>
        <v>0</v>
      </c>
      <c r="AV122" s="267">
        <f t="shared" si="28"/>
        <v>0</v>
      </c>
      <c r="AW122" s="267">
        <f t="shared" si="29"/>
        <v>0</v>
      </c>
    </row>
    <row r="123" spans="1:49" s="270" customFormat="1" ht="36.75" hidden="1" customHeight="1" outlineLevel="1">
      <c r="A123" s="305" t="s">
        <v>558</v>
      </c>
      <c r="B123" s="311" t="s">
        <v>559</v>
      </c>
      <c r="C123" s="311"/>
      <c r="D123" s="312" t="s">
        <v>480</v>
      </c>
      <c r="E123" s="311" t="s">
        <v>481</v>
      </c>
      <c r="F123" s="312" t="s">
        <v>560</v>
      </c>
      <c r="G123" s="357" t="s">
        <v>561</v>
      </c>
      <c r="H123" s="305"/>
      <c r="I123" s="378">
        <f t="shared" si="36"/>
        <v>1000</v>
      </c>
      <c r="J123" s="379">
        <v>900</v>
      </c>
      <c r="K123" s="380"/>
      <c r="L123" s="379">
        <v>20</v>
      </c>
      <c r="M123" s="379">
        <v>80</v>
      </c>
      <c r="N123" s="333"/>
      <c r="O123" s="378">
        <f t="shared" si="37"/>
        <v>0</v>
      </c>
      <c r="P123" s="379"/>
      <c r="Q123" s="380"/>
      <c r="R123" s="379"/>
      <c r="S123" s="379"/>
      <c r="T123" s="381"/>
      <c r="U123" s="380"/>
      <c r="V123" s="380"/>
      <c r="W123" s="380"/>
      <c r="X123" s="380"/>
      <c r="Y123" s="380"/>
      <c r="Z123" s="336">
        <f t="shared" si="38"/>
        <v>1000</v>
      </c>
      <c r="AA123" s="379">
        <v>900</v>
      </c>
      <c r="AB123" s="336"/>
      <c r="AC123" s="379">
        <v>20</v>
      </c>
      <c r="AD123" s="379"/>
      <c r="AE123" s="379">
        <v>80</v>
      </c>
      <c r="AF123" s="336">
        <f t="shared" si="39"/>
        <v>1000</v>
      </c>
      <c r="AG123" s="379">
        <v>900</v>
      </c>
      <c r="AH123" s="354"/>
      <c r="AI123" s="391">
        <v>20</v>
      </c>
      <c r="AJ123" s="391"/>
      <c r="AK123" s="391">
        <v>80</v>
      </c>
      <c r="AL123" s="307" t="s">
        <v>275</v>
      </c>
      <c r="AM123" s="390">
        <f t="shared" si="40"/>
        <v>900</v>
      </c>
      <c r="AN123" s="270">
        <f t="shared" si="41"/>
        <v>0</v>
      </c>
      <c r="AP123" s="270">
        <v>80</v>
      </c>
      <c r="AS123" s="267">
        <f t="shared" si="25"/>
        <v>0</v>
      </c>
      <c r="AT123" s="267">
        <f t="shared" si="26"/>
        <v>900</v>
      </c>
      <c r="AU123" s="267">
        <f t="shared" si="27"/>
        <v>0</v>
      </c>
      <c r="AV123" s="267">
        <f t="shared" si="28"/>
        <v>0</v>
      </c>
      <c r="AW123" s="267">
        <f t="shared" si="29"/>
        <v>0</v>
      </c>
    </row>
    <row r="124" spans="1:49" s="270" customFormat="1" ht="36.75" hidden="1" customHeight="1" outlineLevel="1">
      <c r="A124" s="305" t="s">
        <v>562</v>
      </c>
      <c r="B124" s="371" t="s">
        <v>563</v>
      </c>
      <c r="C124" s="371"/>
      <c r="D124" s="357" t="s">
        <v>475</v>
      </c>
      <c r="E124" s="357" t="s">
        <v>431</v>
      </c>
      <c r="F124" s="357" t="s">
        <v>564</v>
      </c>
      <c r="G124" s="357" t="s">
        <v>561</v>
      </c>
      <c r="H124" s="305"/>
      <c r="I124" s="378">
        <f t="shared" si="36"/>
        <v>842</v>
      </c>
      <c r="J124" s="381">
        <v>750</v>
      </c>
      <c r="K124" s="380"/>
      <c r="L124" s="381">
        <v>17</v>
      </c>
      <c r="M124" s="381">
        <v>75</v>
      </c>
      <c r="N124" s="333"/>
      <c r="O124" s="378">
        <f t="shared" si="37"/>
        <v>0</v>
      </c>
      <c r="P124" s="381"/>
      <c r="Q124" s="380"/>
      <c r="R124" s="381"/>
      <c r="S124" s="381"/>
      <c r="T124" s="381"/>
      <c r="U124" s="380"/>
      <c r="V124" s="380"/>
      <c r="W124" s="380"/>
      <c r="X124" s="380"/>
      <c r="Y124" s="380"/>
      <c r="Z124" s="336">
        <f t="shared" si="38"/>
        <v>842</v>
      </c>
      <c r="AA124" s="381">
        <v>750</v>
      </c>
      <c r="AB124" s="336"/>
      <c r="AC124" s="381">
        <v>17</v>
      </c>
      <c r="AD124" s="381"/>
      <c r="AE124" s="381">
        <v>75</v>
      </c>
      <c r="AF124" s="336">
        <f t="shared" si="39"/>
        <v>842</v>
      </c>
      <c r="AG124" s="381">
        <v>750</v>
      </c>
      <c r="AH124" s="354"/>
      <c r="AI124" s="357">
        <v>17</v>
      </c>
      <c r="AJ124" s="357"/>
      <c r="AK124" s="357">
        <v>75</v>
      </c>
      <c r="AL124" s="307" t="s">
        <v>275</v>
      </c>
      <c r="AM124" s="390">
        <f t="shared" si="40"/>
        <v>750</v>
      </c>
      <c r="AN124" s="270">
        <f t="shared" si="41"/>
        <v>0</v>
      </c>
      <c r="AP124" s="270">
        <v>75</v>
      </c>
      <c r="AS124" s="267">
        <f t="shared" si="25"/>
        <v>0</v>
      </c>
      <c r="AT124" s="267">
        <f t="shared" si="26"/>
        <v>750</v>
      </c>
      <c r="AU124" s="267">
        <f t="shared" si="27"/>
        <v>0</v>
      </c>
      <c r="AV124" s="267">
        <f t="shared" si="28"/>
        <v>0</v>
      </c>
      <c r="AW124" s="267">
        <f t="shared" si="29"/>
        <v>0</v>
      </c>
    </row>
    <row r="125" spans="1:49" s="270" customFormat="1" ht="36.75" hidden="1" customHeight="1" outlineLevel="1">
      <c r="A125" s="305" t="s">
        <v>565</v>
      </c>
      <c r="B125" s="371" t="s">
        <v>566</v>
      </c>
      <c r="C125" s="371"/>
      <c r="D125" s="357" t="s">
        <v>452</v>
      </c>
      <c r="E125" s="357" t="s">
        <v>423</v>
      </c>
      <c r="F125" s="357" t="s">
        <v>567</v>
      </c>
      <c r="G125" s="357" t="s">
        <v>561</v>
      </c>
      <c r="H125" s="305"/>
      <c r="I125" s="378">
        <f t="shared" ref="I125:I147" si="42">SUM(J125:M125)</f>
        <v>1980</v>
      </c>
      <c r="J125" s="381">
        <v>1783</v>
      </c>
      <c r="K125" s="380"/>
      <c r="L125" s="381">
        <v>20</v>
      </c>
      <c r="M125" s="381">
        <v>177</v>
      </c>
      <c r="N125" s="333"/>
      <c r="O125" s="378">
        <f t="shared" ref="O125:O147" si="43">SUM(P125:S125)</f>
        <v>0</v>
      </c>
      <c r="P125" s="381"/>
      <c r="Q125" s="380"/>
      <c r="R125" s="381"/>
      <c r="S125" s="381"/>
      <c r="T125" s="381"/>
      <c r="U125" s="380"/>
      <c r="V125" s="380"/>
      <c r="W125" s="380"/>
      <c r="X125" s="380"/>
      <c r="Y125" s="380"/>
      <c r="Z125" s="336">
        <f t="shared" ref="Z125:Z147" si="44">SUM(AA125:AE125)</f>
        <v>1980</v>
      </c>
      <c r="AA125" s="381">
        <v>1783</v>
      </c>
      <c r="AB125" s="336"/>
      <c r="AC125" s="381">
        <v>20</v>
      </c>
      <c r="AD125" s="381"/>
      <c r="AE125" s="381">
        <v>177</v>
      </c>
      <c r="AF125" s="336">
        <f t="shared" ref="AF125:AF147" si="45">SUM(AG125:AK125)</f>
        <v>1980</v>
      </c>
      <c r="AG125" s="381">
        <v>1783</v>
      </c>
      <c r="AH125" s="354"/>
      <c r="AI125" s="357">
        <v>20</v>
      </c>
      <c r="AJ125" s="357"/>
      <c r="AK125" s="357">
        <v>177</v>
      </c>
      <c r="AL125" s="307" t="s">
        <v>275</v>
      </c>
      <c r="AM125" s="390">
        <f t="shared" si="40"/>
        <v>1783</v>
      </c>
      <c r="AN125" s="270">
        <f t="shared" si="41"/>
        <v>0</v>
      </c>
      <c r="AP125" s="270">
        <v>177</v>
      </c>
      <c r="AS125" s="267">
        <f t="shared" si="25"/>
        <v>0</v>
      </c>
      <c r="AT125" s="267">
        <f t="shared" si="26"/>
        <v>1783</v>
      </c>
      <c r="AU125" s="267">
        <f t="shared" si="27"/>
        <v>0</v>
      </c>
      <c r="AV125" s="267">
        <f t="shared" si="28"/>
        <v>0</v>
      </c>
      <c r="AW125" s="267">
        <f t="shared" si="29"/>
        <v>0</v>
      </c>
    </row>
    <row r="126" spans="1:49" s="270" customFormat="1" ht="36.75" hidden="1" customHeight="1" outlineLevel="1">
      <c r="A126" s="305" t="s">
        <v>568</v>
      </c>
      <c r="B126" s="371" t="s">
        <v>569</v>
      </c>
      <c r="C126" s="371"/>
      <c r="D126" s="357" t="s">
        <v>486</v>
      </c>
      <c r="E126" s="357" t="s">
        <v>487</v>
      </c>
      <c r="F126" s="357" t="s">
        <v>542</v>
      </c>
      <c r="G126" s="357" t="s">
        <v>561</v>
      </c>
      <c r="H126" s="305"/>
      <c r="I126" s="378">
        <f t="shared" si="42"/>
        <v>485</v>
      </c>
      <c r="J126" s="379">
        <v>432</v>
      </c>
      <c r="K126" s="380"/>
      <c r="L126" s="379">
        <v>10</v>
      </c>
      <c r="M126" s="379">
        <v>43</v>
      </c>
      <c r="N126" s="333"/>
      <c r="O126" s="378">
        <f t="shared" si="43"/>
        <v>0</v>
      </c>
      <c r="P126" s="379"/>
      <c r="Q126" s="380"/>
      <c r="R126" s="379"/>
      <c r="S126" s="379"/>
      <c r="T126" s="381"/>
      <c r="U126" s="380"/>
      <c r="V126" s="380"/>
      <c r="W126" s="380"/>
      <c r="X126" s="380"/>
      <c r="Y126" s="380"/>
      <c r="Z126" s="336">
        <f t="shared" si="44"/>
        <v>485</v>
      </c>
      <c r="AA126" s="379">
        <v>432</v>
      </c>
      <c r="AB126" s="336"/>
      <c r="AC126" s="379">
        <v>10</v>
      </c>
      <c r="AD126" s="379"/>
      <c r="AE126" s="379">
        <v>43</v>
      </c>
      <c r="AF126" s="336">
        <f t="shared" si="45"/>
        <v>485</v>
      </c>
      <c r="AG126" s="379">
        <v>432</v>
      </c>
      <c r="AH126" s="354"/>
      <c r="AI126" s="391">
        <v>10</v>
      </c>
      <c r="AJ126" s="391"/>
      <c r="AK126" s="391">
        <v>43</v>
      </c>
      <c r="AL126" s="307" t="s">
        <v>275</v>
      </c>
      <c r="AM126" s="390">
        <f t="shared" si="40"/>
        <v>432</v>
      </c>
      <c r="AN126" s="270">
        <f t="shared" si="41"/>
        <v>0</v>
      </c>
      <c r="AP126" s="270">
        <v>43</v>
      </c>
      <c r="AS126" s="267">
        <f t="shared" si="25"/>
        <v>0</v>
      </c>
      <c r="AT126" s="267">
        <f t="shared" si="26"/>
        <v>432</v>
      </c>
      <c r="AU126" s="267">
        <f t="shared" si="27"/>
        <v>0</v>
      </c>
      <c r="AV126" s="267">
        <f t="shared" si="28"/>
        <v>0</v>
      </c>
      <c r="AW126" s="267">
        <f t="shared" si="29"/>
        <v>0</v>
      </c>
    </row>
    <row r="127" spans="1:49" s="270" customFormat="1" ht="36.75" hidden="1" customHeight="1" outlineLevel="1">
      <c r="A127" s="305" t="s">
        <v>570</v>
      </c>
      <c r="B127" s="371" t="s">
        <v>571</v>
      </c>
      <c r="C127" s="371"/>
      <c r="D127" s="312" t="s">
        <v>548</v>
      </c>
      <c r="E127" s="312" t="s">
        <v>549</v>
      </c>
      <c r="F127" s="357" t="s">
        <v>572</v>
      </c>
      <c r="G127" s="357" t="s">
        <v>561</v>
      </c>
      <c r="H127" s="305"/>
      <c r="I127" s="378">
        <f t="shared" si="42"/>
        <v>727</v>
      </c>
      <c r="J127" s="379">
        <v>648</v>
      </c>
      <c r="K127" s="380"/>
      <c r="L127" s="379">
        <v>14</v>
      </c>
      <c r="M127" s="379">
        <v>65</v>
      </c>
      <c r="N127" s="333"/>
      <c r="O127" s="378">
        <f t="shared" si="43"/>
        <v>0</v>
      </c>
      <c r="P127" s="379"/>
      <c r="Q127" s="380"/>
      <c r="R127" s="379"/>
      <c r="S127" s="379"/>
      <c r="T127" s="381"/>
      <c r="U127" s="380"/>
      <c r="V127" s="380"/>
      <c r="W127" s="380"/>
      <c r="X127" s="380"/>
      <c r="Y127" s="380"/>
      <c r="Z127" s="336">
        <f t="shared" si="44"/>
        <v>727</v>
      </c>
      <c r="AA127" s="379">
        <v>648</v>
      </c>
      <c r="AB127" s="336"/>
      <c r="AC127" s="379">
        <v>14</v>
      </c>
      <c r="AD127" s="379"/>
      <c r="AE127" s="379">
        <v>65</v>
      </c>
      <c r="AF127" s="336">
        <f t="shared" si="45"/>
        <v>727</v>
      </c>
      <c r="AG127" s="379">
        <v>648</v>
      </c>
      <c r="AH127" s="354"/>
      <c r="AI127" s="391">
        <v>14</v>
      </c>
      <c r="AJ127" s="391"/>
      <c r="AK127" s="391">
        <v>65</v>
      </c>
      <c r="AL127" s="307" t="s">
        <v>275</v>
      </c>
      <c r="AM127" s="390">
        <f t="shared" si="40"/>
        <v>648</v>
      </c>
      <c r="AN127" s="270">
        <f t="shared" si="41"/>
        <v>0</v>
      </c>
      <c r="AP127" s="270">
        <v>65</v>
      </c>
      <c r="AS127" s="267">
        <f t="shared" si="25"/>
        <v>0</v>
      </c>
      <c r="AT127" s="267">
        <f t="shared" si="26"/>
        <v>648</v>
      </c>
      <c r="AU127" s="267">
        <f t="shared" si="27"/>
        <v>0</v>
      </c>
      <c r="AV127" s="267">
        <f t="shared" si="28"/>
        <v>0</v>
      </c>
      <c r="AW127" s="267">
        <f t="shared" si="29"/>
        <v>0</v>
      </c>
    </row>
    <row r="128" spans="1:49" s="270" customFormat="1" ht="36.75" hidden="1" customHeight="1" outlineLevel="1">
      <c r="A128" s="305" t="s">
        <v>573</v>
      </c>
      <c r="B128" s="371" t="s">
        <v>574</v>
      </c>
      <c r="C128" s="371"/>
      <c r="D128" s="357" t="s">
        <v>465</v>
      </c>
      <c r="E128" s="357" t="s">
        <v>418</v>
      </c>
      <c r="F128" s="357" t="s">
        <v>575</v>
      </c>
      <c r="G128" s="357" t="s">
        <v>561</v>
      </c>
      <c r="H128" s="305"/>
      <c r="I128" s="378">
        <f t="shared" si="42"/>
        <v>2666</v>
      </c>
      <c r="J128" s="379">
        <v>2376</v>
      </c>
      <c r="K128" s="380"/>
      <c r="L128" s="379">
        <v>52</v>
      </c>
      <c r="M128" s="379">
        <v>238</v>
      </c>
      <c r="N128" s="333"/>
      <c r="O128" s="378">
        <f t="shared" si="43"/>
        <v>0</v>
      </c>
      <c r="P128" s="379"/>
      <c r="Q128" s="380"/>
      <c r="R128" s="379"/>
      <c r="S128" s="379"/>
      <c r="T128" s="381"/>
      <c r="U128" s="380"/>
      <c r="V128" s="380"/>
      <c r="W128" s="380"/>
      <c r="X128" s="380"/>
      <c r="Y128" s="380"/>
      <c r="Z128" s="336">
        <f t="shared" si="44"/>
        <v>2637</v>
      </c>
      <c r="AA128" s="379">
        <v>2376</v>
      </c>
      <c r="AB128" s="336"/>
      <c r="AC128" s="379">
        <v>47</v>
      </c>
      <c r="AD128" s="379"/>
      <c r="AE128" s="379">
        <v>214</v>
      </c>
      <c r="AF128" s="336">
        <f t="shared" si="45"/>
        <v>2637</v>
      </c>
      <c r="AG128" s="379">
        <v>2376</v>
      </c>
      <c r="AH128" s="354"/>
      <c r="AI128" s="391">
        <v>47</v>
      </c>
      <c r="AJ128" s="391"/>
      <c r="AK128" s="391">
        <v>214</v>
      </c>
      <c r="AL128" s="307" t="s">
        <v>275</v>
      </c>
      <c r="AM128" s="390">
        <f t="shared" si="40"/>
        <v>2376</v>
      </c>
      <c r="AN128" s="270">
        <f t="shared" si="41"/>
        <v>0</v>
      </c>
      <c r="AP128" s="270">
        <v>238</v>
      </c>
      <c r="AS128" s="267">
        <f t="shared" si="25"/>
        <v>29</v>
      </c>
      <c r="AT128" s="267">
        <f t="shared" si="26"/>
        <v>2376</v>
      </c>
      <c r="AU128" s="267">
        <f t="shared" si="27"/>
        <v>0</v>
      </c>
      <c r="AV128" s="267">
        <f t="shared" si="28"/>
        <v>0</v>
      </c>
      <c r="AW128" s="267">
        <f t="shared" si="29"/>
        <v>29</v>
      </c>
    </row>
    <row r="129" spans="1:49" s="270" customFormat="1" ht="36.75" hidden="1" customHeight="1" outlineLevel="1">
      <c r="A129" s="305" t="s">
        <v>576</v>
      </c>
      <c r="B129" s="371" t="s">
        <v>577</v>
      </c>
      <c r="C129" s="371"/>
      <c r="D129" s="357" t="s">
        <v>452</v>
      </c>
      <c r="E129" s="357" t="s">
        <v>423</v>
      </c>
      <c r="F129" s="357" t="s">
        <v>578</v>
      </c>
      <c r="G129" s="357" t="s">
        <v>561</v>
      </c>
      <c r="H129" s="305"/>
      <c r="I129" s="378">
        <f t="shared" si="42"/>
        <v>606</v>
      </c>
      <c r="J129" s="379">
        <v>540</v>
      </c>
      <c r="K129" s="380"/>
      <c r="L129" s="379">
        <v>12</v>
      </c>
      <c r="M129" s="379">
        <v>54</v>
      </c>
      <c r="N129" s="333"/>
      <c r="O129" s="378">
        <f t="shared" si="43"/>
        <v>0</v>
      </c>
      <c r="P129" s="379"/>
      <c r="Q129" s="380"/>
      <c r="R129" s="379"/>
      <c r="S129" s="379"/>
      <c r="T129" s="381"/>
      <c r="U129" s="380"/>
      <c r="V129" s="380"/>
      <c r="W129" s="380"/>
      <c r="X129" s="380"/>
      <c r="Y129" s="380"/>
      <c r="Z129" s="336">
        <f t="shared" si="44"/>
        <v>600</v>
      </c>
      <c r="AA129" s="379">
        <v>540</v>
      </c>
      <c r="AB129" s="336"/>
      <c r="AC129" s="379">
        <v>11</v>
      </c>
      <c r="AD129" s="379"/>
      <c r="AE129" s="379">
        <v>49</v>
      </c>
      <c r="AF129" s="336">
        <f t="shared" si="45"/>
        <v>600</v>
      </c>
      <c r="AG129" s="379">
        <v>540</v>
      </c>
      <c r="AH129" s="354"/>
      <c r="AI129" s="391">
        <v>11</v>
      </c>
      <c r="AJ129" s="391"/>
      <c r="AK129" s="391">
        <v>49</v>
      </c>
      <c r="AL129" s="307" t="s">
        <v>275</v>
      </c>
      <c r="AM129" s="390">
        <f t="shared" si="40"/>
        <v>540</v>
      </c>
      <c r="AN129" s="270">
        <f t="shared" si="41"/>
        <v>0</v>
      </c>
      <c r="AP129" s="270">
        <v>54</v>
      </c>
      <c r="AS129" s="267">
        <f t="shared" si="25"/>
        <v>6</v>
      </c>
      <c r="AT129" s="267">
        <f t="shared" si="26"/>
        <v>540</v>
      </c>
      <c r="AU129" s="267">
        <f t="shared" si="27"/>
        <v>0</v>
      </c>
      <c r="AV129" s="267">
        <f t="shared" si="28"/>
        <v>0</v>
      </c>
      <c r="AW129" s="267">
        <f t="shared" si="29"/>
        <v>6</v>
      </c>
    </row>
    <row r="130" spans="1:49" s="270" customFormat="1" ht="36.75" hidden="1" customHeight="1" outlineLevel="1">
      <c r="A130" s="305" t="s">
        <v>579</v>
      </c>
      <c r="B130" s="371" t="s">
        <v>580</v>
      </c>
      <c r="C130" s="371"/>
      <c r="D130" s="357" t="s">
        <v>486</v>
      </c>
      <c r="E130" s="357" t="s">
        <v>487</v>
      </c>
      <c r="F130" s="357" t="s">
        <v>581</v>
      </c>
      <c r="G130" s="357" t="s">
        <v>561</v>
      </c>
      <c r="H130" s="305"/>
      <c r="I130" s="378">
        <f t="shared" si="42"/>
        <v>1010</v>
      </c>
      <c r="J130" s="379">
        <v>900</v>
      </c>
      <c r="K130" s="380"/>
      <c r="L130" s="379">
        <v>20</v>
      </c>
      <c r="M130" s="379">
        <v>90</v>
      </c>
      <c r="N130" s="333"/>
      <c r="O130" s="378">
        <f t="shared" si="43"/>
        <v>0</v>
      </c>
      <c r="P130" s="379"/>
      <c r="Q130" s="380"/>
      <c r="R130" s="379"/>
      <c r="S130" s="379"/>
      <c r="T130" s="381"/>
      <c r="U130" s="380"/>
      <c r="V130" s="380"/>
      <c r="W130" s="380"/>
      <c r="X130" s="380"/>
      <c r="Y130" s="380"/>
      <c r="Z130" s="336">
        <f t="shared" si="44"/>
        <v>999</v>
      </c>
      <c r="AA130" s="379">
        <v>900</v>
      </c>
      <c r="AB130" s="336"/>
      <c r="AC130" s="379">
        <v>18</v>
      </c>
      <c r="AD130" s="379"/>
      <c r="AE130" s="379">
        <v>81</v>
      </c>
      <c r="AF130" s="336">
        <f t="shared" si="45"/>
        <v>999</v>
      </c>
      <c r="AG130" s="379">
        <v>900</v>
      </c>
      <c r="AH130" s="354"/>
      <c r="AI130" s="391">
        <v>18</v>
      </c>
      <c r="AJ130" s="391"/>
      <c r="AK130" s="391">
        <v>81</v>
      </c>
      <c r="AL130" s="307" t="s">
        <v>275</v>
      </c>
      <c r="AM130" s="390">
        <f t="shared" si="40"/>
        <v>900</v>
      </c>
      <c r="AN130" s="270">
        <f t="shared" si="41"/>
        <v>0</v>
      </c>
      <c r="AP130" s="270">
        <v>90</v>
      </c>
      <c r="AS130" s="267">
        <f t="shared" si="25"/>
        <v>11</v>
      </c>
      <c r="AT130" s="267">
        <f t="shared" si="26"/>
        <v>900</v>
      </c>
      <c r="AU130" s="267">
        <f t="shared" si="27"/>
        <v>0</v>
      </c>
      <c r="AV130" s="267">
        <f t="shared" si="28"/>
        <v>0</v>
      </c>
      <c r="AW130" s="267">
        <f t="shared" si="29"/>
        <v>11</v>
      </c>
    </row>
    <row r="131" spans="1:49" s="270" customFormat="1" ht="36.75" hidden="1" customHeight="1" outlineLevel="1">
      <c r="A131" s="305" t="s">
        <v>582</v>
      </c>
      <c r="B131" s="371" t="s">
        <v>583</v>
      </c>
      <c r="C131" s="371"/>
      <c r="D131" s="357" t="s">
        <v>475</v>
      </c>
      <c r="E131" s="357" t="s">
        <v>584</v>
      </c>
      <c r="F131" s="357" t="s">
        <v>585</v>
      </c>
      <c r="G131" s="357" t="s">
        <v>561</v>
      </c>
      <c r="H131" s="305"/>
      <c r="I131" s="378">
        <f t="shared" si="42"/>
        <v>539</v>
      </c>
      <c r="J131" s="381">
        <v>480</v>
      </c>
      <c r="K131" s="380"/>
      <c r="L131" s="381">
        <v>11</v>
      </c>
      <c r="M131" s="381">
        <v>48</v>
      </c>
      <c r="N131" s="333"/>
      <c r="O131" s="378">
        <f t="shared" si="43"/>
        <v>0</v>
      </c>
      <c r="P131" s="381"/>
      <c r="Q131" s="380"/>
      <c r="R131" s="381"/>
      <c r="S131" s="381"/>
      <c r="T131" s="381"/>
      <c r="U131" s="380"/>
      <c r="V131" s="380"/>
      <c r="W131" s="380"/>
      <c r="X131" s="380"/>
      <c r="Y131" s="380"/>
      <c r="Z131" s="336">
        <f t="shared" si="44"/>
        <v>539</v>
      </c>
      <c r="AA131" s="381">
        <v>480</v>
      </c>
      <c r="AB131" s="336"/>
      <c r="AC131" s="381">
        <v>11</v>
      </c>
      <c r="AD131" s="381"/>
      <c r="AE131" s="381">
        <v>48</v>
      </c>
      <c r="AF131" s="336">
        <f t="shared" si="45"/>
        <v>539</v>
      </c>
      <c r="AG131" s="381">
        <v>480</v>
      </c>
      <c r="AH131" s="354"/>
      <c r="AI131" s="357">
        <v>11</v>
      </c>
      <c r="AJ131" s="357"/>
      <c r="AK131" s="357">
        <v>48</v>
      </c>
      <c r="AL131" s="307" t="s">
        <v>275</v>
      </c>
      <c r="AM131" s="390">
        <f t="shared" si="40"/>
        <v>480</v>
      </c>
      <c r="AN131" s="270">
        <f t="shared" si="41"/>
        <v>0</v>
      </c>
      <c r="AP131" s="270">
        <v>48</v>
      </c>
      <c r="AS131" s="267">
        <f t="shared" si="25"/>
        <v>0</v>
      </c>
      <c r="AT131" s="267">
        <f t="shared" si="26"/>
        <v>480</v>
      </c>
      <c r="AU131" s="267">
        <f t="shared" si="27"/>
        <v>0</v>
      </c>
      <c r="AV131" s="267">
        <f t="shared" si="28"/>
        <v>0</v>
      </c>
      <c r="AW131" s="267">
        <f t="shared" si="29"/>
        <v>0</v>
      </c>
    </row>
    <row r="132" spans="1:49" s="270" customFormat="1" ht="54" hidden="1" outlineLevel="1">
      <c r="A132" s="305" t="s">
        <v>586</v>
      </c>
      <c r="B132" s="371" t="s">
        <v>587</v>
      </c>
      <c r="C132" s="371"/>
      <c r="D132" s="357" t="s">
        <v>480</v>
      </c>
      <c r="E132" s="357" t="s">
        <v>481</v>
      </c>
      <c r="F132" s="357" t="s">
        <v>588</v>
      </c>
      <c r="G132" s="357" t="s">
        <v>561</v>
      </c>
      <c r="H132" s="305"/>
      <c r="I132" s="378">
        <f t="shared" si="42"/>
        <v>1282</v>
      </c>
      <c r="J132" s="379">
        <v>1143</v>
      </c>
      <c r="K132" s="380"/>
      <c r="L132" s="379">
        <v>25</v>
      </c>
      <c r="M132" s="379">
        <v>114</v>
      </c>
      <c r="N132" s="333"/>
      <c r="O132" s="378">
        <f t="shared" si="43"/>
        <v>0</v>
      </c>
      <c r="P132" s="379"/>
      <c r="Q132" s="380"/>
      <c r="R132" s="379"/>
      <c r="S132" s="379"/>
      <c r="T132" s="381"/>
      <c r="U132" s="380"/>
      <c r="V132" s="380"/>
      <c r="W132" s="380"/>
      <c r="X132" s="380"/>
      <c r="Y132" s="380"/>
      <c r="Z132" s="336">
        <f t="shared" si="44"/>
        <v>1269</v>
      </c>
      <c r="AA132" s="379">
        <v>1143</v>
      </c>
      <c r="AB132" s="336"/>
      <c r="AC132" s="379">
        <v>23</v>
      </c>
      <c r="AD132" s="379"/>
      <c r="AE132" s="379">
        <v>103</v>
      </c>
      <c r="AF132" s="336">
        <f t="shared" si="45"/>
        <v>1269</v>
      </c>
      <c r="AG132" s="379">
        <v>1143</v>
      </c>
      <c r="AH132" s="354"/>
      <c r="AI132" s="391">
        <v>23</v>
      </c>
      <c r="AJ132" s="391"/>
      <c r="AK132" s="391">
        <v>103</v>
      </c>
      <c r="AL132" s="307" t="s">
        <v>275</v>
      </c>
      <c r="AM132" s="390">
        <f t="shared" si="40"/>
        <v>1143</v>
      </c>
      <c r="AN132" s="270">
        <f t="shared" si="41"/>
        <v>0</v>
      </c>
      <c r="AP132" s="270">
        <v>114</v>
      </c>
      <c r="AS132" s="267">
        <f t="shared" si="25"/>
        <v>13</v>
      </c>
      <c r="AT132" s="267">
        <f t="shared" si="26"/>
        <v>1143</v>
      </c>
      <c r="AU132" s="267">
        <f t="shared" si="27"/>
        <v>0</v>
      </c>
      <c r="AV132" s="267">
        <f t="shared" si="28"/>
        <v>0</v>
      </c>
      <c r="AW132" s="267">
        <f t="shared" si="29"/>
        <v>13</v>
      </c>
    </row>
    <row r="133" spans="1:49" s="270" customFormat="1" ht="36.75" hidden="1" customHeight="1" outlineLevel="1">
      <c r="A133" s="305" t="s">
        <v>589</v>
      </c>
      <c r="B133" s="371" t="s">
        <v>590</v>
      </c>
      <c r="C133" s="371"/>
      <c r="D133" s="357" t="s">
        <v>548</v>
      </c>
      <c r="E133" s="357" t="s">
        <v>549</v>
      </c>
      <c r="F133" s="357" t="s">
        <v>591</v>
      </c>
      <c r="G133" s="357" t="s">
        <v>561</v>
      </c>
      <c r="H133" s="305"/>
      <c r="I133" s="378">
        <f t="shared" si="42"/>
        <v>1211</v>
      </c>
      <c r="J133" s="379">
        <v>1080</v>
      </c>
      <c r="K133" s="380"/>
      <c r="L133" s="379">
        <v>23</v>
      </c>
      <c r="M133" s="379">
        <v>108</v>
      </c>
      <c r="N133" s="333"/>
      <c r="O133" s="378">
        <f t="shared" si="43"/>
        <v>0</v>
      </c>
      <c r="P133" s="379"/>
      <c r="Q133" s="380"/>
      <c r="R133" s="379"/>
      <c r="S133" s="379"/>
      <c r="T133" s="381"/>
      <c r="U133" s="380"/>
      <c r="V133" s="380"/>
      <c r="W133" s="380"/>
      <c r="X133" s="380"/>
      <c r="Y133" s="380"/>
      <c r="Z133" s="336">
        <f t="shared" si="44"/>
        <v>1198</v>
      </c>
      <c r="AA133" s="379">
        <v>1080</v>
      </c>
      <c r="AB133" s="336"/>
      <c r="AC133" s="379">
        <v>21</v>
      </c>
      <c r="AD133" s="379"/>
      <c r="AE133" s="379">
        <v>97</v>
      </c>
      <c r="AF133" s="336">
        <f t="shared" si="45"/>
        <v>1198</v>
      </c>
      <c r="AG133" s="379">
        <v>1080</v>
      </c>
      <c r="AH133" s="354"/>
      <c r="AI133" s="391">
        <v>21</v>
      </c>
      <c r="AJ133" s="391"/>
      <c r="AK133" s="391">
        <v>97</v>
      </c>
      <c r="AL133" s="307" t="s">
        <v>275</v>
      </c>
      <c r="AM133" s="390">
        <f t="shared" si="40"/>
        <v>1080</v>
      </c>
      <c r="AN133" s="270">
        <f t="shared" si="41"/>
        <v>0</v>
      </c>
      <c r="AP133" s="270">
        <v>108</v>
      </c>
      <c r="AS133" s="267">
        <f t="shared" si="25"/>
        <v>13</v>
      </c>
      <c r="AT133" s="267">
        <f t="shared" si="26"/>
        <v>1080</v>
      </c>
      <c r="AU133" s="267">
        <f t="shared" si="27"/>
        <v>0</v>
      </c>
      <c r="AV133" s="267">
        <f t="shared" si="28"/>
        <v>0</v>
      </c>
      <c r="AW133" s="267">
        <f t="shared" si="29"/>
        <v>13</v>
      </c>
    </row>
    <row r="134" spans="1:49" s="270" customFormat="1" ht="36.75" hidden="1" customHeight="1" outlineLevel="1">
      <c r="A134" s="305" t="s">
        <v>592</v>
      </c>
      <c r="B134" s="371" t="s">
        <v>593</v>
      </c>
      <c r="C134" s="371"/>
      <c r="D134" s="357" t="s">
        <v>475</v>
      </c>
      <c r="E134" s="357" t="s">
        <v>584</v>
      </c>
      <c r="F134" s="357" t="s">
        <v>594</v>
      </c>
      <c r="G134" s="357" t="s">
        <v>561</v>
      </c>
      <c r="H134" s="305"/>
      <c r="I134" s="378">
        <f t="shared" si="42"/>
        <v>673</v>
      </c>
      <c r="J134" s="381">
        <v>600</v>
      </c>
      <c r="K134" s="380"/>
      <c r="L134" s="381">
        <v>13</v>
      </c>
      <c r="M134" s="381">
        <v>60</v>
      </c>
      <c r="N134" s="333"/>
      <c r="O134" s="378">
        <f t="shared" si="43"/>
        <v>0</v>
      </c>
      <c r="P134" s="381"/>
      <c r="Q134" s="380"/>
      <c r="R134" s="381"/>
      <c r="S134" s="381"/>
      <c r="T134" s="381"/>
      <c r="U134" s="380"/>
      <c r="V134" s="380"/>
      <c r="W134" s="380"/>
      <c r="X134" s="380"/>
      <c r="Y134" s="380"/>
      <c r="Z134" s="336">
        <f t="shared" si="44"/>
        <v>673</v>
      </c>
      <c r="AA134" s="381">
        <v>600</v>
      </c>
      <c r="AB134" s="336"/>
      <c r="AC134" s="381">
        <v>13</v>
      </c>
      <c r="AD134" s="381"/>
      <c r="AE134" s="381">
        <v>60</v>
      </c>
      <c r="AF134" s="336">
        <f t="shared" si="45"/>
        <v>673</v>
      </c>
      <c r="AG134" s="381">
        <v>600</v>
      </c>
      <c r="AH134" s="354"/>
      <c r="AI134" s="357">
        <v>13</v>
      </c>
      <c r="AJ134" s="357"/>
      <c r="AK134" s="357">
        <v>60</v>
      </c>
      <c r="AL134" s="307" t="s">
        <v>275</v>
      </c>
      <c r="AM134" s="390">
        <f t="shared" si="40"/>
        <v>600</v>
      </c>
      <c r="AN134" s="270">
        <f t="shared" si="41"/>
        <v>0</v>
      </c>
      <c r="AP134" s="270">
        <v>60</v>
      </c>
      <c r="AS134" s="267">
        <f t="shared" si="25"/>
        <v>0</v>
      </c>
      <c r="AT134" s="267">
        <f t="shared" si="26"/>
        <v>600</v>
      </c>
      <c r="AU134" s="267">
        <f t="shared" si="27"/>
        <v>0</v>
      </c>
      <c r="AV134" s="267">
        <f t="shared" si="28"/>
        <v>0</v>
      </c>
      <c r="AW134" s="267">
        <f t="shared" si="29"/>
        <v>0</v>
      </c>
    </row>
    <row r="135" spans="1:49" s="270" customFormat="1" ht="36.75" hidden="1" customHeight="1" outlineLevel="1">
      <c r="A135" s="305" t="s">
        <v>595</v>
      </c>
      <c r="B135" s="371" t="s">
        <v>596</v>
      </c>
      <c r="C135" s="371"/>
      <c r="D135" s="357" t="s">
        <v>470</v>
      </c>
      <c r="E135" s="357" t="s">
        <v>82</v>
      </c>
      <c r="F135" s="357" t="s">
        <v>597</v>
      </c>
      <c r="G135" s="357" t="s">
        <v>561</v>
      </c>
      <c r="H135" s="305"/>
      <c r="I135" s="378">
        <f t="shared" si="42"/>
        <v>1616</v>
      </c>
      <c r="J135" s="381">
        <v>1440</v>
      </c>
      <c r="K135" s="380"/>
      <c r="L135" s="381">
        <v>32</v>
      </c>
      <c r="M135" s="381">
        <v>144</v>
      </c>
      <c r="N135" s="333"/>
      <c r="O135" s="378">
        <f t="shared" si="43"/>
        <v>0</v>
      </c>
      <c r="P135" s="381"/>
      <c r="Q135" s="380"/>
      <c r="R135" s="381"/>
      <c r="S135" s="381"/>
      <c r="T135" s="381"/>
      <c r="U135" s="380"/>
      <c r="V135" s="380"/>
      <c r="W135" s="380"/>
      <c r="X135" s="380"/>
      <c r="Y135" s="380"/>
      <c r="Z135" s="336">
        <f t="shared" si="44"/>
        <v>1616</v>
      </c>
      <c r="AA135" s="381">
        <v>1440</v>
      </c>
      <c r="AB135" s="336"/>
      <c r="AC135" s="381">
        <v>32</v>
      </c>
      <c r="AD135" s="381"/>
      <c r="AE135" s="381">
        <v>144</v>
      </c>
      <c r="AF135" s="336">
        <f t="shared" si="45"/>
        <v>1616</v>
      </c>
      <c r="AG135" s="381">
        <v>1440</v>
      </c>
      <c r="AH135" s="354"/>
      <c r="AI135" s="357">
        <v>32</v>
      </c>
      <c r="AJ135" s="357"/>
      <c r="AK135" s="357">
        <v>144</v>
      </c>
      <c r="AL135" s="307" t="s">
        <v>275</v>
      </c>
      <c r="AM135" s="390">
        <f t="shared" si="40"/>
        <v>1440</v>
      </c>
      <c r="AN135" s="270">
        <f t="shared" si="41"/>
        <v>0</v>
      </c>
      <c r="AP135" s="270">
        <v>144</v>
      </c>
      <c r="AS135" s="267">
        <f t="shared" si="25"/>
        <v>0</v>
      </c>
      <c r="AT135" s="267">
        <f t="shared" si="26"/>
        <v>1440</v>
      </c>
      <c r="AU135" s="267">
        <f t="shared" si="27"/>
        <v>0</v>
      </c>
      <c r="AV135" s="267">
        <f t="shared" si="28"/>
        <v>0</v>
      </c>
      <c r="AW135" s="267">
        <f t="shared" si="29"/>
        <v>0</v>
      </c>
    </row>
    <row r="136" spans="1:49" s="270" customFormat="1" ht="36.75" hidden="1" customHeight="1" outlineLevel="1">
      <c r="A136" s="305" t="s">
        <v>598</v>
      </c>
      <c r="B136" s="371" t="s">
        <v>599</v>
      </c>
      <c r="C136" s="371"/>
      <c r="D136" s="357" t="s">
        <v>465</v>
      </c>
      <c r="E136" s="357" t="s">
        <v>418</v>
      </c>
      <c r="F136" s="357" t="s">
        <v>600</v>
      </c>
      <c r="G136" s="357" t="s">
        <v>561</v>
      </c>
      <c r="H136" s="305"/>
      <c r="I136" s="378">
        <f t="shared" si="42"/>
        <v>352</v>
      </c>
      <c r="J136" s="379">
        <v>317</v>
      </c>
      <c r="K136" s="380"/>
      <c r="L136" s="379">
        <v>7</v>
      </c>
      <c r="M136" s="379">
        <v>28</v>
      </c>
      <c r="N136" s="333"/>
      <c r="O136" s="378">
        <f t="shared" si="43"/>
        <v>0</v>
      </c>
      <c r="P136" s="379"/>
      <c r="Q136" s="380"/>
      <c r="R136" s="379"/>
      <c r="S136" s="379"/>
      <c r="T136" s="381"/>
      <c r="U136" s="380"/>
      <c r="V136" s="380"/>
      <c r="W136" s="380"/>
      <c r="X136" s="380"/>
      <c r="Y136" s="380"/>
      <c r="Z136" s="336">
        <f t="shared" si="44"/>
        <v>352</v>
      </c>
      <c r="AA136" s="379">
        <v>317</v>
      </c>
      <c r="AB136" s="336"/>
      <c r="AC136" s="379">
        <v>7</v>
      </c>
      <c r="AD136" s="379"/>
      <c r="AE136" s="379">
        <v>28</v>
      </c>
      <c r="AF136" s="336">
        <f t="shared" si="45"/>
        <v>352</v>
      </c>
      <c r="AG136" s="379">
        <v>317</v>
      </c>
      <c r="AH136" s="354"/>
      <c r="AI136" s="391">
        <v>7</v>
      </c>
      <c r="AJ136" s="391"/>
      <c r="AK136" s="391">
        <v>28</v>
      </c>
      <c r="AL136" s="307" t="s">
        <v>275</v>
      </c>
      <c r="AM136" s="390">
        <f t="shared" si="40"/>
        <v>317</v>
      </c>
      <c r="AN136" s="270">
        <f t="shared" si="41"/>
        <v>0</v>
      </c>
      <c r="AP136" s="270">
        <v>28</v>
      </c>
      <c r="AS136" s="267">
        <f t="shared" si="25"/>
        <v>0</v>
      </c>
      <c r="AT136" s="267">
        <f t="shared" si="26"/>
        <v>317</v>
      </c>
      <c r="AU136" s="267">
        <f t="shared" si="27"/>
        <v>0</v>
      </c>
      <c r="AV136" s="267">
        <f t="shared" si="28"/>
        <v>0</v>
      </c>
      <c r="AW136" s="267">
        <f t="shared" si="29"/>
        <v>0</v>
      </c>
    </row>
    <row r="137" spans="1:49" s="270" customFormat="1" ht="36.75" hidden="1" customHeight="1" outlineLevel="1">
      <c r="A137" s="305" t="s">
        <v>601</v>
      </c>
      <c r="B137" s="371" t="s">
        <v>602</v>
      </c>
      <c r="C137" s="371"/>
      <c r="D137" s="357" t="s">
        <v>480</v>
      </c>
      <c r="E137" s="357" t="s">
        <v>481</v>
      </c>
      <c r="F137" s="357" t="s">
        <v>603</v>
      </c>
      <c r="G137" s="357" t="s">
        <v>561</v>
      </c>
      <c r="H137" s="305"/>
      <c r="I137" s="378">
        <f t="shared" si="42"/>
        <v>243</v>
      </c>
      <c r="J137" s="379">
        <v>216</v>
      </c>
      <c r="K137" s="380"/>
      <c r="L137" s="379">
        <v>5</v>
      </c>
      <c r="M137" s="379">
        <v>22</v>
      </c>
      <c r="N137" s="333"/>
      <c r="O137" s="378">
        <f t="shared" si="43"/>
        <v>0</v>
      </c>
      <c r="P137" s="379"/>
      <c r="Q137" s="380"/>
      <c r="R137" s="379"/>
      <c r="S137" s="379"/>
      <c r="T137" s="381"/>
      <c r="U137" s="380"/>
      <c r="V137" s="380"/>
      <c r="W137" s="380"/>
      <c r="X137" s="380"/>
      <c r="Y137" s="380"/>
      <c r="Z137" s="336">
        <f t="shared" si="44"/>
        <v>243</v>
      </c>
      <c r="AA137" s="379">
        <v>216</v>
      </c>
      <c r="AB137" s="336"/>
      <c r="AC137" s="379">
        <v>5</v>
      </c>
      <c r="AD137" s="379"/>
      <c r="AE137" s="379">
        <v>22</v>
      </c>
      <c r="AF137" s="336">
        <f t="shared" si="45"/>
        <v>243</v>
      </c>
      <c r="AG137" s="379">
        <v>216</v>
      </c>
      <c r="AH137" s="354"/>
      <c r="AI137" s="391">
        <v>5</v>
      </c>
      <c r="AJ137" s="391"/>
      <c r="AK137" s="391">
        <v>22</v>
      </c>
      <c r="AL137" s="307" t="s">
        <v>275</v>
      </c>
      <c r="AM137" s="390">
        <f t="shared" si="40"/>
        <v>216</v>
      </c>
      <c r="AN137" s="270">
        <f t="shared" si="41"/>
        <v>0</v>
      </c>
      <c r="AP137" s="270">
        <v>22</v>
      </c>
      <c r="AS137" s="267">
        <f t="shared" si="25"/>
        <v>0</v>
      </c>
      <c r="AT137" s="267">
        <f t="shared" si="26"/>
        <v>216</v>
      </c>
      <c r="AU137" s="267">
        <f t="shared" si="27"/>
        <v>0</v>
      </c>
      <c r="AV137" s="267">
        <f t="shared" si="28"/>
        <v>0</v>
      </c>
      <c r="AW137" s="267">
        <f t="shared" si="29"/>
        <v>0</v>
      </c>
    </row>
    <row r="138" spans="1:49" s="270" customFormat="1" ht="36.75" hidden="1" customHeight="1" outlineLevel="1">
      <c r="A138" s="305" t="s">
        <v>604</v>
      </c>
      <c r="B138" s="371" t="s">
        <v>605</v>
      </c>
      <c r="C138" s="371"/>
      <c r="D138" s="312" t="s">
        <v>444</v>
      </c>
      <c r="E138" s="312" t="s">
        <v>445</v>
      </c>
      <c r="F138" s="357" t="s">
        <v>606</v>
      </c>
      <c r="G138" s="357" t="s">
        <v>561</v>
      </c>
      <c r="H138" s="305"/>
      <c r="I138" s="378">
        <f t="shared" si="42"/>
        <v>1211</v>
      </c>
      <c r="J138" s="379">
        <v>1080</v>
      </c>
      <c r="K138" s="380"/>
      <c r="L138" s="379">
        <v>23</v>
      </c>
      <c r="M138" s="379">
        <v>108</v>
      </c>
      <c r="N138" s="333"/>
      <c r="O138" s="378">
        <f t="shared" si="43"/>
        <v>0</v>
      </c>
      <c r="P138" s="379"/>
      <c r="Q138" s="380"/>
      <c r="R138" s="379"/>
      <c r="S138" s="379"/>
      <c r="T138" s="381"/>
      <c r="U138" s="380"/>
      <c r="V138" s="380"/>
      <c r="W138" s="380"/>
      <c r="X138" s="380"/>
      <c r="Y138" s="380"/>
      <c r="Z138" s="336">
        <f t="shared" si="44"/>
        <v>1211</v>
      </c>
      <c r="AA138" s="379">
        <v>1080</v>
      </c>
      <c r="AB138" s="336"/>
      <c r="AC138" s="379">
        <v>23</v>
      </c>
      <c r="AD138" s="379"/>
      <c r="AE138" s="379">
        <v>108</v>
      </c>
      <c r="AF138" s="336">
        <f t="shared" si="45"/>
        <v>1211</v>
      </c>
      <c r="AG138" s="379">
        <v>1080</v>
      </c>
      <c r="AH138" s="354"/>
      <c r="AI138" s="391">
        <v>23</v>
      </c>
      <c r="AJ138" s="391"/>
      <c r="AK138" s="391">
        <v>108</v>
      </c>
      <c r="AL138" s="307" t="s">
        <v>275</v>
      </c>
      <c r="AM138" s="390">
        <f t="shared" si="40"/>
        <v>1080</v>
      </c>
      <c r="AN138" s="270">
        <f t="shared" si="41"/>
        <v>0</v>
      </c>
      <c r="AP138" s="270">
        <v>108</v>
      </c>
      <c r="AS138" s="267">
        <f t="shared" si="25"/>
        <v>0</v>
      </c>
      <c r="AT138" s="267">
        <f t="shared" si="26"/>
        <v>1080</v>
      </c>
      <c r="AU138" s="267">
        <f t="shared" si="27"/>
        <v>0</v>
      </c>
      <c r="AV138" s="267">
        <f t="shared" si="28"/>
        <v>0</v>
      </c>
      <c r="AW138" s="267">
        <f t="shared" si="29"/>
        <v>0</v>
      </c>
    </row>
    <row r="139" spans="1:49" s="271" customFormat="1" ht="36.75" hidden="1" customHeight="1" outlineLevel="1">
      <c r="A139" s="313" t="s">
        <v>607</v>
      </c>
      <c r="B139" s="371" t="s">
        <v>608</v>
      </c>
      <c r="C139" s="371"/>
      <c r="D139" s="357" t="s">
        <v>465</v>
      </c>
      <c r="E139" s="357" t="s">
        <v>418</v>
      </c>
      <c r="F139" s="357" t="s">
        <v>609</v>
      </c>
      <c r="G139" s="357" t="s">
        <v>561</v>
      </c>
      <c r="H139" s="313"/>
      <c r="I139" s="374">
        <f t="shared" si="42"/>
        <v>157</v>
      </c>
      <c r="J139" s="379">
        <f>140</f>
        <v>140</v>
      </c>
      <c r="K139" s="394"/>
      <c r="L139" s="379">
        <v>3</v>
      </c>
      <c r="M139" s="379">
        <v>14</v>
      </c>
      <c r="N139" s="377"/>
      <c r="O139" s="374">
        <f t="shared" si="43"/>
        <v>0</v>
      </c>
      <c r="P139" s="379"/>
      <c r="Q139" s="394"/>
      <c r="R139" s="379"/>
      <c r="S139" s="379"/>
      <c r="T139" s="381"/>
      <c r="U139" s="394"/>
      <c r="V139" s="394"/>
      <c r="W139" s="394"/>
      <c r="X139" s="394"/>
      <c r="Y139" s="394"/>
      <c r="Z139" s="376">
        <f t="shared" si="44"/>
        <v>157</v>
      </c>
      <c r="AA139" s="379">
        <v>140</v>
      </c>
      <c r="AB139" s="376"/>
      <c r="AC139" s="379">
        <v>3</v>
      </c>
      <c r="AD139" s="379"/>
      <c r="AE139" s="379">
        <v>14</v>
      </c>
      <c r="AF139" s="376">
        <f t="shared" si="45"/>
        <v>157</v>
      </c>
      <c r="AG139" s="379">
        <f>140</f>
        <v>140</v>
      </c>
      <c r="AH139" s="389"/>
      <c r="AI139" s="391">
        <v>3</v>
      </c>
      <c r="AJ139" s="391"/>
      <c r="AK139" s="391">
        <v>14</v>
      </c>
      <c r="AL139" s="312" t="s">
        <v>275</v>
      </c>
      <c r="AM139" s="390">
        <f t="shared" si="40"/>
        <v>140</v>
      </c>
      <c r="AN139" s="271">
        <f t="shared" si="41"/>
        <v>0</v>
      </c>
      <c r="AP139" s="271">
        <v>14</v>
      </c>
      <c r="AS139" s="269">
        <f t="shared" si="25"/>
        <v>0</v>
      </c>
      <c r="AT139" s="267">
        <f t="shared" si="26"/>
        <v>140</v>
      </c>
      <c r="AU139" s="267">
        <f t="shared" si="27"/>
        <v>0</v>
      </c>
      <c r="AV139" s="267">
        <f t="shared" si="28"/>
        <v>0</v>
      </c>
      <c r="AW139" s="267">
        <f t="shared" si="29"/>
        <v>0</v>
      </c>
    </row>
    <row r="140" spans="1:49" s="270" customFormat="1" ht="36.75" hidden="1" customHeight="1" outlineLevel="1">
      <c r="A140" s="305" t="s">
        <v>610</v>
      </c>
      <c r="B140" s="371" t="s">
        <v>611</v>
      </c>
      <c r="C140" s="371"/>
      <c r="D140" s="357" t="s">
        <v>475</v>
      </c>
      <c r="E140" s="357" t="s">
        <v>431</v>
      </c>
      <c r="F140" s="357" t="s">
        <v>612</v>
      </c>
      <c r="G140" s="357" t="s">
        <v>561</v>
      </c>
      <c r="H140" s="305"/>
      <c r="I140" s="378">
        <f t="shared" si="42"/>
        <v>387</v>
      </c>
      <c r="J140" s="379">
        <v>346</v>
      </c>
      <c r="K140" s="380"/>
      <c r="L140" s="379">
        <v>7</v>
      </c>
      <c r="M140" s="379">
        <v>34</v>
      </c>
      <c r="N140" s="333"/>
      <c r="O140" s="378">
        <f t="shared" si="43"/>
        <v>0</v>
      </c>
      <c r="P140" s="379"/>
      <c r="Q140" s="380"/>
      <c r="R140" s="379"/>
      <c r="S140" s="379"/>
      <c r="T140" s="381"/>
      <c r="U140" s="380"/>
      <c r="V140" s="380"/>
      <c r="W140" s="380"/>
      <c r="X140" s="380"/>
      <c r="Y140" s="380"/>
      <c r="Z140" s="336">
        <f t="shared" si="44"/>
        <v>387</v>
      </c>
      <c r="AA140" s="379">
        <v>346</v>
      </c>
      <c r="AB140" s="336"/>
      <c r="AC140" s="379">
        <v>7</v>
      </c>
      <c r="AD140" s="379"/>
      <c r="AE140" s="379">
        <v>34</v>
      </c>
      <c r="AF140" s="336">
        <f t="shared" si="45"/>
        <v>387</v>
      </c>
      <c r="AG140" s="379">
        <v>346</v>
      </c>
      <c r="AH140" s="354"/>
      <c r="AI140" s="391">
        <v>7</v>
      </c>
      <c r="AJ140" s="391"/>
      <c r="AK140" s="391">
        <v>34</v>
      </c>
      <c r="AL140" s="307" t="s">
        <v>275</v>
      </c>
      <c r="AM140" s="390">
        <f t="shared" si="40"/>
        <v>346</v>
      </c>
      <c r="AN140" s="270">
        <f t="shared" si="41"/>
        <v>0</v>
      </c>
      <c r="AP140" s="270">
        <v>34</v>
      </c>
      <c r="AS140" s="267">
        <f t="shared" si="25"/>
        <v>0</v>
      </c>
      <c r="AT140" s="267">
        <f t="shared" si="26"/>
        <v>346</v>
      </c>
      <c r="AU140" s="267">
        <f t="shared" si="27"/>
        <v>0</v>
      </c>
      <c r="AV140" s="267">
        <f t="shared" si="28"/>
        <v>0</v>
      </c>
      <c r="AW140" s="267">
        <f t="shared" si="29"/>
        <v>0</v>
      </c>
    </row>
    <row r="141" spans="1:49" s="270" customFormat="1" ht="36.75" hidden="1" customHeight="1" outlineLevel="1">
      <c r="A141" s="305" t="s">
        <v>613</v>
      </c>
      <c r="B141" s="371" t="s">
        <v>614</v>
      </c>
      <c r="C141" s="371"/>
      <c r="D141" s="357" t="s">
        <v>548</v>
      </c>
      <c r="E141" s="357" t="s">
        <v>549</v>
      </c>
      <c r="F141" s="357" t="s">
        <v>615</v>
      </c>
      <c r="G141" s="357" t="s">
        <v>561</v>
      </c>
      <c r="H141" s="305"/>
      <c r="I141" s="378">
        <f t="shared" si="42"/>
        <v>222</v>
      </c>
      <c r="J141" s="381">
        <v>200</v>
      </c>
      <c r="K141" s="380"/>
      <c r="L141" s="381">
        <v>4</v>
      </c>
      <c r="M141" s="381">
        <v>18</v>
      </c>
      <c r="N141" s="333"/>
      <c r="O141" s="378">
        <f t="shared" si="43"/>
        <v>0</v>
      </c>
      <c r="P141" s="381"/>
      <c r="Q141" s="380"/>
      <c r="R141" s="381"/>
      <c r="S141" s="381"/>
      <c r="T141" s="381"/>
      <c r="U141" s="380"/>
      <c r="V141" s="380"/>
      <c r="W141" s="380"/>
      <c r="X141" s="380"/>
      <c r="Y141" s="380"/>
      <c r="Z141" s="336">
        <f t="shared" si="44"/>
        <v>222</v>
      </c>
      <c r="AA141" s="381">
        <v>200</v>
      </c>
      <c r="AB141" s="336"/>
      <c r="AC141" s="381">
        <v>4</v>
      </c>
      <c r="AD141" s="381"/>
      <c r="AE141" s="381">
        <v>18</v>
      </c>
      <c r="AF141" s="336">
        <f t="shared" si="45"/>
        <v>222</v>
      </c>
      <c r="AG141" s="381">
        <v>200</v>
      </c>
      <c r="AH141" s="354"/>
      <c r="AI141" s="357">
        <v>4</v>
      </c>
      <c r="AJ141" s="357"/>
      <c r="AK141" s="357">
        <v>18</v>
      </c>
      <c r="AL141" s="307" t="s">
        <v>275</v>
      </c>
      <c r="AM141" s="390">
        <f t="shared" si="40"/>
        <v>200</v>
      </c>
      <c r="AN141" s="270">
        <f t="shared" si="41"/>
        <v>0</v>
      </c>
      <c r="AP141" s="270">
        <v>18</v>
      </c>
      <c r="AS141" s="267">
        <f t="shared" si="25"/>
        <v>0</v>
      </c>
      <c r="AT141" s="267">
        <f t="shared" si="26"/>
        <v>200</v>
      </c>
      <c r="AU141" s="267">
        <f t="shared" si="27"/>
        <v>0</v>
      </c>
      <c r="AV141" s="267">
        <f t="shared" si="28"/>
        <v>0</v>
      </c>
      <c r="AW141" s="267">
        <f t="shared" si="29"/>
        <v>0</v>
      </c>
    </row>
    <row r="142" spans="1:49" s="270" customFormat="1" ht="36.75" hidden="1" customHeight="1" outlineLevel="1">
      <c r="A142" s="305" t="s">
        <v>616</v>
      </c>
      <c r="B142" s="371" t="s">
        <v>617</v>
      </c>
      <c r="C142" s="371"/>
      <c r="D142" s="357" t="s">
        <v>618</v>
      </c>
      <c r="E142" s="357" t="s">
        <v>431</v>
      </c>
      <c r="F142" s="357" t="s">
        <v>619</v>
      </c>
      <c r="G142" s="357" t="s">
        <v>561</v>
      </c>
      <c r="H142" s="305"/>
      <c r="I142" s="378">
        <f t="shared" si="42"/>
        <v>396</v>
      </c>
      <c r="J142" s="381">
        <v>350</v>
      </c>
      <c r="K142" s="380"/>
      <c r="L142" s="381">
        <v>8</v>
      </c>
      <c r="M142" s="381">
        <v>38</v>
      </c>
      <c r="N142" s="333"/>
      <c r="O142" s="378">
        <f t="shared" si="43"/>
        <v>0</v>
      </c>
      <c r="P142" s="381"/>
      <c r="Q142" s="380"/>
      <c r="R142" s="381"/>
      <c r="S142" s="381"/>
      <c r="T142" s="381"/>
      <c r="U142" s="380"/>
      <c r="V142" s="380"/>
      <c r="W142" s="380"/>
      <c r="X142" s="380"/>
      <c r="Y142" s="380"/>
      <c r="Z142" s="336">
        <f t="shared" si="44"/>
        <v>396</v>
      </c>
      <c r="AA142" s="381">
        <v>350</v>
      </c>
      <c r="AB142" s="336"/>
      <c r="AC142" s="381">
        <v>8</v>
      </c>
      <c r="AD142" s="381"/>
      <c r="AE142" s="381">
        <v>38</v>
      </c>
      <c r="AF142" s="336">
        <f t="shared" si="45"/>
        <v>396</v>
      </c>
      <c r="AG142" s="381">
        <v>350</v>
      </c>
      <c r="AH142" s="354"/>
      <c r="AI142" s="357">
        <v>8</v>
      </c>
      <c r="AJ142" s="357"/>
      <c r="AK142" s="357">
        <v>38</v>
      </c>
      <c r="AL142" s="307" t="s">
        <v>275</v>
      </c>
      <c r="AM142" s="390">
        <f t="shared" si="40"/>
        <v>350</v>
      </c>
      <c r="AN142" s="270">
        <f t="shared" si="41"/>
        <v>0</v>
      </c>
      <c r="AP142" s="270">
        <v>38</v>
      </c>
      <c r="AS142" s="267">
        <f t="shared" si="25"/>
        <v>0</v>
      </c>
      <c r="AT142" s="267">
        <f t="shared" si="26"/>
        <v>350</v>
      </c>
      <c r="AU142" s="267">
        <f t="shared" si="27"/>
        <v>0</v>
      </c>
      <c r="AV142" s="267">
        <f t="shared" si="28"/>
        <v>0</v>
      </c>
      <c r="AW142" s="267">
        <f t="shared" si="29"/>
        <v>0</v>
      </c>
    </row>
    <row r="143" spans="1:49" s="270" customFormat="1" ht="36.75" hidden="1" customHeight="1" outlineLevel="1">
      <c r="A143" s="305" t="s">
        <v>620</v>
      </c>
      <c r="B143" s="371" t="s">
        <v>621</v>
      </c>
      <c r="C143" s="371"/>
      <c r="D143" s="357" t="s">
        <v>452</v>
      </c>
      <c r="E143" s="357" t="s">
        <v>423</v>
      </c>
      <c r="F143" s="357" t="s">
        <v>622</v>
      </c>
      <c r="G143" s="357" t="s">
        <v>561</v>
      </c>
      <c r="H143" s="305"/>
      <c r="I143" s="378">
        <f t="shared" si="42"/>
        <v>556</v>
      </c>
      <c r="J143" s="381">
        <v>500</v>
      </c>
      <c r="K143" s="380"/>
      <c r="L143" s="381">
        <v>11</v>
      </c>
      <c r="M143" s="381">
        <v>45</v>
      </c>
      <c r="N143" s="333"/>
      <c r="O143" s="378">
        <f t="shared" si="43"/>
        <v>0</v>
      </c>
      <c r="P143" s="381"/>
      <c r="Q143" s="380"/>
      <c r="R143" s="381"/>
      <c r="S143" s="381"/>
      <c r="T143" s="381"/>
      <c r="U143" s="380"/>
      <c r="V143" s="380"/>
      <c r="W143" s="380"/>
      <c r="X143" s="380"/>
      <c r="Y143" s="380"/>
      <c r="Z143" s="336">
        <f t="shared" si="44"/>
        <v>556</v>
      </c>
      <c r="AA143" s="381">
        <v>500</v>
      </c>
      <c r="AB143" s="336"/>
      <c r="AC143" s="381">
        <v>11</v>
      </c>
      <c r="AD143" s="381"/>
      <c r="AE143" s="381">
        <v>45</v>
      </c>
      <c r="AF143" s="336">
        <f t="shared" si="45"/>
        <v>556</v>
      </c>
      <c r="AG143" s="381">
        <v>500</v>
      </c>
      <c r="AH143" s="354"/>
      <c r="AI143" s="357">
        <v>11</v>
      </c>
      <c r="AJ143" s="357"/>
      <c r="AK143" s="357">
        <v>45</v>
      </c>
      <c r="AL143" s="307" t="s">
        <v>275</v>
      </c>
      <c r="AM143" s="390">
        <f t="shared" si="40"/>
        <v>500</v>
      </c>
      <c r="AN143" s="270">
        <f t="shared" si="41"/>
        <v>0</v>
      </c>
      <c r="AP143" s="270">
        <v>45</v>
      </c>
      <c r="AS143" s="267">
        <f t="shared" ref="AS143:AS206" si="46">I143-W143-AF143</f>
        <v>0</v>
      </c>
      <c r="AT143" s="267">
        <f t="shared" ref="AT143:AT206" si="47">AF143-AH143-AI143-AK143</f>
        <v>500</v>
      </c>
      <c r="AU143" s="267">
        <f t="shared" ref="AU143:AU206" si="48">AG143-AT143</f>
        <v>0</v>
      </c>
      <c r="AV143" s="267">
        <f t="shared" ref="AV143:AV206" si="49">J143-AG143</f>
        <v>0</v>
      </c>
      <c r="AW143" s="267">
        <f t="shared" ref="AW143:AW206" si="50">I143-AF143</f>
        <v>0</v>
      </c>
    </row>
    <row r="144" spans="1:49" s="270" customFormat="1" ht="36.75" hidden="1" customHeight="1" outlineLevel="1">
      <c r="A144" s="305" t="s">
        <v>623</v>
      </c>
      <c r="B144" s="371" t="s">
        <v>624</v>
      </c>
      <c r="C144" s="371"/>
      <c r="D144" s="357" t="s">
        <v>452</v>
      </c>
      <c r="E144" s="357" t="s">
        <v>423</v>
      </c>
      <c r="F144" s="357" t="s">
        <v>622</v>
      </c>
      <c r="G144" s="357" t="s">
        <v>561</v>
      </c>
      <c r="H144" s="305"/>
      <c r="I144" s="378">
        <f t="shared" si="42"/>
        <v>212</v>
      </c>
      <c r="J144" s="381">
        <v>191</v>
      </c>
      <c r="K144" s="380"/>
      <c r="L144" s="381">
        <v>4</v>
      </c>
      <c r="M144" s="381">
        <v>17</v>
      </c>
      <c r="N144" s="333"/>
      <c r="O144" s="378">
        <f t="shared" si="43"/>
        <v>0</v>
      </c>
      <c r="P144" s="381"/>
      <c r="Q144" s="380"/>
      <c r="R144" s="381"/>
      <c r="S144" s="381"/>
      <c r="T144" s="381"/>
      <c r="U144" s="380"/>
      <c r="V144" s="380"/>
      <c r="W144" s="380"/>
      <c r="X144" s="380"/>
      <c r="Y144" s="380"/>
      <c r="Z144" s="336">
        <f t="shared" si="44"/>
        <v>212</v>
      </c>
      <c r="AA144" s="381">
        <v>191</v>
      </c>
      <c r="AB144" s="336"/>
      <c r="AC144" s="381">
        <v>4</v>
      </c>
      <c r="AD144" s="381"/>
      <c r="AE144" s="381">
        <v>17</v>
      </c>
      <c r="AF144" s="336">
        <f t="shared" si="45"/>
        <v>212</v>
      </c>
      <c r="AG144" s="381">
        <v>191</v>
      </c>
      <c r="AH144" s="354"/>
      <c r="AI144" s="357">
        <v>4</v>
      </c>
      <c r="AJ144" s="357"/>
      <c r="AK144" s="357">
        <v>17</v>
      </c>
      <c r="AL144" s="307" t="s">
        <v>275</v>
      </c>
      <c r="AM144" s="390">
        <f t="shared" si="40"/>
        <v>191</v>
      </c>
      <c r="AN144" s="270">
        <f t="shared" si="41"/>
        <v>0</v>
      </c>
      <c r="AP144" s="270">
        <v>17</v>
      </c>
      <c r="AS144" s="267">
        <f t="shared" si="46"/>
        <v>0</v>
      </c>
      <c r="AT144" s="267">
        <f t="shared" si="47"/>
        <v>191</v>
      </c>
      <c r="AU144" s="267">
        <f t="shared" si="48"/>
        <v>0</v>
      </c>
      <c r="AV144" s="267">
        <f t="shared" si="49"/>
        <v>0</v>
      </c>
      <c r="AW144" s="267">
        <f t="shared" si="50"/>
        <v>0</v>
      </c>
    </row>
    <row r="145" spans="1:49" s="270" customFormat="1" ht="36.75" hidden="1" customHeight="1" outlineLevel="1">
      <c r="A145" s="305" t="s">
        <v>625</v>
      </c>
      <c r="B145" s="371" t="s">
        <v>626</v>
      </c>
      <c r="C145" s="371"/>
      <c r="D145" s="357" t="s">
        <v>486</v>
      </c>
      <c r="E145" s="357" t="s">
        <v>487</v>
      </c>
      <c r="F145" s="357" t="s">
        <v>627</v>
      </c>
      <c r="G145" s="357" t="s">
        <v>561</v>
      </c>
      <c r="H145" s="305"/>
      <c r="I145" s="378">
        <f t="shared" si="42"/>
        <v>1364</v>
      </c>
      <c r="J145" s="379">
        <v>1215</v>
      </c>
      <c r="K145" s="380"/>
      <c r="L145" s="379">
        <v>27</v>
      </c>
      <c r="M145" s="379">
        <v>122</v>
      </c>
      <c r="N145" s="333"/>
      <c r="O145" s="378">
        <f t="shared" si="43"/>
        <v>0</v>
      </c>
      <c r="P145" s="379"/>
      <c r="Q145" s="380"/>
      <c r="R145" s="379"/>
      <c r="S145" s="379"/>
      <c r="T145" s="381"/>
      <c r="U145" s="380"/>
      <c r="V145" s="380"/>
      <c r="W145" s="380"/>
      <c r="X145" s="380"/>
      <c r="Y145" s="380"/>
      <c r="Z145" s="336">
        <f t="shared" si="44"/>
        <v>1364</v>
      </c>
      <c r="AA145" s="379">
        <v>1215</v>
      </c>
      <c r="AB145" s="336"/>
      <c r="AC145" s="379">
        <v>27</v>
      </c>
      <c r="AD145" s="379"/>
      <c r="AE145" s="379">
        <v>122</v>
      </c>
      <c r="AF145" s="336">
        <f t="shared" si="45"/>
        <v>1364</v>
      </c>
      <c r="AG145" s="379">
        <v>1215</v>
      </c>
      <c r="AH145" s="354"/>
      <c r="AI145" s="391">
        <v>27</v>
      </c>
      <c r="AJ145" s="391"/>
      <c r="AK145" s="391">
        <v>122</v>
      </c>
      <c r="AL145" s="307" t="s">
        <v>275</v>
      </c>
      <c r="AM145" s="390">
        <f t="shared" si="40"/>
        <v>1215</v>
      </c>
      <c r="AN145" s="270">
        <f t="shared" si="41"/>
        <v>0</v>
      </c>
      <c r="AP145" s="270">
        <v>122</v>
      </c>
      <c r="AS145" s="267">
        <f t="shared" si="46"/>
        <v>0</v>
      </c>
      <c r="AT145" s="267">
        <f t="shared" si="47"/>
        <v>1215</v>
      </c>
      <c r="AU145" s="267">
        <f t="shared" si="48"/>
        <v>0</v>
      </c>
      <c r="AV145" s="267">
        <f t="shared" si="49"/>
        <v>0</v>
      </c>
      <c r="AW145" s="267">
        <f t="shared" si="50"/>
        <v>0</v>
      </c>
    </row>
    <row r="146" spans="1:49" s="270" customFormat="1" ht="36.75" hidden="1" customHeight="1" outlineLevel="1">
      <c r="A146" s="305" t="s">
        <v>628</v>
      </c>
      <c r="B146" s="371" t="s">
        <v>629</v>
      </c>
      <c r="C146" s="371"/>
      <c r="D146" s="357" t="s">
        <v>548</v>
      </c>
      <c r="E146" s="357" t="s">
        <v>549</v>
      </c>
      <c r="F146" s="357" t="s">
        <v>630</v>
      </c>
      <c r="G146" s="357" t="s">
        <v>561</v>
      </c>
      <c r="H146" s="305"/>
      <c r="I146" s="378">
        <f t="shared" si="42"/>
        <v>339</v>
      </c>
      <c r="J146" s="379">
        <v>302</v>
      </c>
      <c r="K146" s="380"/>
      <c r="L146" s="379">
        <v>6</v>
      </c>
      <c r="M146" s="379">
        <v>31</v>
      </c>
      <c r="N146" s="333"/>
      <c r="O146" s="378">
        <f t="shared" si="43"/>
        <v>0</v>
      </c>
      <c r="P146" s="379"/>
      <c r="Q146" s="380"/>
      <c r="R146" s="379"/>
      <c r="S146" s="379"/>
      <c r="T146" s="381"/>
      <c r="U146" s="380"/>
      <c r="V146" s="380"/>
      <c r="W146" s="380"/>
      <c r="X146" s="380"/>
      <c r="Y146" s="380"/>
      <c r="Z146" s="336">
        <f t="shared" si="44"/>
        <v>339</v>
      </c>
      <c r="AA146" s="379">
        <v>302</v>
      </c>
      <c r="AB146" s="336"/>
      <c r="AC146" s="379">
        <v>6</v>
      </c>
      <c r="AD146" s="379"/>
      <c r="AE146" s="379">
        <v>31</v>
      </c>
      <c r="AF146" s="336">
        <f t="shared" si="45"/>
        <v>339</v>
      </c>
      <c r="AG146" s="379">
        <v>302</v>
      </c>
      <c r="AH146" s="354"/>
      <c r="AI146" s="391">
        <v>6</v>
      </c>
      <c r="AJ146" s="391"/>
      <c r="AK146" s="391">
        <v>31</v>
      </c>
      <c r="AL146" s="307" t="s">
        <v>275</v>
      </c>
      <c r="AM146" s="390">
        <f t="shared" si="40"/>
        <v>302</v>
      </c>
      <c r="AN146" s="270">
        <f t="shared" si="41"/>
        <v>0</v>
      </c>
      <c r="AP146" s="270">
        <v>31</v>
      </c>
      <c r="AS146" s="267">
        <f t="shared" si="46"/>
        <v>0</v>
      </c>
      <c r="AT146" s="267">
        <f t="shared" si="47"/>
        <v>302</v>
      </c>
      <c r="AU146" s="267">
        <f t="shared" si="48"/>
        <v>0</v>
      </c>
      <c r="AV146" s="267">
        <f t="shared" si="49"/>
        <v>0</v>
      </c>
      <c r="AW146" s="267">
        <f t="shared" si="50"/>
        <v>0</v>
      </c>
    </row>
    <row r="147" spans="1:49" s="270" customFormat="1" ht="36.75" hidden="1" customHeight="1" outlineLevel="1">
      <c r="A147" s="305" t="s">
        <v>631</v>
      </c>
      <c r="B147" s="371" t="s">
        <v>632</v>
      </c>
      <c r="C147" s="371"/>
      <c r="D147" s="357" t="s">
        <v>465</v>
      </c>
      <c r="E147" s="357" t="s">
        <v>418</v>
      </c>
      <c r="F147" s="357" t="s">
        <v>633</v>
      </c>
      <c r="G147" s="357" t="s">
        <v>561</v>
      </c>
      <c r="H147" s="305"/>
      <c r="I147" s="378">
        <f t="shared" si="42"/>
        <v>269</v>
      </c>
      <c r="J147" s="379">
        <v>240</v>
      </c>
      <c r="K147" s="380"/>
      <c r="L147" s="379">
        <v>5</v>
      </c>
      <c r="M147" s="379">
        <v>24</v>
      </c>
      <c r="N147" s="333"/>
      <c r="O147" s="378">
        <f t="shared" si="43"/>
        <v>0</v>
      </c>
      <c r="P147" s="379"/>
      <c r="Q147" s="380"/>
      <c r="R147" s="379"/>
      <c r="S147" s="379"/>
      <c r="T147" s="381"/>
      <c r="U147" s="380"/>
      <c r="V147" s="380"/>
      <c r="W147" s="380"/>
      <c r="X147" s="380"/>
      <c r="Y147" s="380"/>
      <c r="Z147" s="336">
        <f t="shared" si="44"/>
        <v>269</v>
      </c>
      <c r="AA147" s="379">
        <v>240</v>
      </c>
      <c r="AB147" s="336"/>
      <c r="AC147" s="379">
        <v>5</v>
      </c>
      <c r="AD147" s="379"/>
      <c r="AE147" s="379">
        <v>24</v>
      </c>
      <c r="AF147" s="336">
        <f t="shared" si="45"/>
        <v>269</v>
      </c>
      <c r="AG147" s="379">
        <v>240</v>
      </c>
      <c r="AH147" s="354"/>
      <c r="AI147" s="391">
        <v>5</v>
      </c>
      <c r="AJ147" s="391"/>
      <c r="AK147" s="391">
        <v>24</v>
      </c>
      <c r="AL147" s="307" t="s">
        <v>275</v>
      </c>
      <c r="AM147" s="390">
        <f t="shared" si="40"/>
        <v>240</v>
      </c>
      <c r="AN147" s="270">
        <f t="shared" si="41"/>
        <v>0</v>
      </c>
      <c r="AP147" s="270">
        <v>24</v>
      </c>
      <c r="AS147" s="267">
        <f t="shared" si="46"/>
        <v>0</v>
      </c>
      <c r="AT147" s="267">
        <f t="shared" si="47"/>
        <v>240</v>
      </c>
      <c r="AU147" s="267">
        <f t="shared" si="48"/>
        <v>0</v>
      </c>
      <c r="AV147" s="267">
        <f t="shared" si="49"/>
        <v>0</v>
      </c>
      <c r="AW147" s="267">
        <f t="shared" si="50"/>
        <v>0</v>
      </c>
    </row>
    <row r="148" spans="1:49" s="270" customFormat="1" ht="30" customHeight="1" collapsed="1">
      <c r="A148" s="296" t="s">
        <v>62</v>
      </c>
      <c r="B148" s="295" t="s">
        <v>38</v>
      </c>
      <c r="C148" s="295"/>
      <c r="D148" s="295"/>
      <c r="E148" s="296"/>
      <c r="F148" s="296"/>
      <c r="G148" s="296"/>
      <c r="H148" s="296"/>
      <c r="I148" s="323">
        <f>I149+I161</f>
        <v>91848.08907799999</v>
      </c>
      <c r="J148" s="323">
        <f>J149+J161</f>
        <v>87040.423078000007</v>
      </c>
      <c r="K148" s="323">
        <f>K149+K161</f>
        <v>0</v>
      </c>
      <c r="L148" s="323">
        <f>L149+L161</f>
        <v>1013</v>
      </c>
      <c r="M148" s="323">
        <f>M149+M161</f>
        <v>2998.6660000000002</v>
      </c>
      <c r="N148" s="324"/>
      <c r="O148" s="323">
        <f t="shared" ref="O148:AC148" si="51">O149+O161</f>
        <v>60030.756000000001</v>
      </c>
      <c r="P148" s="323">
        <f t="shared" si="51"/>
        <v>56019.718000000001</v>
      </c>
      <c r="Q148" s="323">
        <f t="shared" si="51"/>
        <v>0</v>
      </c>
      <c r="R148" s="323">
        <f t="shared" si="51"/>
        <v>1013</v>
      </c>
      <c r="S148" s="323">
        <f t="shared" si="51"/>
        <v>2998.038</v>
      </c>
      <c r="T148" s="323">
        <f t="shared" si="51"/>
        <v>0</v>
      </c>
      <c r="U148" s="323">
        <f t="shared" si="51"/>
        <v>0</v>
      </c>
      <c r="V148" s="323">
        <f t="shared" si="51"/>
        <v>0</v>
      </c>
      <c r="W148" s="323">
        <f t="shared" si="51"/>
        <v>0</v>
      </c>
      <c r="X148" s="323">
        <f t="shared" si="51"/>
        <v>0</v>
      </c>
      <c r="Y148" s="323">
        <f t="shared" si="51"/>
        <v>0</v>
      </c>
      <c r="Z148" s="323">
        <f t="shared" si="51"/>
        <v>76822.046019000001</v>
      </c>
      <c r="AA148" s="323">
        <f t="shared" si="51"/>
        <v>72810.380019000004</v>
      </c>
      <c r="AB148" s="323">
        <f t="shared" si="51"/>
        <v>0</v>
      </c>
      <c r="AC148" s="323">
        <f t="shared" si="51"/>
        <v>1013</v>
      </c>
      <c r="AD148" s="323"/>
      <c r="AE148" s="323">
        <f>AE149+AE161</f>
        <v>2998.6660000000002</v>
      </c>
      <c r="AF148" s="323">
        <f>AF149+AF161</f>
        <v>76821</v>
      </c>
      <c r="AG148" s="323">
        <f>AG149+AG161</f>
        <v>72810</v>
      </c>
      <c r="AH148" s="346">
        <f>AH149+AH161</f>
        <v>0</v>
      </c>
      <c r="AI148" s="346">
        <f>AI149+AI161</f>
        <v>1013</v>
      </c>
      <c r="AJ148" s="346"/>
      <c r="AK148" s="346">
        <f>AK149+AK161</f>
        <v>2998</v>
      </c>
      <c r="AL148" s="294"/>
      <c r="AN148" s="270">
        <f t="shared" ref="AN148:AN160" si="52">AG148-AA148</f>
        <v>-0.38001900000381283</v>
      </c>
      <c r="AS148" s="267">
        <f t="shared" si="46"/>
        <v>15027.08907799999</v>
      </c>
      <c r="AT148" s="267">
        <f t="shared" si="47"/>
        <v>72810</v>
      </c>
      <c r="AU148" s="267">
        <f t="shared" si="48"/>
        <v>0</v>
      </c>
      <c r="AV148" s="267">
        <f t="shared" si="49"/>
        <v>14230.423078000007</v>
      </c>
      <c r="AW148" s="267">
        <f t="shared" si="50"/>
        <v>15027.08907799999</v>
      </c>
    </row>
    <row r="149" spans="1:49" s="271" customFormat="1" ht="30" customHeight="1">
      <c r="A149" s="292" t="s">
        <v>220</v>
      </c>
      <c r="B149" s="368" t="s">
        <v>221</v>
      </c>
      <c r="C149" s="368"/>
      <c r="D149" s="299"/>
      <c r="E149" s="300"/>
      <c r="F149" s="300"/>
      <c r="G149" s="300"/>
      <c r="H149" s="300"/>
      <c r="I149" s="322">
        <f>I150</f>
        <v>32333</v>
      </c>
      <c r="J149" s="322">
        <f>J150</f>
        <v>31537</v>
      </c>
      <c r="K149" s="322">
        <f>K150</f>
        <v>0</v>
      </c>
      <c r="L149" s="322">
        <f>L150</f>
        <v>0</v>
      </c>
      <c r="M149" s="322">
        <f>M150</f>
        <v>0</v>
      </c>
      <c r="N149" s="325"/>
      <c r="O149" s="322">
        <f t="shared" ref="O149:AC149" si="53">O150</f>
        <v>0</v>
      </c>
      <c r="P149" s="322">
        <f t="shared" si="53"/>
        <v>0</v>
      </c>
      <c r="Q149" s="322">
        <f t="shared" si="53"/>
        <v>0</v>
      </c>
      <c r="R149" s="322">
        <f t="shared" si="53"/>
        <v>0</v>
      </c>
      <c r="S149" s="322">
        <f t="shared" si="53"/>
        <v>0</v>
      </c>
      <c r="T149" s="322">
        <f t="shared" si="53"/>
        <v>0</v>
      </c>
      <c r="U149" s="322">
        <f t="shared" si="53"/>
        <v>0</v>
      </c>
      <c r="V149" s="322">
        <f t="shared" si="53"/>
        <v>0</v>
      </c>
      <c r="W149" s="322">
        <f t="shared" si="53"/>
        <v>0</v>
      </c>
      <c r="X149" s="322">
        <f t="shared" si="53"/>
        <v>0</v>
      </c>
      <c r="Y149" s="322">
        <f t="shared" si="53"/>
        <v>0</v>
      </c>
      <c r="Z149" s="322">
        <f t="shared" si="53"/>
        <v>17452.063999999998</v>
      </c>
      <c r="AA149" s="322">
        <f t="shared" si="53"/>
        <v>17452.063999999998</v>
      </c>
      <c r="AB149" s="322">
        <f t="shared" si="53"/>
        <v>0</v>
      </c>
      <c r="AC149" s="322">
        <f t="shared" si="53"/>
        <v>0</v>
      </c>
      <c r="AD149" s="322"/>
      <c r="AE149" s="322">
        <f>AE150</f>
        <v>0</v>
      </c>
      <c r="AF149" s="322">
        <f>AF150</f>
        <v>17452.063999999998</v>
      </c>
      <c r="AG149" s="322">
        <f>AG150</f>
        <v>17452.063999999998</v>
      </c>
      <c r="AH149" s="347">
        <f>AH150</f>
        <v>0</v>
      </c>
      <c r="AI149" s="347">
        <f>AI150</f>
        <v>0</v>
      </c>
      <c r="AJ149" s="347"/>
      <c r="AK149" s="347">
        <f>AK150</f>
        <v>0</v>
      </c>
      <c r="AL149" s="292"/>
      <c r="AN149" s="270">
        <f t="shared" si="52"/>
        <v>0</v>
      </c>
      <c r="AS149" s="267">
        <f t="shared" si="46"/>
        <v>14880.936000000002</v>
      </c>
      <c r="AT149" s="267">
        <f t="shared" si="47"/>
        <v>17452.063999999998</v>
      </c>
      <c r="AU149" s="267">
        <f t="shared" si="48"/>
        <v>0</v>
      </c>
      <c r="AV149" s="267">
        <f t="shared" si="49"/>
        <v>14084.936000000002</v>
      </c>
      <c r="AW149" s="267">
        <f t="shared" si="50"/>
        <v>14880.936000000002</v>
      </c>
    </row>
    <row r="150" spans="1:49" s="271" customFormat="1" ht="30" customHeight="1">
      <c r="A150" s="297" t="s">
        <v>222</v>
      </c>
      <c r="B150" s="636" t="s">
        <v>223</v>
      </c>
      <c r="C150" s="301"/>
      <c r="D150" s="299"/>
      <c r="E150" s="300"/>
      <c r="F150" s="300"/>
      <c r="G150" s="300"/>
      <c r="H150" s="300"/>
      <c r="I150" s="322">
        <f>SUM(I151:I160)</f>
        <v>32333</v>
      </c>
      <c r="J150" s="322">
        <f>SUM(J151:J160)</f>
        <v>31537</v>
      </c>
      <c r="K150" s="322">
        <f>SUM(K151:K160)</f>
        <v>0</v>
      </c>
      <c r="L150" s="322">
        <f>SUM(L151:L160)</f>
        <v>0</v>
      </c>
      <c r="M150" s="322">
        <f>SUM(M151:M160)</f>
        <v>0</v>
      </c>
      <c r="N150" s="325"/>
      <c r="O150" s="322">
        <f t="shared" ref="O150:AC150" si="54">SUM(O151:O160)</f>
        <v>0</v>
      </c>
      <c r="P150" s="322">
        <f t="shared" si="54"/>
        <v>0</v>
      </c>
      <c r="Q150" s="322">
        <f t="shared" si="54"/>
        <v>0</v>
      </c>
      <c r="R150" s="322">
        <f t="shared" si="54"/>
        <v>0</v>
      </c>
      <c r="S150" s="322">
        <f t="shared" si="54"/>
        <v>0</v>
      </c>
      <c r="T150" s="322">
        <f t="shared" si="54"/>
        <v>0</v>
      </c>
      <c r="U150" s="322">
        <f t="shared" si="54"/>
        <v>0</v>
      </c>
      <c r="V150" s="322">
        <f t="shared" si="54"/>
        <v>0</v>
      </c>
      <c r="W150" s="322">
        <f t="shared" si="54"/>
        <v>0</v>
      </c>
      <c r="X150" s="322">
        <f t="shared" si="54"/>
        <v>0</v>
      </c>
      <c r="Y150" s="322">
        <f t="shared" si="54"/>
        <v>0</v>
      </c>
      <c r="Z150" s="322">
        <f t="shared" si="54"/>
        <v>17452.063999999998</v>
      </c>
      <c r="AA150" s="322">
        <f t="shared" si="54"/>
        <v>17452.063999999998</v>
      </c>
      <c r="AB150" s="322">
        <f t="shared" si="54"/>
        <v>0</v>
      </c>
      <c r="AC150" s="322">
        <f t="shared" si="54"/>
        <v>0</v>
      </c>
      <c r="AD150" s="322"/>
      <c r="AE150" s="322">
        <f>SUM(AE151:AE160)</f>
        <v>0</v>
      </c>
      <c r="AF150" s="322">
        <f>SUM(AF151:AF160)</f>
        <v>17452.063999999998</v>
      </c>
      <c r="AG150" s="322">
        <f>SUM(AG151:AG160)</f>
        <v>17452.063999999998</v>
      </c>
      <c r="AH150" s="347">
        <f>SUM(AH151:AH160)</f>
        <v>0</v>
      </c>
      <c r="AI150" s="347">
        <f>SUM(AI151:AI160)</f>
        <v>0</v>
      </c>
      <c r="AJ150" s="347"/>
      <c r="AK150" s="347">
        <f>SUM(AK151:AK160)</f>
        <v>0</v>
      </c>
      <c r="AL150" s="292"/>
      <c r="AN150" s="270">
        <f t="shared" si="52"/>
        <v>0</v>
      </c>
      <c r="AS150" s="267">
        <f t="shared" si="46"/>
        <v>14880.936000000002</v>
      </c>
      <c r="AT150" s="267">
        <f t="shared" si="47"/>
        <v>17452.063999999998</v>
      </c>
      <c r="AU150" s="267">
        <f t="shared" si="48"/>
        <v>0</v>
      </c>
      <c r="AV150" s="267">
        <f t="shared" si="49"/>
        <v>14084.936000000002</v>
      </c>
      <c r="AW150" s="267">
        <f t="shared" si="50"/>
        <v>14880.936000000002</v>
      </c>
    </row>
    <row r="151" spans="1:49" ht="40.5" customHeight="1">
      <c r="A151" s="307">
        <v>1</v>
      </c>
      <c r="B151" s="316" t="s">
        <v>634</v>
      </c>
      <c r="C151" s="316"/>
      <c r="D151" s="307" t="s">
        <v>635</v>
      </c>
      <c r="E151" s="307" t="s">
        <v>636</v>
      </c>
      <c r="F151" s="307"/>
      <c r="G151" s="307" t="s">
        <v>637</v>
      </c>
      <c r="H151" s="307" t="s">
        <v>638</v>
      </c>
      <c r="I151" s="328">
        <v>1652</v>
      </c>
      <c r="J151" s="328">
        <v>856</v>
      </c>
      <c r="K151" s="328"/>
      <c r="L151" s="328"/>
      <c r="M151" s="328"/>
      <c r="N151" s="329"/>
      <c r="O151" s="328"/>
      <c r="P151" s="328"/>
      <c r="Q151" s="328"/>
      <c r="R151" s="328"/>
      <c r="S151" s="328"/>
      <c r="T151" s="328"/>
      <c r="U151" s="328"/>
      <c r="V151" s="328"/>
      <c r="W151" s="334"/>
      <c r="X151" s="334"/>
      <c r="Y151" s="334"/>
      <c r="Z151" s="334">
        <v>748.09100000000001</v>
      </c>
      <c r="AA151" s="334">
        <v>748.09100000000001</v>
      </c>
      <c r="AB151" s="334"/>
      <c r="AC151" s="334"/>
      <c r="AD151" s="334"/>
      <c r="AE151" s="334"/>
      <c r="AF151" s="334">
        <v>748.09100000000001</v>
      </c>
      <c r="AG151" s="334">
        <v>748.09100000000001</v>
      </c>
      <c r="AH151" s="352"/>
      <c r="AI151" s="352"/>
      <c r="AJ151" s="352"/>
      <c r="AK151" s="352"/>
      <c r="AL151" s="312" t="s">
        <v>639</v>
      </c>
      <c r="AN151" s="270">
        <f t="shared" si="52"/>
        <v>0</v>
      </c>
      <c r="AS151" s="267">
        <f t="shared" si="46"/>
        <v>903.90899999999999</v>
      </c>
      <c r="AT151" s="267">
        <f t="shared" si="47"/>
        <v>748.09100000000001</v>
      </c>
      <c r="AU151" s="267">
        <f t="shared" si="48"/>
        <v>0</v>
      </c>
      <c r="AV151" s="267">
        <f t="shared" si="49"/>
        <v>107.90899999999999</v>
      </c>
      <c r="AW151" s="267">
        <f t="shared" si="50"/>
        <v>903.90899999999999</v>
      </c>
    </row>
    <row r="152" spans="1:49" ht="40.5" customHeight="1">
      <c r="A152" s="307">
        <v>2</v>
      </c>
      <c r="B152" s="316" t="s">
        <v>640</v>
      </c>
      <c r="C152" s="316"/>
      <c r="D152" s="307" t="s">
        <v>635</v>
      </c>
      <c r="E152" s="307" t="s">
        <v>641</v>
      </c>
      <c r="F152" s="307"/>
      <c r="G152" s="307" t="s">
        <v>637</v>
      </c>
      <c r="H152" s="312" t="s">
        <v>642</v>
      </c>
      <c r="I152" s="328">
        <v>4995</v>
      </c>
      <c r="J152" s="328">
        <v>4995</v>
      </c>
      <c r="K152" s="328"/>
      <c r="L152" s="328"/>
      <c r="M152" s="328"/>
      <c r="N152" s="329"/>
      <c r="O152" s="328"/>
      <c r="P152" s="328"/>
      <c r="Q152" s="328"/>
      <c r="R152" s="328"/>
      <c r="S152" s="328"/>
      <c r="T152" s="328"/>
      <c r="U152" s="328"/>
      <c r="V152" s="328"/>
      <c r="W152" s="334"/>
      <c r="X152" s="334"/>
      <c r="Y152" s="334"/>
      <c r="Z152" s="334">
        <v>2330.0839999999998</v>
      </c>
      <c r="AA152" s="334">
        <v>2330.0839999999998</v>
      </c>
      <c r="AB152" s="334"/>
      <c r="AC152" s="334"/>
      <c r="AD152" s="334"/>
      <c r="AE152" s="334"/>
      <c r="AF152" s="334">
        <v>2330.0839999999998</v>
      </c>
      <c r="AG152" s="334">
        <v>2330.0839999999998</v>
      </c>
      <c r="AH152" s="352"/>
      <c r="AI152" s="352"/>
      <c r="AJ152" s="352"/>
      <c r="AK152" s="352"/>
      <c r="AL152" s="312" t="s">
        <v>639</v>
      </c>
      <c r="AN152" s="270">
        <f t="shared" si="52"/>
        <v>0</v>
      </c>
      <c r="AS152" s="267">
        <f t="shared" si="46"/>
        <v>2664.9160000000002</v>
      </c>
      <c r="AT152" s="267">
        <f t="shared" si="47"/>
        <v>2330.0839999999998</v>
      </c>
      <c r="AU152" s="267">
        <f t="shared" si="48"/>
        <v>0</v>
      </c>
      <c r="AV152" s="267">
        <f t="shared" si="49"/>
        <v>2664.9160000000002</v>
      </c>
      <c r="AW152" s="267">
        <f t="shared" si="50"/>
        <v>2664.9160000000002</v>
      </c>
    </row>
    <row r="153" spans="1:49" ht="40.5" customHeight="1">
      <c r="A153" s="307">
        <v>3</v>
      </c>
      <c r="B153" s="316" t="s">
        <v>643</v>
      </c>
      <c r="C153" s="316"/>
      <c r="D153" s="307" t="s">
        <v>635</v>
      </c>
      <c r="E153" s="307" t="s">
        <v>636</v>
      </c>
      <c r="F153" s="307"/>
      <c r="G153" s="393">
        <v>2014</v>
      </c>
      <c r="H153" s="307" t="s">
        <v>644</v>
      </c>
      <c r="I153" s="328">
        <v>1898</v>
      </c>
      <c r="J153" s="328">
        <v>1898</v>
      </c>
      <c r="K153" s="328"/>
      <c r="L153" s="328"/>
      <c r="M153" s="328"/>
      <c r="N153" s="329"/>
      <c r="O153" s="328"/>
      <c r="P153" s="328"/>
      <c r="Q153" s="328"/>
      <c r="R153" s="328"/>
      <c r="S153" s="328"/>
      <c r="T153" s="328"/>
      <c r="U153" s="328"/>
      <c r="V153" s="328"/>
      <c r="W153" s="334"/>
      <c r="X153" s="334"/>
      <c r="Y153" s="334"/>
      <c r="Z153" s="334">
        <v>1770.597</v>
      </c>
      <c r="AA153" s="334">
        <v>1770.597</v>
      </c>
      <c r="AB153" s="334"/>
      <c r="AC153" s="334"/>
      <c r="AD153" s="334"/>
      <c r="AE153" s="334"/>
      <c r="AF153" s="334">
        <v>1770.597</v>
      </c>
      <c r="AG153" s="334">
        <v>1770.597</v>
      </c>
      <c r="AH153" s="352"/>
      <c r="AI153" s="352"/>
      <c r="AJ153" s="352"/>
      <c r="AK153" s="352"/>
      <c r="AL153" s="312" t="s">
        <v>639</v>
      </c>
      <c r="AN153" s="270">
        <f t="shared" si="52"/>
        <v>0</v>
      </c>
      <c r="AS153" s="267">
        <f t="shared" si="46"/>
        <v>127.40300000000002</v>
      </c>
      <c r="AT153" s="267">
        <f t="shared" si="47"/>
        <v>1770.597</v>
      </c>
      <c r="AU153" s="267">
        <f t="shared" si="48"/>
        <v>0</v>
      </c>
      <c r="AV153" s="267">
        <f t="shared" si="49"/>
        <v>127.40300000000002</v>
      </c>
      <c r="AW153" s="267">
        <f t="shared" si="50"/>
        <v>127.40300000000002</v>
      </c>
    </row>
    <row r="154" spans="1:49" ht="40.5" customHeight="1">
      <c r="A154" s="307">
        <v>4</v>
      </c>
      <c r="B154" s="316" t="s">
        <v>645</v>
      </c>
      <c r="C154" s="316"/>
      <c r="D154" s="307" t="s">
        <v>635</v>
      </c>
      <c r="E154" s="307" t="s">
        <v>38</v>
      </c>
      <c r="F154" s="307" t="s">
        <v>646</v>
      </c>
      <c r="G154" s="307" t="s">
        <v>637</v>
      </c>
      <c r="H154" s="307" t="s">
        <v>647</v>
      </c>
      <c r="I154" s="330">
        <v>4988</v>
      </c>
      <c r="J154" s="330">
        <v>4988</v>
      </c>
      <c r="K154" s="328"/>
      <c r="L154" s="328"/>
      <c r="M154" s="328"/>
      <c r="N154" s="329"/>
      <c r="O154" s="328"/>
      <c r="P154" s="328"/>
      <c r="Q154" s="328"/>
      <c r="R154" s="328"/>
      <c r="S154" s="328"/>
      <c r="T154" s="328"/>
      <c r="U154" s="328"/>
      <c r="V154" s="328"/>
      <c r="W154" s="334"/>
      <c r="X154" s="334"/>
      <c r="Y154" s="334"/>
      <c r="Z154" s="334">
        <v>2244</v>
      </c>
      <c r="AA154" s="334">
        <v>2244</v>
      </c>
      <c r="AB154" s="334"/>
      <c r="AC154" s="334"/>
      <c r="AD154" s="334"/>
      <c r="AE154" s="334"/>
      <c r="AF154" s="334">
        <v>2244</v>
      </c>
      <c r="AG154" s="334">
        <v>2244</v>
      </c>
      <c r="AH154" s="352"/>
      <c r="AI154" s="352"/>
      <c r="AJ154" s="352"/>
      <c r="AK154" s="352"/>
      <c r="AL154" s="312" t="s">
        <v>639</v>
      </c>
      <c r="AN154" s="270">
        <f t="shared" si="52"/>
        <v>0</v>
      </c>
      <c r="AS154" s="267">
        <f t="shared" si="46"/>
        <v>2744</v>
      </c>
      <c r="AT154" s="267">
        <f t="shared" si="47"/>
        <v>2244</v>
      </c>
      <c r="AU154" s="267">
        <f t="shared" si="48"/>
        <v>0</v>
      </c>
      <c r="AV154" s="267">
        <f t="shared" si="49"/>
        <v>2744</v>
      </c>
      <c r="AW154" s="267">
        <f t="shared" si="50"/>
        <v>2744</v>
      </c>
    </row>
    <row r="155" spans="1:49" ht="40.5" customHeight="1">
      <c r="A155" s="307">
        <v>5</v>
      </c>
      <c r="B155" s="316" t="s">
        <v>648</v>
      </c>
      <c r="C155" s="316"/>
      <c r="D155" s="307" t="s">
        <v>635</v>
      </c>
      <c r="E155" s="307" t="s">
        <v>649</v>
      </c>
      <c r="F155" s="307"/>
      <c r="G155" s="307" t="s">
        <v>637</v>
      </c>
      <c r="H155" s="307" t="s">
        <v>650</v>
      </c>
      <c r="I155" s="328">
        <v>2436</v>
      </c>
      <c r="J155" s="328">
        <v>2436</v>
      </c>
      <c r="K155" s="328"/>
      <c r="L155" s="328"/>
      <c r="M155" s="328"/>
      <c r="N155" s="329"/>
      <c r="O155" s="328"/>
      <c r="P155" s="328"/>
      <c r="Q155" s="328"/>
      <c r="R155" s="328"/>
      <c r="S155" s="328"/>
      <c r="T155" s="328"/>
      <c r="U155" s="328"/>
      <c r="V155" s="328"/>
      <c r="W155" s="334"/>
      <c r="X155" s="334"/>
      <c r="Y155" s="334"/>
      <c r="Z155" s="334">
        <v>1200</v>
      </c>
      <c r="AA155" s="334">
        <v>1200</v>
      </c>
      <c r="AB155" s="334"/>
      <c r="AC155" s="334"/>
      <c r="AD155" s="334"/>
      <c r="AE155" s="334"/>
      <c r="AF155" s="334">
        <v>1200</v>
      </c>
      <c r="AG155" s="334">
        <v>1200</v>
      </c>
      <c r="AH155" s="352"/>
      <c r="AI155" s="352"/>
      <c r="AJ155" s="352"/>
      <c r="AK155" s="352"/>
      <c r="AL155" s="312" t="s">
        <v>639</v>
      </c>
      <c r="AN155" s="270">
        <f t="shared" si="52"/>
        <v>0</v>
      </c>
      <c r="AS155" s="267">
        <f t="shared" si="46"/>
        <v>1236</v>
      </c>
      <c r="AT155" s="267">
        <f t="shared" si="47"/>
        <v>1200</v>
      </c>
      <c r="AU155" s="267">
        <f t="shared" si="48"/>
        <v>0</v>
      </c>
      <c r="AV155" s="267">
        <f t="shared" si="49"/>
        <v>1236</v>
      </c>
      <c r="AW155" s="267">
        <f t="shared" si="50"/>
        <v>1236</v>
      </c>
    </row>
    <row r="156" spans="1:49" ht="40.5" customHeight="1">
      <c r="A156" s="307">
        <v>6</v>
      </c>
      <c r="B156" s="316" t="s">
        <v>651</v>
      </c>
      <c r="C156" s="316"/>
      <c r="D156" s="307" t="s">
        <v>635</v>
      </c>
      <c r="E156" s="307" t="s">
        <v>636</v>
      </c>
      <c r="F156" s="307" t="s">
        <v>652</v>
      </c>
      <c r="G156" s="307" t="s">
        <v>637</v>
      </c>
      <c r="H156" s="307" t="s">
        <v>653</v>
      </c>
      <c r="I156" s="328">
        <v>4997</v>
      </c>
      <c r="J156" s="328">
        <v>4997</v>
      </c>
      <c r="K156" s="328"/>
      <c r="L156" s="328"/>
      <c r="M156" s="328"/>
      <c r="N156" s="329"/>
      <c r="O156" s="328"/>
      <c r="P156" s="328"/>
      <c r="Q156" s="328"/>
      <c r="R156" s="328"/>
      <c r="S156" s="328"/>
      <c r="T156" s="328"/>
      <c r="U156" s="328"/>
      <c r="V156" s="328"/>
      <c r="W156" s="334"/>
      <c r="X156" s="334"/>
      <c r="Y156" s="334"/>
      <c r="Z156" s="334">
        <v>2000</v>
      </c>
      <c r="AA156" s="334">
        <v>2000</v>
      </c>
      <c r="AB156" s="334"/>
      <c r="AC156" s="334"/>
      <c r="AD156" s="334"/>
      <c r="AE156" s="334"/>
      <c r="AF156" s="334">
        <v>2000</v>
      </c>
      <c r="AG156" s="334">
        <v>2000</v>
      </c>
      <c r="AH156" s="352"/>
      <c r="AI156" s="352"/>
      <c r="AJ156" s="352"/>
      <c r="AK156" s="352"/>
      <c r="AL156" s="312" t="s">
        <v>639</v>
      </c>
      <c r="AN156" s="270">
        <f t="shared" si="52"/>
        <v>0</v>
      </c>
      <c r="AS156" s="267">
        <f t="shared" si="46"/>
        <v>2997</v>
      </c>
      <c r="AT156" s="267">
        <f t="shared" si="47"/>
        <v>2000</v>
      </c>
      <c r="AU156" s="267">
        <f t="shared" si="48"/>
        <v>0</v>
      </c>
      <c r="AV156" s="267">
        <f t="shared" si="49"/>
        <v>2997</v>
      </c>
      <c r="AW156" s="267">
        <f t="shared" si="50"/>
        <v>2997</v>
      </c>
    </row>
    <row r="157" spans="1:49" ht="40.5" customHeight="1">
      <c r="A157" s="307">
        <v>7</v>
      </c>
      <c r="B157" s="316" t="s">
        <v>654</v>
      </c>
      <c r="C157" s="316"/>
      <c r="D157" s="307" t="s">
        <v>635</v>
      </c>
      <c r="E157" s="307" t="s">
        <v>655</v>
      </c>
      <c r="F157" s="307"/>
      <c r="G157" s="307" t="s">
        <v>637</v>
      </c>
      <c r="H157" s="307" t="s">
        <v>656</v>
      </c>
      <c r="I157" s="328">
        <v>1521</v>
      </c>
      <c r="J157" s="328">
        <v>1521</v>
      </c>
      <c r="K157" s="328"/>
      <c r="L157" s="328"/>
      <c r="M157" s="328"/>
      <c r="N157" s="329"/>
      <c r="O157" s="328"/>
      <c r="P157" s="328"/>
      <c r="Q157" s="328"/>
      <c r="R157" s="328"/>
      <c r="S157" s="328"/>
      <c r="T157" s="328"/>
      <c r="U157" s="328"/>
      <c r="V157" s="328"/>
      <c r="W157" s="334"/>
      <c r="X157" s="334"/>
      <c r="Y157" s="334"/>
      <c r="Z157" s="334">
        <v>700</v>
      </c>
      <c r="AA157" s="334">
        <v>700</v>
      </c>
      <c r="AB157" s="334"/>
      <c r="AC157" s="334"/>
      <c r="AD157" s="334"/>
      <c r="AE157" s="334"/>
      <c r="AF157" s="334">
        <v>700</v>
      </c>
      <c r="AG157" s="334">
        <v>700</v>
      </c>
      <c r="AH157" s="352"/>
      <c r="AI157" s="352"/>
      <c r="AJ157" s="352"/>
      <c r="AK157" s="352"/>
      <c r="AL157" s="312" t="s">
        <v>639</v>
      </c>
      <c r="AN157" s="270">
        <f t="shared" si="52"/>
        <v>0</v>
      </c>
      <c r="AS157" s="267">
        <f t="shared" si="46"/>
        <v>821</v>
      </c>
      <c r="AT157" s="267">
        <f t="shared" si="47"/>
        <v>700</v>
      </c>
      <c r="AU157" s="267">
        <f t="shared" si="48"/>
        <v>0</v>
      </c>
      <c r="AV157" s="267">
        <f t="shared" si="49"/>
        <v>821</v>
      </c>
      <c r="AW157" s="267">
        <f t="shared" si="50"/>
        <v>821</v>
      </c>
    </row>
    <row r="158" spans="1:49" ht="40.5" customHeight="1">
      <c r="A158" s="307">
        <v>8</v>
      </c>
      <c r="B158" s="316" t="s">
        <v>657</v>
      </c>
      <c r="C158" s="316"/>
      <c r="D158" s="307" t="s">
        <v>635</v>
      </c>
      <c r="E158" s="307" t="s">
        <v>636</v>
      </c>
      <c r="F158" s="307"/>
      <c r="G158" s="307" t="s">
        <v>658</v>
      </c>
      <c r="H158" s="307" t="s">
        <v>659</v>
      </c>
      <c r="I158" s="328">
        <v>3256</v>
      </c>
      <c r="J158" s="328">
        <v>3256</v>
      </c>
      <c r="K158" s="328"/>
      <c r="L158" s="328"/>
      <c r="M158" s="328"/>
      <c r="N158" s="329"/>
      <c r="O158" s="328"/>
      <c r="P158" s="328"/>
      <c r="Q158" s="328"/>
      <c r="R158" s="328"/>
      <c r="S158" s="328"/>
      <c r="T158" s="328"/>
      <c r="U158" s="328"/>
      <c r="V158" s="328"/>
      <c r="W158" s="334"/>
      <c r="X158" s="334"/>
      <c r="Y158" s="334"/>
      <c r="Z158" s="334">
        <v>3013.2919999999999</v>
      </c>
      <c r="AA158" s="334">
        <v>3013.2919999999999</v>
      </c>
      <c r="AB158" s="334"/>
      <c r="AC158" s="334"/>
      <c r="AD158" s="334"/>
      <c r="AE158" s="334"/>
      <c r="AF158" s="334">
        <v>3013.2919999999999</v>
      </c>
      <c r="AG158" s="334">
        <v>3013.2919999999999</v>
      </c>
      <c r="AH158" s="352"/>
      <c r="AI158" s="352"/>
      <c r="AJ158" s="352"/>
      <c r="AK158" s="352"/>
      <c r="AL158" s="312" t="s">
        <v>639</v>
      </c>
      <c r="AN158" s="270">
        <f t="shared" si="52"/>
        <v>0</v>
      </c>
      <c r="AS158" s="267">
        <f t="shared" si="46"/>
        <v>242.70800000000008</v>
      </c>
      <c r="AT158" s="267">
        <f t="shared" si="47"/>
        <v>3013.2919999999999</v>
      </c>
      <c r="AU158" s="267">
        <f t="shared" si="48"/>
        <v>0</v>
      </c>
      <c r="AV158" s="267">
        <f t="shared" si="49"/>
        <v>242.70800000000008</v>
      </c>
      <c r="AW158" s="267">
        <f t="shared" si="50"/>
        <v>242.70800000000008</v>
      </c>
    </row>
    <row r="159" spans="1:49" ht="40.5" customHeight="1">
      <c r="A159" s="307">
        <v>9</v>
      </c>
      <c r="B159" s="316" t="s">
        <v>660</v>
      </c>
      <c r="C159" s="316"/>
      <c r="D159" s="307" t="s">
        <v>635</v>
      </c>
      <c r="E159" s="307" t="s">
        <v>661</v>
      </c>
      <c r="F159" s="307"/>
      <c r="G159" s="307" t="s">
        <v>637</v>
      </c>
      <c r="H159" s="307" t="s">
        <v>662</v>
      </c>
      <c r="I159" s="328">
        <v>4001</v>
      </c>
      <c r="J159" s="328">
        <v>4001</v>
      </c>
      <c r="K159" s="328"/>
      <c r="L159" s="328"/>
      <c r="M159" s="328"/>
      <c r="N159" s="329"/>
      <c r="O159" s="328"/>
      <c r="P159" s="328"/>
      <c r="Q159" s="328"/>
      <c r="R159" s="328"/>
      <c r="S159" s="328"/>
      <c r="T159" s="328"/>
      <c r="U159" s="328"/>
      <c r="V159" s="328"/>
      <c r="W159" s="334"/>
      <c r="X159" s="334"/>
      <c r="Y159" s="334"/>
      <c r="Z159" s="334">
        <v>2000</v>
      </c>
      <c r="AA159" s="334">
        <v>2000</v>
      </c>
      <c r="AB159" s="334"/>
      <c r="AC159" s="334"/>
      <c r="AD159" s="334"/>
      <c r="AE159" s="334"/>
      <c r="AF159" s="334">
        <v>2000</v>
      </c>
      <c r="AG159" s="334">
        <v>2000</v>
      </c>
      <c r="AH159" s="352"/>
      <c r="AI159" s="352"/>
      <c r="AJ159" s="352"/>
      <c r="AK159" s="352"/>
      <c r="AL159" s="312" t="s">
        <v>639</v>
      </c>
      <c r="AN159" s="270">
        <f t="shared" si="52"/>
        <v>0</v>
      </c>
      <c r="AS159" s="267">
        <f t="shared" si="46"/>
        <v>2001</v>
      </c>
      <c r="AT159" s="267">
        <f t="shared" si="47"/>
        <v>2000</v>
      </c>
      <c r="AU159" s="267">
        <f t="shared" si="48"/>
        <v>0</v>
      </c>
      <c r="AV159" s="267">
        <f t="shared" si="49"/>
        <v>2001</v>
      </c>
      <c r="AW159" s="267">
        <f t="shared" si="50"/>
        <v>2001</v>
      </c>
    </row>
    <row r="160" spans="1:49" ht="40.5" customHeight="1">
      <c r="A160" s="307">
        <v>10</v>
      </c>
      <c r="B160" s="316" t="s">
        <v>663</v>
      </c>
      <c r="C160" s="316"/>
      <c r="D160" s="307" t="s">
        <v>635</v>
      </c>
      <c r="E160" s="307" t="s">
        <v>436</v>
      </c>
      <c r="F160" s="307"/>
      <c r="G160" s="307" t="s">
        <v>637</v>
      </c>
      <c r="H160" s="307" t="s">
        <v>664</v>
      </c>
      <c r="I160" s="328">
        <v>2589</v>
      </c>
      <c r="J160" s="328">
        <v>2589</v>
      </c>
      <c r="K160" s="328"/>
      <c r="L160" s="328"/>
      <c r="M160" s="328"/>
      <c r="N160" s="329"/>
      <c r="O160" s="328"/>
      <c r="P160" s="328"/>
      <c r="Q160" s="328"/>
      <c r="R160" s="328"/>
      <c r="S160" s="328"/>
      <c r="T160" s="328"/>
      <c r="U160" s="328"/>
      <c r="V160" s="328"/>
      <c r="W160" s="334"/>
      <c r="X160" s="334"/>
      <c r="Y160" s="334"/>
      <c r="Z160" s="334">
        <v>1446</v>
      </c>
      <c r="AA160" s="334">
        <v>1446</v>
      </c>
      <c r="AB160" s="334"/>
      <c r="AC160" s="334"/>
      <c r="AD160" s="334"/>
      <c r="AE160" s="334"/>
      <c r="AF160" s="334">
        <v>1446</v>
      </c>
      <c r="AG160" s="334">
        <v>1446</v>
      </c>
      <c r="AH160" s="352"/>
      <c r="AI160" s="352"/>
      <c r="AJ160" s="352"/>
      <c r="AK160" s="352"/>
      <c r="AL160" s="312" t="s">
        <v>639</v>
      </c>
      <c r="AN160" s="270">
        <f t="shared" si="52"/>
        <v>0</v>
      </c>
      <c r="AS160" s="267">
        <f t="shared" si="46"/>
        <v>1143</v>
      </c>
      <c r="AT160" s="267">
        <f t="shared" si="47"/>
        <v>1446</v>
      </c>
      <c r="AU160" s="267">
        <f t="shared" si="48"/>
        <v>0</v>
      </c>
      <c r="AV160" s="267">
        <f t="shared" si="49"/>
        <v>1143</v>
      </c>
      <c r="AW160" s="267">
        <f t="shared" si="50"/>
        <v>1143</v>
      </c>
    </row>
    <row r="161" spans="1:49" s="270" customFormat="1" ht="30" customHeight="1">
      <c r="A161" s="632" t="s">
        <v>254</v>
      </c>
      <c r="B161" s="298" t="s">
        <v>255</v>
      </c>
      <c r="C161" s="298"/>
      <c r="D161" s="298"/>
      <c r="E161" s="304"/>
      <c r="F161" s="304"/>
      <c r="G161" s="304"/>
      <c r="H161" s="304"/>
      <c r="I161" s="326">
        <f t="shared" ref="I161:M162" si="55">I162</f>
        <v>59515.089077999997</v>
      </c>
      <c r="J161" s="326">
        <f t="shared" si="55"/>
        <v>55503.423078000007</v>
      </c>
      <c r="K161" s="326">
        <f t="shared" si="55"/>
        <v>0</v>
      </c>
      <c r="L161" s="326">
        <f t="shared" si="55"/>
        <v>1013</v>
      </c>
      <c r="M161" s="326">
        <f t="shared" si="55"/>
        <v>2998.6660000000002</v>
      </c>
      <c r="N161" s="327"/>
      <c r="O161" s="326">
        <f t="shared" ref="O161:AC162" si="56">O162</f>
        <v>60030.756000000001</v>
      </c>
      <c r="P161" s="326">
        <f t="shared" si="56"/>
        <v>56019.718000000001</v>
      </c>
      <c r="Q161" s="326">
        <f t="shared" si="56"/>
        <v>0</v>
      </c>
      <c r="R161" s="326">
        <f t="shared" si="56"/>
        <v>1013</v>
      </c>
      <c r="S161" s="326">
        <f t="shared" si="56"/>
        <v>2998.038</v>
      </c>
      <c r="T161" s="326">
        <f t="shared" si="56"/>
        <v>0</v>
      </c>
      <c r="U161" s="326">
        <f t="shared" si="56"/>
        <v>0</v>
      </c>
      <c r="V161" s="326">
        <f t="shared" si="56"/>
        <v>0</v>
      </c>
      <c r="W161" s="326">
        <f t="shared" si="56"/>
        <v>0</v>
      </c>
      <c r="X161" s="326">
        <f t="shared" si="56"/>
        <v>0</v>
      </c>
      <c r="Y161" s="326">
        <f t="shared" si="56"/>
        <v>0</v>
      </c>
      <c r="Z161" s="326">
        <f t="shared" si="56"/>
        <v>59369.982019000003</v>
      </c>
      <c r="AA161" s="326">
        <f t="shared" si="56"/>
        <v>55358.316019000005</v>
      </c>
      <c r="AB161" s="326">
        <f t="shared" si="56"/>
        <v>0</v>
      </c>
      <c r="AC161" s="326">
        <f t="shared" si="56"/>
        <v>1013</v>
      </c>
      <c r="AD161" s="326"/>
      <c r="AE161" s="326">
        <f t="shared" ref="AE161:AI162" si="57">AE162</f>
        <v>2998.6660000000002</v>
      </c>
      <c r="AF161" s="326">
        <f t="shared" si="57"/>
        <v>59368.936000000002</v>
      </c>
      <c r="AG161" s="326">
        <f t="shared" si="57"/>
        <v>55357.936000000002</v>
      </c>
      <c r="AH161" s="348">
        <f t="shared" si="57"/>
        <v>0</v>
      </c>
      <c r="AI161" s="348">
        <f t="shared" si="57"/>
        <v>1013</v>
      </c>
      <c r="AJ161" s="348"/>
      <c r="AK161" s="348">
        <f>AK162</f>
        <v>2998</v>
      </c>
      <c r="AL161" s="348"/>
      <c r="AM161" s="353">
        <f t="shared" ref="AM161:AM205" si="58">J161-P161</f>
        <v>-516.29492199999368</v>
      </c>
      <c r="AN161" s="395">
        <f t="shared" ref="AN161:AN205" si="59">AG161-J161</f>
        <v>-145.48707800000557</v>
      </c>
      <c r="AS161" s="267">
        <f t="shared" si="46"/>
        <v>146.15307799999573</v>
      </c>
      <c r="AT161" s="267">
        <f t="shared" si="47"/>
        <v>55357.936000000002</v>
      </c>
      <c r="AU161" s="267">
        <f t="shared" si="48"/>
        <v>0</v>
      </c>
      <c r="AV161" s="267">
        <f t="shared" si="49"/>
        <v>145.48707800000557</v>
      </c>
      <c r="AW161" s="267">
        <f t="shared" si="50"/>
        <v>146.15307799999573</v>
      </c>
    </row>
    <row r="162" spans="1:49" s="270" customFormat="1" ht="30" customHeight="1">
      <c r="A162" s="632" t="s">
        <v>222</v>
      </c>
      <c r="B162" s="301" t="s">
        <v>415</v>
      </c>
      <c r="C162" s="301"/>
      <c r="D162" s="309"/>
      <c r="E162" s="304"/>
      <c r="F162" s="304"/>
      <c r="G162" s="304"/>
      <c r="H162" s="304"/>
      <c r="I162" s="326">
        <f t="shared" si="55"/>
        <v>59515.089077999997</v>
      </c>
      <c r="J162" s="326">
        <f t="shared" si="55"/>
        <v>55503.423078000007</v>
      </c>
      <c r="K162" s="326">
        <f t="shared" si="55"/>
        <v>0</v>
      </c>
      <c r="L162" s="326">
        <f t="shared" si="55"/>
        <v>1013</v>
      </c>
      <c r="M162" s="326">
        <f t="shared" si="55"/>
        <v>2998.6660000000002</v>
      </c>
      <c r="N162" s="326">
        <f>N163</f>
        <v>0</v>
      </c>
      <c r="O162" s="326">
        <f t="shared" si="56"/>
        <v>60030.756000000001</v>
      </c>
      <c r="P162" s="326">
        <f t="shared" si="56"/>
        <v>56019.718000000001</v>
      </c>
      <c r="Q162" s="326">
        <f t="shared" si="56"/>
        <v>0</v>
      </c>
      <c r="R162" s="326">
        <f t="shared" si="56"/>
        <v>1013</v>
      </c>
      <c r="S162" s="326">
        <f t="shared" si="56"/>
        <v>2998.038</v>
      </c>
      <c r="T162" s="326">
        <f t="shared" si="56"/>
        <v>0</v>
      </c>
      <c r="U162" s="326">
        <f t="shared" si="56"/>
        <v>0</v>
      </c>
      <c r="V162" s="326">
        <f t="shared" si="56"/>
        <v>0</v>
      </c>
      <c r="W162" s="326">
        <f t="shared" si="56"/>
        <v>0</v>
      </c>
      <c r="X162" s="326">
        <f t="shared" si="56"/>
        <v>0</v>
      </c>
      <c r="Y162" s="326">
        <f t="shared" si="56"/>
        <v>0</v>
      </c>
      <c r="Z162" s="326">
        <f t="shared" si="56"/>
        <v>59369.982019000003</v>
      </c>
      <c r="AA162" s="326">
        <f t="shared" si="56"/>
        <v>55358.316019000005</v>
      </c>
      <c r="AB162" s="326">
        <f t="shared" si="56"/>
        <v>0</v>
      </c>
      <c r="AC162" s="326">
        <f t="shared" si="56"/>
        <v>1013</v>
      </c>
      <c r="AD162" s="326"/>
      <c r="AE162" s="326">
        <f t="shared" si="57"/>
        <v>2998.6660000000002</v>
      </c>
      <c r="AF162" s="326">
        <f t="shared" si="57"/>
        <v>59368.936000000002</v>
      </c>
      <c r="AG162" s="326">
        <f t="shared" si="57"/>
        <v>55357.936000000002</v>
      </c>
      <c r="AH162" s="348">
        <f t="shared" si="57"/>
        <v>0</v>
      </c>
      <c r="AI162" s="348">
        <f t="shared" si="57"/>
        <v>1013</v>
      </c>
      <c r="AJ162" s="348"/>
      <c r="AK162" s="348">
        <f>AK163</f>
        <v>2998</v>
      </c>
      <c r="AL162" s="348"/>
      <c r="AM162" s="353">
        <f t="shared" si="58"/>
        <v>-516.29492199999368</v>
      </c>
      <c r="AN162" s="395">
        <f t="shared" si="59"/>
        <v>-145.48707800000557</v>
      </c>
      <c r="AS162" s="267">
        <f t="shared" si="46"/>
        <v>146.15307799999573</v>
      </c>
      <c r="AT162" s="267">
        <f t="shared" si="47"/>
        <v>55357.936000000002</v>
      </c>
      <c r="AU162" s="267">
        <f t="shared" si="48"/>
        <v>0</v>
      </c>
      <c r="AV162" s="267">
        <f t="shared" si="49"/>
        <v>145.48707800000557</v>
      </c>
      <c r="AW162" s="267">
        <f t="shared" si="50"/>
        <v>146.15307799999573</v>
      </c>
    </row>
    <row r="163" spans="1:49" ht="30" customHeight="1">
      <c r="A163" s="305"/>
      <c r="B163" s="306" t="s">
        <v>267</v>
      </c>
      <c r="C163" s="306"/>
      <c r="D163" s="310"/>
      <c r="E163" s="307"/>
      <c r="F163" s="307"/>
      <c r="G163" s="307"/>
      <c r="H163" s="307"/>
      <c r="I163" s="328">
        <f t="shared" ref="I163:AC163" si="60">SUM(I164:I205)</f>
        <v>59515.089077999997</v>
      </c>
      <c r="J163" s="328">
        <f t="shared" si="60"/>
        <v>55503.423078000007</v>
      </c>
      <c r="K163" s="328">
        <f t="shared" si="60"/>
        <v>0</v>
      </c>
      <c r="L163" s="328">
        <f t="shared" si="60"/>
        <v>1013</v>
      </c>
      <c r="M163" s="328">
        <f t="shared" si="60"/>
        <v>2998.6660000000002</v>
      </c>
      <c r="N163" s="328">
        <f t="shared" si="60"/>
        <v>0</v>
      </c>
      <c r="O163" s="328">
        <f t="shared" si="60"/>
        <v>60030.756000000001</v>
      </c>
      <c r="P163" s="328">
        <f t="shared" si="60"/>
        <v>56019.718000000001</v>
      </c>
      <c r="Q163" s="328">
        <f t="shared" si="60"/>
        <v>0</v>
      </c>
      <c r="R163" s="328">
        <f t="shared" si="60"/>
        <v>1013</v>
      </c>
      <c r="S163" s="328">
        <f t="shared" si="60"/>
        <v>2998.038</v>
      </c>
      <c r="T163" s="328">
        <f t="shared" si="60"/>
        <v>0</v>
      </c>
      <c r="U163" s="328">
        <f t="shared" si="60"/>
        <v>0</v>
      </c>
      <c r="V163" s="328">
        <f t="shared" si="60"/>
        <v>0</v>
      </c>
      <c r="W163" s="328">
        <f t="shared" si="60"/>
        <v>0</v>
      </c>
      <c r="X163" s="328">
        <f t="shared" si="60"/>
        <v>0</v>
      </c>
      <c r="Y163" s="328">
        <f t="shared" si="60"/>
        <v>0</v>
      </c>
      <c r="Z163" s="328">
        <f t="shared" si="60"/>
        <v>59369.982019000003</v>
      </c>
      <c r="AA163" s="328">
        <f t="shared" si="60"/>
        <v>55358.316019000005</v>
      </c>
      <c r="AB163" s="328">
        <f t="shared" si="60"/>
        <v>0</v>
      </c>
      <c r="AC163" s="328">
        <f t="shared" si="60"/>
        <v>1013</v>
      </c>
      <c r="AD163" s="328"/>
      <c r="AE163" s="328">
        <f>SUM(AE164:AE205)</f>
        <v>2998.6660000000002</v>
      </c>
      <c r="AF163" s="328">
        <f>SUM(AF164:AF205)</f>
        <v>59368.936000000002</v>
      </c>
      <c r="AG163" s="328">
        <f>SUM(AG164:AG205)</f>
        <v>55357.936000000002</v>
      </c>
      <c r="AH163" s="349">
        <f>SUM(AH164:AH205)</f>
        <v>0</v>
      </c>
      <c r="AI163" s="349">
        <f>SUM(AI164:AI205)</f>
        <v>1013</v>
      </c>
      <c r="AJ163" s="349"/>
      <c r="AK163" s="349">
        <f>SUM(AK164:AK205)</f>
        <v>2998</v>
      </c>
      <c r="AL163" s="349"/>
      <c r="AM163" s="353">
        <f t="shared" si="58"/>
        <v>-516.29492199999368</v>
      </c>
      <c r="AN163" s="395">
        <f t="shared" si="59"/>
        <v>-145.48707800000557</v>
      </c>
      <c r="AS163" s="267">
        <f t="shared" si="46"/>
        <v>146.15307799999573</v>
      </c>
      <c r="AT163" s="267">
        <f t="shared" si="47"/>
        <v>55357.936000000002</v>
      </c>
      <c r="AU163" s="267">
        <f t="shared" si="48"/>
        <v>0</v>
      </c>
      <c r="AV163" s="267">
        <f t="shared" si="49"/>
        <v>145.48707800000557</v>
      </c>
      <c r="AW163" s="267">
        <f t="shared" si="50"/>
        <v>146.15307799999573</v>
      </c>
    </row>
    <row r="164" spans="1:49" ht="36.75" hidden="1" customHeight="1" outlineLevel="1">
      <c r="A164" s="308">
        <v>1</v>
      </c>
      <c r="B164" s="306" t="s">
        <v>665</v>
      </c>
      <c r="C164" s="306"/>
      <c r="D164" s="307" t="s">
        <v>635</v>
      </c>
      <c r="E164" s="305" t="s">
        <v>666</v>
      </c>
      <c r="F164" s="305" t="s">
        <v>667</v>
      </c>
      <c r="G164" s="305" t="s">
        <v>272</v>
      </c>
      <c r="H164" s="307" t="s">
        <v>668</v>
      </c>
      <c r="I164" s="334">
        <f t="shared" ref="I164:I205" si="61">SUM(J164:M164)</f>
        <v>1498.0150000000001</v>
      </c>
      <c r="J164" s="334">
        <v>1498.0150000000001</v>
      </c>
      <c r="K164" s="334"/>
      <c r="L164" s="334"/>
      <c r="M164" s="334"/>
      <c r="N164" s="329" t="s">
        <v>669</v>
      </c>
      <c r="O164" s="334">
        <f t="shared" ref="O164:O176" si="62">SUM(P164:S164)</f>
        <v>1500</v>
      </c>
      <c r="P164" s="334">
        <v>1500</v>
      </c>
      <c r="Q164" s="334"/>
      <c r="R164" s="334"/>
      <c r="S164" s="334"/>
      <c r="T164" s="328"/>
      <c r="U164" s="328"/>
      <c r="V164" s="328"/>
      <c r="W164" s="328"/>
      <c r="X164" s="328"/>
      <c r="Y164" s="328"/>
      <c r="Z164" s="328">
        <f t="shared" ref="Z164:Z205" si="63">SUM(AA164:AE164)</f>
        <v>1498.0150000000001</v>
      </c>
      <c r="AA164" s="334">
        <v>1498.0150000000001</v>
      </c>
      <c r="AB164" s="328"/>
      <c r="AC164" s="328"/>
      <c r="AD164" s="328"/>
      <c r="AE164" s="328"/>
      <c r="AF164" s="334">
        <f t="shared" ref="AF164:AF205" si="64">SUM(AG164:AK164)</f>
        <v>1498</v>
      </c>
      <c r="AG164" s="334">
        <v>1498</v>
      </c>
      <c r="AH164" s="352"/>
      <c r="AI164" s="352"/>
      <c r="AJ164" s="352"/>
      <c r="AK164" s="352"/>
      <c r="AL164" s="349"/>
      <c r="AM164" s="353">
        <f t="shared" si="58"/>
        <v>-1.9849999999999</v>
      </c>
      <c r="AN164" s="395">
        <f t="shared" si="59"/>
        <v>-1.5000000000100044E-2</v>
      </c>
      <c r="AS164" s="267">
        <f t="shared" si="46"/>
        <v>1.5000000000100044E-2</v>
      </c>
      <c r="AT164" s="267">
        <f t="shared" si="47"/>
        <v>1498</v>
      </c>
      <c r="AU164" s="267">
        <f t="shared" si="48"/>
        <v>0</v>
      </c>
      <c r="AV164" s="267">
        <f t="shared" si="49"/>
        <v>1.5000000000100044E-2</v>
      </c>
      <c r="AW164" s="267">
        <f t="shared" si="50"/>
        <v>1.5000000000100044E-2</v>
      </c>
    </row>
    <row r="165" spans="1:49" ht="36.75" hidden="1" customHeight="1" outlineLevel="1">
      <c r="A165" s="308">
        <v>2</v>
      </c>
      <c r="B165" s="306" t="s">
        <v>670</v>
      </c>
      <c r="C165" s="306"/>
      <c r="D165" s="307" t="s">
        <v>635</v>
      </c>
      <c r="E165" s="305" t="s">
        <v>671</v>
      </c>
      <c r="F165" s="305" t="s">
        <v>672</v>
      </c>
      <c r="G165" s="305" t="s">
        <v>272</v>
      </c>
      <c r="H165" s="307" t="s">
        <v>673</v>
      </c>
      <c r="I165" s="334">
        <f t="shared" si="61"/>
        <v>897.55205899999999</v>
      </c>
      <c r="J165" s="334">
        <v>897.55205899999999</v>
      </c>
      <c r="K165" s="334"/>
      <c r="L165" s="334"/>
      <c r="M165" s="334"/>
      <c r="N165" s="329" t="s">
        <v>669</v>
      </c>
      <c r="O165" s="334">
        <f t="shared" si="62"/>
        <v>1000</v>
      </c>
      <c r="P165" s="334">
        <v>1000</v>
      </c>
      <c r="Q165" s="334"/>
      <c r="R165" s="334"/>
      <c r="S165" s="334"/>
      <c r="T165" s="328"/>
      <c r="U165" s="328"/>
      <c r="V165" s="328"/>
      <c r="W165" s="328"/>
      <c r="X165" s="328"/>
      <c r="Y165" s="328"/>
      <c r="Z165" s="328">
        <f t="shared" si="63"/>
        <v>807</v>
      </c>
      <c r="AA165" s="328">
        <v>807</v>
      </c>
      <c r="AB165" s="328"/>
      <c r="AC165" s="328"/>
      <c r="AD165" s="328"/>
      <c r="AE165" s="328"/>
      <c r="AF165" s="334">
        <f t="shared" si="64"/>
        <v>807</v>
      </c>
      <c r="AG165" s="334">
        <v>807</v>
      </c>
      <c r="AH165" s="352"/>
      <c r="AI165" s="352"/>
      <c r="AJ165" s="352"/>
      <c r="AK165" s="352"/>
      <c r="AL165" s="349"/>
      <c r="AM165" s="353">
        <f t="shared" si="58"/>
        <v>-102.44794100000001</v>
      </c>
      <c r="AN165" s="395">
        <f t="shared" si="59"/>
        <v>-90.552058999999986</v>
      </c>
      <c r="AS165" s="267">
        <f t="shared" si="46"/>
        <v>90.552058999999986</v>
      </c>
      <c r="AT165" s="267">
        <f t="shared" si="47"/>
        <v>807</v>
      </c>
      <c r="AU165" s="267">
        <f t="shared" si="48"/>
        <v>0</v>
      </c>
      <c r="AV165" s="267">
        <f t="shared" si="49"/>
        <v>90.552058999999986</v>
      </c>
      <c r="AW165" s="267">
        <f t="shared" si="50"/>
        <v>90.552058999999986</v>
      </c>
    </row>
    <row r="166" spans="1:49" ht="36.75" hidden="1" customHeight="1" outlineLevel="1">
      <c r="A166" s="308">
        <v>3</v>
      </c>
      <c r="B166" s="306" t="s">
        <v>674</v>
      </c>
      <c r="C166" s="306"/>
      <c r="D166" s="307" t="s">
        <v>635</v>
      </c>
      <c r="E166" s="307" t="s">
        <v>649</v>
      </c>
      <c r="F166" s="305" t="s">
        <v>675</v>
      </c>
      <c r="G166" s="305" t="s">
        <v>272</v>
      </c>
      <c r="H166" s="307" t="s">
        <v>676</v>
      </c>
      <c r="I166" s="334">
        <f t="shared" si="61"/>
        <v>999.55499999999995</v>
      </c>
      <c r="J166" s="334">
        <v>999.55499999999995</v>
      </c>
      <c r="K166" s="334"/>
      <c r="L166" s="334"/>
      <c r="M166" s="334"/>
      <c r="N166" s="329" t="s">
        <v>669</v>
      </c>
      <c r="O166" s="334">
        <f t="shared" si="62"/>
        <v>1100</v>
      </c>
      <c r="P166" s="334">
        <v>1100</v>
      </c>
      <c r="Q166" s="334"/>
      <c r="R166" s="334"/>
      <c r="S166" s="334"/>
      <c r="T166" s="328"/>
      <c r="U166" s="328"/>
      <c r="V166" s="328"/>
      <c r="W166" s="328"/>
      <c r="X166" s="328"/>
      <c r="Y166" s="328"/>
      <c r="Z166" s="328">
        <f t="shared" si="63"/>
        <v>945</v>
      </c>
      <c r="AA166" s="334">
        <v>945</v>
      </c>
      <c r="AB166" s="328"/>
      <c r="AC166" s="328"/>
      <c r="AD166" s="328"/>
      <c r="AE166" s="328"/>
      <c r="AF166" s="334">
        <f t="shared" si="64"/>
        <v>945</v>
      </c>
      <c r="AG166" s="334">
        <v>945</v>
      </c>
      <c r="AH166" s="352"/>
      <c r="AI166" s="352"/>
      <c r="AJ166" s="352"/>
      <c r="AK166" s="352"/>
      <c r="AL166" s="349"/>
      <c r="AM166" s="353">
        <f t="shared" si="58"/>
        <v>-100.44500000000005</v>
      </c>
      <c r="AN166" s="395">
        <f t="shared" si="59"/>
        <v>-54.55499999999995</v>
      </c>
      <c r="AS166" s="267">
        <f t="shared" si="46"/>
        <v>54.55499999999995</v>
      </c>
      <c r="AT166" s="267">
        <f t="shared" si="47"/>
        <v>945</v>
      </c>
      <c r="AU166" s="267">
        <f t="shared" si="48"/>
        <v>0</v>
      </c>
      <c r="AV166" s="267">
        <f t="shared" si="49"/>
        <v>54.55499999999995</v>
      </c>
      <c r="AW166" s="267">
        <f t="shared" si="50"/>
        <v>54.55499999999995</v>
      </c>
    </row>
    <row r="167" spans="1:49" ht="36.75" hidden="1" customHeight="1" outlineLevel="1">
      <c r="A167" s="308">
        <v>4</v>
      </c>
      <c r="B167" s="306" t="s">
        <v>677</v>
      </c>
      <c r="C167" s="306"/>
      <c r="D167" s="307" t="s">
        <v>635</v>
      </c>
      <c r="E167" s="305" t="s">
        <v>678</v>
      </c>
      <c r="F167" s="305" t="s">
        <v>679</v>
      </c>
      <c r="G167" s="305" t="s">
        <v>272</v>
      </c>
      <c r="H167" s="307" t="s">
        <v>680</v>
      </c>
      <c r="I167" s="334">
        <f t="shared" si="61"/>
        <v>2476.4690000000001</v>
      </c>
      <c r="J167" s="334">
        <v>2476.4690000000001</v>
      </c>
      <c r="K167" s="334"/>
      <c r="L167" s="334"/>
      <c r="M167" s="334"/>
      <c r="N167" s="329" t="s">
        <v>669</v>
      </c>
      <c r="O167" s="334">
        <f t="shared" si="62"/>
        <v>2540</v>
      </c>
      <c r="P167" s="334">
        <v>2540</v>
      </c>
      <c r="Q167" s="334"/>
      <c r="R167" s="334"/>
      <c r="S167" s="334"/>
      <c r="T167" s="328"/>
      <c r="U167" s="328"/>
      <c r="V167" s="328"/>
      <c r="W167" s="328"/>
      <c r="X167" s="328"/>
      <c r="Y167" s="328"/>
      <c r="Z167" s="328">
        <f t="shared" si="63"/>
        <v>2476.4690000000001</v>
      </c>
      <c r="AA167" s="328">
        <v>2476.4690000000001</v>
      </c>
      <c r="AB167" s="328"/>
      <c r="AC167" s="328"/>
      <c r="AD167" s="328"/>
      <c r="AE167" s="328"/>
      <c r="AF167" s="334">
        <f t="shared" si="64"/>
        <v>2476</v>
      </c>
      <c r="AG167" s="334">
        <v>2476</v>
      </c>
      <c r="AH167" s="352"/>
      <c r="AI167" s="352"/>
      <c r="AJ167" s="352"/>
      <c r="AK167" s="352"/>
      <c r="AL167" s="349"/>
      <c r="AM167" s="353">
        <f t="shared" si="58"/>
        <v>-63.530999999999949</v>
      </c>
      <c r="AN167" s="395">
        <f t="shared" si="59"/>
        <v>-0.46900000000005093</v>
      </c>
      <c r="AS167" s="267">
        <f t="shared" si="46"/>
        <v>0.46900000000005093</v>
      </c>
      <c r="AT167" s="267">
        <f t="shared" si="47"/>
        <v>2476</v>
      </c>
      <c r="AU167" s="267">
        <f t="shared" si="48"/>
        <v>0</v>
      </c>
      <c r="AV167" s="267">
        <f t="shared" si="49"/>
        <v>0.46900000000005093</v>
      </c>
      <c r="AW167" s="267">
        <f t="shared" si="50"/>
        <v>0.46900000000005093</v>
      </c>
    </row>
    <row r="168" spans="1:49" ht="36.75" hidden="1" customHeight="1" outlineLevel="1">
      <c r="A168" s="308">
        <v>5</v>
      </c>
      <c r="B168" s="306" t="s">
        <v>681</v>
      </c>
      <c r="C168" s="306"/>
      <c r="D168" s="307" t="s">
        <v>635</v>
      </c>
      <c r="E168" s="305" t="s">
        <v>661</v>
      </c>
      <c r="F168" s="305" t="s">
        <v>682</v>
      </c>
      <c r="G168" s="305" t="s">
        <v>272</v>
      </c>
      <c r="H168" s="307" t="s">
        <v>683</v>
      </c>
      <c r="I168" s="334">
        <f t="shared" si="61"/>
        <v>1929.3050189999999</v>
      </c>
      <c r="J168" s="334">
        <v>1929.3050189999999</v>
      </c>
      <c r="K168" s="334"/>
      <c r="L168" s="334"/>
      <c r="M168" s="334"/>
      <c r="N168" s="329" t="s">
        <v>669</v>
      </c>
      <c r="O168" s="334">
        <f t="shared" si="62"/>
        <v>2000</v>
      </c>
      <c r="P168" s="334">
        <v>2000</v>
      </c>
      <c r="Q168" s="334"/>
      <c r="R168" s="334"/>
      <c r="S168" s="334"/>
      <c r="T168" s="328"/>
      <c r="U168" s="328"/>
      <c r="V168" s="328"/>
      <c r="W168" s="328"/>
      <c r="X168" s="328"/>
      <c r="Y168" s="328"/>
      <c r="Z168" s="328">
        <f t="shared" si="63"/>
        <v>1929.3050189999999</v>
      </c>
      <c r="AA168" s="328">
        <v>1929.3050189999999</v>
      </c>
      <c r="AB168" s="328"/>
      <c r="AC168" s="328"/>
      <c r="AD168" s="328"/>
      <c r="AE168" s="328"/>
      <c r="AF168" s="334">
        <f t="shared" si="64"/>
        <v>1929</v>
      </c>
      <c r="AG168" s="334">
        <v>1929</v>
      </c>
      <c r="AH168" s="352"/>
      <c r="AI168" s="352"/>
      <c r="AJ168" s="352"/>
      <c r="AK168" s="352"/>
      <c r="AL168" s="349"/>
      <c r="AM168" s="353">
        <f t="shared" si="58"/>
        <v>-70.694981000000098</v>
      </c>
      <c r="AN168" s="395">
        <f t="shared" si="59"/>
        <v>-0.30501899999990201</v>
      </c>
      <c r="AS168" s="267">
        <f t="shared" si="46"/>
        <v>0.30501899999990201</v>
      </c>
      <c r="AT168" s="267">
        <f t="shared" si="47"/>
        <v>1929</v>
      </c>
      <c r="AU168" s="267">
        <f t="shared" si="48"/>
        <v>0</v>
      </c>
      <c r="AV168" s="267">
        <f t="shared" si="49"/>
        <v>0.30501899999990201</v>
      </c>
      <c r="AW168" s="267">
        <f t="shared" si="50"/>
        <v>0.30501899999990201</v>
      </c>
    </row>
    <row r="169" spans="1:49" ht="36.75" hidden="1" customHeight="1" outlineLevel="1">
      <c r="A169" s="308">
        <v>6</v>
      </c>
      <c r="B169" s="306" t="s">
        <v>684</v>
      </c>
      <c r="C169" s="306"/>
      <c r="D169" s="307" t="s">
        <v>635</v>
      </c>
      <c r="E169" s="305" t="s">
        <v>661</v>
      </c>
      <c r="F169" s="307" t="s">
        <v>685</v>
      </c>
      <c r="G169" s="305" t="s">
        <v>272</v>
      </c>
      <c r="H169" s="307" t="s">
        <v>686</v>
      </c>
      <c r="I169" s="334">
        <f t="shared" si="61"/>
        <v>1100</v>
      </c>
      <c r="J169" s="334">
        <v>1100</v>
      </c>
      <c r="K169" s="334"/>
      <c r="L169" s="334"/>
      <c r="M169" s="334"/>
      <c r="N169" s="329" t="s">
        <v>669</v>
      </c>
      <c r="O169" s="334">
        <f t="shared" si="62"/>
        <v>1100</v>
      </c>
      <c r="P169" s="334">
        <v>1100</v>
      </c>
      <c r="Q169" s="334"/>
      <c r="R169" s="334"/>
      <c r="S169" s="334"/>
      <c r="T169" s="328"/>
      <c r="U169" s="328"/>
      <c r="V169" s="328"/>
      <c r="W169" s="328"/>
      <c r="X169" s="328"/>
      <c r="Y169" s="328"/>
      <c r="Z169" s="328">
        <f t="shared" si="63"/>
        <v>1100</v>
      </c>
      <c r="AA169" s="328">
        <v>1100</v>
      </c>
      <c r="AB169" s="328"/>
      <c r="AC169" s="328"/>
      <c r="AD169" s="328"/>
      <c r="AE169" s="328"/>
      <c r="AF169" s="334">
        <f t="shared" si="64"/>
        <v>1100</v>
      </c>
      <c r="AG169" s="334">
        <v>1100</v>
      </c>
      <c r="AH169" s="352"/>
      <c r="AI169" s="352"/>
      <c r="AJ169" s="352"/>
      <c r="AK169" s="352"/>
      <c r="AL169" s="349"/>
      <c r="AM169" s="353">
        <f t="shared" si="58"/>
        <v>0</v>
      </c>
      <c r="AN169" s="395">
        <f t="shared" si="59"/>
        <v>0</v>
      </c>
      <c r="AS169" s="267">
        <f t="shared" si="46"/>
        <v>0</v>
      </c>
      <c r="AT169" s="267">
        <f t="shared" si="47"/>
        <v>1100</v>
      </c>
      <c r="AU169" s="267">
        <f t="shared" si="48"/>
        <v>0</v>
      </c>
      <c r="AV169" s="267">
        <f t="shared" si="49"/>
        <v>0</v>
      </c>
      <c r="AW169" s="267">
        <f t="shared" si="50"/>
        <v>0</v>
      </c>
    </row>
    <row r="170" spans="1:49" ht="36.75" hidden="1" customHeight="1" outlineLevel="1">
      <c r="A170" s="308">
        <v>7</v>
      </c>
      <c r="B170" s="306" t="s">
        <v>687</v>
      </c>
      <c r="C170" s="306"/>
      <c r="D170" s="307" t="s">
        <v>635</v>
      </c>
      <c r="E170" s="305" t="s">
        <v>661</v>
      </c>
      <c r="F170" s="307" t="s">
        <v>688</v>
      </c>
      <c r="G170" s="305" t="s">
        <v>272</v>
      </c>
      <c r="H170" s="307" t="s">
        <v>689</v>
      </c>
      <c r="I170" s="334">
        <f t="shared" si="61"/>
        <v>590</v>
      </c>
      <c r="J170" s="334">
        <v>590</v>
      </c>
      <c r="K170" s="334"/>
      <c r="L170" s="334"/>
      <c r="M170" s="334"/>
      <c r="N170" s="329" t="s">
        <v>669</v>
      </c>
      <c r="O170" s="334">
        <f t="shared" si="62"/>
        <v>590</v>
      </c>
      <c r="P170" s="334">
        <v>590</v>
      </c>
      <c r="Q170" s="334"/>
      <c r="R170" s="334"/>
      <c r="S170" s="334"/>
      <c r="T170" s="328"/>
      <c r="U170" s="328"/>
      <c r="V170" s="328"/>
      <c r="W170" s="328"/>
      <c r="X170" s="328"/>
      <c r="Y170" s="328"/>
      <c r="Z170" s="328">
        <f t="shared" si="63"/>
        <v>590</v>
      </c>
      <c r="AA170" s="328">
        <v>590</v>
      </c>
      <c r="AB170" s="328"/>
      <c r="AC170" s="328"/>
      <c r="AD170" s="328"/>
      <c r="AE170" s="328"/>
      <c r="AF170" s="334">
        <f t="shared" si="64"/>
        <v>590</v>
      </c>
      <c r="AG170" s="334">
        <v>590</v>
      </c>
      <c r="AH170" s="352"/>
      <c r="AI170" s="352"/>
      <c r="AJ170" s="352"/>
      <c r="AK170" s="352"/>
      <c r="AL170" s="349"/>
      <c r="AM170" s="353">
        <f t="shared" si="58"/>
        <v>0</v>
      </c>
      <c r="AN170" s="395">
        <f t="shared" si="59"/>
        <v>0</v>
      </c>
      <c r="AS170" s="267">
        <f t="shared" si="46"/>
        <v>0</v>
      </c>
      <c r="AT170" s="267">
        <f t="shared" si="47"/>
        <v>590</v>
      </c>
      <c r="AU170" s="267">
        <f t="shared" si="48"/>
        <v>0</v>
      </c>
      <c r="AV170" s="267">
        <f t="shared" si="49"/>
        <v>0</v>
      </c>
      <c r="AW170" s="267">
        <f t="shared" si="50"/>
        <v>0</v>
      </c>
    </row>
    <row r="171" spans="1:49" ht="36.75" hidden="1" customHeight="1" outlineLevel="1">
      <c r="A171" s="308">
        <v>8</v>
      </c>
      <c r="B171" s="306" t="s">
        <v>690</v>
      </c>
      <c r="C171" s="306"/>
      <c r="D171" s="307" t="s">
        <v>635</v>
      </c>
      <c r="E171" s="305" t="s">
        <v>671</v>
      </c>
      <c r="F171" s="307" t="s">
        <v>691</v>
      </c>
      <c r="G171" s="305" t="s">
        <v>272</v>
      </c>
      <c r="H171" s="307" t="s">
        <v>692</v>
      </c>
      <c r="I171" s="334">
        <f t="shared" si="61"/>
        <v>300</v>
      </c>
      <c r="J171" s="334">
        <v>300</v>
      </c>
      <c r="K171" s="334"/>
      <c r="L171" s="334"/>
      <c r="M171" s="334"/>
      <c r="N171" s="329" t="s">
        <v>669</v>
      </c>
      <c r="O171" s="334">
        <f t="shared" si="62"/>
        <v>300</v>
      </c>
      <c r="P171" s="334">
        <v>300</v>
      </c>
      <c r="Q171" s="334"/>
      <c r="R171" s="334"/>
      <c r="S171" s="334"/>
      <c r="T171" s="328"/>
      <c r="U171" s="328"/>
      <c r="V171" s="328"/>
      <c r="W171" s="328"/>
      <c r="X171" s="328"/>
      <c r="Y171" s="328"/>
      <c r="Z171" s="328">
        <f t="shared" si="63"/>
        <v>300</v>
      </c>
      <c r="AA171" s="328">
        <v>300</v>
      </c>
      <c r="AB171" s="328"/>
      <c r="AC171" s="328"/>
      <c r="AD171" s="328"/>
      <c r="AE171" s="328"/>
      <c r="AF171" s="334">
        <f t="shared" si="64"/>
        <v>300</v>
      </c>
      <c r="AG171" s="334">
        <v>300</v>
      </c>
      <c r="AH171" s="352"/>
      <c r="AI171" s="352"/>
      <c r="AJ171" s="352"/>
      <c r="AK171" s="352"/>
      <c r="AL171" s="349"/>
      <c r="AM171" s="353">
        <f t="shared" si="58"/>
        <v>0</v>
      </c>
      <c r="AN171" s="395">
        <f t="shared" si="59"/>
        <v>0</v>
      </c>
      <c r="AS171" s="267">
        <f t="shared" si="46"/>
        <v>0</v>
      </c>
      <c r="AT171" s="267">
        <f t="shared" si="47"/>
        <v>300</v>
      </c>
      <c r="AU171" s="267">
        <f t="shared" si="48"/>
        <v>0</v>
      </c>
      <c r="AV171" s="267">
        <f t="shared" si="49"/>
        <v>0</v>
      </c>
      <c r="AW171" s="267">
        <f t="shared" si="50"/>
        <v>0</v>
      </c>
    </row>
    <row r="172" spans="1:49" ht="36.75" hidden="1" customHeight="1" outlineLevel="1">
      <c r="A172" s="308">
        <v>9</v>
      </c>
      <c r="B172" s="306" t="s">
        <v>693</v>
      </c>
      <c r="C172" s="306"/>
      <c r="D172" s="307" t="s">
        <v>635</v>
      </c>
      <c r="E172" s="305" t="s">
        <v>46</v>
      </c>
      <c r="F172" s="307" t="s">
        <v>694</v>
      </c>
      <c r="G172" s="305" t="s">
        <v>272</v>
      </c>
      <c r="H172" s="307" t="s">
        <v>695</v>
      </c>
      <c r="I172" s="334">
        <f t="shared" si="61"/>
        <v>1500</v>
      </c>
      <c r="J172" s="334">
        <v>1500</v>
      </c>
      <c r="K172" s="334"/>
      <c r="L172" s="334"/>
      <c r="M172" s="334"/>
      <c r="N172" s="329" t="s">
        <v>669</v>
      </c>
      <c r="O172" s="334">
        <f t="shared" si="62"/>
        <v>1500</v>
      </c>
      <c r="P172" s="334">
        <v>1500</v>
      </c>
      <c r="Q172" s="334"/>
      <c r="R172" s="334"/>
      <c r="S172" s="334"/>
      <c r="T172" s="328"/>
      <c r="U172" s="328"/>
      <c r="V172" s="328"/>
      <c r="W172" s="328"/>
      <c r="X172" s="328"/>
      <c r="Y172" s="328"/>
      <c r="Z172" s="328">
        <f t="shared" si="63"/>
        <v>1500</v>
      </c>
      <c r="AA172" s="328">
        <v>1500</v>
      </c>
      <c r="AB172" s="328"/>
      <c r="AC172" s="328"/>
      <c r="AD172" s="328"/>
      <c r="AE172" s="328"/>
      <c r="AF172" s="334">
        <f t="shared" si="64"/>
        <v>1500</v>
      </c>
      <c r="AG172" s="334">
        <v>1500</v>
      </c>
      <c r="AH172" s="352"/>
      <c r="AI172" s="352"/>
      <c r="AJ172" s="352"/>
      <c r="AK172" s="352"/>
      <c r="AL172" s="349"/>
      <c r="AM172" s="353">
        <f t="shared" si="58"/>
        <v>0</v>
      </c>
      <c r="AN172" s="395">
        <f t="shared" si="59"/>
        <v>0</v>
      </c>
      <c r="AS172" s="267">
        <f t="shared" si="46"/>
        <v>0</v>
      </c>
      <c r="AT172" s="267">
        <f t="shared" si="47"/>
        <v>1500</v>
      </c>
      <c r="AU172" s="267">
        <f t="shared" si="48"/>
        <v>0</v>
      </c>
      <c r="AV172" s="267">
        <f t="shared" si="49"/>
        <v>0</v>
      </c>
      <c r="AW172" s="267">
        <f t="shared" si="50"/>
        <v>0</v>
      </c>
    </row>
    <row r="173" spans="1:49" ht="36.75" hidden="1" customHeight="1" outlineLevel="1">
      <c r="A173" s="308">
        <v>10</v>
      </c>
      <c r="B173" s="306" t="s">
        <v>696</v>
      </c>
      <c r="C173" s="306"/>
      <c r="D173" s="307" t="s">
        <v>635</v>
      </c>
      <c r="E173" s="305" t="s">
        <v>697</v>
      </c>
      <c r="F173" s="307" t="s">
        <v>698</v>
      </c>
      <c r="G173" s="305" t="s">
        <v>272</v>
      </c>
      <c r="H173" s="307" t="s">
        <v>699</v>
      </c>
      <c r="I173" s="334">
        <f t="shared" si="61"/>
        <v>1700</v>
      </c>
      <c r="J173" s="334">
        <v>1700</v>
      </c>
      <c r="K173" s="334"/>
      <c r="L173" s="334"/>
      <c r="M173" s="334"/>
      <c r="N173" s="329" t="s">
        <v>669</v>
      </c>
      <c r="O173" s="334">
        <f t="shared" si="62"/>
        <v>1700</v>
      </c>
      <c r="P173" s="334">
        <v>1700</v>
      </c>
      <c r="Q173" s="334"/>
      <c r="R173" s="334"/>
      <c r="S173" s="334"/>
      <c r="T173" s="328"/>
      <c r="U173" s="328"/>
      <c r="V173" s="328"/>
      <c r="W173" s="328"/>
      <c r="X173" s="328"/>
      <c r="Y173" s="328"/>
      <c r="Z173" s="328">
        <f t="shared" si="63"/>
        <v>1700</v>
      </c>
      <c r="AA173" s="328">
        <v>1700</v>
      </c>
      <c r="AB173" s="328"/>
      <c r="AC173" s="328"/>
      <c r="AD173" s="328"/>
      <c r="AE173" s="328"/>
      <c r="AF173" s="334">
        <f t="shared" si="64"/>
        <v>1700</v>
      </c>
      <c r="AG173" s="334">
        <v>1700</v>
      </c>
      <c r="AH173" s="352"/>
      <c r="AI173" s="352"/>
      <c r="AJ173" s="352"/>
      <c r="AK173" s="352"/>
      <c r="AL173" s="349"/>
      <c r="AM173" s="353">
        <f t="shared" si="58"/>
        <v>0</v>
      </c>
      <c r="AN173" s="395">
        <f t="shared" si="59"/>
        <v>0</v>
      </c>
      <c r="AS173" s="267">
        <f t="shared" si="46"/>
        <v>0</v>
      </c>
      <c r="AT173" s="267">
        <f t="shared" si="47"/>
        <v>1700</v>
      </c>
      <c r="AU173" s="267">
        <f t="shared" si="48"/>
        <v>0</v>
      </c>
      <c r="AV173" s="267">
        <f t="shared" si="49"/>
        <v>0</v>
      </c>
      <c r="AW173" s="267">
        <f t="shared" si="50"/>
        <v>0</v>
      </c>
    </row>
    <row r="174" spans="1:49" ht="36.75" hidden="1" customHeight="1" outlineLevel="1">
      <c r="A174" s="308">
        <v>11</v>
      </c>
      <c r="B174" s="306" t="s">
        <v>700</v>
      </c>
      <c r="C174" s="306"/>
      <c r="D174" s="307" t="s">
        <v>635</v>
      </c>
      <c r="E174" s="305" t="s">
        <v>678</v>
      </c>
      <c r="F174" s="307" t="s">
        <v>701</v>
      </c>
      <c r="G174" s="305" t="s">
        <v>272</v>
      </c>
      <c r="H174" s="307" t="s">
        <v>702</v>
      </c>
      <c r="I174" s="334">
        <f t="shared" si="61"/>
        <v>1430</v>
      </c>
      <c r="J174" s="334">
        <v>1430</v>
      </c>
      <c r="K174" s="334"/>
      <c r="L174" s="334"/>
      <c r="M174" s="334"/>
      <c r="N174" s="329" t="s">
        <v>669</v>
      </c>
      <c r="O174" s="334">
        <f t="shared" si="62"/>
        <v>1430</v>
      </c>
      <c r="P174" s="334">
        <v>1430</v>
      </c>
      <c r="Q174" s="334"/>
      <c r="R174" s="334"/>
      <c r="S174" s="334"/>
      <c r="T174" s="328"/>
      <c r="U174" s="328"/>
      <c r="V174" s="328"/>
      <c r="W174" s="328"/>
      <c r="X174" s="328"/>
      <c r="Y174" s="328"/>
      <c r="Z174" s="328">
        <f t="shared" si="63"/>
        <v>1430</v>
      </c>
      <c r="AA174" s="328">
        <v>1430</v>
      </c>
      <c r="AB174" s="328"/>
      <c r="AC174" s="328"/>
      <c r="AD174" s="328"/>
      <c r="AE174" s="328"/>
      <c r="AF174" s="334">
        <f t="shared" si="64"/>
        <v>1430</v>
      </c>
      <c r="AG174" s="334">
        <v>1430</v>
      </c>
      <c r="AH174" s="352"/>
      <c r="AI174" s="352"/>
      <c r="AJ174" s="352"/>
      <c r="AK174" s="352"/>
      <c r="AL174" s="349"/>
      <c r="AM174" s="353">
        <f t="shared" si="58"/>
        <v>0</v>
      </c>
      <c r="AN174" s="395">
        <f t="shared" si="59"/>
        <v>0</v>
      </c>
      <c r="AS174" s="267">
        <f t="shared" si="46"/>
        <v>0</v>
      </c>
      <c r="AT174" s="267">
        <f t="shared" si="47"/>
        <v>1430</v>
      </c>
      <c r="AU174" s="267">
        <f t="shared" si="48"/>
        <v>0</v>
      </c>
      <c r="AV174" s="267">
        <f t="shared" si="49"/>
        <v>0</v>
      </c>
      <c r="AW174" s="267">
        <f t="shared" si="50"/>
        <v>0</v>
      </c>
    </row>
    <row r="175" spans="1:49" ht="36.75" hidden="1" customHeight="1" outlineLevel="1">
      <c r="A175" s="308">
        <v>12</v>
      </c>
      <c r="B175" s="306" t="s">
        <v>703</v>
      </c>
      <c r="C175" s="306"/>
      <c r="D175" s="307" t="s">
        <v>635</v>
      </c>
      <c r="E175" s="307" t="s">
        <v>636</v>
      </c>
      <c r="F175" s="307" t="s">
        <v>704</v>
      </c>
      <c r="G175" s="305" t="s">
        <v>272</v>
      </c>
      <c r="H175" s="307" t="s">
        <v>705</v>
      </c>
      <c r="I175" s="334">
        <f t="shared" si="61"/>
        <v>1500</v>
      </c>
      <c r="J175" s="334">
        <v>1500</v>
      </c>
      <c r="K175" s="334"/>
      <c r="L175" s="334"/>
      <c r="M175" s="334"/>
      <c r="N175" s="329" t="s">
        <v>669</v>
      </c>
      <c r="O175" s="334">
        <f t="shared" si="62"/>
        <v>1500</v>
      </c>
      <c r="P175" s="334">
        <v>1500</v>
      </c>
      <c r="Q175" s="334"/>
      <c r="R175" s="334"/>
      <c r="S175" s="334"/>
      <c r="T175" s="328"/>
      <c r="U175" s="328"/>
      <c r="V175" s="328"/>
      <c r="W175" s="328"/>
      <c r="X175" s="328"/>
      <c r="Y175" s="328"/>
      <c r="Z175" s="328">
        <f t="shared" si="63"/>
        <v>1500</v>
      </c>
      <c r="AA175" s="328">
        <v>1500</v>
      </c>
      <c r="AB175" s="328"/>
      <c r="AC175" s="328"/>
      <c r="AD175" s="328"/>
      <c r="AE175" s="328"/>
      <c r="AF175" s="334">
        <f t="shared" si="64"/>
        <v>1500</v>
      </c>
      <c r="AG175" s="334">
        <v>1500</v>
      </c>
      <c r="AH175" s="352"/>
      <c r="AI175" s="352"/>
      <c r="AJ175" s="352"/>
      <c r="AK175" s="352"/>
      <c r="AL175" s="349"/>
      <c r="AM175" s="353">
        <f t="shared" si="58"/>
        <v>0</v>
      </c>
      <c r="AN175" s="395">
        <f t="shared" si="59"/>
        <v>0</v>
      </c>
      <c r="AS175" s="267">
        <f t="shared" si="46"/>
        <v>0</v>
      </c>
      <c r="AT175" s="267">
        <f t="shared" si="47"/>
        <v>1500</v>
      </c>
      <c r="AU175" s="267">
        <f t="shared" si="48"/>
        <v>0</v>
      </c>
      <c r="AV175" s="267">
        <f t="shared" si="49"/>
        <v>0</v>
      </c>
      <c r="AW175" s="267">
        <f t="shared" si="50"/>
        <v>0</v>
      </c>
    </row>
    <row r="176" spans="1:49" ht="36.75" hidden="1" customHeight="1" outlineLevel="1">
      <c r="A176" s="308">
        <v>13</v>
      </c>
      <c r="B176" s="306" t="s">
        <v>706</v>
      </c>
      <c r="C176" s="306"/>
      <c r="D176" s="307" t="s">
        <v>635</v>
      </c>
      <c r="E176" s="305" t="s">
        <v>46</v>
      </c>
      <c r="F176" s="307" t="s">
        <v>707</v>
      </c>
      <c r="G176" s="305" t="s">
        <v>272</v>
      </c>
      <c r="H176" s="307" t="s">
        <v>708</v>
      </c>
      <c r="I176" s="334">
        <f t="shared" si="61"/>
        <v>500</v>
      </c>
      <c r="J176" s="334">
        <v>500</v>
      </c>
      <c r="K176" s="334"/>
      <c r="L176" s="334"/>
      <c r="M176" s="334"/>
      <c r="N176" s="329" t="s">
        <v>669</v>
      </c>
      <c r="O176" s="334">
        <f t="shared" si="62"/>
        <v>500</v>
      </c>
      <c r="P176" s="334">
        <v>500</v>
      </c>
      <c r="Q176" s="334"/>
      <c r="R176" s="334"/>
      <c r="S176" s="334"/>
      <c r="T176" s="328"/>
      <c r="U176" s="328"/>
      <c r="V176" s="328"/>
      <c r="W176" s="328"/>
      <c r="X176" s="328"/>
      <c r="Y176" s="328"/>
      <c r="Z176" s="328">
        <f t="shared" si="63"/>
        <v>500</v>
      </c>
      <c r="AA176" s="328">
        <v>500</v>
      </c>
      <c r="AB176" s="328"/>
      <c r="AC176" s="328"/>
      <c r="AD176" s="328"/>
      <c r="AE176" s="328"/>
      <c r="AF176" s="334">
        <f t="shared" si="64"/>
        <v>500</v>
      </c>
      <c r="AG176" s="334">
        <v>500</v>
      </c>
      <c r="AH176" s="352"/>
      <c r="AI176" s="352"/>
      <c r="AJ176" s="352"/>
      <c r="AK176" s="352"/>
      <c r="AL176" s="349"/>
      <c r="AM176" s="353">
        <f t="shared" si="58"/>
        <v>0</v>
      </c>
      <c r="AN176" s="395">
        <f t="shared" si="59"/>
        <v>0</v>
      </c>
      <c r="AS176" s="267">
        <f t="shared" si="46"/>
        <v>0</v>
      </c>
      <c r="AT176" s="267">
        <f t="shared" si="47"/>
        <v>500</v>
      </c>
      <c r="AU176" s="267">
        <f t="shared" si="48"/>
        <v>0</v>
      </c>
      <c r="AV176" s="267">
        <f t="shared" si="49"/>
        <v>0</v>
      </c>
      <c r="AW176" s="267">
        <f t="shared" si="50"/>
        <v>0</v>
      </c>
    </row>
    <row r="177" spans="1:49" ht="36.75" hidden="1" customHeight="1" outlineLevel="1">
      <c r="A177" s="308">
        <v>14</v>
      </c>
      <c r="B177" s="306" t="s">
        <v>709</v>
      </c>
      <c r="C177" s="306"/>
      <c r="D177" s="307" t="s">
        <v>635</v>
      </c>
      <c r="E177" s="305" t="s">
        <v>678</v>
      </c>
      <c r="F177" s="307" t="s">
        <v>710</v>
      </c>
      <c r="G177" s="305" t="s">
        <v>272</v>
      </c>
      <c r="H177" s="307" t="s">
        <v>711</v>
      </c>
      <c r="I177" s="334">
        <f t="shared" si="61"/>
        <v>1000</v>
      </c>
      <c r="J177" s="334">
        <v>1000</v>
      </c>
      <c r="K177" s="334"/>
      <c r="L177" s="334"/>
      <c r="M177" s="334"/>
      <c r="N177" s="329" t="s">
        <v>669</v>
      </c>
      <c r="O177" s="334">
        <v>1000</v>
      </c>
      <c r="P177" s="334">
        <v>1000</v>
      </c>
      <c r="Q177" s="334"/>
      <c r="R177" s="334"/>
      <c r="S177" s="334"/>
      <c r="T177" s="328"/>
      <c r="U177" s="328"/>
      <c r="V177" s="328"/>
      <c r="W177" s="328"/>
      <c r="X177" s="328"/>
      <c r="Y177" s="328"/>
      <c r="Z177" s="328">
        <f t="shared" si="63"/>
        <v>1000</v>
      </c>
      <c r="AA177" s="328">
        <v>1000</v>
      </c>
      <c r="AB177" s="328"/>
      <c r="AC177" s="328"/>
      <c r="AD177" s="328"/>
      <c r="AE177" s="328"/>
      <c r="AF177" s="334">
        <f t="shared" si="64"/>
        <v>1000</v>
      </c>
      <c r="AG177" s="334">
        <v>1000</v>
      </c>
      <c r="AH177" s="352"/>
      <c r="AI177" s="352"/>
      <c r="AJ177" s="352"/>
      <c r="AK177" s="352"/>
      <c r="AL177" s="349"/>
      <c r="AM177" s="353">
        <f t="shared" si="58"/>
        <v>0</v>
      </c>
      <c r="AN177" s="395">
        <f t="shared" si="59"/>
        <v>0</v>
      </c>
      <c r="AS177" s="267">
        <f t="shared" si="46"/>
        <v>0</v>
      </c>
      <c r="AT177" s="267">
        <f t="shared" si="47"/>
        <v>1000</v>
      </c>
      <c r="AU177" s="267">
        <f t="shared" si="48"/>
        <v>0</v>
      </c>
      <c r="AV177" s="267">
        <f t="shared" si="49"/>
        <v>0</v>
      </c>
      <c r="AW177" s="267">
        <f t="shared" si="50"/>
        <v>0</v>
      </c>
    </row>
    <row r="178" spans="1:49" ht="36.75" hidden="1" customHeight="1" outlineLevel="1">
      <c r="A178" s="308">
        <v>15</v>
      </c>
      <c r="B178" s="306" t="s">
        <v>712</v>
      </c>
      <c r="C178" s="306"/>
      <c r="D178" s="307" t="s">
        <v>635</v>
      </c>
      <c r="E178" s="305" t="s">
        <v>697</v>
      </c>
      <c r="F178" s="307" t="s">
        <v>713</v>
      </c>
      <c r="G178" s="305" t="s">
        <v>272</v>
      </c>
      <c r="H178" s="307" t="s">
        <v>714</v>
      </c>
      <c r="I178" s="334">
        <f t="shared" si="61"/>
        <v>500</v>
      </c>
      <c r="J178" s="334">
        <v>500</v>
      </c>
      <c r="K178" s="334"/>
      <c r="L178" s="334"/>
      <c r="M178" s="334"/>
      <c r="N178" s="329" t="s">
        <v>669</v>
      </c>
      <c r="O178" s="334">
        <v>500</v>
      </c>
      <c r="P178" s="334">
        <v>500</v>
      </c>
      <c r="Q178" s="334"/>
      <c r="R178" s="334"/>
      <c r="S178" s="334"/>
      <c r="T178" s="328"/>
      <c r="U178" s="328"/>
      <c r="V178" s="328"/>
      <c r="W178" s="328"/>
      <c r="X178" s="328"/>
      <c r="Y178" s="328"/>
      <c r="Z178" s="328">
        <f t="shared" si="63"/>
        <v>500</v>
      </c>
      <c r="AA178" s="328">
        <v>500</v>
      </c>
      <c r="AB178" s="328"/>
      <c r="AC178" s="328"/>
      <c r="AD178" s="328"/>
      <c r="AE178" s="328"/>
      <c r="AF178" s="334">
        <f t="shared" si="64"/>
        <v>500</v>
      </c>
      <c r="AG178" s="334">
        <v>500</v>
      </c>
      <c r="AH178" s="352"/>
      <c r="AI178" s="352"/>
      <c r="AJ178" s="352"/>
      <c r="AK178" s="352"/>
      <c r="AL178" s="349"/>
      <c r="AM178" s="353">
        <f t="shared" si="58"/>
        <v>0</v>
      </c>
      <c r="AN178" s="395">
        <f t="shared" si="59"/>
        <v>0</v>
      </c>
      <c r="AS178" s="267">
        <f t="shared" si="46"/>
        <v>0</v>
      </c>
      <c r="AT178" s="267">
        <f t="shared" si="47"/>
        <v>500</v>
      </c>
      <c r="AU178" s="267">
        <f t="shared" si="48"/>
        <v>0</v>
      </c>
      <c r="AV178" s="267">
        <f t="shared" si="49"/>
        <v>0</v>
      </c>
      <c r="AW178" s="267">
        <f t="shared" si="50"/>
        <v>0</v>
      </c>
    </row>
    <row r="179" spans="1:49" ht="36.75" hidden="1" customHeight="1" outlineLevel="1">
      <c r="A179" s="308">
        <v>16</v>
      </c>
      <c r="B179" s="370" t="s">
        <v>715</v>
      </c>
      <c r="C179" s="370"/>
      <c r="D179" s="307" t="s">
        <v>635</v>
      </c>
      <c r="E179" s="307" t="s">
        <v>436</v>
      </c>
      <c r="F179" s="307" t="s">
        <v>716</v>
      </c>
      <c r="G179" s="305" t="s">
        <v>325</v>
      </c>
      <c r="H179" s="312" t="s">
        <v>717</v>
      </c>
      <c r="I179" s="334">
        <f t="shared" si="61"/>
        <v>1363.9480000000001</v>
      </c>
      <c r="J179" s="336">
        <v>1224.6880000000001</v>
      </c>
      <c r="K179" s="336"/>
      <c r="L179" s="336"/>
      <c r="M179" s="336">
        <v>139.26</v>
      </c>
      <c r="N179" s="331" t="s">
        <v>718</v>
      </c>
      <c r="O179" s="334">
        <f t="shared" ref="O179:O205" si="65">SUM(P179:S179)</f>
        <v>1540</v>
      </c>
      <c r="P179" s="336">
        <v>1400</v>
      </c>
      <c r="Q179" s="336"/>
      <c r="R179" s="336"/>
      <c r="S179" s="336">
        <v>140</v>
      </c>
      <c r="T179" s="328"/>
      <c r="U179" s="328"/>
      <c r="V179" s="328"/>
      <c r="W179" s="328"/>
      <c r="X179" s="328"/>
      <c r="Y179" s="328"/>
      <c r="Z179" s="328">
        <f t="shared" si="63"/>
        <v>1363.9480000000001</v>
      </c>
      <c r="AA179" s="328">
        <v>1224.6880000000001</v>
      </c>
      <c r="AB179" s="328"/>
      <c r="AC179" s="328"/>
      <c r="AD179" s="328"/>
      <c r="AE179" s="328">
        <v>139.26</v>
      </c>
      <c r="AF179" s="334">
        <f t="shared" si="64"/>
        <v>1364</v>
      </c>
      <c r="AG179" s="334">
        <v>1225</v>
      </c>
      <c r="AH179" s="352"/>
      <c r="AI179" s="352">
        <f>L179</f>
        <v>0</v>
      </c>
      <c r="AJ179" s="352"/>
      <c r="AK179" s="352">
        <v>139</v>
      </c>
      <c r="AL179" s="349"/>
      <c r="AM179" s="353">
        <f t="shared" si="58"/>
        <v>-175.3119999999999</v>
      </c>
      <c r="AN179" s="395">
        <f t="shared" si="59"/>
        <v>0.31199999999989814</v>
      </c>
      <c r="AS179" s="267">
        <f t="shared" si="46"/>
        <v>-5.1999999999907232E-2</v>
      </c>
      <c r="AT179" s="267">
        <f t="shared" si="47"/>
        <v>1225</v>
      </c>
      <c r="AU179" s="267">
        <f t="shared" si="48"/>
        <v>0</v>
      </c>
      <c r="AV179" s="267">
        <f t="shared" si="49"/>
        <v>-0.31199999999989814</v>
      </c>
      <c r="AW179" s="267">
        <f t="shared" si="50"/>
        <v>-5.1999999999907232E-2</v>
      </c>
    </row>
    <row r="180" spans="1:49" ht="36.75" hidden="1" customHeight="1" outlineLevel="1">
      <c r="A180" s="308">
        <v>17</v>
      </c>
      <c r="B180" s="370" t="s">
        <v>719</v>
      </c>
      <c r="C180" s="370"/>
      <c r="D180" s="307" t="s">
        <v>635</v>
      </c>
      <c r="E180" s="307" t="s">
        <v>720</v>
      </c>
      <c r="F180" s="307" t="s">
        <v>721</v>
      </c>
      <c r="G180" s="305" t="s">
        <v>325</v>
      </c>
      <c r="H180" s="312" t="s">
        <v>722</v>
      </c>
      <c r="I180" s="334">
        <f t="shared" si="61"/>
        <v>1980</v>
      </c>
      <c r="J180" s="336">
        <v>1800</v>
      </c>
      <c r="K180" s="336"/>
      <c r="L180" s="336"/>
      <c r="M180" s="336">
        <v>180</v>
      </c>
      <c r="N180" s="331" t="s">
        <v>718</v>
      </c>
      <c r="O180" s="334">
        <f t="shared" si="65"/>
        <v>1980</v>
      </c>
      <c r="P180" s="336">
        <v>1800</v>
      </c>
      <c r="Q180" s="336"/>
      <c r="R180" s="336"/>
      <c r="S180" s="336">
        <v>180</v>
      </c>
      <c r="T180" s="328"/>
      <c r="U180" s="328"/>
      <c r="V180" s="328"/>
      <c r="W180" s="328"/>
      <c r="X180" s="328"/>
      <c r="Y180" s="328"/>
      <c r="Z180" s="328">
        <f t="shared" si="63"/>
        <v>1980</v>
      </c>
      <c r="AA180" s="328">
        <v>1800</v>
      </c>
      <c r="AB180" s="328"/>
      <c r="AC180" s="328"/>
      <c r="AD180" s="328"/>
      <c r="AE180" s="328">
        <v>180</v>
      </c>
      <c r="AF180" s="334">
        <f t="shared" si="64"/>
        <v>1980</v>
      </c>
      <c r="AG180" s="334">
        <v>1800</v>
      </c>
      <c r="AH180" s="352"/>
      <c r="AI180" s="352"/>
      <c r="AJ180" s="352"/>
      <c r="AK180" s="352">
        <f t="shared" ref="AK180:AK191" si="66">M180</f>
        <v>180</v>
      </c>
      <c r="AL180" s="349"/>
      <c r="AM180" s="353">
        <f t="shared" si="58"/>
        <v>0</v>
      </c>
      <c r="AN180" s="395">
        <f t="shared" si="59"/>
        <v>0</v>
      </c>
      <c r="AS180" s="267">
        <f t="shared" si="46"/>
        <v>0</v>
      </c>
      <c r="AT180" s="267">
        <f t="shared" si="47"/>
        <v>1800</v>
      </c>
      <c r="AU180" s="267">
        <f t="shared" si="48"/>
        <v>0</v>
      </c>
      <c r="AV180" s="267">
        <f t="shared" si="49"/>
        <v>0</v>
      </c>
      <c r="AW180" s="267">
        <f t="shared" si="50"/>
        <v>0</v>
      </c>
    </row>
    <row r="181" spans="1:49" ht="36.75" hidden="1" customHeight="1" outlineLevel="1">
      <c r="A181" s="308">
        <v>18</v>
      </c>
      <c r="B181" s="370" t="s">
        <v>723</v>
      </c>
      <c r="C181" s="370"/>
      <c r="D181" s="307" t="s">
        <v>635</v>
      </c>
      <c r="E181" s="307" t="s">
        <v>636</v>
      </c>
      <c r="F181" s="307" t="s">
        <v>724</v>
      </c>
      <c r="G181" s="305" t="s">
        <v>325</v>
      </c>
      <c r="H181" s="312" t="s">
        <v>725</v>
      </c>
      <c r="I181" s="334">
        <f t="shared" si="61"/>
        <v>2122</v>
      </c>
      <c r="J181" s="336">
        <v>1929</v>
      </c>
      <c r="K181" s="336"/>
      <c r="L181" s="336"/>
      <c r="M181" s="336">
        <v>193</v>
      </c>
      <c r="N181" s="331" t="s">
        <v>718</v>
      </c>
      <c r="O181" s="334">
        <f t="shared" si="65"/>
        <v>2122</v>
      </c>
      <c r="P181" s="336">
        <v>1929</v>
      </c>
      <c r="Q181" s="336"/>
      <c r="R181" s="336"/>
      <c r="S181" s="336">
        <v>193</v>
      </c>
      <c r="T181" s="328"/>
      <c r="U181" s="328"/>
      <c r="V181" s="328"/>
      <c r="W181" s="328"/>
      <c r="X181" s="328"/>
      <c r="Y181" s="328"/>
      <c r="Z181" s="328">
        <f t="shared" si="63"/>
        <v>2122</v>
      </c>
      <c r="AA181" s="328">
        <v>1929</v>
      </c>
      <c r="AB181" s="328"/>
      <c r="AC181" s="328"/>
      <c r="AD181" s="328"/>
      <c r="AE181" s="328">
        <v>193</v>
      </c>
      <c r="AF181" s="334">
        <f t="shared" si="64"/>
        <v>2122</v>
      </c>
      <c r="AG181" s="334">
        <v>1929</v>
      </c>
      <c r="AH181" s="352"/>
      <c r="AI181" s="352"/>
      <c r="AJ181" s="352"/>
      <c r="AK181" s="352">
        <f t="shared" si="66"/>
        <v>193</v>
      </c>
      <c r="AL181" s="349"/>
      <c r="AM181" s="353">
        <f t="shared" si="58"/>
        <v>0</v>
      </c>
      <c r="AN181" s="395">
        <f t="shared" si="59"/>
        <v>0</v>
      </c>
      <c r="AS181" s="267">
        <f t="shared" si="46"/>
        <v>0</v>
      </c>
      <c r="AT181" s="267">
        <f t="shared" si="47"/>
        <v>1929</v>
      </c>
      <c r="AU181" s="267">
        <f t="shared" si="48"/>
        <v>0</v>
      </c>
      <c r="AV181" s="267">
        <f t="shared" si="49"/>
        <v>0</v>
      </c>
      <c r="AW181" s="267">
        <f t="shared" si="50"/>
        <v>0</v>
      </c>
    </row>
    <row r="182" spans="1:49" ht="36.75" hidden="1" customHeight="1" outlineLevel="1">
      <c r="A182" s="308">
        <v>19</v>
      </c>
      <c r="B182" s="370" t="s">
        <v>726</v>
      </c>
      <c r="C182" s="370"/>
      <c r="D182" s="307" t="s">
        <v>635</v>
      </c>
      <c r="E182" s="307" t="s">
        <v>697</v>
      </c>
      <c r="F182" s="307" t="s">
        <v>727</v>
      </c>
      <c r="G182" s="305" t="s">
        <v>325</v>
      </c>
      <c r="H182" s="312" t="s">
        <v>728</v>
      </c>
      <c r="I182" s="334">
        <f t="shared" si="61"/>
        <v>2310</v>
      </c>
      <c r="J182" s="336">
        <v>2100</v>
      </c>
      <c r="K182" s="336"/>
      <c r="L182" s="336"/>
      <c r="M182" s="336">
        <v>210</v>
      </c>
      <c r="N182" s="331" t="s">
        <v>718</v>
      </c>
      <c r="O182" s="334">
        <f t="shared" si="65"/>
        <v>2310</v>
      </c>
      <c r="P182" s="336">
        <v>2100</v>
      </c>
      <c r="Q182" s="336"/>
      <c r="R182" s="336"/>
      <c r="S182" s="336">
        <v>210</v>
      </c>
      <c r="T182" s="328"/>
      <c r="U182" s="328"/>
      <c r="V182" s="328"/>
      <c r="W182" s="328"/>
      <c r="X182" s="328"/>
      <c r="Y182" s="328"/>
      <c r="Z182" s="328">
        <f t="shared" si="63"/>
        <v>2310</v>
      </c>
      <c r="AA182" s="328">
        <v>2100</v>
      </c>
      <c r="AB182" s="328"/>
      <c r="AC182" s="328"/>
      <c r="AD182" s="328"/>
      <c r="AE182" s="328">
        <v>210</v>
      </c>
      <c r="AF182" s="334">
        <f t="shared" si="64"/>
        <v>2310</v>
      </c>
      <c r="AG182" s="334">
        <v>2100</v>
      </c>
      <c r="AH182" s="352"/>
      <c r="AI182" s="352"/>
      <c r="AJ182" s="352"/>
      <c r="AK182" s="352">
        <f t="shared" si="66"/>
        <v>210</v>
      </c>
      <c r="AL182" s="349"/>
      <c r="AM182" s="353">
        <f t="shared" si="58"/>
        <v>0</v>
      </c>
      <c r="AN182" s="395">
        <f t="shared" si="59"/>
        <v>0</v>
      </c>
      <c r="AS182" s="267">
        <f t="shared" si="46"/>
        <v>0</v>
      </c>
      <c r="AT182" s="267">
        <f t="shared" si="47"/>
        <v>2100</v>
      </c>
      <c r="AU182" s="267">
        <f t="shared" si="48"/>
        <v>0</v>
      </c>
      <c r="AV182" s="267">
        <f t="shared" si="49"/>
        <v>0</v>
      </c>
      <c r="AW182" s="267">
        <f t="shared" si="50"/>
        <v>0</v>
      </c>
    </row>
    <row r="183" spans="1:49" ht="36.75" hidden="1" customHeight="1" outlineLevel="1">
      <c r="A183" s="308">
        <v>20</v>
      </c>
      <c r="B183" s="370" t="s">
        <v>729</v>
      </c>
      <c r="C183" s="370"/>
      <c r="D183" s="307" t="s">
        <v>635</v>
      </c>
      <c r="E183" s="307" t="s">
        <v>649</v>
      </c>
      <c r="F183" s="307" t="s">
        <v>730</v>
      </c>
      <c r="G183" s="305" t="s">
        <v>325</v>
      </c>
      <c r="H183" s="312" t="s">
        <v>731</v>
      </c>
      <c r="I183" s="334">
        <f t="shared" si="61"/>
        <v>1760</v>
      </c>
      <c r="J183" s="336">
        <v>1600</v>
      </c>
      <c r="K183" s="336"/>
      <c r="L183" s="336"/>
      <c r="M183" s="336">
        <v>160</v>
      </c>
      <c r="N183" s="331" t="s">
        <v>718</v>
      </c>
      <c r="O183" s="334">
        <f t="shared" si="65"/>
        <v>1760</v>
      </c>
      <c r="P183" s="336">
        <v>1600</v>
      </c>
      <c r="Q183" s="336"/>
      <c r="R183" s="336"/>
      <c r="S183" s="336">
        <v>160</v>
      </c>
      <c r="T183" s="328"/>
      <c r="U183" s="328"/>
      <c r="V183" s="328"/>
      <c r="W183" s="328"/>
      <c r="X183" s="328"/>
      <c r="Y183" s="328"/>
      <c r="Z183" s="328">
        <f t="shared" si="63"/>
        <v>1760</v>
      </c>
      <c r="AA183" s="328">
        <v>1600</v>
      </c>
      <c r="AB183" s="328"/>
      <c r="AC183" s="328"/>
      <c r="AD183" s="328"/>
      <c r="AE183" s="328">
        <v>160</v>
      </c>
      <c r="AF183" s="334">
        <f t="shared" si="64"/>
        <v>1760</v>
      </c>
      <c r="AG183" s="334">
        <v>1600</v>
      </c>
      <c r="AH183" s="352"/>
      <c r="AI183" s="352"/>
      <c r="AJ183" s="352"/>
      <c r="AK183" s="352">
        <f t="shared" si="66"/>
        <v>160</v>
      </c>
      <c r="AL183" s="349"/>
      <c r="AM183" s="353">
        <f t="shared" si="58"/>
        <v>0</v>
      </c>
      <c r="AN183" s="395">
        <f t="shared" si="59"/>
        <v>0</v>
      </c>
      <c r="AS183" s="267">
        <f t="shared" si="46"/>
        <v>0</v>
      </c>
      <c r="AT183" s="267">
        <f t="shared" si="47"/>
        <v>1600</v>
      </c>
      <c r="AU183" s="267">
        <f t="shared" si="48"/>
        <v>0</v>
      </c>
      <c r="AV183" s="267">
        <f t="shared" si="49"/>
        <v>0</v>
      </c>
      <c r="AW183" s="267">
        <f t="shared" si="50"/>
        <v>0</v>
      </c>
    </row>
    <row r="184" spans="1:49" ht="36.75" hidden="1" customHeight="1" outlineLevel="1">
      <c r="A184" s="308">
        <v>21</v>
      </c>
      <c r="B184" s="370" t="s">
        <v>732</v>
      </c>
      <c r="C184" s="370"/>
      <c r="D184" s="307" t="s">
        <v>635</v>
      </c>
      <c r="E184" s="307" t="s">
        <v>720</v>
      </c>
      <c r="F184" s="307" t="s">
        <v>733</v>
      </c>
      <c r="G184" s="305" t="s">
        <v>325</v>
      </c>
      <c r="H184" s="312" t="s">
        <v>734</v>
      </c>
      <c r="I184" s="334">
        <f t="shared" si="61"/>
        <v>2200</v>
      </c>
      <c r="J184" s="336">
        <v>2000</v>
      </c>
      <c r="K184" s="336"/>
      <c r="L184" s="336"/>
      <c r="M184" s="336">
        <v>200</v>
      </c>
      <c r="N184" s="331" t="s">
        <v>718</v>
      </c>
      <c r="O184" s="334">
        <f t="shared" si="65"/>
        <v>2200</v>
      </c>
      <c r="P184" s="336">
        <v>2000</v>
      </c>
      <c r="Q184" s="336"/>
      <c r="R184" s="336"/>
      <c r="S184" s="336">
        <v>200</v>
      </c>
      <c r="T184" s="328"/>
      <c r="U184" s="328"/>
      <c r="V184" s="328"/>
      <c r="W184" s="328"/>
      <c r="X184" s="328"/>
      <c r="Y184" s="328"/>
      <c r="Z184" s="328">
        <f t="shared" si="63"/>
        <v>2200</v>
      </c>
      <c r="AA184" s="328">
        <v>2000</v>
      </c>
      <c r="AB184" s="328"/>
      <c r="AC184" s="328"/>
      <c r="AD184" s="328"/>
      <c r="AE184" s="328">
        <v>200</v>
      </c>
      <c r="AF184" s="334">
        <f t="shared" si="64"/>
        <v>2200</v>
      </c>
      <c r="AG184" s="334">
        <v>2000</v>
      </c>
      <c r="AH184" s="352"/>
      <c r="AI184" s="352"/>
      <c r="AJ184" s="352"/>
      <c r="AK184" s="352">
        <f t="shared" si="66"/>
        <v>200</v>
      </c>
      <c r="AL184" s="349"/>
      <c r="AM184" s="353">
        <f t="shared" si="58"/>
        <v>0</v>
      </c>
      <c r="AN184" s="395">
        <f t="shared" si="59"/>
        <v>0</v>
      </c>
      <c r="AS184" s="267">
        <f t="shared" si="46"/>
        <v>0</v>
      </c>
      <c r="AT184" s="267">
        <f t="shared" si="47"/>
        <v>2000</v>
      </c>
      <c r="AU184" s="267">
        <f t="shared" si="48"/>
        <v>0</v>
      </c>
      <c r="AV184" s="267">
        <f t="shared" si="49"/>
        <v>0</v>
      </c>
      <c r="AW184" s="267">
        <f t="shared" si="50"/>
        <v>0</v>
      </c>
    </row>
    <row r="185" spans="1:49" ht="36.75" hidden="1" customHeight="1" outlineLevel="1">
      <c r="A185" s="308">
        <v>22</v>
      </c>
      <c r="B185" s="370" t="s">
        <v>735</v>
      </c>
      <c r="C185" s="370"/>
      <c r="D185" s="307" t="s">
        <v>635</v>
      </c>
      <c r="E185" s="307" t="s">
        <v>736</v>
      </c>
      <c r="F185" s="307" t="s">
        <v>737</v>
      </c>
      <c r="G185" s="305" t="s">
        <v>325</v>
      </c>
      <c r="H185" s="312" t="s">
        <v>738</v>
      </c>
      <c r="I185" s="334">
        <f t="shared" si="61"/>
        <v>2200</v>
      </c>
      <c r="J185" s="336">
        <v>2000</v>
      </c>
      <c r="K185" s="336"/>
      <c r="L185" s="336"/>
      <c r="M185" s="336">
        <v>200</v>
      </c>
      <c r="N185" s="331" t="s">
        <v>718</v>
      </c>
      <c r="O185" s="334">
        <f t="shared" si="65"/>
        <v>2200</v>
      </c>
      <c r="P185" s="336">
        <v>2000</v>
      </c>
      <c r="Q185" s="336"/>
      <c r="R185" s="336"/>
      <c r="S185" s="336">
        <v>200</v>
      </c>
      <c r="T185" s="328"/>
      <c r="U185" s="328"/>
      <c r="V185" s="328"/>
      <c r="W185" s="328"/>
      <c r="X185" s="328"/>
      <c r="Y185" s="328"/>
      <c r="Z185" s="328">
        <f t="shared" si="63"/>
        <v>2200</v>
      </c>
      <c r="AA185" s="328">
        <v>2000</v>
      </c>
      <c r="AB185" s="328"/>
      <c r="AC185" s="328"/>
      <c r="AD185" s="328"/>
      <c r="AE185" s="328">
        <v>200</v>
      </c>
      <c r="AF185" s="334">
        <f t="shared" si="64"/>
        <v>2200</v>
      </c>
      <c r="AG185" s="334">
        <v>2000</v>
      </c>
      <c r="AH185" s="352"/>
      <c r="AI185" s="352"/>
      <c r="AJ185" s="352"/>
      <c r="AK185" s="352">
        <f t="shared" si="66"/>
        <v>200</v>
      </c>
      <c r="AL185" s="349"/>
      <c r="AM185" s="353">
        <f t="shared" si="58"/>
        <v>0</v>
      </c>
      <c r="AN185" s="395">
        <f t="shared" si="59"/>
        <v>0</v>
      </c>
      <c r="AS185" s="267">
        <f t="shared" si="46"/>
        <v>0</v>
      </c>
      <c r="AT185" s="267">
        <f t="shared" si="47"/>
        <v>2000</v>
      </c>
      <c r="AU185" s="267">
        <f t="shared" si="48"/>
        <v>0</v>
      </c>
      <c r="AV185" s="267">
        <f t="shared" si="49"/>
        <v>0</v>
      </c>
      <c r="AW185" s="267">
        <f t="shared" si="50"/>
        <v>0</v>
      </c>
    </row>
    <row r="186" spans="1:49" ht="36.75" hidden="1" customHeight="1" outlineLevel="1">
      <c r="A186" s="308">
        <v>23</v>
      </c>
      <c r="B186" s="370" t="s">
        <v>739</v>
      </c>
      <c r="C186" s="370"/>
      <c r="D186" s="307" t="s">
        <v>635</v>
      </c>
      <c r="E186" s="307" t="s">
        <v>697</v>
      </c>
      <c r="F186" s="307" t="s">
        <v>740</v>
      </c>
      <c r="G186" s="305" t="s">
        <v>325</v>
      </c>
      <c r="H186" s="312" t="s">
        <v>741</v>
      </c>
      <c r="I186" s="334">
        <f t="shared" si="61"/>
        <v>1430</v>
      </c>
      <c r="J186" s="336">
        <v>1300</v>
      </c>
      <c r="K186" s="336"/>
      <c r="L186" s="336"/>
      <c r="M186" s="336">
        <v>130</v>
      </c>
      <c r="N186" s="331" t="s">
        <v>718</v>
      </c>
      <c r="O186" s="334">
        <f t="shared" si="65"/>
        <v>1430</v>
      </c>
      <c r="P186" s="336">
        <v>1300</v>
      </c>
      <c r="Q186" s="336"/>
      <c r="R186" s="336"/>
      <c r="S186" s="336">
        <v>130</v>
      </c>
      <c r="T186" s="328"/>
      <c r="U186" s="328"/>
      <c r="V186" s="328"/>
      <c r="W186" s="328"/>
      <c r="X186" s="328"/>
      <c r="Y186" s="328"/>
      <c r="Z186" s="328">
        <f t="shared" si="63"/>
        <v>1430</v>
      </c>
      <c r="AA186" s="328">
        <v>1300</v>
      </c>
      <c r="AB186" s="328"/>
      <c r="AC186" s="328"/>
      <c r="AD186" s="328"/>
      <c r="AE186" s="328">
        <v>130</v>
      </c>
      <c r="AF186" s="334">
        <f t="shared" si="64"/>
        <v>1430</v>
      </c>
      <c r="AG186" s="334">
        <v>1300</v>
      </c>
      <c r="AH186" s="352"/>
      <c r="AI186" s="352"/>
      <c r="AJ186" s="352"/>
      <c r="AK186" s="352">
        <f t="shared" si="66"/>
        <v>130</v>
      </c>
      <c r="AL186" s="349"/>
      <c r="AM186" s="353">
        <f t="shared" si="58"/>
        <v>0</v>
      </c>
      <c r="AN186" s="395">
        <f t="shared" si="59"/>
        <v>0</v>
      </c>
      <c r="AS186" s="267">
        <f t="shared" si="46"/>
        <v>0</v>
      </c>
      <c r="AT186" s="267">
        <f t="shared" si="47"/>
        <v>1300</v>
      </c>
      <c r="AU186" s="267">
        <f t="shared" si="48"/>
        <v>0</v>
      </c>
      <c r="AV186" s="267">
        <f t="shared" si="49"/>
        <v>0</v>
      </c>
      <c r="AW186" s="267">
        <f t="shared" si="50"/>
        <v>0</v>
      </c>
    </row>
    <row r="187" spans="1:49" ht="36.75" hidden="1" customHeight="1" outlineLevel="1">
      <c r="A187" s="308">
        <v>24</v>
      </c>
      <c r="B187" s="370" t="s">
        <v>742</v>
      </c>
      <c r="C187" s="370"/>
      <c r="D187" s="307" t="s">
        <v>635</v>
      </c>
      <c r="E187" s="307" t="s">
        <v>736</v>
      </c>
      <c r="F187" s="307" t="s">
        <v>743</v>
      </c>
      <c r="G187" s="305" t="s">
        <v>325</v>
      </c>
      <c r="H187" s="312" t="s">
        <v>744</v>
      </c>
      <c r="I187" s="334">
        <f t="shared" si="61"/>
        <v>1540</v>
      </c>
      <c r="J187" s="336">
        <v>1400</v>
      </c>
      <c r="K187" s="336"/>
      <c r="L187" s="336"/>
      <c r="M187" s="336">
        <v>140</v>
      </c>
      <c r="N187" s="331" t="s">
        <v>718</v>
      </c>
      <c r="O187" s="334">
        <f t="shared" si="65"/>
        <v>1540</v>
      </c>
      <c r="P187" s="336">
        <v>1400</v>
      </c>
      <c r="Q187" s="336"/>
      <c r="R187" s="336"/>
      <c r="S187" s="336">
        <v>140</v>
      </c>
      <c r="T187" s="328"/>
      <c r="U187" s="328"/>
      <c r="V187" s="328"/>
      <c r="W187" s="328"/>
      <c r="X187" s="328"/>
      <c r="Y187" s="328"/>
      <c r="Z187" s="328">
        <f t="shared" si="63"/>
        <v>1540</v>
      </c>
      <c r="AA187" s="328">
        <v>1400</v>
      </c>
      <c r="AB187" s="328"/>
      <c r="AC187" s="328"/>
      <c r="AD187" s="328"/>
      <c r="AE187" s="328">
        <v>140</v>
      </c>
      <c r="AF187" s="334">
        <f t="shared" si="64"/>
        <v>1540</v>
      </c>
      <c r="AG187" s="334">
        <v>1400</v>
      </c>
      <c r="AH187" s="352"/>
      <c r="AI187" s="352"/>
      <c r="AJ187" s="352"/>
      <c r="AK187" s="352">
        <f t="shared" si="66"/>
        <v>140</v>
      </c>
      <c r="AL187" s="349"/>
      <c r="AM187" s="353">
        <f t="shared" si="58"/>
        <v>0</v>
      </c>
      <c r="AN187" s="395">
        <f t="shared" si="59"/>
        <v>0</v>
      </c>
      <c r="AS187" s="267">
        <f t="shared" si="46"/>
        <v>0</v>
      </c>
      <c r="AT187" s="267">
        <f t="shared" si="47"/>
        <v>1400</v>
      </c>
      <c r="AU187" s="267">
        <f t="shared" si="48"/>
        <v>0</v>
      </c>
      <c r="AV187" s="267">
        <f t="shared" si="49"/>
        <v>0</v>
      </c>
      <c r="AW187" s="267">
        <f t="shared" si="50"/>
        <v>0</v>
      </c>
    </row>
    <row r="188" spans="1:49" ht="36.75" hidden="1" customHeight="1" outlineLevel="1">
      <c r="A188" s="308">
        <v>25</v>
      </c>
      <c r="B188" s="370" t="s">
        <v>745</v>
      </c>
      <c r="C188" s="370"/>
      <c r="D188" s="307" t="s">
        <v>635</v>
      </c>
      <c r="E188" s="307" t="s">
        <v>697</v>
      </c>
      <c r="F188" s="307" t="s">
        <v>746</v>
      </c>
      <c r="G188" s="305" t="s">
        <v>325</v>
      </c>
      <c r="H188" s="312" t="s">
        <v>747</v>
      </c>
      <c r="I188" s="334">
        <f t="shared" si="61"/>
        <v>550</v>
      </c>
      <c r="J188" s="336">
        <v>500</v>
      </c>
      <c r="K188" s="336"/>
      <c r="L188" s="336"/>
      <c r="M188" s="336">
        <v>50</v>
      </c>
      <c r="N188" s="331" t="s">
        <v>718</v>
      </c>
      <c r="O188" s="334">
        <f t="shared" si="65"/>
        <v>550</v>
      </c>
      <c r="P188" s="336">
        <v>500</v>
      </c>
      <c r="Q188" s="336"/>
      <c r="R188" s="336"/>
      <c r="S188" s="336">
        <v>50</v>
      </c>
      <c r="T188" s="328"/>
      <c r="U188" s="328"/>
      <c r="V188" s="328"/>
      <c r="W188" s="328"/>
      <c r="X188" s="328"/>
      <c r="Y188" s="328"/>
      <c r="Z188" s="328">
        <f t="shared" si="63"/>
        <v>550</v>
      </c>
      <c r="AA188" s="328">
        <v>500</v>
      </c>
      <c r="AB188" s="328"/>
      <c r="AC188" s="328"/>
      <c r="AD188" s="328"/>
      <c r="AE188" s="328">
        <v>50</v>
      </c>
      <c r="AF188" s="334">
        <f t="shared" si="64"/>
        <v>550</v>
      </c>
      <c r="AG188" s="334">
        <v>500</v>
      </c>
      <c r="AH188" s="352"/>
      <c r="AI188" s="352"/>
      <c r="AJ188" s="352"/>
      <c r="AK188" s="352">
        <f t="shared" si="66"/>
        <v>50</v>
      </c>
      <c r="AL188" s="349"/>
      <c r="AM188" s="353">
        <f t="shared" si="58"/>
        <v>0</v>
      </c>
      <c r="AN188" s="395">
        <f t="shared" si="59"/>
        <v>0</v>
      </c>
      <c r="AS188" s="267">
        <f t="shared" si="46"/>
        <v>0</v>
      </c>
      <c r="AT188" s="267">
        <f t="shared" si="47"/>
        <v>500</v>
      </c>
      <c r="AU188" s="267">
        <f t="shared" si="48"/>
        <v>0</v>
      </c>
      <c r="AV188" s="267">
        <f t="shared" si="49"/>
        <v>0</v>
      </c>
      <c r="AW188" s="267">
        <f t="shared" si="50"/>
        <v>0</v>
      </c>
    </row>
    <row r="189" spans="1:49" ht="36.75" hidden="1" customHeight="1" outlineLevel="1">
      <c r="A189" s="308">
        <v>26</v>
      </c>
      <c r="B189" s="370" t="s">
        <v>748</v>
      </c>
      <c r="C189" s="370"/>
      <c r="D189" s="307" t="s">
        <v>635</v>
      </c>
      <c r="E189" s="307" t="s">
        <v>678</v>
      </c>
      <c r="F189" s="307" t="s">
        <v>749</v>
      </c>
      <c r="G189" s="305" t="s">
        <v>325</v>
      </c>
      <c r="H189" s="312" t="s">
        <v>750</v>
      </c>
      <c r="I189" s="334">
        <f t="shared" si="61"/>
        <v>1100</v>
      </c>
      <c r="J189" s="336">
        <v>1000</v>
      </c>
      <c r="K189" s="336"/>
      <c r="L189" s="336"/>
      <c r="M189" s="336">
        <v>100</v>
      </c>
      <c r="N189" s="331" t="s">
        <v>718</v>
      </c>
      <c r="O189" s="334">
        <f t="shared" si="65"/>
        <v>1100</v>
      </c>
      <c r="P189" s="336">
        <v>1000</v>
      </c>
      <c r="Q189" s="336"/>
      <c r="R189" s="336"/>
      <c r="S189" s="336">
        <v>100</v>
      </c>
      <c r="T189" s="328"/>
      <c r="U189" s="328"/>
      <c r="V189" s="328"/>
      <c r="W189" s="328"/>
      <c r="X189" s="328"/>
      <c r="Y189" s="328"/>
      <c r="Z189" s="328">
        <f t="shared" si="63"/>
        <v>1100</v>
      </c>
      <c r="AA189" s="328">
        <v>1000</v>
      </c>
      <c r="AB189" s="328"/>
      <c r="AC189" s="328"/>
      <c r="AD189" s="328"/>
      <c r="AE189" s="328">
        <v>100</v>
      </c>
      <c r="AF189" s="334">
        <f t="shared" si="64"/>
        <v>1100</v>
      </c>
      <c r="AG189" s="334">
        <v>1000</v>
      </c>
      <c r="AH189" s="352"/>
      <c r="AI189" s="352"/>
      <c r="AJ189" s="352"/>
      <c r="AK189" s="352">
        <f t="shared" si="66"/>
        <v>100</v>
      </c>
      <c r="AL189" s="349"/>
      <c r="AM189" s="353">
        <f t="shared" si="58"/>
        <v>0</v>
      </c>
      <c r="AN189" s="395">
        <f t="shared" si="59"/>
        <v>0</v>
      </c>
      <c r="AS189" s="267">
        <f t="shared" si="46"/>
        <v>0</v>
      </c>
      <c r="AT189" s="267">
        <f t="shared" si="47"/>
        <v>1000</v>
      </c>
      <c r="AU189" s="267">
        <f t="shared" si="48"/>
        <v>0</v>
      </c>
      <c r="AV189" s="267">
        <f t="shared" si="49"/>
        <v>0</v>
      </c>
      <c r="AW189" s="267">
        <f t="shared" si="50"/>
        <v>0</v>
      </c>
    </row>
    <row r="190" spans="1:49" ht="36.75" hidden="1" customHeight="1" outlineLevel="1">
      <c r="A190" s="308">
        <v>27</v>
      </c>
      <c r="B190" s="370" t="s">
        <v>751</v>
      </c>
      <c r="C190" s="370"/>
      <c r="D190" s="307" t="s">
        <v>635</v>
      </c>
      <c r="E190" s="307" t="s">
        <v>752</v>
      </c>
      <c r="F190" s="307" t="s">
        <v>753</v>
      </c>
      <c r="G190" s="305" t="s">
        <v>325</v>
      </c>
      <c r="H190" s="312" t="s">
        <v>754</v>
      </c>
      <c r="I190" s="334">
        <f t="shared" si="61"/>
        <v>1980</v>
      </c>
      <c r="J190" s="336">
        <v>1800</v>
      </c>
      <c r="K190" s="336"/>
      <c r="L190" s="336"/>
      <c r="M190" s="336">
        <v>180</v>
      </c>
      <c r="N190" s="331" t="s">
        <v>718</v>
      </c>
      <c r="O190" s="334">
        <f t="shared" si="65"/>
        <v>1980</v>
      </c>
      <c r="P190" s="336">
        <v>1800</v>
      </c>
      <c r="Q190" s="336"/>
      <c r="R190" s="336"/>
      <c r="S190" s="336">
        <v>180</v>
      </c>
      <c r="T190" s="328"/>
      <c r="U190" s="328"/>
      <c r="V190" s="328"/>
      <c r="W190" s="328"/>
      <c r="X190" s="328"/>
      <c r="Y190" s="328"/>
      <c r="Z190" s="328">
        <f t="shared" si="63"/>
        <v>1980</v>
      </c>
      <c r="AA190" s="328">
        <v>1800</v>
      </c>
      <c r="AB190" s="328"/>
      <c r="AC190" s="328"/>
      <c r="AD190" s="328"/>
      <c r="AE190" s="328">
        <v>180</v>
      </c>
      <c r="AF190" s="334">
        <f t="shared" si="64"/>
        <v>1980</v>
      </c>
      <c r="AG190" s="334">
        <v>1800</v>
      </c>
      <c r="AH190" s="352"/>
      <c r="AI190" s="352"/>
      <c r="AJ190" s="352"/>
      <c r="AK190" s="352">
        <f t="shared" si="66"/>
        <v>180</v>
      </c>
      <c r="AL190" s="349"/>
      <c r="AM190" s="353">
        <f t="shared" si="58"/>
        <v>0</v>
      </c>
      <c r="AN190" s="395">
        <f t="shared" si="59"/>
        <v>0</v>
      </c>
      <c r="AS190" s="267">
        <f t="shared" si="46"/>
        <v>0</v>
      </c>
      <c r="AT190" s="267">
        <f t="shared" si="47"/>
        <v>1800</v>
      </c>
      <c r="AU190" s="267">
        <f t="shared" si="48"/>
        <v>0</v>
      </c>
      <c r="AV190" s="267">
        <f t="shared" si="49"/>
        <v>0</v>
      </c>
      <c r="AW190" s="267">
        <f t="shared" si="50"/>
        <v>0</v>
      </c>
    </row>
    <row r="191" spans="1:49" ht="36.75" hidden="1" customHeight="1" outlineLevel="1">
      <c r="A191" s="308">
        <v>28</v>
      </c>
      <c r="B191" s="370" t="s">
        <v>755</v>
      </c>
      <c r="C191" s="370"/>
      <c r="D191" s="307" t="s">
        <v>635</v>
      </c>
      <c r="E191" s="307" t="s">
        <v>678</v>
      </c>
      <c r="F191" s="307" t="s">
        <v>756</v>
      </c>
      <c r="G191" s="305" t="s">
        <v>325</v>
      </c>
      <c r="H191" s="312" t="s">
        <v>757</v>
      </c>
      <c r="I191" s="334">
        <f t="shared" si="61"/>
        <v>2750</v>
      </c>
      <c r="J191" s="336">
        <v>2500</v>
      </c>
      <c r="K191" s="336"/>
      <c r="L191" s="336"/>
      <c r="M191" s="336">
        <v>250</v>
      </c>
      <c r="N191" s="331" t="s">
        <v>718</v>
      </c>
      <c r="O191" s="334">
        <f t="shared" si="65"/>
        <v>2750</v>
      </c>
      <c r="P191" s="336">
        <v>2500</v>
      </c>
      <c r="Q191" s="336"/>
      <c r="R191" s="336"/>
      <c r="S191" s="336">
        <v>250</v>
      </c>
      <c r="T191" s="328"/>
      <c r="U191" s="328"/>
      <c r="V191" s="328"/>
      <c r="W191" s="328"/>
      <c r="X191" s="328"/>
      <c r="Y191" s="328"/>
      <c r="Z191" s="328">
        <f t="shared" si="63"/>
        <v>2750</v>
      </c>
      <c r="AA191" s="328">
        <v>2500</v>
      </c>
      <c r="AB191" s="328"/>
      <c r="AC191" s="328"/>
      <c r="AD191" s="328"/>
      <c r="AE191" s="328">
        <v>250</v>
      </c>
      <c r="AF191" s="334">
        <f t="shared" si="64"/>
        <v>2750</v>
      </c>
      <c r="AG191" s="334">
        <v>2500</v>
      </c>
      <c r="AH191" s="352"/>
      <c r="AI191" s="352"/>
      <c r="AJ191" s="352"/>
      <c r="AK191" s="352">
        <f t="shared" si="66"/>
        <v>250</v>
      </c>
      <c r="AL191" s="349"/>
      <c r="AM191" s="353">
        <f t="shared" si="58"/>
        <v>0</v>
      </c>
      <c r="AN191" s="395">
        <f t="shared" si="59"/>
        <v>0</v>
      </c>
      <c r="AS191" s="267">
        <f t="shared" si="46"/>
        <v>0</v>
      </c>
      <c r="AT191" s="267">
        <f t="shared" si="47"/>
        <v>2500</v>
      </c>
      <c r="AU191" s="267">
        <f t="shared" si="48"/>
        <v>0</v>
      </c>
      <c r="AV191" s="267">
        <f t="shared" si="49"/>
        <v>0</v>
      </c>
      <c r="AW191" s="267">
        <f t="shared" si="50"/>
        <v>0</v>
      </c>
    </row>
    <row r="192" spans="1:49" ht="27" hidden="1" outlineLevel="1">
      <c r="A192" s="308">
        <v>29</v>
      </c>
      <c r="B192" s="370" t="s">
        <v>758</v>
      </c>
      <c r="C192" s="370"/>
      <c r="D192" s="307" t="s">
        <v>435</v>
      </c>
      <c r="E192" s="307" t="s">
        <v>436</v>
      </c>
      <c r="F192" s="307" t="s">
        <v>759</v>
      </c>
      <c r="G192" s="305" t="s">
        <v>325</v>
      </c>
      <c r="H192" s="312" t="s">
        <v>760</v>
      </c>
      <c r="I192" s="334">
        <f t="shared" si="61"/>
        <v>467</v>
      </c>
      <c r="J192" s="376">
        <v>424.93599999999998</v>
      </c>
      <c r="K192" s="336"/>
      <c r="L192" s="376"/>
      <c r="M192" s="336">
        <v>42.064</v>
      </c>
      <c r="N192" s="331" t="s">
        <v>718</v>
      </c>
      <c r="O192" s="334">
        <f t="shared" si="65"/>
        <v>467</v>
      </c>
      <c r="P192" s="376">
        <v>425</v>
      </c>
      <c r="Q192" s="336"/>
      <c r="R192" s="376"/>
      <c r="S192" s="336">
        <v>42</v>
      </c>
      <c r="T192" s="328"/>
      <c r="U192" s="328"/>
      <c r="V192" s="328"/>
      <c r="W192" s="328"/>
      <c r="X192" s="328"/>
      <c r="Y192" s="328"/>
      <c r="Z192" s="328">
        <f t="shared" si="63"/>
        <v>467</v>
      </c>
      <c r="AA192" s="328">
        <v>424.93599999999998</v>
      </c>
      <c r="AB192" s="328"/>
      <c r="AC192" s="328"/>
      <c r="AD192" s="328"/>
      <c r="AE192" s="328">
        <v>42.064</v>
      </c>
      <c r="AF192" s="334">
        <f t="shared" si="64"/>
        <v>466.93599999999998</v>
      </c>
      <c r="AG192" s="334">
        <v>424.93599999999998</v>
      </c>
      <c r="AH192" s="352"/>
      <c r="AI192" s="352"/>
      <c r="AJ192" s="352"/>
      <c r="AK192" s="352">
        <v>42</v>
      </c>
      <c r="AL192" s="307" t="s">
        <v>761</v>
      </c>
      <c r="AM192" s="353">
        <f t="shared" si="58"/>
        <v>-6.4000000000021373E-2</v>
      </c>
      <c r="AN192" s="395">
        <f t="shared" si="59"/>
        <v>0</v>
      </c>
      <c r="AS192" s="267">
        <f t="shared" si="46"/>
        <v>6.4000000000021373E-2</v>
      </c>
      <c r="AT192" s="267">
        <f t="shared" si="47"/>
        <v>424.93599999999998</v>
      </c>
      <c r="AU192" s="267">
        <f t="shared" si="48"/>
        <v>0</v>
      </c>
      <c r="AV192" s="267">
        <f t="shared" si="49"/>
        <v>0</v>
      </c>
      <c r="AW192" s="267">
        <f t="shared" si="50"/>
        <v>6.4000000000021373E-2</v>
      </c>
    </row>
    <row r="193" spans="1:49" ht="36.75" hidden="1" customHeight="1" outlineLevel="1">
      <c r="A193" s="308">
        <v>30</v>
      </c>
      <c r="B193" s="370" t="s">
        <v>762</v>
      </c>
      <c r="C193" s="370"/>
      <c r="D193" s="307" t="s">
        <v>435</v>
      </c>
      <c r="E193" s="307" t="s">
        <v>436</v>
      </c>
      <c r="F193" s="307" t="s">
        <v>763</v>
      </c>
      <c r="G193" s="305" t="s">
        <v>325</v>
      </c>
      <c r="H193" s="312" t="s">
        <v>764</v>
      </c>
      <c r="I193" s="334">
        <f t="shared" si="61"/>
        <v>479.97399999999999</v>
      </c>
      <c r="J193" s="376">
        <v>435.12299999999999</v>
      </c>
      <c r="K193" s="336"/>
      <c r="L193" s="376"/>
      <c r="M193" s="336">
        <v>44.850999999999999</v>
      </c>
      <c r="N193" s="331" t="s">
        <v>718</v>
      </c>
      <c r="O193" s="334">
        <f t="shared" si="65"/>
        <v>480</v>
      </c>
      <c r="P193" s="376">
        <v>436</v>
      </c>
      <c r="Q193" s="336"/>
      <c r="R193" s="376"/>
      <c r="S193" s="336">
        <v>44</v>
      </c>
      <c r="T193" s="328"/>
      <c r="U193" s="328"/>
      <c r="V193" s="328"/>
      <c r="W193" s="328"/>
      <c r="X193" s="328"/>
      <c r="Y193" s="328"/>
      <c r="Z193" s="328">
        <f t="shared" si="63"/>
        <v>479.97399999999999</v>
      </c>
      <c r="AA193" s="328">
        <v>435.12299999999999</v>
      </c>
      <c r="AB193" s="328"/>
      <c r="AC193" s="328"/>
      <c r="AD193" s="328"/>
      <c r="AE193" s="328">
        <v>44.850999999999999</v>
      </c>
      <c r="AF193" s="334">
        <f t="shared" si="64"/>
        <v>480</v>
      </c>
      <c r="AG193" s="334">
        <v>435</v>
      </c>
      <c r="AH193" s="352"/>
      <c r="AI193" s="352"/>
      <c r="AJ193" s="352"/>
      <c r="AK193" s="352">
        <v>45</v>
      </c>
      <c r="AL193" s="307" t="s">
        <v>761</v>
      </c>
      <c r="AM193" s="353">
        <f t="shared" si="58"/>
        <v>-0.87700000000000955</v>
      </c>
      <c r="AN193" s="395">
        <f t="shared" si="59"/>
        <v>-0.12299999999999045</v>
      </c>
      <c r="AS193" s="267">
        <f t="shared" si="46"/>
        <v>-2.6000000000010459E-2</v>
      </c>
      <c r="AT193" s="267">
        <f t="shared" si="47"/>
        <v>435</v>
      </c>
      <c r="AU193" s="267">
        <f t="shared" si="48"/>
        <v>0</v>
      </c>
      <c r="AV193" s="267">
        <f t="shared" si="49"/>
        <v>0.12299999999999045</v>
      </c>
      <c r="AW193" s="267">
        <f t="shared" si="50"/>
        <v>-2.6000000000010459E-2</v>
      </c>
    </row>
    <row r="194" spans="1:49" ht="36.75" hidden="1" customHeight="1" outlineLevel="1">
      <c r="A194" s="308">
        <v>31</v>
      </c>
      <c r="B194" s="370" t="s">
        <v>765</v>
      </c>
      <c r="C194" s="370"/>
      <c r="D194" s="307" t="s">
        <v>766</v>
      </c>
      <c r="E194" s="307" t="s">
        <v>697</v>
      </c>
      <c r="F194" s="307" t="s">
        <v>767</v>
      </c>
      <c r="G194" s="305" t="s">
        <v>325</v>
      </c>
      <c r="H194" s="312" t="s">
        <v>768</v>
      </c>
      <c r="I194" s="334">
        <f t="shared" si="61"/>
        <v>550</v>
      </c>
      <c r="J194" s="376">
        <v>499.9</v>
      </c>
      <c r="K194" s="336"/>
      <c r="L194" s="376"/>
      <c r="M194" s="336">
        <v>50.1</v>
      </c>
      <c r="N194" s="331" t="s">
        <v>718</v>
      </c>
      <c r="O194" s="334">
        <f t="shared" si="65"/>
        <v>550</v>
      </c>
      <c r="P194" s="376">
        <v>500</v>
      </c>
      <c r="Q194" s="336"/>
      <c r="R194" s="376"/>
      <c r="S194" s="336">
        <v>50</v>
      </c>
      <c r="T194" s="328"/>
      <c r="U194" s="328"/>
      <c r="V194" s="328"/>
      <c r="W194" s="328"/>
      <c r="X194" s="328"/>
      <c r="Y194" s="328"/>
      <c r="Z194" s="328">
        <f t="shared" si="63"/>
        <v>550</v>
      </c>
      <c r="AA194" s="328">
        <v>499.9</v>
      </c>
      <c r="AB194" s="328"/>
      <c r="AC194" s="328"/>
      <c r="AD194" s="328"/>
      <c r="AE194" s="328">
        <v>50.1</v>
      </c>
      <c r="AF194" s="334">
        <f t="shared" si="64"/>
        <v>550</v>
      </c>
      <c r="AG194" s="334">
        <v>500</v>
      </c>
      <c r="AH194" s="352"/>
      <c r="AI194" s="352"/>
      <c r="AJ194" s="352"/>
      <c r="AK194" s="352">
        <v>50</v>
      </c>
      <c r="AL194" s="307" t="s">
        <v>761</v>
      </c>
      <c r="AM194" s="353">
        <f t="shared" si="58"/>
        <v>-0.10000000000002274</v>
      </c>
      <c r="AN194" s="395">
        <f t="shared" si="59"/>
        <v>0.10000000000002274</v>
      </c>
      <c r="AS194" s="267">
        <f t="shared" si="46"/>
        <v>0</v>
      </c>
      <c r="AT194" s="267">
        <f t="shared" si="47"/>
        <v>500</v>
      </c>
      <c r="AU194" s="267">
        <f t="shared" si="48"/>
        <v>0</v>
      </c>
      <c r="AV194" s="267">
        <f t="shared" si="49"/>
        <v>-0.10000000000002274</v>
      </c>
      <c r="AW194" s="267">
        <f t="shared" si="50"/>
        <v>0</v>
      </c>
    </row>
    <row r="195" spans="1:49" ht="36.75" hidden="1" customHeight="1" outlineLevel="1">
      <c r="A195" s="308">
        <v>32</v>
      </c>
      <c r="B195" s="370" t="s">
        <v>769</v>
      </c>
      <c r="C195" s="370"/>
      <c r="D195" s="307" t="s">
        <v>766</v>
      </c>
      <c r="E195" s="307" t="s">
        <v>697</v>
      </c>
      <c r="F195" s="307" t="s">
        <v>770</v>
      </c>
      <c r="G195" s="305" t="s">
        <v>325</v>
      </c>
      <c r="H195" s="312" t="s">
        <v>771</v>
      </c>
      <c r="I195" s="334">
        <f t="shared" si="61"/>
        <v>396.97199999999998</v>
      </c>
      <c r="J195" s="376">
        <v>360.94200000000001</v>
      </c>
      <c r="K195" s="336"/>
      <c r="L195" s="376"/>
      <c r="M195" s="336">
        <v>36.03</v>
      </c>
      <c r="N195" s="331" t="s">
        <v>718</v>
      </c>
      <c r="O195" s="334">
        <f t="shared" si="65"/>
        <v>397</v>
      </c>
      <c r="P195" s="376">
        <v>361</v>
      </c>
      <c r="Q195" s="336"/>
      <c r="R195" s="376"/>
      <c r="S195" s="336">
        <v>36</v>
      </c>
      <c r="T195" s="328"/>
      <c r="U195" s="328"/>
      <c r="V195" s="328"/>
      <c r="W195" s="328"/>
      <c r="X195" s="328"/>
      <c r="Y195" s="328"/>
      <c r="Z195" s="328">
        <f t="shared" si="63"/>
        <v>396.97199999999998</v>
      </c>
      <c r="AA195" s="328">
        <v>360.94200000000001</v>
      </c>
      <c r="AB195" s="328"/>
      <c r="AC195" s="328"/>
      <c r="AD195" s="328"/>
      <c r="AE195" s="328">
        <v>36.03</v>
      </c>
      <c r="AF195" s="334">
        <f t="shared" si="64"/>
        <v>397</v>
      </c>
      <c r="AG195" s="334">
        <v>361</v>
      </c>
      <c r="AH195" s="352"/>
      <c r="AI195" s="352"/>
      <c r="AJ195" s="352"/>
      <c r="AK195" s="352">
        <v>36</v>
      </c>
      <c r="AL195" s="307" t="s">
        <v>761</v>
      </c>
      <c r="AM195" s="353">
        <f t="shared" si="58"/>
        <v>-5.7999999999992724E-2</v>
      </c>
      <c r="AN195" s="395">
        <f t="shared" si="59"/>
        <v>5.7999999999992724E-2</v>
      </c>
      <c r="AS195" s="267">
        <f t="shared" si="46"/>
        <v>-2.8000000000020009E-2</v>
      </c>
      <c r="AT195" s="267">
        <f t="shared" si="47"/>
        <v>361</v>
      </c>
      <c r="AU195" s="267">
        <f t="shared" si="48"/>
        <v>0</v>
      </c>
      <c r="AV195" s="267">
        <f t="shared" si="49"/>
        <v>-5.7999999999992724E-2</v>
      </c>
      <c r="AW195" s="267">
        <f t="shared" si="50"/>
        <v>-2.8000000000020009E-2</v>
      </c>
    </row>
    <row r="196" spans="1:49" ht="36.75" hidden="1" customHeight="1" outlineLevel="1">
      <c r="A196" s="308">
        <v>33</v>
      </c>
      <c r="B196" s="370" t="s">
        <v>772</v>
      </c>
      <c r="C196" s="370"/>
      <c r="D196" s="307" t="s">
        <v>773</v>
      </c>
      <c r="E196" s="307" t="s">
        <v>720</v>
      </c>
      <c r="F196" s="307" t="s">
        <v>774</v>
      </c>
      <c r="G196" s="305" t="s">
        <v>325</v>
      </c>
      <c r="H196" s="312" t="s">
        <v>775</v>
      </c>
      <c r="I196" s="334">
        <f t="shared" si="61"/>
        <v>947.79099999999994</v>
      </c>
      <c r="J196" s="376">
        <v>861.33299999999997</v>
      </c>
      <c r="K196" s="336"/>
      <c r="L196" s="376"/>
      <c r="M196" s="336">
        <v>86.457999999999998</v>
      </c>
      <c r="N196" s="331" t="s">
        <v>718</v>
      </c>
      <c r="O196" s="334">
        <f t="shared" si="65"/>
        <v>948</v>
      </c>
      <c r="P196" s="376">
        <v>862</v>
      </c>
      <c r="Q196" s="336"/>
      <c r="R196" s="376"/>
      <c r="S196" s="336">
        <v>86</v>
      </c>
      <c r="T196" s="328"/>
      <c r="U196" s="328"/>
      <c r="V196" s="328"/>
      <c r="W196" s="328"/>
      <c r="X196" s="328"/>
      <c r="Y196" s="328"/>
      <c r="Z196" s="328">
        <f t="shared" si="63"/>
        <v>947.79099999999994</v>
      </c>
      <c r="AA196" s="328">
        <v>861.33299999999997</v>
      </c>
      <c r="AB196" s="328"/>
      <c r="AC196" s="328"/>
      <c r="AD196" s="328"/>
      <c r="AE196" s="328">
        <v>86.457999999999998</v>
      </c>
      <c r="AF196" s="334">
        <f t="shared" si="64"/>
        <v>947</v>
      </c>
      <c r="AG196" s="334">
        <v>861</v>
      </c>
      <c r="AH196" s="352"/>
      <c r="AI196" s="352"/>
      <c r="AJ196" s="352"/>
      <c r="AK196" s="352">
        <v>86</v>
      </c>
      <c r="AL196" s="307" t="s">
        <v>761</v>
      </c>
      <c r="AM196" s="353">
        <f t="shared" si="58"/>
        <v>-0.66700000000003001</v>
      </c>
      <c r="AN196" s="395">
        <f t="shared" si="59"/>
        <v>-0.33299999999996999</v>
      </c>
      <c r="AS196" s="267">
        <f t="shared" si="46"/>
        <v>0.79099999999993997</v>
      </c>
      <c r="AT196" s="267">
        <f t="shared" si="47"/>
        <v>861</v>
      </c>
      <c r="AU196" s="267">
        <f t="shared" si="48"/>
        <v>0</v>
      </c>
      <c r="AV196" s="267">
        <f t="shared" si="49"/>
        <v>0.33299999999996999</v>
      </c>
      <c r="AW196" s="267">
        <f t="shared" si="50"/>
        <v>0.79099999999993997</v>
      </c>
    </row>
    <row r="197" spans="1:49" ht="36.75" hidden="1" customHeight="1" outlineLevel="1">
      <c r="A197" s="308">
        <v>34</v>
      </c>
      <c r="B197" s="370" t="s">
        <v>776</v>
      </c>
      <c r="C197" s="370"/>
      <c r="D197" s="307" t="s">
        <v>777</v>
      </c>
      <c r="E197" s="307" t="s">
        <v>778</v>
      </c>
      <c r="F197" s="307" t="s">
        <v>779</v>
      </c>
      <c r="G197" s="305" t="s">
        <v>325</v>
      </c>
      <c r="H197" s="312" t="s">
        <v>780</v>
      </c>
      <c r="I197" s="334">
        <f t="shared" si="61"/>
        <v>946.75199999999995</v>
      </c>
      <c r="J197" s="376">
        <v>860.88699999999994</v>
      </c>
      <c r="K197" s="336"/>
      <c r="L197" s="376"/>
      <c r="M197" s="376">
        <v>85.864999999999995</v>
      </c>
      <c r="N197" s="331" t="s">
        <v>718</v>
      </c>
      <c r="O197" s="334">
        <f t="shared" si="65"/>
        <v>947</v>
      </c>
      <c r="P197" s="376">
        <v>861</v>
      </c>
      <c r="Q197" s="336"/>
      <c r="R197" s="376"/>
      <c r="S197" s="376">
        <v>86</v>
      </c>
      <c r="T197" s="328"/>
      <c r="U197" s="328"/>
      <c r="V197" s="328"/>
      <c r="W197" s="328"/>
      <c r="X197" s="328"/>
      <c r="Y197" s="328"/>
      <c r="Z197" s="328">
        <f t="shared" si="63"/>
        <v>946.75199999999995</v>
      </c>
      <c r="AA197" s="328">
        <v>860.88699999999994</v>
      </c>
      <c r="AB197" s="328"/>
      <c r="AC197" s="328"/>
      <c r="AD197" s="328"/>
      <c r="AE197" s="328">
        <v>85.864999999999995</v>
      </c>
      <c r="AF197" s="334">
        <f t="shared" si="64"/>
        <v>947</v>
      </c>
      <c r="AG197" s="334">
        <v>861</v>
      </c>
      <c r="AH197" s="352"/>
      <c r="AI197" s="352"/>
      <c r="AJ197" s="352"/>
      <c r="AK197" s="352">
        <v>86</v>
      </c>
      <c r="AL197" s="307" t="s">
        <v>761</v>
      </c>
      <c r="AM197" s="353">
        <f t="shared" si="58"/>
        <v>-0.11300000000005639</v>
      </c>
      <c r="AN197" s="395">
        <f t="shared" si="59"/>
        <v>0.11300000000005639</v>
      </c>
      <c r="AS197" s="267">
        <f t="shared" si="46"/>
        <v>-0.24800000000004729</v>
      </c>
      <c r="AT197" s="267">
        <f t="shared" si="47"/>
        <v>861</v>
      </c>
      <c r="AU197" s="267">
        <f t="shared" si="48"/>
        <v>0</v>
      </c>
      <c r="AV197" s="267">
        <f t="shared" si="49"/>
        <v>-0.11300000000005639</v>
      </c>
      <c r="AW197" s="267">
        <f t="shared" si="50"/>
        <v>-0.24800000000004729</v>
      </c>
    </row>
    <row r="198" spans="1:49" ht="36.75" hidden="1" customHeight="1" outlineLevel="1">
      <c r="A198" s="308">
        <v>35</v>
      </c>
      <c r="B198" s="370" t="s">
        <v>781</v>
      </c>
      <c r="C198" s="370"/>
      <c r="D198" s="307" t="s">
        <v>782</v>
      </c>
      <c r="E198" s="307" t="s">
        <v>636</v>
      </c>
      <c r="F198" s="307" t="s">
        <v>783</v>
      </c>
      <c r="G198" s="305" t="s">
        <v>325</v>
      </c>
      <c r="H198" s="312" t="s">
        <v>784</v>
      </c>
      <c r="I198" s="334">
        <f t="shared" si="61"/>
        <v>946.75599999999997</v>
      </c>
      <c r="J198" s="376">
        <v>860.71799999999996</v>
      </c>
      <c r="K198" s="336"/>
      <c r="L198" s="376"/>
      <c r="M198" s="376">
        <v>86.037999999999997</v>
      </c>
      <c r="N198" s="331" t="s">
        <v>718</v>
      </c>
      <c r="O198" s="334">
        <f t="shared" si="65"/>
        <v>946.75599999999997</v>
      </c>
      <c r="P198" s="376">
        <v>860.71799999999996</v>
      </c>
      <c r="Q198" s="336"/>
      <c r="R198" s="376"/>
      <c r="S198" s="376">
        <v>86.037999999999997</v>
      </c>
      <c r="T198" s="328"/>
      <c r="U198" s="328"/>
      <c r="V198" s="328"/>
      <c r="W198" s="328"/>
      <c r="X198" s="328"/>
      <c r="Y198" s="328"/>
      <c r="Z198" s="328">
        <f t="shared" si="63"/>
        <v>946.75599999999997</v>
      </c>
      <c r="AA198" s="328">
        <v>860.71799999999996</v>
      </c>
      <c r="AB198" s="328"/>
      <c r="AC198" s="328"/>
      <c r="AD198" s="328"/>
      <c r="AE198" s="328">
        <v>86.037999999999997</v>
      </c>
      <c r="AF198" s="334">
        <f t="shared" si="64"/>
        <v>947</v>
      </c>
      <c r="AG198" s="334">
        <v>861</v>
      </c>
      <c r="AH198" s="352"/>
      <c r="AI198" s="352"/>
      <c r="AJ198" s="352"/>
      <c r="AK198" s="352">
        <v>86</v>
      </c>
      <c r="AL198" s="307" t="s">
        <v>761</v>
      </c>
      <c r="AM198" s="353">
        <f t="shared" si="58"/>
        <v>0</v>
      </c>
      <c r="AN198" s="395">
        <f t="shared" si="59"/>
        <v>0.28200000000003911</v>
      </c>
      <c r="AS198" s="267">
        <f t="shared" si="46"/>
        <v>-0.24400000000002819</v>
      </c>
      <c r="AT198" s="267">
        <f t="shared" si="47"/>
        <v>861</v>
      </c>
      <c r="AU198" s="267">
        <f t="shared" si="48"/>
        <v>0</v>
      </c>
      <c r="AV198" s="267">
        <f t="shared" si="49"/>
        <v>-0.28200000000003911</v>
      </c>
      <c r="AW198" s="267">
        <f t="shared" si="50"/>
        <v>-0.24400000000002819</v>
      </c>
    </row>
    <row r="199" spans="1:49" ht="36.75" hidden="1" customHeight="1" outlineLevel="1">
      <c r="A199" s="308">
        <v>36</v>
      </c>
      <c r="B199" s="370" t="s">
        <v>735</v>
      </c>
      <c r="C199" s="370"/>
      <c r="D199" s="307" t="s">
        <v>785</v>
      </c>
      <c r="E199" s="307" t="s">
        <v>736</v>
      </c>
      <c r="F199" s="307" t="s">
        <v>786</v>
      </c>
      <c r="G199" s="305" t="s">
        <v>325</v>
      </c>
      <c r="H199" s="312" t="s">
        <v>787</v>
      </c>
      <c r="I199" s="334">
        <f t="shared" si="61"/>
        <v>947</v>
      </c>
      <c r="J199" s="376">
        <v>861</v>
      </c>
      <c r="K199" s="336"/>
      <c r="L199" s="376"/>
      <c r="M199" s="376">
        <v>86</v>
      </c>
      <c r="N199" s="331" t="s">
        <v>718</v>
      </c>
      <c r="O199" s="334">
        <f t="shared" si="65"/>
        <v>947</v>
      </c>
      <c r="P199" s="376">
        <v>861</v>
      </c>
      <c r="Q199" s="336"/>
      <c r="R199" s="376"/>
      <c r="S199" s="376">
        <v>86</v>
      </c>
      <c r="T199" s="328"/>
      <c r="U199" s="328"/>
      <c r="V199" s="328"/>
      <c r="W199" s="328"/>
      <c r="X199" s="328"/>
      <c r="Y199" s="328"/>
      <c r="Z199" s="328">
        <f t="shared" si="63"/>
        <v>947</v>
      </c>
      <c r="AA199" s="328">
        <v>861</v>
      </c>
      <c r="AB199" s="328"/>
      <c r="AC199" s="328"/>
      <c r="AD199" s="328"/>
      <c r="AE199" s="328">
        <v>86</v>
      </c>
      <c r="AF199" s="334">
        <f t="shared" si="64"/>
        <v>947</v>
      </c>
      <c r="AG199" s="334">
        <v>861</v>
      </c>
      <c r="AH199" s="352"/>
      <c r="AI199" s="352"/>
      <c r="AJ199" s="352"/>
      <c r="AK199" s="352">
        <v>86</v>
      </c>
      <c r="AL199" s="307" t="s">
        <v>761</v>
      </c>
      <c r="AM199" s="353">
        <f t="shared" si="58"/>
        <v>0</v>
      </c>
      <c r="AN199" s="395">
        <f t="shared" si="59"/>
        <v>0</v>
      </c>
      <c r="AS199" s="267">
        <f t="shared" si="46"/>
        <v>0</v>
      </c>
      <c r="AT199" s="267">
        <f t="shared" si="47"/>
        <v>861</v>
      </c>
      <c r="AU199" s="267">
        <f t="shared" si="48"/>
        <v>0</v>
      </c>
      <c r="AV199" s="267">
        <f t="shared" si="49"/>
        <v>0</v>
      </c>
      <c r="AW199" s="267">
        <f t="shared" si="50"/>
        <v>0</v>
      </c>
    </row>
    <row r="200" spans="1:49" ht="36.75" hidden="1" customHeight="1" outlineLevel="1">
      <c r="A200" s="308">
        <v>37</v>
      </c>
      <c r="B200" s="311" t="s">
        <v>788</v>
      </c>
      <c r="C200" s="311"/>
      <c r="D200" s="312" t="s">
        <v>635</v>
      </c>
      <c r="E200" s="312" t="s">
        <v>789</v>
      </c>
      <c r="F200" s="312" t="s">
        <v>790</v>
      </c>
      <c r="G200" s="305" t="s">
        <v>259</v>
      </c>
      <c r="H200" s="307" t="s">
        <v>791</v>
      </c>
      <c r="I200" s="331">
        <f t="shared" si="61"/>
        <v>2000</v>
      </c>
      <c r="J200" s="330">
        <v>1740</v>
      </c>
      <c r="K200" s="330"/>
      <c r="L200" s="330">
        <v>200</v>
      </c>
      <c r="M200" s="330">
        <v>60</v>
      </c>
      <c r="N200" s="331" t="s">
        <v>792</v>
      </c>
      <c r="O200" s="331">
        <f t="shared" si="65"/>
        <v>2000</v>
      </c>
      <c r="P200" s="330">
        <v>1740</v>
      </c>
      <c r="Q200" s="330"/>
      <c r="R200" s="330">
        <v>200</v>
      </c>
      <c r="S200" s="330">
        <v>60</v>
      </c>
      <c r="T200" s="330"/>
      <c r="U200" s="330"/>
      <c r="V200" s="330"/>
      <c r="W200" s="330"/>
      <c r="X200" s="330"/>
      <c r="Y200" s="330"/>
      <c r="Z200" s="328">
        <f t="shared" si="63"/>
        <v>2000</v>
      </c>
      <c r="AA200" s="330">
        <v>1740</v>
      </c>
      <c r="AB200" s="330"/>
      <c r="AC200" s="330">
        <v>200</v>
      </c>
      <c r="AD200" s="330"/>
      <c r="AE200" s="330">
        <v>60</v>
      </c>
      <c r="AF200" s="330">
        <f t="shared" si="64"/>
        <v>2000</v>
      </c>
      <c r="AG200" s="330">
        <v>1740</v>
      </c>
      <c r="AH200" s="351"/>
      <c r="AI200" s="351">
        <f>L200</f>
        <v>200</v>
      </c>
      <c r="AJ200" s="351"/>
      <c r="AK200" s="351">
        <f>M200</f>
        <v>60</v>
      </c>
      <c r="AL200" s="307" t="s">
        <v>761</v>
      </c>
      <c r="AM200" s="353">
        <f t="shared" si="58"/>
        <v>0</v>
      </c>
      <c r="AN200" s="395">
        <f t="shared" si="59"/>
        <v>0</v>
      </c>
      <c r="AS200" s="267">
        <f t="shared" si="46"/>
        <v>0</v>
      </c>
      <c r="AT200" s="267">
        <f t="shared" si="47"/>
        <v>1740</v>
      </c>
      <c r="AU200" s="267">
        <f t="shared" si="48"/>
        <v>0</v>
      </c>
      <c r="AV200" s="267">
        <f t="shared" si="49"/>
        <v>0</v>
      </c>
      <c r="AW200" s="267">
        <f t="shared" si="50"/>
        <v>0</v>
      </c>
    </row>
    <row r="201" spans="1:49" ht="36.75" hidden="1" customHeight="1" outlineLevel="1">
      <c r="A201" s="308">
        <v>38</v>
      </c>
      <c r="B201" s="311" t="s">
        <v>793</v>
      </c>
      <c r="C201" s="311"/>
      <c r="D201" s="312" t="s">
        <v>635</v>
      </c>
      <c r="E201" s="312" t="s">
        <v>794</v>
      </c>
      <c r="F201" s="312" t="s">
        <v>795</v>
      </c>
      <c r="G201" s="305" t="s">
        <v>259</v>
      </c>
      <c r="H201" s="307" t="s">
        <v>796</v>
      </c>
      <c r="I201" s="331">
        <f t="shared" si="61"/>
        <v>4500</v>
      </c>
      <c r="J201" s="330">
        <v>4171</v>
      </c>
      <c r="K201" s="330"/>
      <c r="L201" s="330">
        <v>200</v>
      </c>
      <c r="M201" s="330">
        <v>129</v>
      </c>
      <c r="N201" s="331" t="s">
        <v>792</v>
      </c>
      <c r="O201" s="331">
        <f t="shared" si="65"/>
        <v>4500</v>
      </c>
      <c r="P201" s="330">
        <v>4171</v>
      </c>
      <c r="Q201" s="330"/>
      <c r="R201" s="330">
        <v>200</v>
      </c>
      <c r="S201" s="330">
        <v>129</v>
      </c>
      <c r="T201" s="330"/>
      <c r="U201" s="330"/>
      <c r="V201" s="330"/>
      <c r="W201" s="330"/>
      <c r="X201" s="330"/>
      <c r="Y201" s="330"/>
      <c r="Z201" s="328">
        <f t="shared" si="63"/>
        <v>4500</v>
      </c>
      <c r="AA201" s="330">
        <v>4171</v>
      </c>
      <c r="AB201" s="330"/>
      <c r="AC201" s="330">
        <v>200</v>
      </c>
      <c r="AD201" s="330"/>
      <c r="AE201" s="330">
        <v>129</v>
      </c>
      <c r="AF201" s="330">
        <f t="shared" si="64"/>
        <v>4500</v>
      </c>
      <c r="AG201" s="330">
        <v>4171</v>
      </c>
      <c r="AH201" s="351"/>
      <c r="AI201" s="351">
        <f>L201</f>
        <v>200</v>
      </c>
      <c r="AJ201" s="351"/>
      <c r="AK201" s="351">
        <f>M201</f>
        <v>129</v>
      </c>
      <c r="AL201" s="307" t="s">
        <v>761</v>
      </c>
      <c r="AM201" s="353">
        <f t="shared" si="58"/>
        <v>0</v>
      </c>
      <c r="AN201" s="395">
        <f t="shared" si="59"/>
        <v>0</v>
      </c>
      <c r="AS201" s="267">
        <f t="shared" si="46"/>
        <v>0</v>
      </c>
      <c r="AT201" s="267">
        <f t="shared" si="47"/>
        <v>4171</v>
      </c>
      <c r="AU201" s="267">
        <f t="shared" si="48"/>
        <v>0</v>
      </c>
      <c r="AV201" s="267">
        <f t="shared" si="49"/>
        <v>0</v>
      </c>
      <c r="AW201" s="267">
        <f t="shared" si="50"/>
        <v>0</v>
      </c>
    </row>
    <row r="202" spans="1:49" ht="36.75" hidden="1" customHeight="1" outlineLevel="1">
      <c r="A202" s="308">
        <v>39</v>
      </c>
      <c r="B202" s="311" t="s">
        <v>797</v>
      </c>
      <c r="C202" s="311"/>
      <c r="D202" s="312" t="s">
        <v>798</v>
      </c>
      <c r="E202" s="312" t="s">
        <v>799</v>
      </c>
      <c r="F202" s="312" t="s">
        <v>800</v>
      </c>
      <c r="G202" s="305" t="s">
        <v>259</v>
      </c>
      <c r="H202" s="307" t="s">
        <v>801</v>
      </c>
      <c r="I202" s="331">
        <f t="shared" si="61"/>
        <v>1643</v>
      </c>
      <c r="J202" s="330">
        <v>1439</v>
      </c>
      <c r="K202" s="330"/>
      <c r="L202" s="330">
        <v>164</v>
      </c>
      <c r="M202" s="330">
        <v>40</v>
      </c>
      <c r="N202" s="331" t="s">
        <v>792</v>
      </c>
      <c r="O202" s="331">
        <f t="shared" si="65"/>
        <v>1643</v>
      </c>
      <c r="P202" s="330">
        <v>1439</v>
      </c>
      <c r="Q202" s="330"/>
      <c r="R202" s="330">
        <v>164</v>
      </c>
      <c r="S202" s="330">
        <v>40</v>
      </c>
      <c r="T202" s="330"/>
      <c r="U202" s="330"/>
      <c r="V202" s="330"/>
      <c r="W202" s="330"/>
      <c r="X202" s="330"/>
      <c r="Y202" s="330"/>
      <c r="Z202" s="328">
        <f t="shared" si="63"/>
        <v>1643</v>
      </c>
      <c r="AA202" s="330">
        <v>1439</v>
      </c>
      <c r="AB202" s="330"/>
      <c r="AC202" s="330">
        <v>164</v>
      </c>
      <c r="AD202" s="330"/>
      <c r="AE202" s="330">
        <v>40</v>
      </c>
      <c r="AF202" s="330">
        <f t="shared" si="64"/>
        <v>1643</v>
      </c>
      <c r="AG202" s="330">
        <v>1439</v>
      </c>
      <c r="AH202" s="351"/>
      <c r="AI202" s="351">
        <f>L202</f>
        <v>164</v>
      </c>
      <c r="AJ202" s="351"/>
      <c r="AK202" s="351">
        <f>M202</f>
        <v>40</v>
      </c>
      <c r="AL202" s="307" t="s">
        <v>761</v>
      </c>
      <c r="AM202" s="353">
        <f t="shared" si="58"/>
        <v>0</v>
      </c>
      <c r="AN202" s="395">
        <f t="shared" si="59"/>
        <v>0</v>
      </c>
      <c r="AS202" s="267">
        <f t="shared" si="46"/>
        <v>0</v>
      </c>
      <c r="AT202" s="267">
        <f t="shared" si="47"/>
        <v>1439</v>
      </c>
      <c r="AU202" s="267">
        <f t="shared" si="48"/>
        <v>0</v>
      </c>
      <c r="AV202" s="267">
        <f t="shared" si="49"/>
        <v>0</v>
      </c>
      <c r="AW202" s="267">
        <f t="shared" si="50"/>
        <v>0</v>
      </c>
    </row>
    <row r="203" spans="1:49" ht="36.75" hidden="1" customHeight="1" outlineLevel="1">
      <c r="A203" s="308">
        <v>40</v>
      </c>
      <c r="B203" s="311" t="s">
        <v>802</v>
      </c>
      <c r="C203" s="311"/>
      <c r="D203" s="312" t="s">
        <v>803</v>
      </c>
      <c r="E203" s="312" t="s">
        <v>804</v>
      </c>
      <c r="F203" s="312" t="s">
        <v>805</v>
      </c>
      <c r="G203" s="305" t="s">
        <v>259</v>
      </c>
      <c r="H203" s="312"/>
      <c r="I203" s="331">
        <f t="shared" si="61"/>
        <v>1443</v>
      </c>
      <c r="J203" s="330">
        <v>1259</v>
      </c>
      <c r="K203" s="330"/>
      <c r="L203" s="330">
        <v>144</v>
      </c>
      <c r="M203" s="330">
        <v>40</v>
      </c>
      <c r="N203" s="331" t="s">
        <v>792</v>
      </c>
      <c r="O203" s="331">
        <f t="shared" si="65"/>
        <v>1443</v>
      </c>
      <c r="P203" s="330">
        <v>1259</v>
      </c>
      <c r="Q203" s="330"/>
      <c r="R203" s="330">
        <v>144</v>
      </c>
      <c r="S203" s="330">
        <v>40</v>
      </c>
      <c r="T203" s="330"/>
      <c r="U203" s="330"/>
      <c r="V203" s="330"/>
      <c r="W203" s="330"/>
      <c r="X203" s="330"/>
      <c r="Y203" s="330"/>
      <c r="Z203" s="328">
        <f t="shared" si="63"/>
        <v>1443</v>
      </c>
      <c r="AA203" s="330">
        <v>1259</v>
      </c>
      <c r="AB203" s="330"/>
      <c r="AC203" s="330">
        <v>144</v>
      </c>
      <c r="AD203" s="330"/>
      <c r="AE203" s="330">
        <v>40</v>
      </c>
      <c r="AF203" s="330">
        <f t="shared" si="64"/>
        <v>1443</v>
      </c>
      <c r="AG203" s="330">
        <v>1259</v>
      </c>
      <c r="AH203" s="351"/>
      <c r="AI203" s="351">
        <v>144</v>
      </c>
      <c r="AJ203" s="351"/>
      <c r="AK203" s="351">
        <v>40</v>
      </c>
      <c r="AL203" s="307" t="s">
        <v>761</v>
      </c>
      <c r="AM203" s="353">
        <f t="shared" si="58"/>
        <v>0</v>
      </c>
      <c r="AN203" s="395">
        <f t="shared" si="59"/>
        <v>0</v>
      </c>
      <c r="AS203" s="267">
        <f t="shared" si="46"/>
        <v>0</v>
      </c>
      <c r="AT203" s="267">
        <f t="shared" si="47"/>
        <v>1259</v>
      </c>
      <c r="AU203" s="267">
        <f t="shared" si="48"/>
        <v>0</v>
      </c>
      <c r="AV203" s="267">
        <f t="shared" si="49"/>
        <v>0</v>
      </c>
      <c r="AW203" s="267">
        <f t="shared" si="50"/>
        <v>0</v>
      </c>
    </row>
    <row r="204" spans="1:49" ht="36.75" hidden="1" customHeight="1" outlineLevel="1">
      <c r="A204" s="308">
        <v>41</v>
      </c>
      <c r="B204" s="311" t="s">
        <v>806</v>
      </c>
      <c r="C204" s="311"/>
      <c r="D204" s="312" t="s">
        <v>807</v>
      </c>
      <c r="E204" s="312" t="s">
        <v>655</v>
      </c>
      <c r="F204" s="312" t="s">
        <v>805</v>
      </c>
      <c r="G204" s="305" t="s">
        <v>259</v>
      </c>
      <c r="H204" s="312"/>
      <c r="I204" s="331">
        <f t="shared" si="61"/>
        <v>1443</v>
      </c>
      <c r="J204" s="330">
        <v>1259</v>
      </c>
      <c r="K204" s="330"/>
      <c r="L204" s="330">
        <v>144</v>
      </c>
      <c r="M204" s="330">
        <v>40</v>
      </c>
      <c r="N204" s="331" t="s">
        <v>792</v>
      </c>
      <c r="O204" s="331">
        <f t="shared" si="65"/>
        <v>1443</v>
      </c>
      <c r="P204" s="330">
        <v>1259</v>
      </c>
      <c r="Q204" s="330"/>
      <c r="R204" s="330">
        <v>144</v>
      </c>
      <c r="S204" s="330">
        <v>40</v>
      </c>
      <c r="T204" s="330"/>
      <c r="U204" s="330"/>
      <c r="V204" s="330"/>
      <c r="W204" s="330"/>
      <c r="X204" s="330"/>
      <c r="Y204" s="330"/>
      <c r="Z204" s="328">
        <f t="shared" si="63"/>
        <v>1443</v>
      </c>
      <c r="AA204" s="330">
        <v>1259</v>
      </c>
      <c r="AB204" s="330"/>
      <c r="AC204" s="330">
        <v>144</v>
      </c>
      <c r="AD204" s="330"/>
      <c r="AE204" s="330">
        <v>40</v>
      </c>
      <c r="AF204" s="330">
        <f t="shared" si="64"/>
        <v>1443</v>
      </c>
      <c r="AG204" s="330">
        <v>1259</v>
      </c>
      <c r="AH204" s="351"/>
      <c r="AI204" s="351">
        <f>L204</f>
        <v>144</v>
      </c>
      <c r="AJ204" s="351"/>
      <c r="AK204" s="351">
        <f>M204</f>
        <v>40</v>
      </c>
      <c r="AL204" s="307" t="s">
        <v>761</v>
      </c>
      <c r="AM204" s="353">
        <f t="shared" si="58"/>
        <v>0</v>
      </c>
      <c r="AN204" s="395">
        <f t="shared" si="59"/>
        <v>0</v>
      </c>
      <c r="AS204" s="267">
        <f t="shared" si="46"/>
        <v>0</v>
      </c>
      <c r="AT204" s="267">
        <f t="shared" si="47"/>
        <v>1259</v>
      </c>
      <c r="AU204" s="267">
        <f t="shared" si="48"/>
        <v>0</v>
      </c>
      <c r="AV204" s="267">
        <f t="shared" si="49"/>
        <v>0</v>
      </c>
      <c r="AW204" s="267">
        <f t="shared" si="50"/>
        <v>0</v>
      </c>
    </row>
    <row r="205" spans="1:49" ht="27" hidden="1" outlineLevel="1">
      <c r="A205" s="308">
        <v>42</v>
      </c>
      <c r="B205" s="311" t="s">
        <v>808</v>
      </c>
      <c r="C205" s="311"/>
      <c r="D205" s="312" t="s">
        <v>809</v>
      </c>
      <c r="E205" s="312" t="s">
        <v>810</v>
      </c>
      <c r="F205" s="312" t="s">
        <v>805</v>
      </c>
      <c r="G205" s="305" t="s">
        <v>259</v>
      </c>
      <c r="H205" s="312"/>
      <c r="I205" s="331">
        <f t="shared" si="61"/>
        <v>1597</v>
      </c>
      <c r="J205" s="330">
        <v>1396</v>
      </c>
      <c r="K205" s="330"/>
      <c r="L205" s="330">
        <v>161</v>
      </c>
      <c r="M205" s="330">
        <v>40</v>
      </c>
      <c r="N205" s="331" t="s">
        <v>792</v>
      </c>
      <c r="O205" s="331">
        <f t="shared" si="65"/>
        <v>1597</v>
      </c>
      <c r="P205" s="330">
        <v>1396</v>
      </c>
      <c r="Q205" s="330"/>
      <c r="R205" s="330">
        <v>161</v>
      </c>
      <c r="S205" s="330">
        <v>40</v>
      </c>
      <c r="T205" s="330"/>
      <c r="U205" s="330"/>
      <c r="V205" s="330"/>
      <c r="W205" s="330"/>
      <c r="X205" s="330"/>
      <c r="Y205" s="330"/>
      <c r="Z205" s="328">
        <f t="shared" si="63"/>
        <v>1597</v>
      </c>
      <c r="AA205" s="330">
        <v>1396</v>
      </c>
      <c r="AB205" s="330"/>
      <c r="AC205" s="330">
        <v>161</v>
      </c>
      <c r="AD205" s="330"/>
      <c r="AE205" s="330">
        <v>40</v>
      </c>
      <c r="AF205" s="330">
        <f t="shared" si="64"/>
        <v>1597</v>
      </c>
      <c r="AG205" s="330">
        <v>1396</v>
      </c>
      <c r="AH205" s="351"/>
      <c r="AI205" s="351">
        <v>161</v>
      </c>
      <c r="AJ205" s="351"/>
      <c r="AK205" s="351">
        <v>40</v>
      </c>
      <c r="AL205" s="307" t="s">
        <v>761</v>
      </c>
      <c r="AM205" s="353">
        <f t="shared" si="58"/>
        <v>0</v>
      </c>
      <c r="AN205" s="395">
        <f t="shared" si="59"/>
        <v>0</v>
      </c>
      <c r="AS205" s="267">
        <f t="shared" si="46"/>
        <v>0</v>
      </c>
      <c r="AT205" s="267">
        <f t="shared" si="47"/>
        <v>1396</v>
      </c>
      <c r="AU205" s="267">
        <f t="shared" si="48"/>
        <v>0</v>
      </c>
      <c r="AV205" s="267">
        <f t="shared" si="49"/>
        <v>0</v>
      </c>
      <c r="AW205" s="267">
        <f t="shared" si="50"/>
        <v>0</v>
      </c>
    </row>
    <row r="206" spans="1:49" s="275" customFormat="1" ht="25.5" hidden="1" customHeight="1" outlineLevel="2">
      <c r="A206" s="396"/>
      <c r="B206" s="397" t="s">
        <v>811</v>
      </c>
      <c r="C206" s="397"/>
      <c r="D206" s="398"/>
      <c r="E206" s="398"/>
      <c r="F206" s="398"/>
      <c r="G206" s="398"/>
      <c r="H206" s="398"/>
      <c r="I206" s="406"/>
      <c r="J206" s="407"/>
      <c r="K206" s="407"/>
      <c r="L206" s="407"/>
      <c r="M206" s="407"/>
      <c r="N206" s="406"/>
      <c r="O206" s="406"/>
      <c r="P206" s="407"/>
      <c r="Q206" s="407"/>
      <c r="R206" s="407"/>
      <c r="S206" s="407"/>
      <c r="T206" s="407"/>
      <c r="U206" s="407"/>
      <c r="V206" s="407"/>
      <c r="W206" s="407"/>
      <c r="X206" s="407"/>
      <c r="Y206" s="407"/>
      <c r="Z206" s="407"/>
      <c r="AA206" s="407"/>
      <c r="AB206" s="407"/>
      <c r="AC206" s="407"/>
      <c r="AD206" s="407"/>
      <c r="AE206" s="407"/>
      <c r="AF206" s="407"/>
      <c r="AG206" s="407"/>
      <c r="AH206" s="416"/>
      <c r="AI206" s="416"/>
      <c r="AJ206" s="416"/>
      <c r="AK206" s="416"/>
      <c r="AL206" s="417"/>
      <c r="AS206" s="392">
        <f t="shared" si="46"/>
        <v>0</v>
      </c>
      <c r="AT206" s="267">
        <f t="shared" si="47"/>
        <v>0</v>
      </c>
      <c r="AU206" s="267">
        <f t="shared" si="48"/>
        <v>0</v>
      </c>
      <c r="AV206" s="267">
        <f t="shared" si="49"/>
        <v>0</v>
      </c>
      <c r="AW206" s="267">
        <f t="shared" si="50"/>
        <v>0</v>
      </c>
    </row>
    <row r="207" spans="1:49" s="275" customFormat="1" ht="54" hidden="1" outlineLevel="1">
      <c r="A207" s="361">
        <v>43</v>
      </c>
      <c r="B207" s="399" t="s">
        <v>812</v>
      </c>
      <c r="C207" s="399"/>
      <c r="D207" s="360" t="s">
        <v>635</v>
      </c>
      <c r="E207" s="360" t="s">
        <v>671</v>
      </c>
      <c r="F207" s="360" t="s">
        <v>813</v>
      </c>
      <c r="G207" s="360">
        <v>2018</v>
      </c>
      <c r="H207" s="360"/>
      <c r="I207" s="408">
        <f>SUM(J207:M207)</f>
        <v>1553</v>
      </c>
      <c r="J207" s="409">
        <v>1351</v>
      </c>
      <c r="K207" s="409"/>
      <c r="L207" s="409">
        <v>155</v>
      </c>
      <c r="M207" s="409">
        <v>47</v>
      </c>
      <c r="N207" s="408"/>
      <c r="O207" s="408">
        <f>SUM(P207:S207)</f>
        <v>1553</v>
      </c>
      <c r="P207" s="409">
        <v>1351</v>
      </c>
      <c r="Q207" s="409"/>
      <c r="R207" s="409">
        <v>155</v>
      </c>
      <c r="S207" s="409">
        <v>47</v>
      </c>
      <c r="T207" s="409"/>
      <c r="U207" s="409"/>
      <c r="V207" s="409"/>
      <c r="W207" s="407"/>
      <c r="X207" s="407"/>
      <c r="Y207" s="407"/>
      <c r="Z207" s="407">
        <v>1553</v>
      </c>
      <c r="AA207" s="407">
        <v>1351</v>
      </c>
      <c r="AB207" s="407">
        <v>0</v>
      </c>
      <c r="AC207" s="407">
        <v>155</v>
      </c>
      <c r="AD207" s="407"/>
      <c r="AE207" s="407">
        <v>47</v>
      </c>
      <c r="AF207" s="409">
        <f>SUM(AG207:AK207)</f>
        <v>1553</v>
      </c>
      <c r="AG207" s="409">
        <f>J207</f>
        <v>1351</v>
      </c>
      <c r="AH207" s="418">
        <f>K207</f>
        <v>0</v>
      </c>
      <c r="AI207" s="418">
        <f>L207</f>
        <v>155</v>
      </c>
      <c r="AJ207" s="418"/>
      <c r="AK207" s="418">
        <f>M207</f>
        <v>47</v>
      </c>
      <c r="AL207" s="417"/>
      <c r="AS207" s="392">
        <f t="shared" ref="AS207:AS223" si="67">I207-W207-AF207</f>
        <v>0</v>
      </c>
      <c r="AT207" s="267">
        <f t="shared" ref="AT207:AT267" si="68">AF207-AH207-AI207-AK207</f>
        <v>1351</v>
      </c>
      <c r="AU207" s="267">
        <f t="shared" ref="AU207:AU267" si="69">AG207-AT207</f>
        <v>0</v>
      </c>
      <c r="AV207" s="267">
        <f t="shared" ref="AV207:AV267" si="70">J207-AG207</f>
        <v>0</v>
      </c>
      <c r="AW207" s="267">
        <f t="shared" ref="AW207:AW267" si="71">I207-AF207</f>
        <v>0</v>
      </c>
    </row>
    <row r="208" spans="1:49" s="270" customFormat="1" ht="30" customHeight="1" collapsed="1">
      <c r="A208" s="294" t="s">
        <v>72</v>
      </c>
      <c r="B208" s="295" t="s">
        <v>106</v>
      </c>
      <c r="C208" s="295"/>
      <c r="D208" s="295"/>
      <c r="E208" s="296"/>
      <c r="F208" s="296"/>
      <c r="G208" s="296"/>
      <c r="H208" s="296"/>
      <c r="I208" s="323">
        <f t="shared" ref="I208:AC208" si="72">I209+I214</f>
        <v>100011.94100000001</v>
      </c>
      <c r="J208" s="323">
        <f t="shared" si="72"/>
        <v>97911.397297000003</v>
      </c>
      <c r="K208" s="323">
        <f t="shared" si="72"/>
        <v>0</v>
      </c>
      <c r="L208" s="323">
        <f t="shared" si="72"/>
        <v>745</v>
      </c>
      <c r="M208" s="323">
        <f t="shared" si="72"/>
        <v>1355.5437029999998</v>
      </c>
      <c r="N208" s="323">
        <f t="shared" si="72"/>
        <v>0</v>
      </c>
      <c r="O208" s="323">
        <f t="shared" si="72"/>
        <v>60004</v>
      </c>
      <c r="P208" s="323">
        <f t="shared" si="72"/>
        <v>58241</v>
      </c>
      <c r="Q208" s="323">
        <f t="shared" si="72"/>
        <v>0</v>
      </c>
      <c r="R208" s="323">
        <f t="shared" si="72"/>
        <v>745</v>
      </c>
      <c r="S208" s="323">
        <f t="shared" si="72"/>
        <v>1018</v>
      </c>
      <c r="T208" s="323">
        <f t="shared" si="72"/>
        <v>12132.378000000001</v>
      </c>
      <c r="U208" s="323">
        <f t="shared" si="72"/>
        <v>12132.378000000001</v>
      </c>
      <c r="V208" s="323">
        <f t="shared" si="72"/>
        <v>0</v>
      </c>
      <c r="W208" s="323">
        <f t="shared" si="72"/>
        <v>12132.378000000001</v>
      </c>
      <c r="X208" s="323">
        <f t="shared" si="72"/>
        <v>12132.378000000001</v>
      </c>
      <c r="Y208" s="323">
        <f t="shared" si="72"/>
        <v>0</v>
      </c>
      <c r="Z208" s="323">
        <f t="shared" si="72"/>
        <v>74023.990967300007</v>
      </c>
      <c r="AA208" s="323">
        <f t="shared" si="72"/>
        <v>71982.74806730001</v>
      </c>
      <c r="AB208" s="323">
        <f t="shared" si="72"/>
        <v>0</v>
      </c>
      <c r="AC208" s="323">
        <f t="shared" si="72"/>
        <v>745</v>
      </c>
      <c r="AD208" s="323"/>
      <c r="AE208" s="323">
        <f>AE209+AE214</f>
        <v>1296.2429</v>
      </c>
      <c r="AF208" s="323">
        <f>AF209+AF214</f>
        <v>74023</v>
      </c>
      <c r="AG208" s="323">
        <f>AG209+AG214</f>
        <v>71982</v>
      </c>
      <c r="AH208" s="346">
        <f>AH209+AH214</f>
        <v>0</v>
      </c>
      <c r="AI208" s="346">
        <f>AI209+AI214</f>
        <v>745</v>
      </c>
      <c r="AJ208" s="346"/>
      <c r="AK208" s="346">
        <f>AK209+AK214</f>
        <v>1296</v>
      </c>
      <c r="AL208" s="294"/>
      <c r="AS208" s="267">
        <f t="shared" si="67"/>
        <v>13856.563000000009</v>
      </c>
      <c r="AT208" s="267">
        <f t="shared" si="68"/>
        <v>71982</v>
      </c>
      <c r="AU208" s="267">
        <f t="shared" si="69"/>
        <v>0</v>
      </c>
      <c r="AV208" s="267">
        <f t="shared" si="70"/>
        <v>25929.397297000003</v>
      </c>
      <c r="AW208" s="267">
        <f t="shared" si="71"/>
        <v>25988.941000000006</v>
      </c>
    </row>
    <row r="209" spans="1:49" s="271" customFormat="1" ht="30" customHeight="1">
      <c r="A209" s="292" t="s">
        <v>220</v>
      </c>
      <c r="B209" s="368" t="s">
        <v>221</v>
      </c>
      <c r="C209" s="368"/>
      <c r="D209" s="299"/>
      <c r="E209" s="300"/>
      <c r="F209" s="300"/>
      <c r="G209" s="300"/>
      <c r="H209" s="300"/>
      <c r="I209" s="322">
        <f>I210</f>
        <v>40084.455000000002</v>
      </c>
      <c r="J209" s="322">
        <f>J210</f>
        <v>40084.455000000002</v>
      </c>
      <c r="K209" s="322">
        <f>K210</f>
        <v>0</v>
      </c>
      <c r="L209" s="322">
        <f>L210</f>
        <v>0</v>
      </c>
      <c r="M209" s="322">
        <f>M210</f>
        <v>0</v>
      </c>
      <c r="N209" s="325"/>
      <c r="O209" s="322">
        <f t="shared" ref="O209:AC209" si="73">O210</f>
        <v>0</v>
      </c>
      <c r="P209" s="322">
        <f t="shared" si="73"/>
        <v>0</v>
      </c>
      <c r="Q209" s="322">
        <f t="shared" si="73"/>
        <v>0</v>
      </c>
      <c r="R209" s="322">
        <f t="shared" si="73"/>
        <v>0</v>
      </c>
      <c r="S209" s="322">
        <f t="shared" si="73"/>
        <v>0</v>
      </c>
      <c r="T209" s="322">
        <f t="shared" si="73"/>
        <v>12132.378000000001</v>
      </c>
      <c r="U209" s="322">
        <f t="shared" si="73"/>
        <v>12132.378000000001</v>
      </c>
      <c r="V209" s="322">
        <f t="shared" si="73"/>
        <v>0</v>
      </c>
      <c r="W209" s="322">
        <f t="shared" si="73"/>
        <v>12132.378000000001</v>
      </c>
      <c r="X209" s="322">
        <f t="shared" si="73"/>
        <v>12132.378000000001</v>
      </c>
      <c r="Y209" s="322">
        <f t="shared" si="73"/>
        <v>0</v>
      </c>
      <c r="Z209" s="322">
        <f t="shared" si="73"/>
        <v>18581</v>
      </c>
      <c r="AA209" s="322">
        <f t="shared" si="73"/>
        <v>18581</v>
      </c>
      <c r="AB209" s="322">
        <f t="shared" si="73"/>
        <v>0</v>
      </c>
      <c r="AC209" s="322">
        <f t="shared" si="73"/>
        <v>0</v>
      </c>
      <c r="AD209" s="322"/>
      <c r="AE209" s="322">
        <f>AE210</f>
        <v>0</v>
      </c>
      <c r="AF209" s="322">
        <f>AF210</f>
        <v>18581</v>
      </c>
      <c r="AG209" s="322">
        <f>AG210</f>
        <v>18581</v>
      </c>
      <c r="AH209" s="347">
        <f>AH210</f>
        <v>0</v>
      </c>
      <c r="AI209" s="347">
        <f>AI210</f>
        <v>0</v>
      </c>
      <c r="AJ209" s="347"/>
      <c r="AK209" s="347">
        <f>AK210</f>
        <v>0</v>
      </c>
      <c r="AL209" s="292"/>
      <c r="AS209" s="267">
        <f t="shared" si="67"/>
        <v>9371.0770000000011</v>
      </c>
      <c r="AT209" s="267">
        <f t="shared" si="68"/>
        <v>18581</v>
      </c>
      <c r="AU209" s="267">
        <f t="shared" si="69"/>
        <v>0</v>
      </c>
      <c r="AV209" s="267">
        <f t="shared" si="70"/>
        <v>21503.455000000002</v>
      </c>
      <c r="AW209" s="267">
        <f t="shared" si="71"/>
        <v>21503.455000000002</v>
      </c>
    </row>
    <row r="210" spans="1:49" s="270" customFormat="1" ht="30" customHeight="1">
      <c r="A210" s="297" t="s">
        <v>222</v>
      </c>
      <c r="B210" s="636" t="s">
        <v>223</v>
      </c>
      <c r="C210" s="301"/>
      <c r="D210" s="298"/>
      <c r="E210" s="304"/>
      <c r="F210" s="304"/>
      <c r="G210" s="304"/>
      <c r="H210" s="304"/>
      <c r="I210" s="326">
        <f>I211+I212+I213</f>
        <v>40084.455000000002</v>
      </c>
      <c r="J210" s="326">
        <f>J211+J212+J213</f>
        <v>40084.455000000002</v>
      </c>
      <c r="K210" s="326">
        <f>K211+K212+K213</f>
        <v>0</v>
      </c>
      <c r="L210" s="326">
        <f>L211+L212+L213</f>
        <v>0</v>
      </c>
      <c r="M210" s="326">
        <f>M211+M212+M213</f>
        <v>0</v>
      </c>
      <c r="N210" s="327"/>
      <c r="O210" s="326">
        <f t="shared" ref="O210:AC210" si="74">O211+O212+O213</f>
        <v>0</v>
      </c>
      <c r="P210" s="326">
        <f t="shared" si="74"/>
        <v>0</v>
      </c>
      <c r="Q210" s="326">
        <f t="shared" si="74"/>
        <v>0</v>
      </c>
      <c r="R210" s="326">
        <f t="shared" si="74"/>
        <v>0</v>
      </c>
      <c r="S210" s="326">
        <f t="shared" si="74"/>
        <v>0</v>
      </c>
      <c r="T210" s="326">
        <f t="shared" si="74"/>
        <v>12132.378000000001</v>
      </c>
      <c r="U210" s="326">
        <f t="shared" si="74"/>
        <v>12132.378000000001</v>
      </c>
      <c r="V210" s="326">
        <f t="shared" si="74"/>
        <v>0</v>
      </c>
      <c r="W210" s="326">
        <f t="shared" si="74"/>
        <v>12132.378000000001</v>
      </c>
      <c r="X210" s="326">
        <f t="shared" si="74"/>
        <v>12132.378000000001</v>
      </c>
      <c r="Y210" s="326">
        <f t="shared" si="74"/>
        <v>0</v>
      </c>
      <c r="Z210" s="326">
        <f t="shared" si="74"/>
        <v>18581</v>
      </c>
      <c r="AA210" s="326">
        <f t="shared" si="74"/>
        <v>18581</v>
      </c>
      <c r="AB210" s="326">
        <f t="shared" si="74"/>
        <v>0</v>
      </c>
      <c r="AC210" s="326">
        <f t="shared" si="74"/>
        <v>0</v>
      </c>
      <c r="AD210" s="326"/>
      <c r="AE210" s="326">
        <f>AE211+AE212+AE213</f>
        <v>0</v>
      </c>
      <c r="AF210" s="326">
        <f>AF211+AF212+AF213</f>
        <v>18581</v>
      </c>
      <c r="AG210" s="326">
        <f>AG211+AG212+AG213</f>
        <v>18581</v>
      </c>
      <c r="AH210" s="348">
        <f>AH211+AH212+AH213</f>
        <v>0</v>
      </c>
      <c r="AI210" s="348">
        <f>AI211+AI212+AI213</f>
        <v>0</v>
      </c>
      <c r="AJ210" s="348"/>
      <c r="AK210" s="348">
        <f>AK211+AK212+AK213</f>
        <v>0</v>
      </c>
      <c r="AL210" s="348"/>
      <c r="AS210" s="267">
        <f t="shared" si="67"/>
        <v>9371.0770000000011</v>
      </c>
      <c r="AT210" s="267">
        <f t="shared" si="68"/>
        <v>18581</v>
      </c>
      <c r="AU210" s="267">
        <f t="shared" si="69"/>
        <v>0</v>
      </c>
      <c r="AV210" s="267">
        <f t="shared" si="70"/>
        <v>21503.455000000002</v>
      </c>
      <c r="AW210" s="267">
        <f t="shared" si="71"/>
        <v>21503.455000000002</v>
      </c>
    </row>
    <row r="211" spans="1:49" s="273" customFormat="1" ht="30" customHeight="1">
      <c r="A211" s="400">
        <v>1</v>
      </c>
      <c r="B211" s="311" t="s">
        <v>814</v>
      </c>
      <c r="C211" s="311"/>
      <c r="D211" s="312" t="s">
        <v>815</v>
      </c>
      <c r="E211" s="312" t="s">
        <v>816</v>
      </c>
      <c r="F211" s="312" t="s">
        <v>817</v>
      </c>
      <c r="G211" s="312" t="s">
        <v>818</v>
      </c>
      <c r="H211" s="312" t="s">
        <v>819</v>
      </c>
      <c r="I211" s="330">
        <f>SUM(J211:M211)</f>
        <v>14992.455</v>
      </c>
      <c r="J211" s="330">
        <v>14992.455</v>
      </c>
      <c r="K211" s="330"/>
      <c r="L211" s="330"/>
      <c r="M211" s="330"/>
      <c r="N211" s="376"/>
      <c r="O211" s="330"/>
      <c r="P211" s="330"/>
      <c r="Q211" s="330"/>
      <c r="R211" s="330"/>
      <c r="S211" s="330"/>
      <c r="T211" s="330">
        <v>12132.378000000001</v>
      </c>
      <c r="U211" s="330">
        <v>12132.378000000001</v>
      </c>
      <c r="V211" s="330"/>
      <c r="W211" s="330">
        <v>12132.378000000001</v>
      </c>
      <c r="X211" s="330">
        <v>12132.378000000001</v>
      </c>
      <c r="Y211" s="341"/>
      <c r="Z211" s="341">
        <v>581</v>
      </c>
      <c r="AA211" s="341">
        <v>581</v>
      </c>
      <c r="AB211" s="341"/>
      <c r="AC211" s="341"/>
      <c r="AD211" s="341"/>
      <c r="AE211" s="341"/>
      <c r="AF211" s="341">
        <f>SUM(AG211:AK211)</f>
        <v>581</v>
      </c>
      <c r="AG211" s="341">
        <v>581</v>
      </c>
      <c r="AH211" s="387"/>
      <c r="AI211" s="387"/>
      <c r="AJ211" s="387"/>
      <c r="AK211" s="387"/>
      <c r="AL211" s="311"/>
      <c r="AS211" s="269">
        <f t="shared" si="67"/>
        <v>2279.0769999999993</v>
      </c>
      <c r="AT211" s="269">
        <f t="shared" si="68"/>
        <v>581</v>
      </c>
      <c r="AU211" s="269">
        <f t="shared" si="69"/>
        <v>0</v>
      </c>
      <c r="AV211" s="269">
        <f t="shared" si="70"/>
        <v>14411.455</v>
      </c>
      <c r="AW211" s="269">
        <f t="shared" si="71"/>
        <v>14411.455</v>
      </c>
    </row>
    <row r="212" spans="1:49" s="273" customFormat="1" ht="40.5" customHeight="1">
      <c r="A212" s="400">
        <v>2</v>
      </c>
      <c r="B212" s="311" t="s">
        <v>820</v>
      </c>
      <c r="C212" s="311"/>
      <c r="D212" s="312" t="s">
        <v>815</v>
      </c>
      <c r="E212" s="312" t="s">
        <v>821</v>
      </c>
      <c r="F212" s="312"/>
      <c r="G212" s="312" t="s">
        <v>637</v>
      </c>
      <c r="H212" s="312" t="s">
        <v>822</v>
      </c>
      <c r="I212" s="330">
        <v>20502</v>
      </c>
      <c r="J212" s="331">
        <v>20502</v>
      </c>
      <c r="K212" s="331"/>
      <c r="L212" s="331"/>
      <c r="M212" s="331"/>
      <c r="N212" s="331"/>
      <c r="O212" s="330"/>
      <c r="P212" s="331"/>
      <c r="Q212" s="331"/>
      <c r="R212" s="331"/>
      <c r="S212" s="331"/>
      <c r="T212" s="330"/>
      <c r="U212" s="330"/>
      <c r="V212" s="330"/>
      <c r="W212" s="330"/>
      <c r="X212" s="330"/>
      <c r="Y212" s="330"/>
      <c r="Z212" s="330">
        <v>14542.378000000001</v>
      </c>
      <c r="AA212" s="330">
        <v>14542.378000000001</v>
      </c>
      <c r="AB212" s="330"/>
      <c r="AC212" s="330"/>
      <c r="AD212" s="330"/>
      <c r="AE212" s="330"/>
      <c r="AF212" s="330">
        <f>AG212</f>
        <v>14542.378000000001</v>
      </c>
      <c r="AG212" s="330">
        <v>14542.378000000001</v>
      </c>
      <c r="AH212" s="351"/>
      <c r="AI212" s="351"/>
      <c r="AJ212" s="351"/>
      <c r="AK212" s="351"/>
      <c r="AL212" s="312" t="s">
        <v>639</v>
      </c>
      <c r="AM212" s="273">
        <f>AG212+AG213</f>
        <v>18000</v>
      </c>
      <c r="AS212" s="269">
        <f t="shared" si="67"/>
        <v>5959.6219999999994</v>
      </c>
      <c r="AT212" s="269">
        <f t="shared" si="68"/>
        <v>14542.378000000001</v>
      </c>
      <c r="AU212" s="269">
        <f t="shared" si="69"/>
        <v>0</v>
      </c>
      <c r="AV212" s="269">
        <f t="shared" si="70"/>
        <v>5959.6219999999994</v>
      </c>
      <c r="AW212" s="269">
        <f t="shared" si="71"/>
        <v>5959.6219999999994</v>
      </c>
    </row>
    <row r="213" spans="1:49" s="273" customFormat="1" ht="40.5" customHeight="1">
      <c r="A213" s="400">
        <v>3</v>
      </c>
      <c r="B213" s="311" t="s">
        <v>823</v>
      </c>
      <c r="C213" s="311"/>
      <c r="D213" s="312" t="s">
        <v>815</v>
      </c>
      <c r="E213" s="312" t="s">
        <v>824</v>
      </c>
      <c r="F213" s="312"/>
      <c r="G213" s="312" t="s">
        <v>825</v>
      </c>
      <c r="H213" s="312" t="s">
        <v>826</v>
      </c>
      <c r="I213" s="330">
        <f>SUM(J213:M213)</f>
        <v>4590</v>
      </c>
      <c r="J213" s="331">
        <v>4590</v>
      </c>
      <c r="K213" s="331"/>
      <c r="L213" s="331"/>
      <c r="M213" s="331"/>
      <c r="N213" s="331"/>
      <c r="O213" s="330"/>
      <c r="P213" s="331"/>
      <c r="Q213" s="331"/>
      <c r="R213" s="331"/>
      <c r="S213" s="331"/>
      <c r="T213" s="330"/>
      <c r="U213" s="330"/>
      <c r="V213" s="330"/>
      <c r="W213" s="330"/>
      <c r="X213" s="330"/>
      <c r="Y213" s="330"/>
      <c r="Z213" s="330">
        <v>3457.6219999999998</v>
      </c>
      <c r="AA213" s="330">
        <v>3457.6219999999998</v>
      </c>
      <c r="AB213" s="330"/>
      <c r="AC213" s="330"/>
      <c r="AD213" s="330"/>
      <c r="AE213" s="330"/>
      <c r="AF213" s="330">
        <f>AG213</f>
        <v>3457.6219999999998</v>
      </c>
      <c r="AG213" s="330">
        <v>3457.6219999999998</v>
      </c>
      <c r="AH213" s="351"/>
      <c r="AI213" s="351"/>
      <c r="AJ213" s="351"/>
      <c r="AK213" s="351"/>
      <c r="AL213" s="312" t="s">
        <v>639</v>
      </c>
      <c r="AS213" s="269">
        <f t="shared" si="67"/>
        <v>1132.3780000000002</v>
      </c>
      <c r="AT213" s="269">
        <f t="shared" si="68"/>
        <v>3457.6219999999998</v>
      </c>
      <c r="AU213" s="269">
        <f t="shared" si="69"/>
        <v>0</v>
      </c>
      <c r="AV213" s="269">
        <f t="shared" si="70"/>
        <v>1132.3780000000002</v>
      </c>
      <c r="AW213" s="269">
        <f t="shared" si="71"/>
        <v>1132.3780000000002</v>
      </c>
    </row>
    <row r="214" spans="1:49" s="271" customFormat="1" ht="30" customHeight="1">
      <c r="A214" s="292" t="s">
        <v>254</v>
      </c>
      <c r="B214" s="368" t="s">
        <v>255</v>
      </c>
      <c r="C214" s="368"/>
      <c r="D214" s="368"/>
      <c r="E214" s="300"/>
      <c r="F214" s="300"/>
      <c r="G214" s="300"/>
      <c r="H214" s="300"/>
      <c r="I214" s="322">
        <f>I215</f>
        <v>59927.486000000004</v>
      </c>
      <c r="J214" s="322">
        <f>J215</f>
        <v>57826.942297000001</v>
      </c>
      <c r="K214" s="322">
        <f>K215</f>
        <v>0</v>
      </c>
      <c r="L214" s="322">
        <f>L215</f>
        <v>745</v>
      </c>
      <c r="M214" s="322">
        <f>M215</f>
        <v>1355.5437029999998</v>
      </c>
      <c r="N214" s="325"/>
      <c r="O214" s="322">
        <f t="shared" ref="O214:AC214" si="75">O215</f>
        <v>60004</v>
      </c>
      <c r="P214" s="322">
        <f t="shared" si="75"/>
        <v>58241</v>
      </c>
      <c r="Q214" s="322">
        <f t="shared" si="75"/>
        <v>0</v>
      </c>
      <c r="R214" s="322">
        <f t="shared" si="75"/>
        <v>745</v>
      </c>
      <c r="S214" s="322">
        <f t="shared" si="75"/>
        <v>1018</v>
      </c>
      <c r="T214" s="322">
        <f t="shared" si="75"/>
        <v>0</v>
      </c>
      <c r="U214" s="322">
        <f t="shared" si="75"/>
        <v>0</v>
      </c>
      <c r="V214" s="322">
        <f t="shared" si="75"/>
        <v>0</v>
      </c>
      <c r="W214" s="322">
        <f t="shared" si="75"/>
        <v>0</v>
      </c>
      <c r="X214" s="322">
        <f t="shared" si="75"/>
        <v>0</v>
      </c>
      <c r="Y214" s="322">
        <f t="shared" si="75"/>
        <v>0</v>
      </c>
      <c r="Z214" s="322">
        <f t="shared" si="75"/>
        <v>55442.990967300007</v>
      </c>
      <c r="AA214" s="322">
        <f t="shared" si="75"/>
        <v>53401.74806730001</v>
      </c>
      <c r="AB214" s="322">
        <f t="shared" si="75"/>
        <v>0</v>
      </c>
      <c r="AC214" s="322">
        <f t="shared" si="75"/>
        <v>745</v>
      </c>
      <c r="AD214" s="322"/>
      <c r="AE214" s="322">
        <f>AE215</f>
        <v>1296.2429</v>
      </c>
      <c r="AF214" s="322">
        <f>AF215</f>
        <v>55442</v>
      </c>
      <c r="AG214" s="322">
        <f>AG215</f>
        <v>53401</v>
      </c>
      <c r="AH214" s="347">
        <f>AH215</f>
        <v>0</v>
      </c>
      <c r="AI214" s="347">
        <f>AI215</f>
        <v>745</v>
      </c>
      <c r="AJ214" s="347"/>
      <c r="AK214" s="347">
        <f>AK215</f>
        <v>1296</v>
      </c>
      <c r="AL214" s="347"/>
      <c r="AM214" s="271">
        <f t="shared" ref="AM214:AM223" si="76">J214-P214</f>
        <v>-414.05770299999858</v>
      </c>
      <c r="AN214" s="271">
        <f t="shared" ref="AN214:AN223" si="77">AG214-J214</f>
        <v>-4425.9422970000014</v>
      </c>
      <c r="AS214" s="269">
        <f t="shared" si="67"/>
        <v>4485.4860000000044</v>
      </c>
      <c r="AT214" s="269">
        <f t="shared" si="68"/>
        <v>53401</v>
      </c>
      <c r="AU214" s="269">
        <f t="shared" si="69"/>
        <v>0</v>
      </c>
      <c r="AV214" s="269">
        <f t="shared" si="70"/>
        <v>4425.9422970000014</v>
      </c>
      <c r="AW214" s="269">
        <f t="shared" si="71"/>
        <v>4485.4860000000044</v>
      </c>
    </row>
    <row r="215" spans="1:49" s="271" customFormat="1" ht="30" customHeight="1">
      <c r="A215" s="635" t="s">
        <v>222</v>
      </c>
      <c r="B215" s="369" t="s">
        <v>415</v>
      </c>
      <c r="C215" s="369"/>
      <c r="D215" s="299"/>
      <c r="E215" s="300"/>
      <c r="F215" s="300"/>
      <c r="G215" s="300"/>
      <c r="H215" s="300"/>
      <c r="I215" s="322">
        <f t="shared" ref="I215:AC215" si="78">SUM(I216:I219)</f>
        <v>59927.486000000004</v>
      </c>
      <c r="J215" s="322">
        <f t="shared" si="78"/>
        <v>57826.942297000001</v>
      </c>
      <c r="K215" s="322">
        <f t="shared" si="78"/>
        <v>0</v>
      </c>
      <c r="L215" s="322">
        <f t="shared" si="78"/>
        <v>745</v>
      </c>
      <c r="M215" s="322">
        <f t="shared" si="78"/>
        <v>1355.5437029999998</v>
      </c>
      <c r="N215" s="322">
        <f t="shared" si="78"/>
        <v>0</v>
      </c>
      <c r="O215" s="322">
        <f t="shared" si="78"/>
        <v>60004</v>
      </c>
      <c r="P215" s="322">
        <f t="shared" si="78"/>
        <v>58241</v>
      </c>
      <c r="Q215" s="322">
        <f t="shared" si="78"/>
        <v>0</v>
      </c>
      <c r="R215" s="322">
        <f t="shared" si="78"/>
        <v>745</v>
      </c>
      <c r="S215" s="322">
        <f t="shared" si="78"/>
        <v>1018</v>
      </c>
      <c r="T215" s="322">
        <f t="shared" si="78"/>
        <v>0</v>
      </c>
      <c r="U215" s="322">
        <f t="shared" si="78"/>
        <v>0</v>
      </c>
      <c r="V215" s="322">
        <f t="shared" si="78"/>
        <v>0</v>
      </c>
      <c r="W215" s="322">
        <f t="shared" si="78"/>
        <v>0</v>
      </c>
      <c r="X215" s="322">
        <f t="shared" si="78"/>
        <v>0</v>
      </c>
      <c r="Y215" s="322">
        <f t="shared" si="78"/>
        <v>0</v>
      </c>
      <c r="Z215" s="322">
        <f t="shared" si="78"/>
        <v>55442.990967300007</v>
      </c>
      <c r="AA215" s="322">
        <f t="shared" si="78"/>
        <v>53401.74806730001</v>
      </c>
      <c r="AB215" s="322">
        <f t="shared" si="78"/>
        <v>0</v>
      </c>
      <c r="AC215" s="322">
        <f t="shared" si="78"/>
        <v>745</v>
      </c>
      <c r="AD215" s="322"/>
      <c r="AE215" s="322">
        <f>SUM(AE216:AE219)</f>
        <v>1296.2429</v>
      </c>
      <c r="AF215" s="322">
        <f>SUM(AF216:AF219)</f>
        <v>55442</v>
      </c>
      <c r="AG215" s="322">
        <f>SUM(AG216:AG219)</f>
        <v>53401</v>
      </c>
      <c r="AH215" s="347">
        <f>SUM(AH216:AH219)</f>
        <v>0</v>
      </c>
      <c r="AI215" s="347">
        <f>SUM(AI216:AI219)</f>
        <v>745</v>
      </c>
      <c r="AJ215" s="347"/>
      <c r="AK215" s="347">
        <f>SUM(AK216:AK219)</f>
        <v>1296</v>
      </c>
      <c r="AL215" s="347"/>
      <c r="AM215" s="271">
        <f t="shared" si="76"/>
        <v>-414.05770299999858</v>
      </c>
      <c r="AN215" s="271">
        <f t="shared" si="77"/>
        <v>-4425.9422970000014</v>
      </c>
      <c r="AS215" s="269">
        <f t="shared" si="67"/>
        <v>4485.4860000000044</v>
      </c>
      <c r="AT215" s="269">
        <f t="shared" si="68"/>
        <v>53401</v>
      </c>
      <c r="AU215" s="269">
        <f t="shared" si="69"/>
        <v>0</v>
      </c>
      <c r="AV215" s="269">
        <f t="shared" si="70"/>
        <v>4425.9422970000014</v>
      </c>
      <c r="AW215" s="269">
        <f t="shared" si="71"/>
        <v>4485.4860000000044</v>
      </c>
    </row>
    <row r="216" spans="1:49" s="271" customFormat="1" ht="30" customHeight="1">
      <c r="A216" s="400">
        <v>1</v>
      </c>
      <c r="B216" s="370" t="s">
        <v>827</v>
      </c>
      <c r="C216" s="370"/>
      <c r="D216" s="312" t="s">
        <v>815</v>
      </c>
      <c r="E216" s="313" t="s">
        <v>106</v>
      </c>
      <c r="F216" s="312" t="s">
        <v>828</v>
      </c>
      <c r="G216" s="313" t="s">
        <v>272</v>
      </c>
      <c r="H216" s="312" t="s">
        <v>829</v>
      </c>
      <c r="I216" s="374">
        <f>SUM(J216:M216)</f>
        <v>29998.382000000001</v>
      </c>
      <c r="J216" s="374">
        <v>29998.382000000001</v>
      </c>
      <c r="K216" s="374"/>
      <c r="L216" s="374"/>
      <c r="M216" s="374"/>
      <c r="N216" s="331" t="s">
        <v>830</v>
      </c>
      <c r="O216" s="374">
        <f>SUM(P216:S216)</f>
        <v>30000</v>
      </c>
      <c r="P216" s="374">
        <v>30000</v>
      </c>
      <c r="Q216" s="374"/>
      <c r="R216" s="374"/>
      <c r="S216" s="374"/>
      <c r="T216" s="322"/>
      <c r="U216" s="322"/>
      <c r="V216" s="322"/>
      <c r="W216" s="322"/>
      <c r="X216" s="322"/>
      <c r="Y216" s="322"/>
      <c r="Z216" s="330">
        <f>SUM(AA216:AE216)</f>
        <v>26998.543800000003</v>
      </c>
      <c r="AA216" s="330">
        <f>J216*0.9</f>
        <v>26998.543800000003</v>
      </c>
      <c r="AB216" s="322"/>
      <c r="AC216" s="322"/>
      <c r="AD216" s="322"/>
      <c r="AE216" s="322"/>
      <c r="AF216" s="341">
        <f>SUM(AG216:AK216)</f>
        <v>26998</v>
      </c>
      <c r="AG216" s="331">
        <v>26998</v>
      </c>
      <c r="AH216" s="387"/>
      <c r="AI216" s="387"/>
      <c r="AJ216" s="387"/>
      <c r="AK216" s="387"/>
      <c r="AL216" s="347"/>
      <c r="AM216" s="271">
        <f t="shared" si="76"/>
        <v>-1.6179999999985739</v>
      </c>
      <c r="AN216" s="271">
        <f t="shared" si="77"/>
        <v>-3000.3820000000014</v>
      </c>
      <c r="AS216" s="269">
        <f t="shared" si="67"/>
        <v>3000.3820000000014</v>
      </c>
      <c r="AT216" s="269">
        <f t="shared" si="68"/>
        <v>26998</v>
      </c>
      <c r="AU216" s="269">
        <f t="shared" si="69"/>
        <v>0</v>
      </c>
      <c r="AV216" s="269">
        <f t="shared" si="70"/>
        <v>3000.3820000000014</v>
      </c>
      <c r="AW216" s="269">
        <f t="shared" si="71"/>
        <v>3000.3820000000014</v>
      </c>
    </row>
    <row r="217" spans="1:49" s="271" customFormat="1" ht="30" customHeight="1">
      <c r="A217" s="400">
        <v>2</v>
      </c>
      <c r="B217" s="370" t="s">
        <v>831</v>
      </c>
      <c r="C217" s="370"/>
      <c r="D217" s="312" t="s">
        <v>815</v>
      </c>
      <c r="E217" s="313" t="s">
        <v>106</v>
      </c>
      <c r="F217" s="312" t="s">
        <v>832</v>
      </c>
      <c r="G217" s="313" t="s">
        <v>272</v>
      </c>
      <c r="H217" s="312" t="s">
        <v>833</v>
      </c>
      <c r="I217" s="330">
        <f>SUM(J217:M217)</f>
        <v>9424.1039999999994</v>
      </c>
      <c r="J217" s="374">
        <v>9424.1039999999994</v>
      </c>
      <c r="K217" s="374"/>
      <c r="L217" s="374"/>
      <c r="M217" s="374"/>
      <c r="N217" s="331" t="s">
        <v>830</v>
      </c>
      <c r="O217" s="374">
        <f>SUM(P217:S217)</f>
        <v>9499</v>
      </c>
      <c r="P217" s="374">
        <v>9499</v>
      </c>
      <c r="Q217" s="374"/>
      <c r="R217" s="374"/>
      <c r="S217" s="374"/>
      <c r="T217" s="322"/>
      <c r="U217" s="322"/>
      <c r="V217" s="322"/>
      <c r="W217" s="322"/>
      <c r="X217" s="322"/>
      <c r="Y217" s="322"/>
      <c r="Z217" s="330">
        <f>SUM(AA217:AE217)</f>
        <v>8481.6936000000005</v>
      </c>
      <c r="AA217" s="330">
        <f>J217*0.9</f>
        <v>8481.6936000000005</v>
      </c>
      <c r="AB217" s="322"/>
      <c r="AC217" s="322"/>
      <c r="AD217" s="322"/>
      <c r="AE217" s="322"/>
      <c r="AF217" s="341">
        <f>SUM(AG217:AK217)</f>
        <v>8482</v>
      </c>
      <c r="AG217" s="331">
        <v>8482</v>
      </c>
      <c r="AH217" s="387"/>
      <c r="AI217" s="387"/>
      <c r="AJ217" s="387"/>
      <c r="AK217" s="387"/>
      <c r="AL217" s="347"/>
      <c r="AM217" s="271">
        <f t="shared" si="76"/>
        <v>-74.89600000000064</v>
      </c>
      <c r="AN217" s="271">
        <f t="shared" si="77"/>
        <v>-942.10399999999936</v>
      </c>
      <c r="AS217" s="269">
        <f t="shared" si="67"/>
        <v>942.10399999999936</v>
      </c>
      <c r="AT217" s="269">
        <f t="shared" si="68"/>
        <v>8482</v>
      </c>
      <c r="AU217" s="269">
        <f t="shared" si="69"/>
        <v>0</v>
      </c>
      <c r="AV217" s="269">
        <f t="shared" si="70"/>
        <v>942.10399999999936</v>
      </c>
      <c r="AW217" s="269">
        <f t="shared" si="71"/>
        <v>942.10399999999936</v>
      </c>
    </row>
    <row r="218" spans="1:49" s="271" customFormat="1" ht="30" customHeight="1">
      <c r="A218" s="400">
        <v>3</v>
      </c>
      <c r="B218" s="311" t="s">
        <v>834</v>
      </c>
      <c r="C218" s="311"/>
      <c r="D218" s="312" t="s">
        <v>815</v>
      </c>
      <c r="E218" s="312" t="s">
        <v>816</v>
      </c>
      <c r="F218" s="312" t="s">
        <v>835</v>
      </c>
      <c r="G218" s="312" t="s">
        <v>259</v>
      </c>
      <c r="H218" s="312" t="s">
        <v>836</v>
      </c>
      <c r="I218" s="330">
        <f>SUM(J218:M218)</f>
        <v>9203</v>
      </c>
      <c r="J218" s="330">
        <v>8572</v>
      </c>
      <c r="K218" s="330"/>
      <c r="L218" s="330">
        <v>451</v>
      </c>
      <c r="M218" s="330">
        <v>180</v>
      </c>
      <c r="N218" s="331" t="s">
        <v>837</v>
      </c>
      <c r="O218" s="330">
        <f>SUM(P218:S218)</f>
        <v>9203</v>
      </c>
      <c r="P218" s="330">
        <v>8572</v>
      </c>
      <c r="Q218" s="330"/>
      <c r="R218" s="330">
        <v>451</v>
      </c>
      <c r="S218" s="330">
        <v>180</v>
      </c>
      <c r="T218" s="322"/>
      <c r="U218" s="322"/>
      <c r="V218" s="322"/>
      <c r="W218" s="322"/>
      <c r="X218" s="322"/>
      <c r="Y218" s="322"/>
      <c r="Z218" s="330">
        <f>SUM(AA218:AE218)</f>
        <v>9203</v>
      </c>
      <c r="AA218" s="330">
        <v>8572</v>
      </c>
      <c r="AB218" s="330"/>
      <c r="AC218" s="330">
        <v>451</v>
      </c>
      <c r="AD218" s="330"/>
      <c r="AE218" s="330">
        <v>180</v>
      </c>
      <c r="AF218" s="330">
        <f>SUM(AG218:AK218)</f>
        <v>9203</v>
      </c>
      <c r="AG218" s="330">
        <v>8572</v>
      </c>
      <c r="AH218" s="351"/>
      <c r="AI218" s="351">
        <v>451</v>
      </c>
      <c r="AJ218" s="351"/>
      <c r="AK218" s="351">
        <v>180</v>
      </c>
      <c r="AL218" s="311"/>
      <c r="AM218" s="271">
        <f t="shared" si="76"/>
        <v>0</v>
      </c>
      <c r="AN218" s="271">
        <f t="shared" si="77"/>
        <v>0</v>
      </c>
      <c r="AS218" s="269">
        <f t="shared" si="67"/>
        <v>0</v>
      </c>
      <c r="AT218" s="269">
        <f t="shared" si="68"/>
        <v>8572</v>
      </c>
      <c r="AU218" s="269">
        <f t="shared" si="69"/>
        <v>0</v>
      </c>
      <c r="AV218" s="269">
        <f t="shared" si="70"/>
        <v>0</v>
      </c>
      <c r="AW218" s="269">
        <f t="shared" si="71"/>
        <v>0</v>
      </c>
    </row>
    <row r="219" spans="1:49" s="271" customFormat="1" ht="30" customHeight="1">
      <c r="A219" s="400">
        <v>4</v>
      </c>
      <c r="B219" s="370" t="s">
        <v>267</v>
      </c>
      <c r="C219" s="370"/>
      <c r="D219" s="312"/>
      <c r="E219" s="313"/>
      <c r="F219" s="312"/>
      <c r="G219" s="313"/>
      <c r="H219" s="313"/>
      <c r="I219" s="330">
        <f t="shared" ref="I219:AC219" si="79">SUM(I220:I223)</f>
        <v>11302</v>
      </c>
      <c r="J219" s="330">
        <f t="shared" si="79"/>
        <v>9832.4562970000006</v>
      </c>
      <c r="K219" s="330">
        <f t="shared" si="79"/>
        <v>0</v>
      </c>
      <c r="L219" s="330">
        <f t="shared" si="79"/>
        <v>294</v>
      </c>
      <c r="M219" s="330">
        <f t="shared" si="79"/>
        <v>1175.5437029999998</v>
      </c>
      <c r="N219" s="330">
        <f t="shared" si="79"/>
        <v>0</v>
      </c>
      <c r="O219" s="330">
        <f t="shared" si="79"/>
        <v>11302</v>
      </c>
      <c r="P219" s="330">
        <f t="shared" si="79"/>
        <v>10170</v>
      </c>
      <c r="Q219" s="330">
        <f t="shared" si="79"/>
        <v>0</v>
      </c>
      <c r="R219" s="330">
        <f t="shared" si="79"/>
        <v>294</v>
      </c>
      <c r="S219" s="330">
        <f t="shared" si="79"/>
        <v>838</v>
      </c>
      <c r="T219" s="330">
        <f t="shared" si="79"/>
        <v>0</v>
      </c>
      <c r="U219" s="330">
        <f t="shared" si="79"/>
        <v>0</v>
      </c>
      <c r="V219" s="330">
        <f t="shared" si="79"/>
        <v>0</v>
      </c>
      <c r="W219" s="330">
        <f t="shared" si="79"/>
        <v>0</v>
      </c>
      <c r="X219" s="330">
        <f t="shared" si="79"/>
        <v>0</v>
      </c>
      <c r="Y219" s="330">
        <f t="shared" si="79"/>
        <v>0</v>
      </c>
      <c r="Z219" s="330">
        <f t="shared" si="79"/>
        <v>10759.7535673</v>
      </c>
      <c r="AA219" s="330">
        <f t="shared" si="79"/>
        <v>9349.5106673000009</v>
      </c>
      <c r="AB219" s="330">
        <f t="shared" si="79"/>
        <v>0</v>
      </c>
      <c r="AC219" s="330">
        <f t="shared" si="79"/>
        <v>294</v>
      </c>
      <c r="AD219" s="330"/>
      <c r="AE219" s="330">
        <f>SUM(AE220:AE223)</f>
        <v>1116.2429</v>
      </c>
      <c r="AF219" s="330">
        <f>SUM(AF220:AF223)</f>
        <v>10759</v>
      </c>
      <c r="AG219" s="330">
        <f>SUM(AG220:AG223)</f>
        <v>9349</v>
      </c>
      <c r="AH219" s="351">
        <f>SUM(AH220:AH223)</f>
        <v>0</v>
      </c>
      <c r="AI219" s="351">
        <f>SUM(AI220:AI223)</f>
        <v>294</v>
      </c>
      <c r="AJ219" s="351"/>
      <c r="AK219" s="351">
        <f>SUM(AK220:AK223)</f>
        <v>1116</v>
      </c>
      <c r="AL219" s="313" t="s">
        <v>268</v>
      </c>
      <c r="AM219" s="271">
        <f t="shared" si="76"/>
        <v>-337.54370299999937</v>
      </c>
      <c r="AN219" s="271">
        <f t="shared" si="77"/>
        <v>-483.45629700000063</v>
      </c>
      <c r="AS219" s="269">
        <f t="shared" si="67"/>
        <v>543</v>
      </c>
      <c r="AT219" s="269">
        <f t="shared" si="68"/>
        <v>9349</v>
      </c>
      <c r="AU219" s="269">
        <f t="shared" si="69"/>
        <v>0</v>
      </c>
      <c r="AV219" s="269">
        <f t="shared" si="70"/>
        <v>483.45629700000063</v>
      </c>
      <c r="AW219" s="269">
        <f t="shared" si="71"/>
        <v>543</v>
      </c>
    </row>
    <row r="220" spans="1:49" s="270" customFormat="1" ht="45" hidden="1" customHeight="1" outlineLevel="1">
      <c r="A220" s="308">
        <v>1</v>
      </c>
      <c r="B220" s="370" t="s">
        <v>838</v>
      </c>
      <c r="C220" s="370"/>
      <c r="D220" s="312" t="s">
        <v>839</v>
      </c>
      <c r="E220" s="307" t="s">
        <v>840</v>
      </c>
      <c r="F220" s="307" t="s">
        <v>841</v>
      </c>
      <c r="G220" s="305">
        <v>2017</v>
      </c>
      <c r="H220" s="312" t="s">
        <v>842</v>
      </c>
      <c r="I220" s="330">
        <f>SUM(J220:M220)</f>
        <v>4935</v>
      </c>
      <c r="J220" s="376">
        <v>4533.6189999999997</v>
      </c>
      <c r="K220" s="376"/>
      <c r="L220" s="376"/>
      <c r="M220" s="376">
        <v>401.38099999999997</v>
      </c>
      <c r="N220" s="331" t="s">
        <v>843</v>
      </c>
      <c r="O220" s="330">
        <f>SUM(P220:S220)</f>
        <v>4935</v>
      </c>
      <c r="P220" s="376">
        <v>4700</v>
      </c>
      <c r="Q220" s="376"/>
      <c r="R220" s="376"/>
      <c r="S220" s="376">
        <v>235</v>
      </c>
      <c r="T220" s="326"/>
      <c r="U220" s="326"/>
      <c r="V220" s="326"/>
      <c r="W220" s="326"/>
      <c r="X220" s="326"/>
      <c r="Y220" s="326"/>
      <c r="Z220" s="328">
        <f>SUM(AA220:AE220)</f>
        <v>4441.5</v>
      </c>
      <c r="AA220" s="328">
        <v>4080.2570999999998</v>
      </c>
      <c r="AB220" s="328"/>
      <c r="AC220" s="328"/>
      <c r="AD220" s="328"/>
      <c r="AE220" s="328">
        <v>361.24290000000002</v>
      </c>
      <c r="AF220" s="334">
        <f>SUM(AG220:AK220)</f>
        <v>4441</v>
      </c>
      <c r="AG220" s="341">
        <v>4080</v>
      </c>
      <c r="AH220" s="351"/>
      <c r="AI220" s="351"/>
      <c r="AJ220" s="351"/>
      <c r="AK220" s="351">
        <v>361</v>
      </c>
      <c r="AL220" s="307" t="s">
        <v>844</v>
      </c>
      <c r="AM220" s="270">
        <f t="shared" si="76"/>
        <v>-166.38100000000031</v>
      </c>
      <c r="AN220" s="270">
        <f t="shared" si="77"/>
        <v>-453.61899999999969</v>
      </c>
      <c r="AS220" s="267">
        <f t="shared" si="67"/>
        <v>494</v>
      </c>
      <c r="AT220" s="267">
        <f t="shared" si="68"/>
        <v>4080</v>
      </c>
      <c r="AU220" s="267">
        <f t="shared" si="69"/>
        <v>0</v>
      </c>
      <c r="AV220" s="267">
        <f t="shared" si="70"/>
        <v>453.61899999999969</v>
      </c>
      <c r="AW220" s="267">
        <f t="shared" si="71"/>
        <v>494</v>
      </c>
    </row>
    <row r="221" spans="1:49" s="270" customFormat="1" ht="41.25" hidden="1" customHeight="1" outlineLevel="1">
      <c r="A221" s="308">
        <v>2</v>
      </c>
      <c r="B221" s="370" t="s">
        <v>845</v>
      </c>
      <c r="C221" s="370"/>
      <c r="D221" s="312" t="s">
        <v>846</v>
      </c>
      <c r="E221" s="307" t="s">
        <v>847</v>
      </c>
      <c r="F221" s="307" t="s">
        <v>848</v>
      </c>
      <c r="G221" s="305">
        <v>2017</v>
      </c>
      <c r="H221" s="312" t="s">
        <v>849</v>
      </c>
      <c r="I221" s="330">
        <f>SUM(J221:M221)</f>
        <v>490</v>
      </c>
      <c r="J221" s="376">
        <v>295.83729699999998</v>
      </c>
      <c r="K221" s="376"/>
      <c r="L221" s="376"/>
      <c r="M221" s="376">
        <v>194.16270299999999</v>
      </c>
      <c r="N221" s="331" t="s">
        <v>843</v>
      </c>
      <c r="O221" s="330">
        <f>SUM(P221:S221)</f>
        <v>490</v>
      </c>
      <c r="P221" s="376">
        <v>467</v>
      </c>
      <c r="Q221" s="376"/>
      <c r="R221" s="376"/>
      <c r="S221" s="376">
        <v>23</v>
      </c>
      <c r="T221" s="326"/>
      <c r="U221" s="326"/>
      <c r="V221" s="326"/>
      <c r="W221" s="326"/>
      <c r="X221" s="326"/>
      <c r="Y221" s="326"/>
      <c r="Z221" s="328">
        <f>SUM(AA221:AE221)</f>
        <v>441.25356729999999</v>
      </c>
      <c r="AA221" s="328">
        <f>J221*0.9</f>
        <v>266.25356729999999</v>
      </c>
      <c r="AB221" s="328"/>
      <c r="AC221" s="328"/>
      <c r="AD221" s="328"/>
      <c r="AE221" s="328">
        <v>175</v>
      </c>
      <c r="AF221" s="334">
        <f>SUM(AG221:AK221)</f>
        <v>441</v>
      </c>
      <c r="AG221" s="331">
        <v>266</v>
      </c>
      <c r="AH221" s="312"/>
      <c r="AI221" s="312"/>
      <c r="AJ221" s="312"/>
      <c r="AK221" s="312">
        <v>175</v>
      </c>
      <c r="AL221" s="307" t="s">
        <v>844</v>
      </c>
      <c r="AM221" s="270">
        <f t="shared" si="76"/>
        <v>-171.16270300000002</v>
      </c>
      <c r="AN221" s="270">
        <f t="shared" si="77"/>
        <v>-29.837296999999978</v>
      </c>
      <c r="AS221" s="267">
        <f t="shared" si="67"/>
        <v>49</v>
      </c>
      <c r="AT221" s="267">
        <f t="shared" si="68"/>
        <v>266</v>
      </c>
      <c r="AU221" s="267">
        <f t="shared" si="69"/>
        <v>0</v>
      </c>
      <c r="AV221" s="267">
        <f t="shared" si="70"/>
        <v>29.837296999999978</v>
      </c>
      <c r="AW221" s="267">
        <f t="shared" si="71"/>
        <v>49</v>
      </c>
    </row>
    <row r="222" spans="1:49" ht="42.75" hidden="1" customHeight="1" outlineLevel="1">
      <c r="A222" s="308">
        <v>3</v>
      </c>
      <c r="B222" s="311" t="s">
        <v>850</v>
      </c>
      <c r="C222" s="311"/>
      <c r="D222" s="312" t="s">
        <v>851</v>
      </c>
      <c r="E222" s="312" t="s">
        <v>852</v>
      </c>
      <c r="F222" s="312" t="s">
        <v>853</v>
      </c>
      <c r="G222" s="312" t="s">
        <v>522</v>
      </c>
      <c r="H222" s="312"/>
      <c r="I222" s="330">
        <f>SUM(J222:M222)</f>
        <v>4990</v>
      </c>
      <c r="J222" s="330">
        <v>4251</v>
      </c>
      <c r="K222" s="330"/>
      <c r="L222" s="330">
        <v>249</v>
      </c>
      <c r="M222" s="330">
        <v>490</v>
      </c>
      <c r="N222" s="331" t="s">
        <v>837</v>
      </c>
      <c r="O222" s="330">
        <f>SUM(P222:S222)</f>
        <v>4990</v>
      </c>
      <c r="P222" s="330">
        <v>4251</v>
      </c>
      <c r="Q222" s="330"/>
      <c r="R222" s="330">
        <v>249</v>
      </c>
      <c r="S222" s="330">
        <v>490</v>
      </c>
      <c r="T222" s="330"/>
      <c r="U222" s="330"/>
      <c r="V222" s="330"/>
      <c r="W222" s="330"/>
      <c r="X222" s="330"/>
      <c r="Y222" s="330"/>
      <c r="Z222" s="330">
        <f>SUM(AA222:AE222)</f>
        <v>4990</v>
      </c>
      <c r="AA222" s="330">
        <v>4251</v>
      </c>
      <c r="AB222" s="330">
        <v>0</v>
      </c>
      <c r="AC222" s="330">
        <v>249</v>
      </c>
      <c r="AD222" s="330"/>
      <c r="AE222" s="330">
        <v>490</v>
      </c>
      <c r="AF222" s="330">
        <f>SUM(AG222:AK222)</f>
        <v>4990</v>
      </c>
      <c r="AG222" s="330">
        <v>4251</v>
      </c>
      <c r="AH222" s="351"/>
      <c r="AI222" s="351">
        <v>249</v>
      </c>
      <c r="AJ222" s="351"/>
      <c r="AK222" s="351">
        <v>490</v>
      </c>
      <c r="AL222" s="307" t="s">
        <v>844</v>
      </c>
      <c r="AM222" s="270">
        <f t="shared" si="76"/>
        <v>0</v>
      </c>
      <c r="AN222" s="395">
        <f t="shared" si="77"/>
        <v>0</v>
      </c>
      <c r="AS222" s="267">
        <f t="shared" si="67"/>
        <v>0</v>
      </c>
      <c r="AT222" s="267">
        <f t="shared" si="68"/>
        <v>4251</v>
      </c>
      <c r="AU222" s="267">
        <f t="shared" si="69"/>
        <v>0</v>
      </c>
      <c r="AV222" s="267">
        <f t="shared" si="70"/>
        <v>0</v>
      </c>
      <c r="AW222" s="267">
        <f t="shared" si="71"/>
        <v>0</v>
      </c>
    </row>
    <row r="223" spans="1:49" ht="45" hidden="1" customHeight="1" outlineLevel="1">
      <c r="A223" s="308">
        <v>4</v>
      </c>
      <c r="B223" s="311" t="s">
        <v>854</v>
      </c>
      <c r="C223" s="311"/>
      <c r="D223" s="312" t="s">
        <v>855</v>
      </c>
      <c r="E223" s="312" t="s">
        <v>109</v>
      </c>
      <c r="F223" s="312" t="s">
        <v>856</v>
      </c>
      <c r="G223" s="312" t="s">
        <v>522</v>
      </c>
      <c r="H223" s="312"/>
      <c r="I223" s="330">
        <f>SUM(J223:M223)</f>
        <v>887</v>
      </c>
      <c r="J223" s="330">
        <v>752</v>
      </c>
      <c r="K223" s="330"/>
      <c r="L223" s="330">
        <v>45</v>
      </c>
      <c r="M223" s="330">
        <v>90</v>
      </c>
      <c r="N223" s="331" t="s">
        <v>837</v>
      </c>
      <c r="O223" s="330">
        <f>SUM(P223:S223)</f>
        <v>887</v>
      </c>
      <c r="P223" s="330">
        <v>752</v>
      </c>
      <c r="Q223" s="330"/>
      <c r="R223" s="330">
        <v>45</v>
      </c>
      <c r="S223" s="330">
        <v>90</v>
      </c>
      <c r="T223" s="330"/>
      <c r="U223" s="330"/>
      <c r="V223" s="330"/>
      <c r="W223" s="330"/>
      <c r="X223" s="330"/>
      <c r="Y223" s="330"/>
      <c r="Z223" s="330">
        <f>SUM(AA223:AE223)</f>
        <v>887</v>
      </c>
      <c r="AA223" s="330">
        <v>752</v>
      </c>
      <c r="AB223" s="330">
        <v>0</v>
      </c>
      <c r="AC223" s="330">
        <v>45</v>
      </c>
      <c r="AD223" s="330"/>
      <c r="AE223" s="330">
        <v>90</v>
      </c>
      <c r="AF223" s="330">
        <f>SUM(AG223:AK223)</f>
        <v>887</v>
      </c>
      <c r="AG223" s="330">
        <v>752</v>
      </c>
      <c r="AH223" s="351"/>
      <c r="AI223" s="351">
        <v>45</v>
      </c>
      <c r="AJ223" s="351"/>
      <c r="AK223" s="351">
        <v>90</v>
      </c>
      <c r="AL223" s="307" t="s">
        <v>844</v>
      </c>
      <c r="AM223" s="270">
        <f t="shared" si="76"/>
        <v>0</v>
      </c>
      <c r="AN223" s="395">
        <f t="shared" si="77"/>
        <v>0</v>
      </c>
      <c r="AS223" s="267">
        <f t="shared" si="67"/>
        <v>0</v>
      </c>
      <c r="AT223" s="267">
        <f t="shared" si="68"/>
        <v>752</v>
      </c>
      <c r="AU223" s="267">
        <f t="shared" si="69"/>
        <v>0</v>
      </c>
      <c r="AV223" s="267">
        <f t="shared" si="70"/>
        <v>0</v>
      </c>
      <c r="AW223" s="267">
        <f t="shared" si="71"/>
        <v>0</v>
      </c>
    </row>
    <row r="224" spans="1:49" ht="45" hidden="1" customHeight="1" collapsed="1">
      <c r="A224" s="308"/>
      <c r="B224" s="311"/>
      <c r="C224" s="311"/>
      <c r="D224" s="312"/>
      <c r="E224" s="312"/>
      <c r="F224" s="312"/>
      <c r="G224" s="312"/>
      <c r="H224" s="312"/>
      <c r="I224" s="330"/>
      <c r="J224" s="330"/>
      <c r="K224" s="330"/>
      <c r="L224" s="330"/>
      <c r="M224" s="330"/>
      <c r="N224" s="331"/>
      <c r="O224" s="330"/>
      <c r="P224" s="330"/>
      <c r="Q224" s="330"/>
      <c r="R224" s="330"/>
      <c r="S224" s="330"/>
      <c r="T224" s="330"/>
      <c r="U224" s="330"/>
      <c r="V224" s="330"/>
      <c r="W224" s="330"/>
      <c r="X224" s="330"/>
      <c r="Y224" s="330"/>
      <c r="Z224" s="330"/>
      <c r="AA224" s="330"/>
      <c r="AB224" s="330"/>
      <c r="AC224" s="330"/>
      <c r="AD224" s="330"/>
      <c r="AE224" s="330"/>
      <c r="AF224" s="330"/>
      <c r="AG224" s="330"/>
      <c r="AH224" s="351"/>
      <c r="AI224" s="351"/>
      <c r="AJ224" s="351"/>
      <c r="AK224" s="351"/>
      <c r="AL224" s="307"/>
      <c r="AM224" s="270"/>
      <c r="AN224" s="395"/>
      <c r="AS224" s="267"/>
      <c r="AT224" s="267">
        <f t="shared" si="68"/>
        <v>0</v>
      </c>
      <c r="AU224" s="267">
        <f t="shared" si="69"/>
        <v>0</v>
      </c>
      <c r="AV224" s="267">
        <f t="shared" si="70"/>
        <v>0</v>
      </c>
      <c r="AW224" s="267">
        <f t="shared" si="71"/>
        <v>0</v>
      </c>
    </row>
    <row r="225" spans="1:50" s="276" customFormat="1" ht="36.75" hidden="1" customHeight="1" outlineLevel="1">
      <c r="A225" s="396"/>
      <c r="B225" s="397" t="s">
        <v>811</v>
      </c>
      <c r="C225" s="397"/>
      <c r="D225" s="401"/>
      <c r="E225" s="401"/>
      <c r="F225" s="401"/>
      <c r="G225" s="401"/>
      <c r="H225" s="401"/>
      <c r="I225" s="410"/>
      <c r="J225" s="410"/>
      <c r="K225" s="410"/>
      <c r="L225" s="410"/>
      <c r="M225" s="410"/>
      <c r="N225" s="411"/>
      <c r="O225" s="410"/>
      <c r="P225" s="410"/>
      <c r="Q225" s="410"/>
      <c r="R225" s="410"/>
      <c r="S225" s="410"/>
      <c r="T225" s="414"/>
      <c r="U225" s="414"/>
      <c r="V225" s="414"/>
      <c r="W225" s="414"/>
      <c r="X225" s="414"/>
      <c r="Y225" s="414"/>
      <c r="Z225" s="414"/>
      <c r="AA225" s="414"/>
      <c r="AB225" s="414"/>
      <c r="AC225" s="414"/>
      <c r="AD225" s="414"/>
      <c r="AE225" s="414"/>
      <c r="AF225" s="410"/>
      <c r="AG225" s="410"/>
      <c r="AH225" s="419"/>
      <c r="AI225" s="419"/>
      <c r="AJ225" s="419"/>
      <c r="AK225" s="419"/>
      <c r="AL225" s="420"/>
      <c r="AS225" s="267">
        <f t="shared" ref="AS225:AS267" si="80">I225-W225-AF225</f>
        <v>0</v>
      </c>
      <c r="AT225" s="267">
        <f t="shared" si="68"/>
        <v>0</v>
      </c>
      <c r="AU225" s="267">
        <f t="shared" si="69"/>
        <v>0</v>
      </c>
      <c r="AV225" s="267">
        <f t="shared" si="70"/>
        <v>0</v>
      </c>
      <c r="AW225" s="267">
        <f t="shared" si="71"/>
        <v>0</v>
      </c>
    </row>
    <row r="226" spans="1:50" s="276" customFormat="1" ht="36.75" hidden="1" customHeight="1" outlineLevel="1">
      <c r="A226" s="402" t="s">
        <v>414</v>
      </c>
      <c r="B226" s="403" t="s">
        <v>857</v>
      </c>
      <c r="C226" s="403"/>
      <c r="D226" s="401" t="s">
        <v>855</v>
      </c>
      <c r="E226" s="401" t="s">
        <v>109</v>
      </c>
      <c r="F226" s="401" t="s">
        <v>858</v>
      </c>
      <c r="G226" s="401" t="s">
        <v>522</v>
      </c>
      <c r="H226" s="401"/>
      <c r="I226" s="410">
        <f t="shared" ref="I226:I231" si="81">SUM(J226:M226)</f>
        <v>1907</v>
      </c>
      <c r="J226" s="410">
        <v>1620</v>
      </c>
      <c r="K226" s="410"/>
      <c r="L226" s="410">
        <v>96</v>
      </c>
      <c r="M226" s="410">
        <v>191</v>
      </c>
      <c r="N226" s="411"/>
      <c r="O226" s="410">
        <f t="shared" ref="O226:O231" si="82">SUM(P226:S226)</f>
        <v>1907</v>
      </c>
      <c r="P226" s="410">
        <v>1620</v>
      </c>
      <c r="Q226" s="410"/>
      <c r="R226" s="410">
        <v>96</v>
      </c>
      <c r="S226" s="410">
        <v>191</v>
      </c>
      <c r="T226" s="414"/>
      <c r="U226" s="414"/>
      <c r="V226" s="414"/>
      <c r="W226" s="414"/>
      <c r="X226" s="414"/>
      <c r="Y226" s="414"/>
      <c r="Z226" s="414">
        <v>1907</v>
      </c>
      <c r="AA226" s="414">
        <v>1620</v>
      </c>
      <c r="AB226" s="414">
        <v>0</v>
      </c>
      <c r="AC226" s="414">
        <v>96</v>
      </c>
      <c r="AD226" s="414"/>
      <c r="AE226" s="414">
        <v>191</v>
      </c>
      <c r="AF226" s="410">
        <f t="shared" ref="AF226:AF231" si="83">SUM(AG226:AK226)</f>
        <v>1907</v>
      </c>
      <c r="AG226" s="410">
        <f t="shared" ref="AG226:AI231" si="84">J226</f>
        <v>1620</v>
      </c>
      <c r="AH226" s="419">
        <f t="shared" si="84"/>
        <v>0</v>
      </c>
      <c r="AI226" s="419">
        <f t="shared" si="84"/>
        <v>96</v>
      </c>
      <c r="AJ226" s="419"/>
      <c r="AK226" s="419">
        <f t="shared" ref="AK226:AK231" si="85">M226</f>
        <v>191</v>
      </c>
      <c r="AL226" s="420"/>
      <c r="AS226" s="267">
        <f t="shared" si="80"/>
        <v>0</v>
      </c>
      <c r="AT226" s="267">
        <f t="shared" si="68"/>
        <v>1620</v>
      </c>
      <c r="AU226" s="267">
        <f t="shared" si="69"/>
        <v>0</v>
      </c>
      <c r="AV226" s="267">
        <f t="shared" si="70"/>
        <v>0</v>
      </c>
      <c r="AW226" s="267">
        <f t="shared" si="71"/>
        <v>0</v>
      </c>
    </row>
    <row r="227" spans="1:50" s="276" customFormat="1" ht="36.75" hidden="1" customHeight="1" outlineLevel="1">
      <c r="A227" s="402" t="s">
        <v>414</v>
      </c>
      <c r="B227" s="403" t="s">
        <v>859</v>
      </c>
      <c r="C227" s="403"/>
      <c r="D227" s="401" t="s">
        <v>860</v>
      </c>
      <c r="E227" s="401" t="s">
        <v>110</v>
      </c>
      <c r="F227" s="401" t="s">
        <v>861</v>
      </c>
      <c r="G227" s="401" t="s">
        <v>522</v>
      </c>
      <c r="H227" s="401"/>
      <c r="I227" s="410">
        <f t="shared" si="81"/>
        <v>613</v>
      </c>
      <c r="J227" s="410">
        <v>520</v>
      </c>
      <c r="K227" s="410"/>
      <c r="L227" s="410">
        <v>31</v>
      </c>
      <c r="M227" s="410">
        <v>62</v>
      </c>
      <c r="N227" s="411"/>
      <c r="O227" s="410">
        <f t="shared" si="82"/>
        <v>613</v>
      </c>
      <c r="P227" s="410">
        <v>520</v>
      </c>
      <c r="Q227" s="410"/>
      <c r="R227" s="410">
        <v>31</v>
      </c>
      <c r="S227" s="410">
        <v>62</v>
      </c>
      <c r="T227" s="414"/>
      <c r="U227" s="414"/>
      <c r="V227" s="414"/>
      <c r="W227" s="414"/>
      <c r="X227" s="414"/>
      <c r="Y227" s="414"/>
      <c r="Z227" s="414">
        <v>613</v>
      </c>
      <c r="AA227" s="414">
        <v>520</v>
      </c>
      <c r="AB227" s="414">
        <v>0</v>
      </c>
      <c r="AC227" s="414">
        <v>31</v>
      </c>
      <c r="AD227" s="414"/>
      <c r="AE227" s="414">
        <v>62</v>
      </c>
      <c r="AF227" s="410">
        <f t="shared" si="83"/>
        <v>613</v>
      </c>
      <c r="AG227" s="410">
        <f t="shared" si="84"/>
        <v>520</v>
      </c>
      <c r="AH227" s="419">
        <f t="shared" si="84"/>
        <v>0</v>
      </c>
      <c r="AI227" s="419">
        <f t="shared" si="84"/>
        <v>31</v>
      </c>
      <c r="AJ227" s="419"/>
      <c r="AK227" s="419">
        <f t="shared" si="85"/>
        <v>62</v>
      </c>
      <c r="AL227" s="420"/>
      <c r="AS227" s="267">
        <f t="shared" si="80"/>
        <v>0</v>
      </c>
      <c r="AT227" s="267">
        <f t="shared" si="68"/>
        <v>520</v>
      </c>
      <c r="AU227" s="267">
        <f t="shared" si="69"/>
        <v>0</v>
      </c>
      <c r="AV227" s="267">
        <f t="shared" si="70"/>
        <v>0</v>
      </c>
      <c r="AW227" s="267">
        <f t="shared" si="71"/>
        <v>0</v>
      </c>
    </row>
    <row r="228" spans="1:50" s="276" customFormat="1" ht="36.75" hidden="1" customHeight="1" outlineLevel="1">
      <c r="A228" s="402" t="s">
        <v>414</v>
      </c>
      <c r="B228" s="403" t="s">
        <v>862</v>
      </c>
      <c r="C228" s="403"/>
      <c r="D228" s="401" t="s">
        <v>855</v>
      </c>
      <c r="E228" s="401" t="s">
        <v>109</v>
      </c>
      <c r="F228" s="401" t="s">
        <v>863</v>
      </c>
      <c r="G228" s="401" t="s">
        <v>522</v>
      </c>
      <c r="H228" s="401"/>
      <c r="I228" s="410">
        <f t="shared" si="81"/>
        <v>456</v>
      </c>
      <c r="J228" s="410">
        <v>387</v>
      </c>
      <c r="K228" s="410"/>
      <c r="L228" s="410">
        <v>23</v>
      </c>
      <c r="M228" s="410">
        <v>46</v>
      </c>
      <c r="N228" s="411"/>
      <c r="O228" s="410">
        <f t="shared" si="82"/>
        <v>456</v>
      </c>
      <c r="P228" s="410">
        <v>387</v>
      </c>
      <c r="Q228" s="410"/>
      <c r="R228" s="410">
        <v>23</v>
      </c>
      <c r="S228" s="410">
        <v>46</v>
      </c>
      <c r="T228" s="414"/>
      <c r="U228" s="414"/>
      <c r="V228" s="414"/>
      <c r="W228" s="414"/>
      <c r="X228" s="414"/>
      <c r="Y228" s="414"/>
      <c r="Z228" s="414">
        <v>456</v>
      </c>
      <c r="AA228" s="414">
        <v>387</v>
      </c>
      <c r="AB228" s="414">
        <v>0</v>
      </c>
      <c r="AC228" s="414">
        <v>23</v>
      </c>
      <c r="AD228" s="414"/>
      <c r="AE228" s="414">
        <v>46</v>
      </c>
      <c r="AF228" s="410">
        <f t="shared" si="83"/>
        <v>456</v>
      </c>
      <c r="AG228" s="410">
        <f t="shared" si="84"/>
        <v>387</v>
      </c>
      <c r="AH228" s="419">
        <f t="shared" si="84"/>
        <v>0</v>
      </c>
      <c r="AI228" s="419">
        <f t="shared" si="84"/>
        <v>23</v>
      </c>
      <c r="AJ228" s="419"/>
      <c r="AK228" s="419">
        <f t="shared" si="85"/>
        <v>46</v>
      </c>
      <c r="AL228" s="420"/>
      <c r="AS228" s="267">
        <f t="shared" si="80"/>
        <v>0</v>
      </c>
      <c r="AT228" s="267">
        <f t="shared" si="68"/>
        <v>387</v>
      </c>
      <c r="AU228" s="267">
        <f t="shared" si="69"/>
        <v>0</v>
      </c>
      <c r="AV228" s="267">
        <f t="shared" si="70"/>
        <v>0</v>
      </c>
      <c r="AW228" s="267">
        <f t="shared" si="71"/>
        <v>0</v>
      </c>
    </row>
    <row r="229" spans="1:50" s="276" customFormat="1" ht="36.75" hidden="1" customHeight="1" outlineLevel="1">
      <c r="A229" s="402" t="s">
        <v>414</v>
      </c>
      <c r="B229" s="403" t="s">
        <v>864</v>
      </c>
      <c r="C229" s="403"/>
      <c r="D229" s="401" t="s">
        <v>855</v>
      </c>
      <c r="E229" s="401" t="s">
        <v>109</v>
      </c>
      <c r="F229" s="401" t="s">
        <v>865</v>
      </c>
      <c r="G229" s="401" t="s">
        <v>522</v>
      </c>
      <c r="H229" s="401"/>
      <c r="I229" s="410">
        <f t="shared" si="81"/>
        <v>406</v>
      </c>
      <c r="J229" s="410">
        <v>342</v>
      </c>
      <c r="K229" s="410"/>
      <c r="L229" s="410">
        <v>23</v>
      </c>
      <c r="M229" s="410">
        <v>41</v>
      </c>
      <c r="N229" s="411"/>
      <c r="O229" s="410">
        <f t="shared" si="82"/>
        <v>406</v>
      </c>
      <c r="P229" s="410">
        <v>342</v>
      </c>
      <c r="Q229" s="410"/>
      <c r="R229" s="410">
        <v>23</v>
      </c>
      <c r="S229" s="410">
        <v>41</v>
      </c>
      <c r="T229" s="414"/>
      <c r="U229" s="414"/>
      <c r="V229" s="414"/>
      <c r="W229" s="414"/>
      <c r="X229" s="414"/>
      <c r="Y229" s="414"/>
      <c r="Z229" s="414">
        <v>406</v>
      </c>
      <c r="AA229" s="414">
        <v>342</v>
      </c>
      <c r="AB229" s="414">
        <v>0</v>
      </c>
      <c r="AC229" s="414">
        <v>23</v>
      </c>
      <c r="AD229" s="414"/>
      <c r="AE229" s="414">
        <v>41</v>
      </c>
      <c r="AF229" s="410">
        <f t="shared" si="83"/>
        <v>406</v>
      </c>
      <c r="AG229" s="410">
        <f t="shared" si="84"/>
        <v>342</v>
      </c>
      <c r="AH229" s="419">
        <f t="shared" si="84"/>
        <v>0</v>
      </c>
      <c r="AI229" s="419">
        <f t="shared" si="84"/>
        <v>23</v>
      </c>
      <c r="AJ229" s="419"/>
      <c r="AK229" s="419">
        <f t="shared" si="85"/>
        <v>41</v>
      </c>
      <c r="AL229" s="420"/>
      <c r="AS229" s="267">
        <f t="shared" si="80"/>
        <v>0</v>
      </c>
      <c r="AT229" s="267">
        <f t="shared" si="68"/>
        <v>342</v>
      </c>
      <c r="AU229" s="267">
        <f t="shared" si="69"/>
        <v>0</v>
      </c>
      <c r="AV229" s="267">
        <f t="shared" si="70"/>
        <v>0</v>
      </c>
      <c r="AW229" s="267">
        <f t="shared" si="71"/>
        <v>0</v>
      </c>
    </row>
    <row r="230" spans="1:50" s="276" customFormat="1" ht="36.75" hidden="1" customHeight="1" outlineLevel="1">
      <c r="A230" s="402" t="s">
        <v>414</v>
      </c>
      <c r="B230" s="403" t="s">
        <v>866</v>
      </c>
      <c r="C230" s="403"/>
      <c r="D230" s="401" t="s">
        <v>855</v>
      </c>
      <c r="E230" s="401" t="s">
        <v>109</v>
      </c>
      <c r="F230" s="401" t="s">
        <v>867</v>
      </c>
      <c r="G230" s="401" t="s">
        <v>522</v>
      </c>
      <c r="H230" s="404"/>
      <c r="I230" s="410">
        <f t="shared" si="81"/>
        <v>318</v>
      </c>
      <c r="J230" s="412">
        <v>270</v>
      </c>
      <c r="K230" s="412"/>
      <c r="L230" s="412">
        <v>16</v>
      </c>
      <c r="M230" s="412">
        <v>32</v>
      </c>
      <c r="N230" s="413"/>
      <c r="O230" s="410">
        <f t="shared" si="82"/>
        <v>318</v>
      </c>
      <c r="P230" s="412">
        <v>270</v>
      </c>
      <c r="Q230" s="412"/>
      <c r="R230" s="412">
        <v>16</v>
      </c>
      <c r="S230" s="412">
        <v>32</v>
      </c>
      <c r="T230" s="415"/>
      <c r="U230" s="415"/>
      <c r="V230" s="415"/>
      <c r="W230" s="415"/>
      <c r="X230" s="415"/>
      <c r="Y230" s="415"/>
      <c r="Z230" s="415">
        <v>318</v>
      </c>
      <c r="AA230" s="415">
        <v>270</v>
      </c>
      <c r="AB230" s="415">
        <v>0</v>
      </c>
      <c r="AC230" s="415">
        <v>16</v>
      </c>
      <c r="AD230" s="415"/>
      <c r="AE230" s="415">
        <v>32</v>
      </c>
      <c r="AF230" s="410">
        <f t="shared" si="83"/>
        <v>318</v>
      </c>
      <c r="AG230" s="410">
        <f t="shared" si="84"/>
        <v>270</v>
      </c>
      <c r="AH230" s="419">
        <f t="shared" si="84"/>
        <v>0</v>
      </c>
      <c r="AI230" s="419">
        <f t="shared" si="84"/>
        <v>16</v>
      </c>
      <c r="AJ230" s="419"/>
      <c r="AK230" s="419">
        <f t="shared" si="85"/>
        <v>32</v>
      </c>
      <c r="AL230" s="420"/>
      <c r="AS230" s="267">
        <f t="shared" si="80"/>
        <v>0</v>
      </c>
      <c r="AT230" s="267">
        <f t="shared" si="68"/>
        <v>270</v>
      </c>
      <c r="AU230" s="267">
        <f t="shared" si="69"/>
        <v>0</v>
      </c>
      <c r="AV230" s="267">
        <f t="shared" si="70"/>
        <v>0</v>
      </c>
      <c r="AW230" s="267">
        <f t="shared" si="71"/>
        <v>0</v>
      </c>
    </row>
    <row r="231" spans="1:50" s="276" customFormat="1" ht="36.75" hidden="1" customHeight="1" outlineLevel="1">
      <c r="A231" s="402" t="s">
        <v>414</v>
      </c>
      <c r="B231" s="403" t="s">
        <v>868</v>
      </c>
      <c r="C231" s="403"/>
      <c r="D231" s="401" t="s">
        <v>855</v>
      </c>
      <c r="E231" s="401" t="s">
        <v>109</v>
      </c>
      <c r="F231" s="401" t="s">
        <v>759</v>
      </c>
      <c r="G231" s="401" t="s">
        <v>522</v>
      </c>
      <c r="H231" s="404"/>
      <c r="I231" s="410">
        <f t="shared" si="81"/>
        <v>415</v>
      </c>
      <c r="J231" s="412">
        <v>351</v>
      </c>
      <c r="K231" s="412"/>
      <c r="L231" s="412">
        <v>22</v>
      </c>
      <c r="M231" s="412">
        <v>42</v>
      </c>
      <c r="N231" s="413"/>
      <c r="O231" s="410">
        <f t="shared" si="82"/>
        <v>415</v>
      </c>
      <c r="P231" s="412">
        <v>351</v>
      </c>
      <c r="Q231" s="412"/>
      <c r="R231" s="412">
        <v>22</v>
      </c>
      <c r="S231" s="412">
        <v>42</v>
      </c>
      <c r="T231" s="415"/>
      <c r="U231" s="415"/>
      <c r="V231" s="415"/>
      <c r="W231" s="415"/>
      <c r="X231" s="415"/>
      <c r="Y231" s="415"/>
      <c r="Z231" s="415">
        <v>415</v>
      </c>
      <c r="AA231" s="415">
        <v>351</v>
      </c>
      <c r="AB231" s="415">
        <v>0</v>
      </c>
      <c r="AC231" s="415">
        <v>22</v>
      </c>
      <c r="AD231" s="415"/>
      <c r="AE231" s="415">
        <v>42</v>
      </c>
      <c r="AF231" s="410">
        <f t="shared" si="83"/>
        <v>415</v>
      </c>
      <c r="AG231" s="410">
        <f t="shared" si="84"/>
        <v>351</v>
      </c>
      <c r="AH231" s="419">
        <f t="shared" si="84"/>
        <v>0</v>
      </c>
      <c r="AI231" s="419">
        <f t="shared" si="84"/>
        <v>22</v>
      </c>
      <c r="AJ231" s="419"/>
      <c r="AK231" s="419">
        <f t="shared" si="85"/>
        <v>42</v>
      </c>
      <c r="AL231" s="420"/>
      <c r="AS231" s="267">
        <f t="shared" si="80"/>
        <v>0</v>
      </c>
      <c r="AT231" s="267">
        <f t="shared" si="68"/>
        <v>351</v>
      </c>
      <c r="AU231" s="267">
        <f t="shared" si="69"/>
        <v>0</v>
      </c>
      <c r="AV231" s="267">
        <f t="shared" si="70"/>
        <v>0</v>
      </c>
      <c r="AW231" s="267">
        <f t="shared" si="71"/>
        <v>0</v>
      </c>
    </row>
    <row r="232" spans="1:50" s="270" customFormat="1" ht="30" customHeight="1" collapsed="1">
      <c r="A232" s="294" t="s">
        <v>77</v>
      </c>
      <c r="B232" s="295" t="s">
        <v>89</v>
      </c>
      <c r="C232" s="295"/>
      <c r="D232" s="295"/>
      <c r="E232" s="296"/>
      <c r="F232" s="296"/>
      <c r="G232" s="296"/>
      <c r="H232" s="296"/>
      <c r="I232" s="323">
        <f>I233+I246</f>
        <v>93674.149086333331</v>
      </c>
      <c r="J232" s="323">
        <f>J233+J246</f>
        <v>81987.615210000004</v>
      </c>
      <c r="K232" s="323">
        <f>K233+K246</f>
        <v>0</v>
      </c>
      <c r="L232" s="323">
        <f>L233+L246</f>
        <v>8272.1666666666661</v>
      </c>
      <c r="M232" s="323">
        <f>M233+M246</f>
        <v>375.16666666666669</v>
      </c>
      <c r="N232" s="324"/>
      <c r="O232" s="323">
        <f t="shared" ref="O232:AC232" si="86">O233+O246</f>
        <v>44293.333333333328</v>
      </c>
      <c r="P232" s="323">
        <f t="shared" si="86"/>
        <v>43562</v>
      </c>
      <c r="Q232" s="323">
        <f t="shared" si="86"/>
        <v>0</v>
      </c>
      <c r="R232" s="323">
        <f t="shared" si="86"/>
        <v>355.16666666666669</v>
      </c>
      <c r="S232" s="323">
        <f t="shared" si="86"/>
        <v>375.16666666666669</v>
      </c>
      <c r="T232" s="323">
        <f t="shared" si="86"/>
        <v>12793</v>
      </c>
      <c r="U232" s="323">
        <f t="shared" si="86"/>
        <v>5206</v>
      </c>
      <c r="V232" s="323">
        <f t="shared" si="86"/>
        <v>7587</v>
      </c>
      <c r="W232" s="323">
        <f t="shared" si="86"/>
        <v>12791.995999999999</v>
      </c>
      <c r="X232" s="323">
        <f t="shared" si="86"/>
        <v>5204.9960000000001</v>
      </c>
      <c r="Y232" s="323">
        <f t="shared" si="86"/>
        <v>7587</v>
      </c>
      <c r="Z232" s="323">
        <f t="shared" si="86"/>
        <v>61805.333333333336</v>
      </c>
      <c r="AA232" s="323">
        <f t="shared" si="86"/>
        <v>61075</v>
      </c>
      <c r="AB232" s="323">
        <f t="shared" si="86"/>
        <v>0</v>
      </c>
      <c r="AC232" s="323">
        <f t="shared" si="86"/>
        <v>355.16666666666669</v>
      </c>
      <c r="AD232" s="323"/>
      <c r="AE232" s="323">
        <f>AE233+AE246</f>
        <v>375.16666666666669</v>
      </c>
      <c r="AF232" s="323">
        <f>AF233+AF246</f>
        <v>61805.333333333336</v>
      </c>
      <c r="AG232" s="323">
        <f>AG233+AG246</f>
        <v>61075</v>
      </c>
      <c r="AH232" s="346">
        <f>AH233+AH246</f>
        <v>0</v>
      </c>
      <c r="AI232" s="346">
        <f>AI233+AI246</f>
        <v>355.16666666666669</v>
      </c>
      <c r="AJ232" s="346"/>
      <c r="AK232" s="346">
        <f>AK233+AK246</f>
        <v>375.16666666666669</v>
      </c>
      <c r="AL232" s="294"/>
      <c r="AS232" s="267">
        <f t="shared" si="80"/>
        <v>19076.819752999996</v>
      </c>
      <c r="AT232" s="267">
        <f t="shared" si="68"/>
        <v>61075.000000000007</v>
      </c>
      <c r="AU232" s="267">
        <f t="shared" si="69"/>
        <v>0</v>
      </c>
      <c r="AV232" s="267">
        <f t="shared" si="70"/>
        <v>20912.615210000004</v>
      </c>
      <c r="AW232" s="267">
        <f t="shared" si="71"/>
        <v>31868.815752999995</v>
      </c>
    </row>
    <row r="233" spans="1:50" s="271" customFormat="1" ht="30" customHeight="1">
      <c r="A233" s="297" t="s">
        <v>220</v>
      </c>
      <c r="B233" s="298" t="s">
        <v>221</v>
      </c>
      <c r="C233" s="298"/>
      <c r="D233" s="299"/>
      <c r="E233" s="300"/>
      <c r="F233" s="300"/>
      <c r="G233" s="300"/>
      <c r="H233" s="300"/>
      <c r="I233" s="322">
        <f>I234</f>
        <v>49424.200542999999</v>
      </c>
      <c r="J233" s="322">
        <f>J234</f>
        <v>38468</v>
      </c>
      <c r="K233" s="322">
        <f>K234</f>
        <v>0</v>
      </c>
      <c r="L233" s="322">
        <f>L234</f>
        <v>7917</v>
      </c>
      <c r="M233" s="322">
        <f>M234</f>
        <v>0</v>
      </c>
      <c r="N233" s="325"/>
      <c r="O233" s="322">
        <f t="shared" ref="O233:AC233" si="87">O234</f>
        <v>0</v>
      </c>
      <c r="P233" s="322">
        <f t="shared" si="87"/>
        <v>0</v>
      </c>
      <c r="Q233" s="322">
        <f t="shared" si="87"/>
        <v>0</v>
      </c>
      <c r="R233" s="322">
        <f t="shared" si="87"/>
        <v>0</v>
      </c>
      <c r="S233" s="322">
        <f t="shared" si="87"/>
        <v>0</v>
      </c>
      <c r="T233" s="322">
        <f t="shared" si="87"/>
        <v>12793</v>
      </c>
      <c r="U233" s="322">
        <f t="shared" si="87"/>
        <v>5206</v>
      </c>
      <c r="V233" s="322">
        <f t="shared" si="87"/>
        <v>7587</v>
      </c>
      <c r="W233" s="322">
        <f t="shared" si="87"/>
        <v>12791.995999999999</v>
      </c>
      <c r="X233" s="322">
        <f t="shared" si="87"/>
        <v>5204.9960000000001</v>
      </c>
      <c r="Y233" s="322">
        <f t="shared" si="87"/>
        <v>7587</v>
      </c>
      <c r="Z233" s="322">
        <f t="shared" si="87"/>
        <v>20823.383699999998</v>
      </c>
      <c r="AA233" s="322">
        <f t="shared" si="87"/>
        <v>20823.383699999998</v>
      </c>
      <c r="AB233" s="322">
        <f t="shared" si="87"/>
        <v>0</v>
      </c>
      <c r="AC233" s="322">
        <f t="shared" si="87"/>
        <v>0</v>
      </c>
      <c r="AD233" s="322"/>
      <c r="AE233" s="322">
        <f>AE234</f>
        <v>0</v>
      </c>
      <c r="AF233" s="322">
        <f>AF234</f>
        <v>20823.383699999998</v>
      </c>
      <c r="AG233" s="322">
        <f>AG234</f>
        <v>20823.383699999998</v>
      </c>
      <c r="AH233" s="348">
        <f>AH234</f>
        <v>0</v>
      </c>
      <c r="AI233" s="347">
        <f>AI234</f>
        <v>0</v>
      </c>
      <c r="AJ233" s="347"/>
      <c r="AK233" s="347">
        <f>AK234</f>
        <v>0</v>
      </c>
      <c r="AL233" s="292"/>
      <c r="AS233" s="267">
        <f t="shared" si="80"/>
        <v>15808.820843000001</v>
      </c>
      <c r="AT233" s="267">
        <f t="shared" si="68"/>
        <v>20823.383699999998</v>
      </c>
      <c r="AU233" s="267">
        <f t="shared" si="69"/>
        <v>0</v>
      </c>
      <c r="AV233" s="267">
        <f t="shared" si="70"/>
        <v>17644.616300000002</v>
      </c>
      <c r="AW233" s="267">
        <f t="shared" si="71"/>
        <v>28600.816843000001</v>
      </c>
    </row>
    <row r="234" spans="1:50" s="270" customFormat="1" ht="30" customHeight="1">
      <c r="A234" s="632" t="s">
        <v>222</v>
      </c>
      <c r="B234" s="636" t="s">
        <v>223</v>
      </c>
      <c r="C234" s="302"/>
      <c r="D234" s="298"/>
      <c r="E234" s="312"/>
      <c r="F234" s="304"/>
      <c r="G234" s="304"/>
      <c r="H234" s="304"/>
      <c r="I234" s="326">
        <f>SUM(I235:I245)</f>
        <v>49424.200542999999</v>
      </c>
      <c r="J234" s="326">
        <f>SUM(J235:J245)</f>
        <v>38468</v>
      </c>
      <c r="K234" s="326">
        <f>SUM(K235:K245)</f>
        <v>0</v>
      </c>
      <c r="L234" s="326">
        <f>SUM(L235:L245)</f>
        <v>7917</v>
      </c>
      <c r="M234" s="326">
        <f>SUM(M235:M245)</f>
        <v>0</v>
      </c>
      <c r="N234" s="327"/>
      <c r="O234" s="326">
        <f t="shared" ref="O234:AC234" si="88">SUM(O235:O245)</f>
        <v>0</v>
      </c>
      <c r="P234" s="326">
        <f t="shared" si="88"/>
        <v>0</v>
      </c>
      <c r="Q234" s="326">
        <f t="shared" si="88"/>
        <v>0</v>
      </c>
      <c r="R234" s="326">
        <f t="shared" si="88"/>
        <v>0</v>
      </c>
      <c r="S234" s="326">
        <f t="shared" si="88"/>
        <v>0</v>
      </c>
      <c r="T234" s="326">
        <f t="shared" si="88"/>
        <v>12793</v>
      </c>
      <c r="U234" s="326">
        <f t="shared" si="88"/>
        <v>5206</v>
      </c>
      <c r="V234" s="326">
        <f t="shared" si="88"/>
        <v>7587</v>
      </c>
      <c r="W234" s="326">
        <f t="shared" si="88"/>
        <v>12791.995999999999</v>
      </c>
      <c r="X234" s="326">
        <f t="shared" si="88"/>
        <v>5204.9960000000001</v>
      </c>
      <c r="Y234" s="326">
        <f t="shared" si="88"/>
        <v>7587</v>
      </c>
      <c r="Z234" s="326">
        <f t="shared" si="88"/>
        <v>20823.383699999998</v>
      </c>
      <c r="AA234" s="326">
        <f t="shared" si="88"/>
        <v>20823.383699999998</v>
      </c>
      <c r="AB234" s="326">
        <f t="shared" si="88"/>
        <v>0</v>
      </c>
      <c r="AC234" s="326">
        <f t="shared" si="88"/>
        <v>0</v>
      </c>
      <c r="AD234" s="326"/>
      <c r="AE234" s="326">
        <f>SUM(AE235:AE245)</f>
        <v>0</v>
      </c>
      <c r="AF234" s="326">
        <f>SUM(AF235:AF245)</f>
        <v>20823.383699999998</v>
      </c>
      <c r="AG234" s="326">
        <f>SUM(AG235:AG245)</f>
        <v>20823.383699999998</v>
      </c>
      <c r="AH234" s="348">
        <f>SUM(AH235:AH245)</f>
        <v>0</v>
      </c>
      <c r="AI234" s="348">
        <f>SUM(AI235:AI245)</f>
        <v>0</v>
      </c>
      <c r="AJ234" s="348"/>
      <c r="AK234" s="348">
        <f>SUM(AK235:AK245)</f>
        <v>0</v>
      </c>
      <c r="AL234" s="348"/>
      <c r="AS234" s="267">
        <f t="shared" si="80"/>
        <v>15808.820843000001</v>
      </c>
      <c r="AT234" s="267">
        <f t="shared" si="68"/>
        <v>20823.383699999998</v>
      </c>
      <c r="AU234" s="267">
        <f t="shared" si="69"/>
        <v>0</v>
      </c>
      <c r="AV234" s="267">
        <f t="shared" si="70"/>
        <v>17644.616300000002</v>
      </c>
      <c r="AW234" s="267">
        <f t="shared" si="71"/>
        <v>28600.816843000001</v>
      </c>
    </row>
    <row r="235" spans="1:50" s="277" customFormat="1" ht="30" customHeight="1">
      <c r="A235" s="635" t="s">
        <v>224</v>
      </c>
      <c r="B235" s="314" t="s">
        <v>869</v>
      </c>
      <c r="C235" s="314"/>
      <c r="D235" s="313" t="s">
        <v>870</v>
      </c>
      <c r="E235" s="312" t="s">
        <v>871</v>
      </c>
      <c r="F235" s="312" t="s">
        <v>872</v>
      </c>
      <c r="G235" s="312" t="s">
        <v>658</v>
      </c>
      <c r="H235" s="312" t="s">
        <v>873</v>
      </c>
      <c r="I235" s="330">
        <v>4972.986774</v>
      </c>
      <c r="J235" s="330">
        <v>986</v>
      </c>
      <c r="K235" s="330"/>
      <c r="L235" s="330">
        <v>3987</v>
      </c>
      <c r="M235" s="330"/>
      <c r="N235" s="331"/>
      <c r="O235" s="330"/>
      <c r="P235" s="330"/>
      <c r="Q235" s="330"/>
      <c r="R235" s="330"/>
      <c r="S235" s="330"/>
      <c r="T235" s="330">
        <v>4273</v>
      </c>
      <c r="U235" s="330">
        <v>476</v>
      </c>
      <c r="V235" s="330">
        <v>3797</v>
      </c>
      <c r="W235" s="330">
        <v>4273</v>
      </c>
      <c r="X235" s="330">
        <v>476</v>
      </c>
      <c r="Y235" s="330">
        <v>3797</v>
      </c>
      <c r="Z235" s="330">
        <f>SUM(AA235:AE235)</f>
        <v>510</v>
      </c>
      <c r="AA235" s="330">
        <v>510</v>
      </c>
      <c r="AB235" s="330"/>
      <c r="AC235" s="330"/>
      <c r="AD235" s="330"/>
      <c r="AE235" s="330"/>
      <c r="AF235" s="330">
        <f>SUM(AG235:AK235)</f>
        <v>510</v>
      </c>
      <c r="AG235" s="330">
        <v>510</v>
      </c>
      <c r="AH235" s="351"/>
      <c r="AI235" s="351"/>
      <c r="AJ235" s="351"/>
      <c r="AK235" s="351"/>
      <c r="AL235" s="351"/>
      <c r="AS235" s="269">
        <f t="shared" si="80"/>
        <v>189.98677399999997</v>
      </c>
      <c r="AT235" s="269">
        <f t="shared" si="68"/>
        <v>510</v>
      </c>
      <c r="AU235" s="269">
        <f t="shared" si="69"/>
        <v>0</v>
      </c>
      <c r="AV235" s="269">
        <f t="shared" si="70"/>
        <v>476</v>
      </c>
      <c r="AW235" s="269">
        <f t="shared" si="71"/>
        <v>4462.986774</v>
      </c>
    </row>
    <row r="236" spans="1:50" s="277" customFormat="1" ht="40.5" customHeight="1">
      <c r="A236" s="635" t="s">
        <v>231</v>
      </c>
      <c r="B236" s="314" t="s">
        <v>874</v>
      </c>
      <c r="C236" s="314"/>
      <c r="D236" s="313" t="s">
        <v>870</v>
      </c>
      <c r="E236" s="312" t="s">
        <v>875</v>
      </c>
      <c r="F236" s="312" t="s">
        <v>872</v>
      </c>
      <c r="G236" s="312" t="s">
        <v>658</v>
      </c>
      <c r="H236" s="312" t="s">
        <v>876</v>
      </c>
      <c r="I236" s="330">
        <v>4975.213769</v>
      </c>
      <c r="J236" s="330">
        <v>1045</v>
      </c>
      <c r="K236" s="330"/>
      <c r="L236" s="330">
        <v>3930</v>
      </c>
      <c r="M236" s="330"/>
      <c r="N236" s="331"/>
      <c r="O236" s="330"/>
      <c r="P236" s="330"/>
      <c r="Q236" s="330"/>
      <c r="R236" s="330"/>
      <c r="S236" s="330"/>
      <c r="T236" s="330">
        <v>4290</v>
      </c>
      <c r="U236" s="330">
        <v>500</v>
      </c>
      <c r="V236" s="330">
        <v>3790</v>
      </c>
      <c r="W236" s="330">
        <v>4290</v>
      </c>
      <c r="X236" s="330">
        <v>500</v>
      </c>
      <c r="Y236" s="330">
        <v>3790</v>
      </c>
      <c r="Z236" s="330">
        <f>SUM(AA236:AE236)</f>
        <v>545</v>
      </c>
      <c r="AA236" s="330">
        <v>545</v>
      </c>
      <c r="AB236" s="330"/>
      <c r="AC236" s="330"/>
      <c r="AD236" s="330"/>
      <c r="AE236" s="330"/>
      <c r="AF236" s="330">
        <f>SUM(AG236:AK236)</f>
        <v>545</v>
      </c>
      <c r="AG236" s="330">
        <v>545</v>
      </c>
      <c r="AH236" s="351"/>
      <c r="AI236" s="351"/>
      <c r="AJ236" s="351"/>
      <c r="AK236" s="351"/>
      <c r="AL236" s="351"/>
      <c r="AS236" s="269">
        <f t="shared" si="80"/>
        <v>140.21376899999996</v>
      </c>
      <c r="AT236" s="269">
        <f t="shared" si="68"/>
        <v>545</v>
      </c>
      <c r="AU236" s="269">
        <f t="shared" si="69"/>
        <v>0</v>
      </c>
      <c r="AV236" s="269">
        <f t="shared" si="70"/>
        <v>500</v>
      </c>
      <c r="AW236" s="269">
        <f t="shared" si="71"/>
        <v>4430.213769</v>
      </c>
    </row>
    <row r="237" spans="1:50" s="277" customFormat="1" ht="30" customHeight="1">
      <c r="A237" s="635" t="s">
        <v>266</v>
      </c>
      <c r="B237" s="314" t="s">
        <v>877</v>
      </c>
      <c r="C237" s="314"/>
      <c r="D237" s="312" t="s">
        <v>878</v>
      </c>
      <c r="E237" s="312" t="s">
        <v>879</v>
      </c>
      <c r="F237" s="312" t="s">
        <v>880</v>
      </c>
      <c r="G237" s="313" t="s">
        <v>818</v>
      </c>
      <c r="H237" s="312" t="s">
        <v>881</v>
      </c>
      <c r="I237" s="341">
        <f>J237</f>
        <v>5999</v>
      </c>
      <c r="J237" s="341">
        <v>5999</v>
      </c>
      <c r="K237" s="341"/>
      <c r="L237" s="341">
        <v>0</v>
      </c>
      <c r="M237" s="341"/>
      <c r="N237" s="331"/>
      <c r="O237" s="341"/>
      <c r="P237" s="341"/>
      <c r="Q237" s="341"/>
      <c r="R237" s="341"/>
      <c r="S237" s="341"/>
      <c r="T237" s="330">
        <v>4230</v>
      </c>
      <c r="U237" s="330">
        <v>4230</v>
      </c>
      <c r="V237" s="330"/>
      <c r="W237" s="330">
        <v>4228.9960000000001</v>
      </c>
      <c r="X237" s="330">
        <v>4228.9960000000001</v>
      </c>
      <c r="Y237" s="330"/>
      <c r="Z237" s="330">
        <v>1769</v>
      </c>
      <c r="AA237" s="330">
        <v>1769</v>
      </c>
      <c r="AB237" s="330"/>
      <c r="AC237" s="330"/>
      <c r="AD237" s="330"/>
      <c r="AE237" s="330"/>
      <c r="AF237" s="330">
        <f>SUM(AG237:AK237)</f>
        <v>1769</v>
      </c>
      <c r="AG237" s="330">
        <v>1769</v>
      </c>
      <c r="AH237" s="351"/>
      <c r="AI237" s="351"/>
      <c r="AJ237" s="351"/>
      <c r="AK237" s="351"/>
      <c r="AL237" s="351"/>
      <c r="AS237" s="269">
        <f t="shared" si="80"/>
        <v>1.0039999999999054</v>
      </c>
      <c r="AT237" s="269">
        <f t="shared" si="68"/>
        <v>1769</v>
      </c>
      <c r="AU237" s="269">
        <f t="shared" si="69"/>
        <v>0</v>
      </c>
      <c r="AV237" s="269">
        <f t="shared" si="70"/>
        <v>4230</v>
      </c>
      <c r="AW237" s="269">
        <f t="shared" si="71"/>
        <v>4230</v>
      </c>
      <c r="AX237" s="277">
        <f>J237-U237</f>
        <v>1769</v>
      </c>
    </row>
    <row r="238" spans="1:50" s="273" customFormat="1" ht="40.5" customHeight="1">
      <c r="A238" s="635" t="s">
        <v>429</v>
      </c>
      <c r="B238" s="314" t="s">
        <v>882</v>
      </c>
      <c r="C238" s="314"/>
      <c r="D238" s="312" t="s">
        <v>878</v>
      </c>
      <c r="E238" s="312" t="s">
        <v>883</v>
      </c>
      <c r="F238" s="312" t="s">
        <v>884</v>
      </c>
      <c r="G238" s="312" t="s">
        <v>885</v>
      </c>
      <c r="H238" s="312" t="s">
        <v>886</v>
      </c>
      <c r="I238" s="330">
        <v>3466</v>
      </c>
      <c r="J238" s="330">
        <v>1427</v>
      </c>
      <c r="K238" s="330"/>
      <c r="L238" s="330"/>
      <c r="M238" s="330"/>
      <c r="N238" s="331"/>
      <c r="O238" s="330"/>
      <c r="P238" s="330"/>
      <c r="Q238" s="330"/>
      <c r="R238" s="330"/>
      <c r="S238" s="330"/>
      <c r="T238" s="330"/>
      <c r="U238" s="330"/>
      <c r="V238" s="330"/>
      <c r="W238" s="374"/>
      <c r="X238" s="374"/>
      <c r="Y238" s="374"/>
      <c r="Z238" s="374">
        <v>1407.2360000000001</v>
      </c>
      <c r="AA238" s="374">
        <v>1407.2360000000001</v>
      </c>
      <c r="AB238" s="374"/>
      <c r="AC238" s="374"/>
      <c r="AD238" s="374"/>
      <c r="AE238" s="374"/>
      <c r="AF238" s="374">
        <v>1407.2360000000001</v>
      </c>
      <c r="AG238" s="374">
        <v>1407.2360000000001</v>
      </c>
      <c r="AH238" s="314"/>
      <c r="AI238" s="314"/>
      <c r="AJ238" s="314"/>
      <c r="AK238" s="314"/>
      <c r="AL238" s="312" t="s">
        <v>639</v>
      </c>
      <c r="AS238" s="269">
        <f t="shared" si="80"/>
        <v>2058.7640000000001</v>
      </c>
      <c r="AT238" s="269">
        <f t="shared" si="68"/>
        <v>1407.2360000000001</v>
      </c>
      <c r="AU238" s="269">
        <f t="shared" si="69"/>
        <v>0</v>
      </c>
      <c r="AV238" s="269">
        <f t="shared" si="70"/>
        <v>19.763999999999896</v>
      </c>
      <c r="AW238" s="269">
        <f t="shared" si="71"/>
        <v>2058.7640000000001</v>
      </c>
    </row>
    <row r="239" spans="1:50" s="273" customFormat="1" ht="40.5" customHeight="1">
      <c r="A239" s="635" t="s">
        <v>433</v>
      </c>
      <c r="B239" s="314" t="s">
        <v>887</v>
      </c>
      <c r="C239" s="314"/>
      <c r="D239" s="312" t="s">
        <v>878</v>
      </c>
      <c r="E239" s="312" t="s">
        <v>89</v>
      </c>
      <c r="F239" s="312" t="s">
        <v>888</v>
      </c>
      <c r="G239" s="312" t="s">
        <v>885</v>
      </c>
      <c r="H239" s="312" t="s">
        <v>889</v>
      </c>
      <c r="I239" s="330">
        <v>1692</v>
      </c>
      <c r="J239" s="330">
        <v>1292</v>
      </c>
      <c r="K239" s="330"/>
      <c r="L239" s="330"/>
      <c r="M239" s="330"/>
      <c r="N239" s="331"/>
      <c r="O239" s="330"/>
      <c r="P239" s="330"/>
      <c r="Q239" s="330"/>
      <c r="R239" s="330"/>
      <c r="S239" s="330"/>
      <c r="T239" s="330"/>
      <c r="U239" s="330"/>
      <c r="V239" s="330"/>
      <c r="W239" s="374"/>
      <c r="X239" s="374"/>
      <c r="Y239" s="374"/>
      <c r="Z239" s="374">
        <v>1137.271</v>
      </c>
      <c r="AA239" s="374">
        <v>1137.271</v>
      </c>
      <c r="AB239" s="374"/>
      <c r="AC239" s="374"/>
      <c r="AD239" s="374"/>
      <c r="AE239" s="374"/>
      <c r="AF239" s="374">
        <v>1137.271</v>
      </c>
      <c r="AG239" s="374">
        <v>1137.271</v>
      </c>
      <c r="AH239" s="314"/>
      <c r="AI239" s="314"/>
      <c r="AJ239" s="314"/>
      <c r="AK239" s="314"/>
      <c r="AL239" s="312" t="s">
        <v>639</v>
      </c>
      <c r="AS239" s="269">
        <f t="shared" si="80"/>
        <v>554.72900000000004</v>
      </c>
      <c r="AT239" s="269">
        <f t="shared" si="68"/>
        <v>1137.271</v>
      </c>
      <c r="AU239" s="269">
        <f t="shared" si="69"/>
        <v>0</v>
      </c>
      <c r="AV239" s="269">
        <f t="shared" si="70"/>
        <v>154.72900000000004</v>
      </c>
      <c r="AW239" s="269">
        <f t="shared" si="71"/>
        <v>554.72900000000004</v>
      </c>
    </row>
    <row r="240" spans="1:50" s="273" customFormat="1" ht="40.5" customHeight="1">
      <c r="A240" s="635" t="s">
        <v>455</v>
      </c>
      <c r="B240" s="314" t="s">
        <v>890</v>
      </c>
      <c r="C240" s="314"/>
      <c r="D240" s="312" t="s">
        <v>878</v>
      </c>
      <c r="E240" s="312" t="s">
        <v>89</v>
      </c>
      <c r="F240" s="312" t="s">
        <v>891</v>
      </c>
      <c r="G240" s="312" t="s">
        <v>885</v>
      </c>
      <c r="H240" s="312" t="s">
        <v>892</v>
      </c>
      <c r="I240" s="330">
        <v>1513</v>
      </c>
      <c r="J240" s="330">
        <v>1213</v>
      </c>
      <c r="K240" s="330"/>
      <c r="L240" s="330"/>
      <c r="M240" s="330"/>
      <c r="N240" s="331"/>
      <c r="O240" s="330"/>
      <c r="P240" s="330"/>
      <c r="Q240" s="330"/>
      <c r="R240" s="330"/>
      <c r="S240" s="330"/>
      <c r="T240" s="330"/>
      <c r="U240" s="330"/>
      <c r="V240" s="330"/>
      <c r="W240" s="374"/>
      <c r="X240" s="374"/>
      <c r="Y240" s="374"/>
      <c r="Z240" s="374">
        <v>1167.6410000000001</v>
      </c>
      <c r="AA240" s="374">
        <v>1167.6410000000001</v>
      </c>
      <c r="AB240" s="374"/>
      <c r="AC240" s="374"/>
      <c r="AD240" s="374"/>
      <c r="AE240" s="374"/>
      <c r="AF240" s="374">
        <v>1167.6410000000001</v>
      </c>
      <c r="AG240" s="374">
        <v>1167.6410000000001</v>
      </c>
      <c r="AH240" s="314"/>
      <c r="AI240" s="314"/>
      <c r="AJ240" s="314"/>
      <c r="AK240" s="314"/>
      <c r="AL240" s="312" t="s">
        <v>639</v>
      </c>
      <c r="AS240" s="269">
        <f t="shared" si="80"/>
        <v>345.35899999999992</v>
      </c>
      <c r="AT240" s="269">
        <f t="shared" si="68"/>
        <v>1167.6410000000001</v>
      </c>
      <c r="AU240" s="269">
        <f t="shared" si="69"/>
        <v>0</v>
      </c>
      <c r="AV240" s="269">
        <f t="shared" si="70"/>
        <v>45.358999999999924</v>
      </c>
      <c r="AW240" s="269">
        <f t="shared" si="71"/>
        <v>345.35899999999992</v>
      </c>
    </row>
    <row r="241" spans="1:49" s="273" customFormat="1" ht="40.5" customHeight="1">
      <c r="A241" s="635" t="s">
        <v>459</v>
      </c>
      <c r="B241" s="314" t="s">
        <v>893</v>
      </c>
      <c r="C241" s="314"/>
      <c r="D241" s="312" t="s">
        <v>878</v>
      </c>
      <c r="E241" s="312" t="s">
        <v>883</v>
      </c>
      <c r="F241" s="312" t="s">
        <v>894</v>
      </c>
      <c r="G241" s="312" t="s">
        <v>885</v>
      </c>
      <c r="H241" s="312" t="s">
        <v>895</v>
      </c>
      <c r="I241" s="330">
        <v>1975</v>
      </c>
      <c r="J241" s="330">
        <v>1675</v>
      </c>
      <c r="K241" s="330"/>
      <c r="L241" s="330"/>
      <c r="M241" s="330"/>
      <c r="N241" s="331"/>
      <c r="O241" s="330"/>
      <c r="P241" s="330"/>
      <c r="Q241" s="330"/>
      <c r="R241" s="330"/>
      <c r="S241" s="330"/>
      <c r="T241" s="330"/>
      <c r="U241" s="330"/>
      <c r="V241" s="330"/>
      <c r="W241" s="374"/>
      <c r="X241" s="374"/>
      <c r="Y241" s="374"/>
      <c r="Z241" s="374">
        <v>1586.5719999999999</v>
      </c>
      <c r="AA241" s="374">
        <v>1586.5719999999999</v>
      </c>
      <c r="AB241" s="374"/>
      <c r="AC241" s="374"/>
      <c r="AD241" s="374"/>
      <c r="AE241" s="374"/>
      <c r="AF241" s="374">
        <v>1586.5719999999999</v>
      </c>
      <c r="AG241" s="374">
        <v>1586.5719999999999</v>
      </c>
      <c r="AH241" s="314"/>
      <c r="AI241" s="314"/>
      <c r="AJ241" s="314"/>
      <c r="AK241" s="314"/>
      <c r="AL241" s="312" t="s">
        <v>639</v>
      </c>
      <c r="AS241" s="269">
        <f t="shared" si="80"/>
        <v>388.42800000000011</v>
      </c>
      <c r="AT241" s="269">
        <f t="shared" si="68"/>
        <v>1586.5719999999999</v>
      </c>
      <c r="AU241" s="269">
        <f t="shared" si="69"/>
        <v>0</v>
      </c>
      <c r="AV241" s="269">
        <f t="shared" si="70"/>
        <v>88.428000000000111</v>
      </c>
      <c r="AW241" s="269">
        <f t="shared" si="71"/>
        <v>388.42800000000011</v>
      </c>
    </row>
    <row r="242" spans="1:49" s="273" customFormat="1" ht="40.5" customHeight="1">
      <c r="A242" s="635" t="s">
        <v>463</v>
      </c>
      <c r="B242" s="314" t="s">
        <v>896</v>
      </c>
      <c r="C242" s="314"/>
      <c r="D242" s="312" t="s">
        <v>878</v>
      </c>
      <c r="E242" s="312" t="s">
        <v>897</v>
      </c>
      <c r="F242" s="312" t="s">
        <v>898</v>
      </c>
      <c r="G242" s="312" t="s">
        <v>637</v>
      </c>
      <c r="H242" s="312" t="s">
        <v>899</v>
      </c>
      <c r="I242" s="330">
        <v>4870</v>
      </c>
      <c r="J242" s="330">
        <v>4870</v>
      </c>
      <c r="K242" s="330"/>
      <c r="L242" s="330"/>
      <c r="M242" s="330"/>
      <c r="N242" s="331"/>
      <c r="O242" s="330"/>
      <c r="P242" s="330"/>
      <c r="Q242" s="330"/>
      <c r="R242" s="330"/>
      <c r="S242" s="330"/>
      <c r="T242" s="330"/>
      <c r="U242" s="330"/>
      <c r="V242" s="330"/>
      <c r="W242" s="374"/>
      <c r="X242" s="374"/>
      <c r="Y242" s="374"/>
      <c r="Z242" s="374">
        <v>2573.6640000000002</v>
      </c>
      <c r="AA242" s="374">
        <v>2573.6640000000002</v>
      </c>
      <c r="AB242" s="374"/>
      <c r="AC242" s="374"/>
      <c r="AD242" s="374"/>
      <c r="AE242" s="374"/>
      <c r="AF242" s="374">
        <v>2573.6640000000002</v>
      </c>
      <c r="AG242" s="374">
        <v>2573.6640000000002</v>
      </c>
      <c r="AH242" s="314"/>
      <c r="AI242" s="314"/>
      <c r="AJ242" s="314"/>
      <c r="AK242" s="314"/>
      <c r="AL242" s="312" t="s">
        <v>639</v>
      </c>
      <c r="AS242" s="269">
        <f t="shared" si="80"/>
        <v>2296.3359999999998</v>
      </c>
      <c r="AT242" s="269">
        <f t="shared" si="68"/>
        <v>2573.6640000000002</v>
      </c>
      <c r="AU242" s="269">
        <f t="shared" si="69"/>
        <v>0</v>
      </c>
      <c r="AV242" s="269">
        <f t="shared" si="70"/>
        <v>2296.3359999999998</v>
      </c>
      <c r="AW242" s="269">
        <f t="shared" si="71"/>
        <v>2296.3359999999998</v>
      </c>
    </row>
    <row r="243" spans="1:49" s="273" customFormat="1" ht="40.5" customHeight="1">
      <c r="A243" s="635" t="s">
        <v>468</v>
      </c>
      <c r="B243" s="314" t="s">
        <v>900</v>
      </c>
      <c r="C243" s="314"/>
      <c r="D243" s="312" t="s">
        <v>878</v>
      </c>
      <c r="E243" s="312" t="s">
        <v>883</v>
      </c>
      <c r="F243" s="312" t="s">
        <v>901</v>
      </c>
      <c r="G243" s="312" t="s">
        <v>637</v>
      </c>
      <c r="H243" s="312" t="s">
        <v>902</v>
      </c>
      <c r="I243" s="330">
        <v>4984</v>
      </c>
      <c r="J243" s="330">
        <v>4984</v>
      </c>
      <c r="K243" s="330"/>
      <c r="L243" s="330"/>
      <c r="M243" s="330"/>
      <c r="N243" s="331"/>
      <c r="O243" s="330"/>
      <c r="P243" s="330"/>
      <c r="Q243" s="330"/>
      <c r="R243" s="330"/>
      <c r="S243" s="330"/>
      <c r="T243" s="330"/>
      <c r="U243" s="330"/>
      <c r="V243" s="330"/>
      <c r="W243" s="374"/>
      <c r="X243" s="374"/>
      <c r="Y243" s="374"/>
      <c r="Z243" s="374">
        <v>2600</v>
      </c>
      <c r="AA243" s="374">
        <v>2600</v>
      </c>
      <c r="AB243" s="374"/>
      <c r="AC243" s="374"/>
      <c r="AD243" s="374"/>
      <c r="AE243" s="374"/>
      <c r="AF243" s="374">
        <v>2600</v>
      </c>
      <c r="AG243" s="374">
        <v>2600</v>
      </c>
      <c r="AH243" s="314"/>
      <c r="AI243" s="314"/>
      <c r="AJ243" s="314"/>
      <c r="AK243" s="314"/>
      <c r="AL243" s="312" t="s">
        <v>639</v>
      </c>
      <c r="AS243" s="269">
        <f t="shared" si="80"/>
        <v>2384</v>
      </c>
      <c r="AT243" s="269">
        <f t="shared" si="68"/>
        <v>2600</v>
      </c>
      <c r="AU243" s="269">
        <f t="shared" si="69"/>
        <v>0</v>
      </c>
      <c r="AV243" s="269">
        <f t="shared" si="70"/>
        <v>2384</v>
      </c>
      <c r="AW243" s="269">
        <f t="shared" si="71"/>
        <v>2384</v>
      </c>
    </row>
    <row r="244" spans="1:49" s="273" customFormat="1" ht="40.5" customHeight="1">
      <c r="A244" s="635" t="s">
        <v>473</v>
      </c>
      <c r="B244" s="314" t="s">
        <v>903</v>
      </c>
      <c r="C244" s="314"/>
      <c r="D244" s="312" t="s">
        <v>878</v>
      </c>
      <c r="E244" s="312" t="s">
        <v>89</v>
      </c>
      <c r="F244" s="312" t="s">
        <v>904</v>
      </c>
      <c r="G244" s="312" t="s">
        <v>637</v>
      </c>
      <c r="H244" s="312" t="s">
        <v>905</v>
      </c>
      <c r="I244" s="330">
        <v>9995</v>
      </c>
      <c r="J244" s="330">
        <v>9995</v>
      </c>
      <c r="K244" s="330"/>
      <c r="L244" s="330"/>
      <c r="M244" s="330"/>
      <c r="N244" s="331"/>
      <c r="O244" s="330"/>
      <c r="P244" s="330"/>
      <c r="Q244" s="330"/>
      <c r="R244" s="330"/>
      <c r="S244" s="330"/>
      <c r="T244" s="330"/>
      <c r="U244" s="330"/>
      <c r="V244" s="330"/>
      <c r="W244" s="374"/>
      <c r="X244" s="374"/>
      <c r="Y244" s="374"/>
      <c r="Z244" s="374">
        <v>4926.9997000000003</v>
      </c>
      <c r="AA244" s="374">
        <v>4926.9997000000003</v>
      </c>
      <c r="AB244" s="374"/>
      <c r="AC244" s="374"/>
      <c r="AD244" s="374"/>
      <c r="AE244" s="374"/>
      <c r="AF244" s="374">
        <v>4926.9997000000003</v>
      </c>
      <c r="AG244" s="374">
        <v>4926.9997000000003</v>
      </c>
      <c r="AH244" s="314"/>
      <c r="AI244" s="314"/>
      <c r="AJ244" s="314"/>
      <c r="AK244" s="314"/>
      <c r="AL244" s="312" t="s">
        <v>639</v>
      </c>
      <c r="AS244" s="269">
        <f t="shared" si="80"/>
        <v>5068.0002999999997</v>
      </c>
      <c r="AT244" s="269">
        <f t="shared" si="68"/>
        <v>4926.9997000000003</v>
      </c>
      <c r="AU244" s="269">
        <f t="shared" si="69"/>
        <v>0</v>
      </c>
      <c r="AV244" s="269">
        <f t="shared" si="70"/>
        <v>5068.0002999999997</v>
      </c>
      <c r="AW244" s="269">
        <f t="shared" si="71"/>
        <v>5068.0002999999997</v>
      </c>
    </row>
    <row r="245" spans="1:49" s="273" customFormat="1" ht="40.5" customHeight="1">
      <c r="A245" s="635" t="s">
        <v>478</v>
      </c>
      <c r="B245" s="314" t="s">
        <v>906</v>
      </c>
      <c r="C245" s="314"/>
      <c r="D245" s="312" t="s">
        <v>878</v>
      </c>
      <c r="E245" s="312" t="s">
        <v>907</v>
      </c>
      <c r="F245" s="312" t="s">
        <v>908</v>
      </c>
      <c r="G245" s="312" t="s">
        <v>637</v>
      </c>
      <c r="H245" s="312" t="s">
        <v>909</v>
      </c>
      <c r="I245" s="330">
        <v>4982</v>
      </c>
      <c r="J245" s="330">
        <v>4982</v>
      </c>
      <c r="K245" s="330"/>
      <c r="L245" s="330"/>
      <c r="M245" s="330"/>
      <c r="N245" s="331"/>
      <c r="O245" s="330"/>
      <c r="P245" s="330"/>
      <c r="Q245" s="330"/>
      <c r="R245" s="330"/>
      <c r="S245" s="330"/>
      <c r="T245" s="330"/>
      <c r="U245" s="330"/>
      <c r="V245" s="330"/>
      <c r="W245" s="374"/>
      <c r="X245" s="374"/>
      <c r="Y245" s="374"/>
      <c r="Z245" s="374">
        <v>2600</v>
      </c>
      <c r="AA245" s="374">
        <v>2600</v>
      </c>
      <c r="AB245" s="374"/>
      <c r="AC245" s="374"/>
      <c r="AD245" s="374"/>
      <c r="AE245" s="374"/>
      <c r="AF245" s="374">
        <v>2600</v>
      </c>
      <c r="AG245" s="374">
        <v>2600</v>
      </c>
      <c r="AH245" s="314"/>
      <c r="AI245" s="314"/>
      <c r="AJ245" s="314"/>
      <c r="AK245" s="314"/>
      <c r="AL245" s="312" t="s">
        <v>639</v>
      </c>
      <c r="AS245" s="269">
        <f t="shared" si="80"/>
        <v>2382</v>
      </c>
      <c r="AT245" s="269">
        <f t="shared" si="68"/>
        <v>2600</v>
      </c>
      <c r="AU245" s="269">
        <f t="shared" si="69"/>
        <v>0</v>
      </c>
      <c r="AV245" s="269">
        <f t="shared" si="70"/>
        <v>2382</v>
      </c>
      <c r="AW245" s="269">
        <f t="shared" si="71"/>
        <v>2382</v>
      </c>
    </row>
    <row r="246" spans="1:49" s="271" customFormat="1" ht="30" customHeight="1">
      <c r="A246" s="292" t="s">
        <v>254</v>
      </c>
      <c r="B246" s="368" t="s">
        <v>255</v>
      </c>
      <c r="C246" s="368"/>
      <c r="D246" s="312"/>
      <c r="E246" s="312"/>
      <c r="F246" s="312"/>
      <c r="G246" s="300"/>
      <c r="H246" s="300"/>
      <c r="I246" s="322">
        <f>I247</f>
        <v>44249.948543333332</v>
      </c>
      <c r="J246" s="322">
        <f>J247</f>
        <v>43519.615210000004</v>
      </c>
      <c r="K246" s="322">
        <f>K247</f>
        <v>0</v>
      </c>
      <c r="L246" s="322">
        <f>L247</f>
        <v>355.16666666666669</v>
      </c>
      <c r="M246" s="322">
        <f>M247</f>
        <v>375.16666666666669</v>
      </c>
      <c r="N246" s="325"/>
      <c r="O246" s="322">
        <f t="shared" ref="O246:AC246" si="89">O247</f>
        <v>44293.333333333328</v>
      </c>
      <c r="P246" s="322">
        <f t="shared" si="89"/>
        <v>43562</v>
      </c>
      <c r="Q246" s="322">
        <f t="shared" si="89"/>
        <v>0</v>
      </c>
      <c r="R246" s="322">
        <f t="shared" si="89"/>
        <v>355.16666666666669</v>
      </c>
      <c r="S246" s="322">
        <f t="shared" si="89"/>
        <v>375.16666666666669</v>
      </c>
      <c r="T246" s="322">
        <f t="shared" si="89"/>
        <v>0</v>
      </c>
      <c r="U246" s="322">
        <f t="shared" si="89"/>
        <v>0</v>
      </c>
      <c r="V246" s="322">
        <f t="shared" si="89"/>
        <v>0</v>
      </c>
      <c r="W246" s="322">
        <f t="shared" si="89"/>
        <v>0</v>
      </c>
      <c r="X246" s="322">
        <f t="shared" si="89"/>
        <v>0</v>
      </c>
      <c r="Y246" s="322">
        <f t="shared" si="89"/>
        <v>0</v>
      </c>
      <c r="Z246" s="322">
        <f t="shared" si="89"/>
        <v>40981.949633333337</v>
      </c>
      <c r="AA246" s="322">
        <f t="shared" si="89"/>
        <v>40251.616300000002</v>
      </c>
      <c r="AB246" s="322">
        <f t="shared" si="89"/>
        <v>0</v>
      </c>
      <c r="AC246" s="322">
        <f t="shared" si="89"/>
        <v>355.16666666666669</v>
      </c>
      <c r="AD246" s="322"/>
      <c r="AE246" s="322">
        <f>AE247</f>
        <v>375.16666666666669</v>
      </c>
      <c r="AF246" s="322">
        <f>AF247</f>
        <v>40981.949633333337</v>
      </c>
      <c r="AG246" s="322">
        <f>AG247</f>
        <v>40251.616300000002</v>
      </c>
      <c r="AH246" s="347">
        <f>AH247</f>
        <v>0</v>
      </c>
      <c r="AI246" s="347">
        <f>AI247</f>
        <v>355.16666666666669</v>
      </c>
      <c r="AJ246" s="347"/>
      <c r="AK246" s="347">
        <f>AK247</f>
        <v>375.16666666666669</v>
      </c>
      <c r="AL246" s="347"/>
      <c r="AM246" s="271">
        <f>J246-P246</f>
        <v>-42.384789999996428</v>
      </c>
      <c r="AN246" s="271">
        <f>AG246-J246</f>
        <v>-3267.9989100000021</v>
      </c>
      <c r="AS246" s="269">
        <f t="shared" si="80"/>
        <v>3267.9989099999948</v>
      </c>
      <c r="AT246" s="269">
        <f t="shared" si="68"/>
        <v>40251.616300000009</v>
      </c>
      <c r="AU246" s="269">
        <f t="shared" si="69"/>
        <v>0</v>
      </c>
      <c r="AV246" s="269">
        <f t="shared" si="70"/>
        <v>3267.9989100000021</v>
      </c>
      <c r="AW246" s="269">
        <f t="shared" si="71"/>
        <v>3267.9989099999948</v>
      </c>
    </row>
    <row r="247" spans="1:49" s="271" customFormat="1" ht="30" customHeight="1">
      <c r="A247" s="635" t="s">
        <v>222</v>
      </c>
      <c r="B247" s="369" t="s">
        <v>415</v>
      </c>
      <c r="C247" s="369"/>
      <c r="D247" s="299"/>
      <c r="E247" s="300"/>
      <c r="F247" s="300"/>
      <c r="G247" s="300"/>
      <c r="H247" s="300"/>
      <c r="I247" s="322">
        <f t="shared" ref="I247:AC247" si="90">SUM(I248:I249)</f>
        <v>44249.948543333332</v>
      </c>
      <c r="J247" s="322">
        <f t="shared" si="90"/>
        <v>43519.615210000004</v>
      </c>
      <c r="K247" s="322">
        <f t="shared" si="90"/>
        <v>0</v>
      </c>
      <c r="L247" s="322">
        <f t="shared" si="90"/>
        <v>355.16666666666669</v>
      </c>
      <c r="M247" s="322">
        <f t="shared" si="90"/>
        <v>375.16666666666669</v>
      </c>
      <c r="N247" s="322">
        <f t="shared" si="90"/>
        <v>0</v>
      </c>
      <c r="O247" s="322">
        <f t="shared" si="90"/>
        <v>44293.333333333328</v>
      </c>
      <c r="P247" s="322">
        <f t="shared" si="90"/>
        <v>43562</v>
      </c>
      <c r="Q247" s="322">
        <f t="shared" si="90"/>
        <v>0</v>
      </c>
      <c r="R247" s="322">
        <f t="shared" si="90"/>
        <v>355.16666666666669</v>
      </c>
      <c r="S247" s="322">
        <f t="shared" si="90"/>
        <v>375.16666666666669</v>
      </c>
      <c r="T247" s="322">
        <f t="shared" si="90"/>
        <v>0</v>
      </c>
      <c r="U247" s="322">
        <f t="shared" si="90"/>
        <v>0</v>
      </c>
      <c r="V247" s="322">
        <f t="shared" si="90"/>
        <v>0</v>
      </c>
      <c r="W247" s="322">
        <f t="shared" si="90"/>
        <v>0</v>
      </c>
      <c r="X247" s="322">
        <f t="shared" si="90"/>
        <v>0</v>
      </c>
      <c r="Y247" s="322">
        <f t="shared" si="90"/>
        <v>0</v>
      </c>
      <c r="Z247" s="322">
        <f t="shared" si="90"/>
        <v>40981.949633333337</v>
      </c>
      <c r="AA247" s="322">
        <f t="shared" si="90"/>
        <v>40251.616300000002</v>
      </c>
      <c r="AB247" s="322">
        <f t="shared" si="90"/>
        <v>0</v>
      </c>
      <c r="AC247" s="322">
        <f t="shared" si="90"/>
        <v>355.16666666666669</v>
      </c>
      <c r="AD247" s="322"/>
      <c r="AE247" s="322">
        <f>SUM(AE248:AE249)</f>
        <v>375.16666666666669</v>
      </c>
      <c r="AF247" s="322">
        <f>SUM(AF248:AF249)</f>
        <v>40981.949633333337</v>
      </c>
      <c r="AG247" s="322">
        <f>SUM(AG248:AG249)</f>
        <v>40251.616300000002</v>
      </c>
      <c r="AH247" s="347">
        <f>SUM(AH248:AH249)</f>
        <v>0</v>
      </c>
      <c r="AI247" s="347">
        <f>SUM(AI248:AI249)</f>
        <v>355.16666666666669</v>
      </c>
      <c r="AJ247" s="347"/>
      <c r="AK247" s="347">
        <f>SUM(AK248:AK249)</f>
        <v>375.16666666666669</v>
      </c>
      <c r="AL247" s="347"/>
      <c r="AM247" s="271">
        <f>J247-P247</f>
        <v>-42.384789999996428</v>
      </c>
      <c r="AN247" s="271">
        <f>AG247-J247</f>
        <v>-3267.9989100000021</v>
      </c>
      <c r="AS247" s="269">
        <f t="shared" si="80"/>
        <v>3267.9989099999948</v>
      </c>
      <c r="AT247" s="269">
        <f t="shared" si="68"/>
        <v>40251.616300000009</v>
      </c>
      <c r="AU247" s="269">
        <f t="shared" si="69"/>
        <v>0</v>
      </c>
      <c r="AV247" s="269">
        <f t="shared" si="70"/>
        <v>3267.9989100000021</v>
      </c>
      <c r="AW247" s="269">
        <f t="shared" si="71"/>
        <v>3267.9989099999948</v>
      </c>
    </row>
    <row r="248" spans="1:49" s="271" customFormat="1" ht="30" customHeight="1">
      <c r="A248" s="400">
        <v>1</v>
      </c>
      <c r="B248" s="311" t="s">
        <v>910</v>
      </c>
      <c r="C248" s="311"/>
      <c r="D248" s="312" t="s">
        <v>911</v>
      </c>
      <c r="E248" s="312" t="s">
        <v>897</v>
      </c>
      <c r="F248" s="312" t="s">
        <v>912</v>
      </c>
      <c r="G248" s="313" t="s">
        <v>272</v>
      </c>
      <c r="H248" s="312" t="s">
        <v>913</v>
      </c>
      <c r="I248" s="331">
        <f>SUM(J248:M248)</f>
        <v>21953.433000000001</v>
      </c>
      <c r="J248" s="331">
        <v>21953.433000000001</v>
      </c>
      <c r="K248" s="331"/>
      <c r="L248" s="331"/>
      <c r="M248" s="331"/>
      <c r="N248" s="331" t="s">
        <v>914</v>
      </c>
      <c r="O248" s="331">
        <f>SUM(P248:S248)</f>
        <v>21953</v>
      </c>
      <c r="P248" s="331">
        <v>21953</v>
      </c>
      <c r="Q248" s="331"/>
      <c r="R248" s="331"/>
      <c r="S248" s="331"/>
      <c r="T248" s="322"/>
      <c r="U248" s="322"/>
      <c r="V248" s="322"/>
      <c r="W248" s="322"/>
      <c r="X248" s="322"/>
      <c r="Y248" s="322"/>
      <c r="Z248" s="330">
        <f>SUM(AA248:AE248)</f>
        <v>19757.616300000002</v>
      </c>
      <c r="AA248" s="331">
        <v>19757.616300000002</v>
      </c>
      <c r="AB248" s="322"/>
      <c r="AC248" s="322"/>
      <c r="AD248" s="322"/>
      <c r="AE248" s="322"/>
      <c r="AF248" s="331">
        <f>SUM(AG248:AK248)</f>
        <v>19757.616300000002</v>
      </c>
      <c r="AG248" s="331">
        <v>19757.616300000002</v>
      </c>
      <c r="AH248" s="312"/>
      <c r="AI248" s="312"/>
      <c r="AJ248" s="312"/>
      <c r="AK248" s="312"/>
      <c r="AL248" s="347"/>
      <c r="AM248" s="271">
        <f>J248-P248</f>
        <v>0.43300000000090222</v>
      </c>
      <c r="AN248" s="271">
        <f>AG248-J248</f>
        <v>-2195.8166999999994</v>
      </c>
      <c r="AS248" s="269">
        <f t="shared" si="80"/>
        <v>2195.8166999999994</v>
      </c>
      <c r="AT248" s="269">
        <f t="shared" si="68"/>
        <v>19757.616300000002</v>
      </c>
      <c r="AU248" s="269">
        <f t="shared" si="69"/>
        <v>0</v>
      </c>
      <c r="AV248" s="269">
        <f t="shared" si="70"/>
        <v>2195.8166999999994</v>
      </c>
      <c r="AW248" s="269">
        <f t="shared" si="71"/>
        <v>2195.8166999999994</v>
      </c>
    </row>
    <row r="249" spans="1:49" s="270" customFormat="1" ht="30" customHeight="1">
      <c r="A249" s="308">
        <v>2</v>
      </c>
      <c r="B249" s="311" t="s">
        <v>267</v>
      </c>
      <c r="C249" s="311"/>
      <c r="D249" s="312"/>
      <c r="E249" s="312"/>
      <c r="F249" s="312"/>
      <c r="G249" s="313"/>
      <c r="H249" s="312"/>
      <c r="I249" s="329">
        <f t="shared" ref="I249:AC249" si="91">SUM(I250:I265)</f>
        <v>22296.515543333331</v>
      </c>
      <c r="J249" s="329">
        <f t="shared" si="91"/>
        <v>21566.182209999999</v>
      </c>
      <c r="K249" s="329">
        <f t="shared" si="91"/>
        <v>0</v>
      </c>
      <c r="L249" s="329">
        <f t="shared" si="91"/>
        <v>355.16666666666669</v>
      </c>
      <c r="M249" s="329">
        <f t="shared" si="91"/>
        <v>375.16666666666669</v>
      </c>
      <c r="N249" s="329">
        <f t="shared" si="91"/>
        <v>0</v>
      </c>
      <c r="O249" s="329">
        <f t="shared" si="91"/>
        <v>22340.333333333332</v>
      </c>
      <c r="P249" s="329">
        <f t="shared" si="91"/>
        <v>21609</v>
      </c>
      <c r="Q249" s="329">
        <f t="shared" si="91"/>
        <v>0</v>
      </c>
      <c r="R249" s="329">
        <f t="shared" si="91"/>
        <v>355.16666666666669</v>
      </c>
      <c r="S249" s="329">
        <f t="shared" si="91"/>
        <v>375.16666666666669</v>
      </c>
      <c r="T249" s="329">
        <f t="shared" si="91"/>
        <v>0</v>
      </c>
      <c r="U249" s="329">
        <f t="shared" si="91"/>
        <v>0</v>
      </c>
      <c r="V249" s="329">
        <f t="shared" si="91"/>
        <v>0</v>
      </c>
      <c r="W249" s="329">
        <f t="shared" si="91"/>
        <v>0</v>
      </c>
      <c r="X249" s="329">
        <f t="shared" si="91"/>
        <v>0</v>
      </c>
      <c r="Y249" s="329">
        <f t="shared" si="91"/>
        <v>0</v>
      </c>
      <c r="Z249" s="329">
        <f t="shared" si="91"/>
        <v>21224.333333333332</v>
      </c>
      <c r="AA249" s="329">
        <f t="shared" si="91"/>
        <v>20494</v>
      </c>
      <c r="AB249" s="329">
        <f t="shared" si="91"/>
        <v>0</v>
      </c>
      <c r="AC249" s="329">
        <f t="shared" si="91"/>
        <v>355.16666666666669</v>
      </c>
      <c r="AD249" s="329"/>
      <c r="AE249" s="329">
        <f>SUM(AE250:AE265)</f>
        <v>375.16666666666669</v>
      </c>
      <c r="AF249" s="329">
        <f>SUM(AF250:AF265)</f>
        <v>21224.333333333332</v>
      </c>
      <c r="AG249" s="329">
        <f>SUM(AG250:AG265)</f>
        <v>20494</v>
      </c>
      <c r="AH249" s="307">
        <f>SUM(AH250:AH265)</f>
        <v>0</v>
      </c>
      <c r="AI249" s="307">
        <f>SUM(AI250:AI265)</f>
        <v>355.16666666666669</v>
      </c>
      <c r="AJ249" s="307"/>
      <c r="AK249" s="307">
        <f>SUM(AK250:AK265)</f>
        <v>375.16666666666669</v>
      </c>
      <c r="AL249" s="348"/>
      <c r="AS249" s="267">
        <f t="shared" si="80"/>
        <v>1072.182209999999</v>
      </c>
      <c r="AT249" s="267">
        <f t="shared" si="68"/>
        <v>20493.999999999996</v>
      </c>
      <c r="AU249" s="267">
        <f t="shared" si="69"/>
        <v>0</v>
      </c>
      <c r="AV249" s="267">
        <f t="shared" si="70"/>
        <v>1072.182209999999</v>
      </c>
      <c r="AW249" s="267">
        <f t="shared" si="71"/>
        <v>1072.182209999999</v>
      </c>
    </row>
    <row r="250" spans="1:49" s="270" customFormat="1" ht="36.75" hidden="1" customHeight="1" outlineLevel="1">
      <c r="A250" s="308">
        <v>1</v>
      </c>
      <c r="B250" s="311" t="s">
        <v>915</v>
      </c>
      <c r="C250" s="311"/>
      <c r="D250" s="312" t="s">
        <v>911</v>
      </c>
      <c r="E250" s="312" t="s">
        <v>916</v>
      </c>
      <c r="F250" s="312" t="s">
        <v>917</v>
      </c>
      <c r="G250" s="313" t="s">
        <v>272</v>
      </c>
      <c r="H250" s="312" t="s">
        <v>918</v>
      </c>
      <c r="I250" s="329">
        <f t="shared" ref="I250:I265" si="92">SUM(J250:M250)</f>
        <v>2485.28078</v>
      </c>
      <c r="J250" s="329">
        <v>2485.28078</v>
      </c>
      <c r="K250" s="329"/>
      <c r="L250" s="329"/>
      <c r="M250" s="329"/>
      <c r="N250" s="331" t="s">
        <v>914</v>
      </c>
      <c r="O250" s="329">
        <f t="shared" ref="O250:O263" si="93">SUM(P250:S250)</f>
        <v>2518</v>
      </c>
      <c r="P250" s="329">
        <v>2518</v>
      </c>
      <c r="Q250" s="329"/>
      <c r="R250" s="329"/>
      <c r="S250" s="329"/>
      <c r="T250" s="326"/>
      <c r="U250" s="326"/>
      <c r="V250" s="326"/>
      <c r="W250" s="326"/>
      <c r="X250" s="326"/>
      <c r="Y250" s="326"/>
      <c r="Z250" s="328">
        <f>SUM(AA250:AE250)</f>
        <v>2361</v>
      </c>
      <c r="AA250" s="328">
        <v>2361</v>
      </c>
      <c r="AB250" s="326"/>
      <c r="AC250" s="326"/>
      <c r="AD250" s="326"/>
      <c r="AE250" s="326"/>
      <c r="AF250" s="329">
        <f t="shared" ref="AF250:AF265" si="94">SUM(AG250:AK250)</f>
        <v>2361</v>
      </c>
      <c r="AG250" s="329">
        <v>2361</v>
      </c>
      <c r="AH250" s="307"/>
      <c r="AI250" s="307"/>
      <c r="AJ250" s="307"/>
      <c r="AK250" s="307"/>
      <c r="AL250" s="348"/>
      <c r="AM250" s="270">
        <f t="shared" ref="AM250:AM265" si="95">J250-P250</f>
        <v>-32.71921999999995</v>
      </c>
      <c r="AN250" s="270">
        <f t="shared" ref="AN250:AN265" si="96">AG250-J250</f>
        <v>-124.28078000000005</v>
      </c>
      <c r="AS250" s="267">
        <f t="shared" si="80"/>
        <v>124.28078000000005</v>
      </c>
      <c r="AT250" s="267">
        <f t="shared" si="68"/>
        <v>2361</v>
      </c>
      <c r="AU250" s="267">
        <f t="shared" si="69"/>
        <v>0</v>
      </c>
      <c r="AV250" s="267">
        <f t="shared" si="70"/>
        <v>124.28078000000005</v>
      </c>
      <c r="AW250" s="267">
        <f t="shared" si="71"/>
        <v>124.28078000000005</v>
      </c>
    </row>
    <row r="251" spans="1:49" s="270" customFormat="1" ht="45" hidden="1" customHeight="1" outlineLevel="1">
      <c r="A251" s="308">
        <v>2</v>
      </c>
      <c r="B251" s="311" t="s">
        <v>919</v>
      </c>
      <c r="C251" s="311"/>
      <c r="D251" s="312" t="s">
        <v>911</v>
      </c>
      <c r="E251" s="312" t="s">
        <v>920</v>
      </c>
      <c r="F251" s="312" t="s">
        <v>921</v>
      </c>
      <c r="G251" s="313" t="s">
        <v>272</v>
      </c>
      <c r="H251" s="312" t="s">
        <v>922</v>
      </c>
      <c r="I251" s="329">
        <f t="shared" si="92"/>
        <v>3095.4918339999999</v>
      </c>
      <c r="J251" s="329">
        <v>3095.4918339999999</v>
      </c>
      <c r="K251" s="329"/>
      <c r="L251" s="329"/>
      <c r="M251" s="329"/>
      <c r="N251" s="331" t="s">
        <v>914</v>
      </c>
      <c r="O251" s="329">
        <f t="shared" si="93"/>
        <v>3102</v>
      </c>
      <c r="P251" s="329">
        <v>3102</v>
      </c>
      <c r="Q251" s="329"/>
      <c r="R251" s="329"/>
      <c r="S251" s="329"/>
      <c r="T251" s="326"/>
      <c r="U251" s="326"/>
      <c r="V251" s="326"/>
      <c r="W251" s="326"/>
      <c r="X251" s="326"/>
      <c r="Y251" s="326"/>
      <c r="Z251" s="328">
        <f>SUM(AA251:AE251)</f>
        <v>3030</v>
      </c>
      <c r="AA251" s="328">
        <v>3030</v>
      </c>
      <c r="AB251" s="326"/>
      <c r="AC251" s="326"/>
      <c r="AD251" s="326"/>
      <c r="AE251" s="326"/>
      <c r="AF251" s="329">
        <f t="shared" si="94"/>
        <v>3030</v>
      </c>
      <c r="AG251" s="329">
        <v>3030</v>
      </c>
      <c r="AH251" s="307"/>
      <c r="AI251" s="307"/>
      <c r="AJ251" s="307"/>
      <c r="AK251" s="307"/>
      <c r="AL251" s="348"/>
      <c r="AM251" s="270">
        <f t="shared" si="95"/>
        <v>-6.5081660000000738</v>
      </c>
      <c r="AN251" s="270">
        <f t="shared" si="96"/>
        <v>-65.491833999999926</v>
      </c>
      <c r="AS251" s="267">
        <f t="shared" si="80"/>
        <v>65.491833999999926</v>
      </c>
      <c r="AT251" s="267">
        <f t="shared" si="68"/>
        <v>3030</v>
      </c>
      <c r="AU251" s="267">
        <f t="shared" si="69"/>
        <v>0</v>
      </c>
      <c r="AV251" s="267">
        <f t="shared" si="70"/>
        <v>65.491833999999926</v>
      </c>
      <c r="AW251" s="267">
        <f t="shared" si="71"/>
        <v>65.491833999999926</v>
      </c>
    </row>
    <row r="252" spans="1:49" s="270" customFormat="1" ht="44.25" hidden="1" customHeight="1" outlineLevel="1">
      <c r="A252" s="308">
        <v>3</v>
      </c>
      <c r="B252" s="311" t="s">
        <v>923</v>
      </c>
      <c r="C252" s="311"/>
      <c r="D252" s="312" t="s">
        <v>911</v>
      </c>
      <c r="E252" s="312" t="s">
        <v>920</v>
      </c>
      <c r="F252" s="312" t="s">
        <v>924</v>
      </c>
      <c r="G252" s="313" t="s">
        <v>272</v>
      </c>
      <c r="H252" s="312" t="s">
        <v>925</v>
      </c>
      <c r="I252" s="329">
        <f t="shared" si="92"/>
        <v>4145.6565959999998</v>
      </c>
      <c r="J252" s="329">
        <v>4145.6565959999998</v>
      </c>
      <c r="K252" s="329"/>
      <c r="L252" s="329"/>
      <c r="M252" s="329"/>
      <c r="N252" s="331" t="s">
        <v>914</v>
      </c>
      <c r="O252" s="329">
        <f t="shared" si="93"/>
        <v>4147</v>
      </c>
      <c r="P252" s="329">
        <v>4147</v>
      </c>
      <c r="Q252" s="329"/>
      <c r="R252" s="329"/>
      <c r="S252" s="329"/>
      <c r="T252" s="326"/>
      <c r="U252" s="326"/>
      <c r="V252" s="326"/>
      <c r="W252" s="326"/>
      <c r="X252" s="326"/>
      <c r="Y252" s="326"/>
      <c r="Z252" s="328">
        <f>SUM(AA252:AE252)</f>
        <v>4057</v>
      </c>
      <c r="AA252" s="328">
        <v>4057</v>
      </c>
      <c r="AB252" s="326"/>
      <c r="AC252" s="326"/>
      <c r="AD252" s="326"/>
      <c r="AE252" s="326"/>
      <c r="AF252" s="329">
        <f t="shared" si="94"/>
        <v>4057</v>
      </c>
      <c r="AG252" s="329">
        <v>4057</v>
      </c>
      <c r="AH252" s="307"/>
      <c r="AI252" s="307"/>
      <c r="AJ252" s="307"/>
      <c r="AK252" s="307"/>
      <c r="AL252" s="348"/>
      <c r="AM252" s="270">
        <f t="shared" si="95"/>
        <v>-1.3434040000001914</v>
      </c>
      <c r="AN252" s="270">
        <f t="shared" si="96"/>
        <v>-88.656595999999809</v>
      </c>
      <c r="AS252" s="267">
        <f t="shared" si="80"/>
        <v>88.656595999999809</v>
      </c>
      <c r="AT252" s="267">
        <f t="shared" si="68"/>
        <v>4057</v>
      </c>
      <c r="AU252" s="267">
        <f t="shared" si="69"/>
        <v>0</v>
      </c>
      <c r="AV252" s="267">
        <f t="shared" si="70"/>
        <v>88.656595999999809</v>
      </c>
      <c r="AW252" s="267">
        <f t="shared" si="71"/>
        <v>88.656595999999809</v>
      </c>
    </row>
    <row r="253" spans="1:49" s="270" customFormat="1" ht="58.5" hidden="1" customHeight="1" outlineLevel="1">
      <c r="A253" s="308">
        <v>4</v>
      </c>
      <c r="B253" s="311" t="s">
        <v>926</v>
      </c>
      <c r="C253" s="311"/>
      <c r="D253" s="312" t="s">
        <v>911</v>
      </c>
      <c r="E253" s="312" t="s">
        <v>927</v>
      </c>
      <c r="F253" s="312" t="s">
        <v>928</v>
      </c>
      <c r="G253" s="313" t="s">
        <v>272</v>
      </c>
      <c r="H253" s="312" t="s">
        <v>929</v>
      </c>
      <c r="I253" s="329">
        <f t="shared" si="92"/>
        <v>3317</v>
      </c>
      <c r="J253" s="329">
        <v>3317</v>
      </c>
      <c r="K253" s="329"/>
      <c r="L253" s="329"/>
      <c r="M253" s="329"/>
      <c r="N253" s="331" t="s">
        <v>914</v>
      </c>
      <c r="O253" s="329">
        <f t="shared" si="93"/>
        <v>3319</v>
      </c>
      <c r="P253" s="329">
        <v>3319</v>
      </c>
      <c r="Q253" s="329"/>
      <c r="R253" s="329"/>
      <c r="S253" s="329"/>
      <c r="T253" s="326"/>
      <c r="U253" s="326"/>
      <c r="V253" s="326"/>
      <c r="W253" s="326"/>
      <c r="X253" s="326"/>
      <c r="Y253" s="326"/>
      <c r="Z253" s="328">
        <f>SUM(AA253:AE253)</f>
        <v>2921</v>
      </c>
      <c r="AA253" s="328">
        <v>2921</v>
      </c>
      <c r="AB253" s="326"/>
      <c r="AC253" s="326"/>
      <c r="AD253" s="326"/>
      <c r="AE253" s="326"/>
      <c r="AF253" s="329">
        <f t="shared" si="94"/>
        <v>2921</v>
      </c>
      <c r="AG253" s="329">
        <v>2921</v>
      </c>
      <c r="AH253" s="307"/>
      <c r="AI253" s="307"/>
      <c r="AJ253" s="307"/>
      <c r="AK253" s="307"/>
      <c r="AL253" s="348"/>
      <c r="AM253" s="270">
        <f t="shared" si="95"/>
        <v>-2</v>
      </c>
      <c r="AN253" s="270">
        <f t="shared" si="96"/>
        <v>-396</v>
      </c>
      <c r="AS253" s="267">
        <f t="shared" si="80"/>
        <v>396</v>
      </c>
      <c r="AT253" s="267">
        <f t="shared" si="68"/>
        <v>2921</v>
      </c>
      <c r="AU253" s="267">
        <f t="shared" si="69"/>
        <v>0</v>
      </c>
      <c r="AV253" s="267">
        <f t="shared" si="70"/>
        <v>396</v>
      </c>
      <c r="AW253" s="267">
        <f t="shared" si="71"/>
        <v>396</v>
      </c>
    </row>
    <row r="254" spans="1:49" s="270" customFormat="1" ht="36.75" hidden="1" customHeight="1" outlineLevel="1">
      <c r="A254" s="308">
        <v>5</v>
      </c>
      <c r="B254" s="311" t="s">
        <v>930</v>
      </c>
      <c r="C254" s="311"/>
      <c r="D254" s="312" t="s">
        <v>911</v>
      </c>
      <c r="E254" s="312" t="s">
        <v>931</v>
      </c>
      <c r="F254" s="312" t="s">
        <v>932</v>
      </c>
      <c r="G254" s="313" t="s">
        <v>272</v>
      </c>
      <c r="H254" s="312" t="s">
        <v>933</v>
      </c>
      <c r="I254" s="329">
        <f t="shared" si="92"/>
        <v>2695.7530000000002</v>
      </c>
      <c r="J254" s="329">
        <v>2695.7530000000002</v>
      </c>
      <c r="K254" s="329"/>
      <c r="L254" s="329"/>
      <c r="M254" s="329"/>
      <c r="N254" s="331" t="s">
        <v>914</v>
      </c>
      <c r="O254" s="329">
        <f t="shared" si="93"/>
        <v>2696</v>
      </c>
      <c r="P254" s="329">
        <v>2696</v>
      </c>
      <c r="Q254" s="329"/>
      <c r="R254" s="329"/>
      <c r="S254" s="329"/>
      <c r="T254" s="326"/>
      <c r="U254" s="326"/>
      <c r="V254" s="326"/>
      <c r="W254" s="326"/>
      <c r="X254" s="326"/>
      <c r="Y254" s="326"/>
      <c r="Z254" s="328">
        <v>2298</v>
      </c>
      <c r="AA254" s="328">
        <v>2298</v>
      </c>
      <c r="AB254" s="326"/>
      <c r="AC254" s="326"/>
      <c r="AD254" s="326"/>
      <c r="AE254" s="326"/>
      <c r="AF254" s="329">
        <f t="shared" si="94"/>
        <v>2298</v>
      </c>
      <c r="AG254" s="329">
        <v>2298</v>
      </c>
      <c r="AH254" s="307"/>
      <c r="AI254" s="307"/>
      <c r="AJ254" s="307"/>
      <c r="AK254" s="307"/>
      <c r="AL254" s="348"/>
      <c r="AM254" s="270">
        <f t="shared" si="95"/>
        <v>-0.24699999999984357</v>
      </c>
      <c r="AN254" s="270">
        <f t="shared" si="96"/>
        <v>-397.75300000000016</v>
      </c>
      <c r="AS254" s="267">
        <f t="shared" si="80"/>
        <v>397.75300000000016</v>
      </c>
      <c r="AT254" s="267">
        <f t="shared" si="68"/>
        <v>2298</v>
      </c>
      <c r="AU254" s="267">
        <f t="shared" si="69"/>
        <v>0</v>
      </c>
      <c r="AV254" s="267">
        <f t="shared" si="70"/>
        <v>397.75300000000016</v>
      </c>
      <c r="AW254" s="267">
        <f t="shared" si="71"/>
        <v>397.75300000000016</v>
      </c>
    </row>
    <row r="255" spans="1:49" s="270" customFormat="1" ht="45" hidden="1" customHeight="1" outlineLevel="1">
      <c r="A255" s="308">
        <v>6</v>
      </c>
      <c r="B255" s="316" t="s">
        <v>934</v>
      </c>
      <c r="C255" s="316"/>
      <c r="D255" s="312" t="s">
        <v>935</v>
      </c>
      <c r="E255" s="312" t="s">
        <v>931</v>
      </c>
      <c r="F255" s="312" t="s">
        <v>936</v>
      </c>
      <c r="G255" s="313" t="s">
        <v>325</v>
      </c>
      <c r="H255" s="405"/>
      <c r="I255" s="328">
        <f t="shared" si="92"/>
        <v>300</v>
      </c>
      <c r="J255" s="328">
        <v>270</v>
      </c>
      <c r="K255" s="328"/>
      <c r="L255" s="328">
        <v>15</v>
      </c>
      <c r="M255" s="328">
        <v>15</v>
      </c>
      <c r="N255" s="329" t="s">
        <v>937</v>
      </c>
      <c r="O255" s="328">
        <f t="shared" si="93"/>
        <v>300</v>
      </c>
      <c r="P255" s="328">
        <v>270</v>
      </c>
      <c r="Q255" s="328"/>
      <c r="R255" s="328">
        <v>15</v>
      </c>
      <c r="S255" s="328">
        <v>15</v>
      </c>
      <c r="T255" s="326"/>
      <c r="U255" s="326"/>
      <c r="V255" s="326"/>
      <c r="W255" s="326"/>
      <c r="X255" s="326"/>
      <c r="Y255" s="326"/>
      <c r="Z255" s="328">
        <f t="shared" ref="Z255:Z265" si="97">SUM(AA255:AE255)</f>
        <v>300</v>
      </c>
      <c r="AA255" s="328">
        <v>270</v>
      </c>
      <c r="AB255" s="328">
        <v>0</v>
      </c>
      <c r="AC255" s="328">
        <v>15</v>
      </c>
      <c r="AD255" s="328"/>
      <c r="AE255" s="328">
        <v>15</v>
      </c>
      <c r="AF255" s="328">
        <f t="shared" si="94"/>
        <v>300</v>
      </c>
      <c r="AG255" s="328">
        <v>270</v>
      </c>
      <c r="AH255" s="349">
        <v>0</v>
      </c>
      <c r="AI255" s="349">
        <v>15</v>
      </c>
      <c r="AJ255" s="349"/>
      <c r="AK255" s="349">
        <v>15</v>
      </c>
      <c r="AL255" s="307" t="s">
        <v>938</v>
      </c>
      <c r="AM255" s="270">
        <f t="shared" si="95"/>
        <v>0</v>
      </c>
      <c r="AN255" s="270">
        <f t="shared" si="96"/>
        <v>0</v>
      </c>
      <c r="AS255" s="267">
        <f t="shared" si="80"/>
        <v>0</v>
      </c>
      <c r="AT255" s="267">
        <f t="shared" si="68"/>
        <v>270</v>
      </c>
      <c r="AU255" s="267">
        <f t="shared" si="69"/>
        <v>0</v>
      </c>
      <c r="AV255" s="267">
        <f t="shared" si="70"/>
        <v>0</v>
      </c>
      <c r="AW255" s="267">
        <f t="shared" si="71"/>
        <v>0</v>
      </c>
    </row>
    <row r="256" spans="1:49" s="270" customFormat="1" ht="27" hidden="1" outlineLevel="1">
      <c r="A256" s="308">
        <v>7</v>
      </c>
      <c r="B256" s="316" t="s">
        <v>939</v>
      </c>
      <c r="C256" s="316"/>
      <c r="D256" s="312" t="s">
        <v>935</v>
      </c>
      <c r="E256" s="312" t="s">
        <v>931</v>
      </c>
      <c r="F256" s="312" t="s">
        <v>940</v>
      </c>
      <c r="G256" s="313" t="s">
        <v>325</v>
      </c>
      <c r="H256" s="405"/>
      <c r="I256" s="328">
        <f t="shared" si="92"/>
        <v>300</v>
      </c>
      <c r="J256" s="328">
        <v>270</v>
      </c>
      <c r="K256" s="328"/>
      <c r="L256" s="328">
        <v>15</v>
      </c>
      <c r="M256" s="328">
        <v>15</v>
      </c>
      <c r="N256" s="329" t="s">
        <v>937</v>
      </c>
      <c r="O256" s="328">
        <f t="shared" si="93"/>
        <v>300</v>
      </c>
      <c r="P256" s="328">
        <v>270</v>
      </c>
      <c r="Q256" s="328"/>
      <c r="R256" s="328">
        <v>15</v>
      </c>
      <c r="S256" s="328">
        <v>15</v>
      </c>
      <c r="T256" s="326"/>
      <c r="U256" s="326"/>
      <c r="V256" s="326"/>
      <c r="W256" s="326"/>
      <c r="X256" s="326"/>
      <c r="Y256" s="326"/>
      <c r="Z256" s="328">
        <f t="shared" si="97"/>
        <v>300</v>
      </c>
      <c r="AA256" s="328">
        <v>270</v>
      </c>
      <c r="AB256" s="328">
        <v>0</v>
      </c>
      <c r="AC256" s="328">
        <v>15</v>
      </c>
      <c r="AD256" s="328"/>
      <c r="AE256" s="328">
        <v>15</v>
      </c>
      <c r="AF256" s="328">
        <f t="shared" si="94"/>
        <v>300</v>
      </c>
      <c r="AG256" s="328">
        <v>270</v>
      </c>
      <c r="AH256" s="349">
        <v>0</v>
      </c>
      <c r="AI256" s="349">
        <v>15</v>
      </c>
      <c r="AJ256" s="349"/>
      <c r="AK256" s="349">
        <v>15</v>
      </c>
      <c r="AL256" s="307" t="s">
        <v>938</v>
      </c>
      <c r="AM256" s="270">
        <f t="shared" si="95"/>
        <v>0</v>
      </c>
      <c r="AN256" s="270">
        <f t="shared" si="96"/>
        <v>0</v>
      </c>
      <c r="AS256" s="267">
        <f t="shared" si="80"/>
        <v>0</v>
      </c>
      <c r="AT256" s="267">
        <f t="shared" si="68"/>
        <v>270</v>
      </c>
      <c r="AU256" s="267">
        <f t="shared" si="69"/>
        <v>0</v>
      </c>
      <c r="AV256" s="267">
        <f t="shared" si="70"/>
        <v>0</v>
      </c>
      <c r="AW256" s="267">
        <f t="shared" si="71"/>
        <v>0</v>
      </c>
    </row>
    <row r="257" spans="1:54" s="270" customFormat="1" ht="36.75" hidden="1" customHeight="1" outlineLevel="1">
      <c r="A257" s="308">
        <v>8</v>
      </c>
      <c r="B257" s="316" t="s">
        <v>941</v>
      </c>
      <c r="C257" s="316"/>
      <c r="D257" s="312" t="s">
        <v>942</v>
      </c>
      <c r="E257" s="312" t="s">
        <v>943</v>
      </c>
      <c r="F257" s="312" t="s">
        <v>944</v>
      </c>
      <c r="G257" s="313" t="s">
        <v>325</v>
      </c>
      <c r="H257" s="405"/>
      <c r="I257" s="328">
        <f t="shared" si="92"/>
        <v>217</v>
      </c>
      <c r="J257" s="336">
        <v>195</v>
      </c>
      <c r="K257" s="336"/>
      <c r="L257" s="336">
        <v>11</v>
      </c>
      <c r="M257" s="336">
        <v>11</v>
      </c>
      <c r="N257" s="329" t="s">
        <v>937</v>
      </c>
      <c r="O257" s="328">
        <f t="shared" si="93"/>
        <v>217</v>
      </c>
      <c r="P257" s="336">
        <v>195</v>
      </c>
      <c r="Q257" s="336"/>
      <c r="R257" s="336">
        <v>11</v>
      </c>
      <c r="S257" s="336">
        <v>11</v>
      </c>
      <c r="T257" s="326"/>
      <c r="U257" s="326"/>
      <c r="V257" s="326"/>
      <c r="W257" s="326"/>
      <c r="X257" s="326"/>
      <c r="Y257" s="326"/>
      <c r="Z257" s="328">
        <f t="shared" si="97"/>
        <v>217</v>
      </c>
      <c r="AA257" s="328">
        <v>195</v>
      </c>
      <c r="AB257" s="328">
        <v>0</v>
      </c>
      <c r="AC257" s="328">
        <v>11</v>
      </c>
      <c r="AD257" s="328"/>
      <c r="AE257" s="328">
        <v>11</v>
      </c>
      <c r="AF257" s="328">
        <f t="shared" si="94"/>
        <v>217</v>
      </c>
      <c r="AG257" s="329">
        <v>195</v>
      </c>
      <c r="AH257" s="307">
        <v>0</v>
      </c>
      <c r="AI257" s="307">
        <v>11</v>
      </c>
      <c r="AJ257" s="307"/>
      <c r="AK257" s="307">
        <v>11</v>
      </c>
      <c r="AL257" s="307" t="s">
        <v>938</v>
      </c>
      <c r="AM257" s="270">
        <f t="shared" si="95"/>
        <v>0</v>
      </c>
      <c r="AN257" s="270">
        <f t="shared" si="96"/>
        <v>0</v>
      </c>
      <c r="AS257" s="267">
        <f t="shared" si="80"/>
        <v>0</v>
      </c>
      <c r="AT257" s="267">
        <f t="shared" si="68"/>
        <v>195</v>
      </c>
      <c r="AU257" s="267">
        <f t="shared" si="69"/>
        <v>0</v>
      </c>
      <c r="AV257" s="267">
        <f t="shared" si="70"/>
        <v>0</v>
      </c>
      <c r="AW257" s="267">
        <f t="shared" si="71"/>
        <v>0</v>
      </c>
    </row>
    <row r="258" spans="1:54" s="270" customFormat="1" ht="36.75" hidden="1" customHeight="1" outlineLevel="1">
      <c r="A258" s="308">
        <v>9</v>
      </c>
      <c r="B258" s="316" t="s">
        <v>945</v>
      </c>
      <c r="C258" s="316"/>
      <c r="D258" s="312" t="s">
        <v>942</v>
      </c>
      <c r="E258" s="312" t="s">
        <v>943</v>
      </c>
      <c r="F258" s="312" t="s">
        <v>946</v>
      </c>
      <c r="G258" s="313" t="s">
        <v>325</v>
      </c>
      <c r="H258" s="405"/>
      <c r="I258" s="328">
        <f t="shared" si="92"/>
        <v>2260</v>
      </c>
      <c r="J258" s="336">
        <v>2034</v>
      </c>
      <c r="K258" s="336"/>
      <c r="L258" s="336">
        <v>113</v>
      </c>
      <c r="M258" s="336">
        <v>113</v>
      </c>
      <c r="N258" s="329" t="s">
        <v>937</v>
      </c>
      <c r="O258" s="328">
        <f t="shared" si="93"/>
        <v>2260</v>
      </c>
      <c r="P258" s="336">
        <v>2034</v>
      </c>
      <c r="Q258" s="336"/>
      <c r="R258" s="336">
        <v>113</v>
      </c>
      <c r="S258" s="336">
        <v>113</v>
      </c>
      <c r="T258" s="326"/>
      <c r="U258" s="326"/>
      <c r="V258" s="326"/>
      <c r="W258" s="326"/>
      <c r="X258" s="326"/>
      <c r="Y258" s="326"/>
      <c r="Z258" s="328">
        <f t="shared" si="97"/>
        <v>2260</v>
      </c>
      <c r="AA258" s="328">
        <v>2034</v>
      </c>
      <c r="AB258" s="328">
        <v>0</v>
      </c>
      <c r="AC258" s="328">
        <v>113</v>
      </c>
      <c r="AD258" s="328"/>
      <c r="AE258" s="328">
        <v>113</v>
      </c>
      <c r="AF258" s="328">
        <f t="shared" si="94"/>
        <v>2260</v>
      </c>
      <c r="AG258" s="329">
        <v>2034</v>
      </c>
      <c r="AH258" s="307">
        <v>0</v>
      </c>
      <c r="AI258" s="307">
        <v>113</v>
      </c>
      <c r="AJ258" s="307"/>
      <c r="AK258" s="307">
        <v>113</v>
      </c>
      <c r="AL258" s="307" t="s">
        <v>938</v>
      </c>
      <c r="AM258" s="270">
        <f t="shared" si="95"/>
        <v>0</v>
      </c>
      <c r="AN258" s="270">
        <f t="shared" si="96"/>
        <v>0</v>
      </c>
      <c r="AS258" s="267">
        <f t="shared" si="80"/>
        <v>0</v>
      </c>
      <c r="AT258" s="267">
        <f t="shared" si="68"/>
        <v>2034</v>
      </c>
      <c r="AU258" s="267">
        <f t="shared" si="69"/>
        <v>0</v>
      </c>
      <c r="AV258" s="267">
        <f t="shared" si="70"/>
        <v>0</v>
      </c>
      <c r="AW258" s="267">
        <f t="shared" si="71"/>
        <v>0</v>
      </c>
    </row>
    <row r="259" spans="1:54" s="270" customFormat="1" ht="36.75" hidden="1" customHeight="1" outlineLevel="1">
      <c r="A259" s="308">
        <v>10</v>
      </c>
      <c r="B259" s="316" t="s">
        <v>947</v>
      </c>
      <c r="C259" s="316"/>
      <c r="D259" s="312" t="s">
        <v>948</v>
      </c>
      <c r="E259" s="312" t="s">
        <v>949</v>
      </c>
      <c r="F259" s="312" t="s">
        <v>950</v>
      </c>
      <c r="G259" s="313" t="s">
        <v>325</v>
      </c>
      <c r="H259" s="405"/>
      <c r="I259" s="328">
        <f t="shared" si="92"/>
        <v>611</v>
      </c>
      <c r="J259" s="336">
        <v>549</v>
      </c>
      <c r="K259" s="336"/>
      <c r="L259" s="336">
        <v>31</v>
      </c>
      <c r="M259" s="336">
        <v>31</v>
      </c>
      <c r="N259" s="329" t="s">
        <v>937</v>
      </c>
      <c r="O259" s="328">
        <f t="shared" si="93"/>
        <v>611</v>
      </c>
      <c r="P259" s="336">
        <v>549</v>
      </c>
      <c r="Q259" s="336"/>
      <c r="R259" s="336">
        <v>31</v>
      </c>
      <c r="S259" s="336">
        <v>31</v>
      </c>
      <c r="T259" s="326"/>
      <c r="U259" s="326"/>
      <c r="V259" s="326"/>
      <c r="W259" s="326"/>
      <c r="X259" s="326"/>
      <c r="Y259" s="326"/>
      <c r="Z259" s="328">
        <f t="shared" si="97"/>
        <v>611</v>
      </c>
      <c r="AA259" s="328">
        <v>549</v>
      </c>
      <c r="AB259" s="328">
        <v>0</v>
      </c>
      <c r="AC259" s="328">
        <v>31</v>
      </c>
      <c r="AD259" s="328"/>
      <c r="AE259" s="328">
        <v>31</v>
      </c>
      <c r="AF259" s="328">
        <f t="shared" si="94"/>
        <v>611</v>
      </c>
      <c r="AG259" s="329">
        <v>549</v>
      </c>
      <c r="AH259" s="307">
        <v>0</v>
      </c>
      <c r="AI259" s="307">
        <v>31</v>
      </c>
      <c r="AJ259" s="307"/>
      <c r="AK259" s="307">
        <v>31</v>
      </c>
      <c r="AL259" s="307" t="s">
        <v>938</v>
      </c>
      <c r="AM259" s="270">
        <f t="shared" si="95"/>
        <v>0</v>
      </c>
      <c r="AN259" s="270">
        <f t="shared" si="96"/>
        <v>0</v>
      </c>
      <c r="AS259" s="267">
        <f t="shared" si="80"/>
        <v>0</v>
      </c>
      <c r="AT259" s="267">
        <f t="shared" si="68"/>
        <v>549</v>
      </c>
      <c r="AU259" s="267">
        <f t="shared" si="69"/>
        <v>0</v>
      </c>
      <c r="AV259" s="267">
        <f t="shared" si="70"/>
        <v>0</v>
      </c>
      <c r="AW259" s="267">
        <f t="shared" si="71"/>
        <v>0</v>
      </c>
    </row>
    <row r="260" spans="1:54" s="270" customFormat="1" ht="36.75" hidden="1" customHeight="1" outlineLevel="1">
      <c r="A260" s="308">
        <v>11</v>
      </c>
      <c r="B260" s="316" t="s">
        <v>951</v>
      </c>
      <c r="C260" s="316"/>
      <c r="D260" s="312" t="s">
        <v>948</v>
      </c>
      <c r="E260" s="312" t="s">
        <v>949</v>
      </c>
      <c r="F260" s="312" t="s">
        <v>952</v>
      </c>
      <c r="G260" s="313" t="s">
        <v>325</v>
      </c>
      <c r="H260" s="405"/>
      <c r="I260" s="328">
        <f t="shared" si="92"/>
        <v>444</v>
      </c>
      <c r="J260" s="336">
        <v>400</v>
      </c>
      <c r="K260" s="336"/>
      <c r="L260" s="336">
        <v>22</v>
      </c>
      <c r="M260" s="336">
        <v>22</v>
      </c>
      <c r="N260" s="329" t="s">
        <v>937</v>
      </c>
      <c r="O260" s="328">
        <f t="shared" si="93"/>
        <v>444</v>
      </c>
      <c r="P260" s="336">
        <v>400</v>
      </c>
      <c r="Q260" s="336"/>
      <c r="R260" s="336">
        <v>22</v>
      </c>
      <c r="S260" s="336">
        <v>22</v>
      </c>
      <c r="T260" s="326"/>
      <c r="U260" s="326"/>
      <c r="V260" s="326"/>
      <c r="W260" s="326"/>
      <c r="X260" s="326"/>
      <c r="Y260" s="326"/>
      <c r="Z260" s="328">
        <f t="shared" si="97"/>
        <v>444</v>
      </c>
      <c r="AA260" s="328">
        <v>400</v>
      </c>
      <c r="AB260" s="328">
        <v>0</v>
      </c>
      <c r="AC260" s="328">
        <v>22</v>
      </c>
      <c r="AD260" s="328"/>
      <c r="AE260" s="328">
        <v>22</v>
      </c>
      <c r="AF260" s="328">
        <f t="shared" si="94"/>
        <v>444</v>
      </c>
      <c r="AG260" s="329">
        <v>400</v>
      </c>
      <c r="AH260" s="307">
        <v>0</v>
      </c>
      <c r="AI260" s="307">
        <v>22</v>
      </c>
      <c r="AJ260" s="307"/>
      <c r="AK260" s="307">
        <v>22</v>
      </c>
      <c r="AL260" s="307" t="s">
        <v>938</v>
      </c>
      <c r="AM260" s="270">
        <f t="shared" si="95"/>
        <v>0</v>
      </c>
      <c r="AN260" s="270">
        <f t="shared" si="96"/>
        <v>0</v>
      </c>
      <c r="AS260" s="267">
        <f t="shared" si="80"/>
        <v>0</v>
      </c>
      <c r="AT260" s="267">
        <f t="shared" si="68"/>
        <v>400</v>
      </c>
      <c r="AU260" s="267">
        <f t="shared" si="69"/>
        <v>0</v>
      </c>
      <c r="AV260" s="267">
        <f t="shared" si="70"/>
        <v>0</v>
      </c>
      <c r="AW260" s="267">
        <f t="shared" si="71"/>
        <v>0</v>
      </c>
    </row>
    <row r="261" spans="1:54" s="270" customFormat="1" ht="36.75" hidden="1" customHeight="1" outlineLevel="1">
      <c r="A261" s="308">
        <v>12</v>
      </c>
      <c r="B261" s="316" t="s">
        <v>953</v>
      </c>
      <c r="C261" s="316"/>
      <c r="D261" s="312" t="s">
        <v>948</v>
      </c>
      <c r="E261" s="312" t="s">
        <v>949</v>
      </c>
      <c r="F261" s="312" t="s">
        <v>954</v>
      </c>
      <c r="G261" s="313" t="s">
        <v>325</v>
      </c>
      <c r="H261" s="405"/>
      <c r="I261" s="328">
        <f t="shared" si="92"/>
        <v>337</v>
      </c>
      <c r="J261" s="336">
        <v>303</v>
      </c>
      <c r="K261" s="336"/>
      <c r="L261" s="336">
        <v>17</v>
      </c>
      <c r="M261" s="336">
        <v>17</v>
      </c>
      <c r="N261" s="329" t="s">
        <v>937</v>
      </c>
      <c r="O261" s="328">
        <f t="shared" si="93"/>
        <v>337</v>
      </c>
      <c r="P261" s="336">
        <v>303</v>
      </c>
      <c r="Q261" s="336"/>
      <c r="R261" s="336">
        <v>17</v>
      </c>
      <c r="S261" s="336">
        <v>17</v>
      </c>
      <c r="T261" s="326"/>
      <c r="U261" s="326"/>
      <c r="V261" s="326"/>
      <c r="W261" s="326"/>
      <c r="X261" s="326"/>
      <c r="Y261" s="326"/>
      <c r="Z261" s="328">
        <f t="shared" si="97"/>
        <v>337</v>
      </c>
      <c r="AA261" s="328">
        <v>303</v>
      </c>
      <c r="AB261" s="328">
        <v>0</v>
      </c>
      <c r="AC261" s="328">
        <v>17</v>
      </c>
      <c r="AD261" s="328"/>
      <c r="AE261" s="328">
        <v>17</v>
      </c>
      <c r="AF261" s="328">
        <f t="shared" si="94"/>
        <v>337</v>
      </c>
      <c r="AG261" s="329">
        <v>303</v>
      </c>
      <c r="AH261" s="307">
        <v>0</v>
      </c>
      <c r="AI261" s="307">
        <v>17</v>
      </c>
      <c r="AJ261" s="307"/>
      <c r="AK261" s="307">
        <v>17</v>
      </c>
      <c r="AL261" s="307" t="s">
        <v>938</v>
      </c>
      <c r="AM261" s="270">
        <f t="shared" si="95"/>
        <v>0</v>
      </c>
      <c r="AN261" s="270">
        <f t="shared" si="96"/>
        <v>0</v>
      </c>
      <c r="AS261" s="267">
        <f t="shared" si="80"/>
        <v>0</v>
      </c>
      <c r="AT261" s="267">
        <f t="shared" si="68"/>
        <v>303</v>
      </c>
      <c r="AU261" s="267">
        <f t="shared" si="69"/>
        <v>0</v>
      </c>
      <c r="AV261" s="267">
        <f t="shared" si="70"/>
        <v>0</v>
      </c>
      <c r="AW261" s="267">
        <f t="shared" si="71"/>
        <v>0</v>
      </c>
    </row>
    <row r="262" spans="1:54" s="270" customFormat="1" ht="27" hidden="1" outlineLevel="1">
      <c r="A262" s="308">
        <v>13</v>
      </c>
      <c r="B262" s="316" t="s">
        <v>955</v>
      </c>
      <c r="C262" s="316"/>
      <c r="D262" s="312" t="s">
        <v>948</v>
      </c>
      <c r="E262" s="312" t="s">
        <v>949</v>
      </c>
      <c r="F262" s="312" t="s">
        <v>956</v>
      </c>
      <c r="G262" s="313" t="s">
        <v>325</v>
      </c>
      <c r="H262" s="405"/>
      <c r="I262" s="328">
        <f t="shared" si="92"/>
        <v>1235</v>
      </c>
      <c r="J262" s="336">
        <v>1078</v>
      </c>
      <c r="K262" s="336"/>
      <c r="L262" s="336">
        <v>78.5</v>
      </c>
      <c r="M262" s="336">
        <v>78.5</v>
      </c>
      <c r="N262" s="329" t="s">
        <v>937</v>
      </c>
      <c r="O262" s="328">
        <f t="shared" si="93"/>
        <v>1235</v>
      </c>
      <c r="P262" s="336">
        <v>1078</v>
      </c>
      <c r="Q262" s="336"/>
      <c r="R262" s="336">
        <v>78.5</v>
      </c>
      <c r="S262" s="336">
        <v>78.5</v>
      </c>
      <c r="T262" s="326"/>
      <c r="U262" s="326"/>
      <c r="V262" s="326"/>
      <c r="W262" s="326"/>
      <c r="X262" s="326"/>
      <c r="Y262" s="326"/>
      <c r="Z262" s="328">
        <f t="shared" si="97"/>
        <v>1235</v>
      </c>
      <c r="AA262" s="328">
        <v>1078</v>
      </c>
      <c r="AB262" s="328">
        <v>0</v>
      </c>
      <c r="AC262" s="328">
        <v>78.5</v>
      </c>
      <c r="AD262" s="328"/>
      <c r="AE262" s="328">
        <v>78.5</v>
      </c>
      <c r="AF262" s="328">
        <f t="shared" si="94"/>
        <v>1235</v>
      </c>
      <c r="AG262" s="329">
        <v>1078</v>
      </c>
      <c r="AH262" s="307">
        <v>0</v>
      </c>
      <c r="AI262" s="307">
        <v>78.5</v>
      </c>
      <c r="AJ262" s="307"/>
      <c r="AK262" s="307">
        <v>78.5</v>
      </c>
      <c r="AL262" s="307" t="s">
        <v>938</v>
      </c>
      <c r="AM262" s="270">
        <f t="shared" si="95"/>
        <v>0</v>
      </c>
      <c r="AN262" s="270">
        <f t="shared" si="96"/>
        <v>0</v>
      </c>
      <c r="AS262" s="267">
        <f t="shared" si="80"/>
        <v>0</v>
      </c>
      <c r="AT262" s="267">
        <f t="shared" si="68"/>
        <v>1078</v>
      </c>
      <c r="AU262" s="267">
        <f t="shared" si="69"/>
        <v>0</v>
      </c>
      <c r="AV262" s="267">
        <f t="shared" si="70"/>
        <v>0</v>
      </c>
      <c r="AW262" s="267">
        <f t="shared" si="71"/>
        <v>0</v>
      </c>
    </row>
    <row r="263" spans="1:54" s="270" customFormat="1" ht="36.75" hidden="1" customHeight="1" outlineLevel="1">
      <c r="A263" s="308">
        <v>14</v>
      </c>
      <c r="B263" s="316" t="s">
        <v>957</v>
      </c>
      <c r="C263" s="316"/>
      <c r="D263" s="312" t="s">
        <v>948</v>
      </c>
      <c r="E263" s="312" t="s">
        <v>949</v>
      </c>
      <c r="F263" s="312" t="s">
        <v>958</v>
      </c>
      <c r="G263" s="313" t="s">
        <v>325</v>
      </c>
      <c r="H263" s="405"/>
      <c r="I263" s="328">
        <f t="shared" si="92"/>
        <v>653.33333333333348</v>
      </c>
      <c r="J263" s="336">
        <v>588</v>
      </c>
      <c r="K263" s="336"/>
      <c r="L263" s="336">
        <v>32.6666666666667</v>
      </c>
      <c r="M263" s="336">
        <v>32.6666666666667</v>
      </c>
      <c r="N263" s="329" t="s">
        <v>937</v>
      </c>
      <c r="O263" s="328">
        <f t="shared" si="93"/>
        <v>653.33333333333348</v>
      </c>
      <c r="P263" s="336">
        <v>588</v>
      </c>
      <c r="Q263" s="336"/>
      <c r="R263" s="336">
        <v>32.6666666666667</v>
      </c>
      <c r="S263" s="336">
        <v>32.6666666666667</v>
      </c>
      <c r="T263" s="326"/>
      <c r="U263" s="326"/>
      <c r="V263" s="326"/>
      <c r="W263" s="326"/>
      <c r="X263" s="326"/>
      <c r="Y263" s="326"/>
      <c r="Z263" s="328">
        <f t="shared" si="97"/>
        <v>653.33333333333348</v>
      </c>
      <c r="AA263" s="328">
        <v>588</v>
      </c>
      <c r="AB263" s="328">
        <v>0</v>
      </c>
      <c r="AC263" s="328">
        <v>32.6666666666667</v>
      </c>
      <c r="AD263" s="328"/>
      <c r="AE263" s="328">
        <v>32.6666666666667</v>
      </c>
      <c r="AF263" s="328">
        <f t="shared" si="94"/>
        <v>653.33333333333348</v>
      </c>
      <c r="AG263" s="329">
        <v>588</v>
      </c>
      <c r="AH263" s="307">
        <v>0</v>
      </c>
      <c r="AI263" s="307">
        <v>32.6666666666667</v>
      </c>
      <c r="AJ263" s="307"/>
      <c r="AK263" s="307">
        <v>32.6666666666667</v>
      </c>
      <c r="AL263" s="307" t="s">
        <v>938</v>
      </c>
      <c r="AM263" s="270">
        <f t="shared" si="95"/>
        <v>0</v>
      </c>
      <c r="AN263" s="270">
        <f t="shared" si="96"/>
        <v>0</v>
      </c>
      <c r="AS263" s="267">
        <f t="shared" si="80"/>
        <v>0</v>
      </c>
      <c r="AT263" s="267">
        <f t="shared" si="68"/>
        <v>588</v>
      </c>
      <c r="AU263" s="267">
        <f t="shared" si="69"/>
        <v>0</v>
      </c>
      <c r="AV263" s="267">
        <f t="shared" si="70"/>
        <v>0</v>
      </c>
      <c r="AW263" s="267">
        <f t="shared" si="71"/>
        <v>0</v>
      </c>
    </row>
    <row r="264" spans="1:54" s="270" customFormat="1" ht="36.75" hidden="1" customHeight="1" outlineLevel="1">
      <c r="A264" s="308">
        <v>15</v>
      </c>
      <c r="B264" s="316" t="s">
        <v>959</v>
      </c>
      <c r="C264" s="316"/>
      <c r="D264" s="312" t="s">
        <v>948</v>
      </c>
      <c r="E264" s="312" t="s">
        <v>949</v>
      </c>
      <c r="F264" s="312" t="s">
        <v>960</v>
      </c>
      <c r="G264" s="313" t="s">
        <v>325</v>
      </c>
      <c r="H264" s="405"/>
      <c r="I264" s="328">
        <f t="shared" si="92"/>
        <v>100</v>
      </c>
      <c r="J264" s="328">
        <v>70</v>
      </c>
      <c r="K264" s="328"/>
      <c r="L264" s="328">
        <v>10</v>
      </c>
      <c r="M264" s="328">
        <v>20</v>
      </c>
      <c r="N264" s="329" t="s">
        <v>937</v>
      </c>
      <c r="O264" s="334">
        <v>100</v>
      </c>
      <c r="P264" s="328">
        <v>70</v>
      </c>
      <c r="Q264" s="328"/>
      <c r="R264" s="328">
        <v>10</v>
      </c>
      <c r="S264" s="328">
        <v>20</v>
      </c>
      <c r="T264" s="326"/>
      <c r="U264" s="326"/>
      <c r="V264" s="326"/>
      <c r="W264" s="326"/>
      <c r="X264" s="326"/>
      <c r="Y264" s="326"/>
      <c r="Z264" s="328">
        <f t="shared" si="97"/>
        <v>100</v>
      </c>
      <c r="AA264" s="328">
        <v>70</v>
      </c>
      <c r="AB264" s="328">
        <v>0</v>
      </c>
      <c r="AC264" s="328">
        <v>10</v>
      </c>
      <c r="AD264" s="328"/>
      <c r="AE264" s="328">
        <v>20</v>
      </c>
      <c r="AF264" s="328">
        <f t="shared" si="94"/>
        <v>100</v>
      </c>
      <c r="AG264" s="329">
        <v>70</v>
      </c>
      <c r="AH264" s="307">
        <v>0</v>
      </c>
      <c r="AI264" s="307">
        <v>10</v>
      </c>
      <c r="AJ264" s="307"/>
      <c r="AK264" s="307">
        <v>20</v>
      </c>
      <c r="AL264" s="307" t="s">
        <v>938</v>
      </c>
      <c r="AM264" s="270">
        <f t="shared" si="95"/>
        <v>0</v>
      </c>
      <c r="AN264" s="270">
        <f t="shared" si="96"/>
        <v>0</v>
      </c>
      <c r="AS264" s="267">
        <f t="shared" si="80"/>
        <v>0</v>
      </c>
      <c r="AT264" s="267">
        <f t="shared" si="68"/>
        <v>70</v>
      </c>
      <c r="AU264" s="267">
        <f t="shared" si="69"/>
        <v>0</v>
      </c>
      <c r="AV264" s="267">
        <f t="shared" si="70"/>
        <v>0</v>
      </c>
      <c r="AW264" s="267">
        <f t="shared" si="71"/>
        <v>0</v>
      </c>
    </row>
    <row r="265" spans="1:54" s="270" customFormat="1" ht="36.75" hidden="1" customHeight="1" outlineLevel="1">
      <c r="A265" s="308">
        <v>16</v>
      </c>
      <c r="B265" s="316" t="s">
        <v>961</v>
      </c>
      <c r="C265" s="316"/>
      <c r="D265" s="312" t="s">
        <v>948</v>
      </c>
      <c r="E265" s="312" t="s">
        <v>949</v>
      </c>
      <c r="F265" s="312" t="s">
        <v>960</v>
      </c>
      <c r="G265" s="313" t="s">
        <v>325</v>
      </c>
      <c r="H265" s="405"/>
      <c r="I265" s="328">
        <f t="shared" si="92"/>
        <v>100</v>
      </c>
      <c r="J265" s="328">
        <v>70</v>
      </c>
      <c r="K265" s="328"/>
      <c r="L265" s="328">
        <v>10</v>
      </c>
      <c r="M265" s="328">
        <v>20</v>
      </c>
      <c r="N265" s="329" t="s">
        <v>937</v>
      </c>
      <c r="O265" s="334">
        <v>101</v>
      </c>
      <c r="P265" s="328">
        <v>70</v>
      </c>
      <c r="Q265" s="328"/>
      <c r="R265" s="328">
        <v>10</v>
      </c>
      <c r="S265" s="328">
        <v>20</v>
      </c>
      <c r="T265" s="326"/>
      <c r="U265" s="326"/>
      <c r="V265" s="326"/>
      <c r="W265" s="326"/>
      <c r="X265" s="326"/>
      <c r="Y265" s="326"/>
      <c r="Z265" s="328">
        <f t="shared" si="97"/>
        <v>100</v>
      </c>
      <c r="AA265" s="328">
        <v>70</v>
      </c>
      <c r="AB265" s="328">
        <v>0</v>
      </c>
      <c r="AC265" s="328">
        <v>10</v>
      </c>
      <c r="AD265" s="328"/>
      <c r="AE265" s="328">
        <v>20</v>
      </c>
      <c r="AF265" s="328">
        <f t="shared" si="94"/>
        <v>100</v>
      </c>
      <c r="AG265" s="329">
        <v>70</v>
      </c>
      <c r="AH265" s="307">
        <v>0</v>
      </c>
      <c r="AI265" s="307">
        <v>10</v>
      </c>
      <c r="AJ265" s="307"/>
      <c r="AK265" s="307">
        <v>20</v>
      </c>
      <c r="AL265" s="307" t="s">
        <v>938</v>
      </c>
      <c r="AM265" s="270">
        <f t="shared" si="95"/>
        <v>0</v>
      </c>
      <c r="AN265" s="270">
        <f t="shared" si="96"/>
        <v>0</v>
      </c>
      <c r="AS265" s="267">
        <f t="shared" si="80"/>
        <v>0</v>
      </c>
      <c r="AT265" s="267">
        <f t="shared" si="68"/>
        <v>70</v>
      </c>
      <c r="AU265" s="267">
        <f t="shared" si="69"/>
        <v>0</v>
      </c>
      <c r="AV265" s="267">
        <f t="shared" si="70"/>
        <v>0</v>
      </c>
      <c r="AW265" s="267">
        <f t="shared" si="71"/>
        <v>0</v>
      </c>
    </row>
    <row r="266" spans="1:54" ht="30" customHeight="1" collapsed="1">
      <c r="A266" s="294" t="s">
        <v>35</v>
      </c>
      <c r="B266" s="296" t="s">
        <v>962</v>
      </c>
      <c r="C266" s="296"/>
      <c r="D266" s="296"/>
      <c r="E266" s="296"/>
      <c r="F266" s="421"/>
      <c r="G266" s="296"/>
      <c r="H266" s="296"/>
      <c r="I266" s="428">
        <f t="shared" ref="I266:AL266" si="98">I269+I341+I419+I487+I578+I672+I712+I732+I810+I895+I267</f>
        <v>449222.79103577579</v>
      </c>
      <c r="J266" s="428">
        <f t="shared" si="98"/>
        <v>396861.7548668969</v>
      </c>
      <c r="K266" s="428">
        <f t="shared" si="98"/>
        <v>1950</v>
      </c>
      <c r="L266" s="428">
        <f t="shared" si="98"/>
        <v>11398.325665978673</v>
      </c>
      <c r="M266" s="428">
        <f t="shared" si="98"/>
        <v>39013.731180900249</v>
      </c>
      <c r="N266" s="428">
        <f t="shared" si="98"/>
        <v>0</v>
      </c>
      <c r="O266" s="428">
        <f t="shared" si="98"/>
        <v>229385.04305104094</v>
      </c>
      <c r="P266" s="428">
        <f t="shared" si="98"/>
        <v>203754.54708399999</v>
      </c>
      <c r="Q266" s="428">
        <f t="shared" si="98"/>
        <v>0</v>
      </c>
      <c r="R266" s="428">
        <f t="shared" si="98"/>
        <v>7088.3888888888887</v>
      </c>
      <c r="S266" s="428">
        <f t="shared" si="98"/>
        <v>18542.107078152047</v>
      </c>
      <c r="T266" s="428">
        <f t="shared" si="98"/>
        <v>33753.109000000004</v>
      </c>
      <c r="U266" s="428">
        <f t="shared" si="98"/>
        <v>32706.109000000004</v>
      </c>
      <c r="V266" s="428">
        <f t="shared" si="98"/>
        <v>1047</v>
      </c>
      <c r="W266" s="428">
        <f t="shared" si="98"/>
        <v>33753.109000000004</v>
      </c>
      <c r="X266" s="428">
        <f t="shared" si="98"/>
        <v>32706.109000000004</v>
      </c>
      <c r="Y266" s="428">
        <f t="shared" si="98"/>
        <v>1047</v>
      </c>
      <c r="Z266" s="428">
        <f t="shared" si="98"/>
        <v>384378.59644799808</v>
      </c>
      <c r="AA266" s="428">
        <f t="shared" si="98"/>
        <v>344682.32809289685</v>
      </c>
      <c r="AB266" s="428">
        <f t="shared" si="98"/>
        <v>1000</v>
      </c>
      <c r="AC266" s="428">
        <f t="shared" si="98"/>
        <v>10592.027417089783</v>
      </c>
      <c r="AD266" s="428">
        <f t="shared" si="98"/>
        <v>0</v>
      </c>
      <c r="AE266" s="428">
        <f t="shared" si="98"/>
        <v>28079.156388011364</v>
      </c>
      <c r="AF266" s="428">
        <f t="shared" si="98"/>
        <v>382450.35230704542</v>
      </c>
      <c r="AG266" s="428">
        <f t="shared" si="98"/>
        <v>343412.00225999998</v>
      </c>
      <c r="AH266" s="432">
        <f t="shared" si="98"/>
        <v>1000</v>
      </c>
      <c r="AI266" s="432">
        <f t="shared" si="98"/>
        <v>10547.990265386998</v>
      </c>
      <c r="AJ266" s="432">
        <f t="shared" si="98"/>
        <v>0</v>
      </c>
      <c r="AK266" s="432">
        <f t="shared" si="98"/>
        <v>27490.359781658426</v>
      </c>
      <c r="AL266" s="432">
        <f t="shared" si="98"/>
        <v>0</v>
      </c>
      <c r="AS266" s="267">
        <f t="shared" si="80"/>
        <v>33019.329728730372</v>
      </c>
      <c r="AT266" s="267">
        <f t="shared" si="68"/>
        <v>343412.00225999998</v>
      </c>
      <c r="AU266" s="439">
        <f t="shared" si="69"/>
        <v>0</v>
      </c>
      <c r="AV266" s="267">
        <f t="shared" si="70"/>
        <v>53449.752606896916</v>
      </c>
      <c r="AW266" s="267">
        <f t="shared" si="71"/>
        <v>66772.438728730369</v>
      </c>
      <c r="AX266" s="282">
        <f>I267+I268</f>
        <v>449222.79103577579</v>
      </c>
      <c r="AY266" s="282">
        <f>J267+J268</f>
        <v>396861.7548668969</v>
      </c>
      <c r="AZ266" s="282">
        <f>AF267+AF268</f>
        <v>382450.35230704542</v>
      </c>
      <c r="BA266" s="282">
        <f>AG267+AG268</f>
        <v>343412.00225999998</v>
      </c>
      <c r="BB266" s="282">
        <f>AG266+AG12</f>
        <v>848595.00225999998</v>
      </c>
    </row>
    <row r="267" spans="1:54" s="273" customFormat="1" ht="30" customHeight="1">
      <c r="A267" s="292" t="s">
        <v>218</v>
      </c>
      <c r="B267" s="299" t="s">
        <v>174</v>
      </c>
      <c r="C267" s="300"/>
      <c r="D267" s="300"/>
      <c r="E267" s="300"/>
      <c r="F267" s="313"/>
      <c r="G267" s="300"/>
      <c r="H267" s="300"/>
      <c r="I267" s="322">
        <f>AF267</f>
        <v>34341</v>
      </c>
      <c r="J267" s="322">
        <f>AG267</f>
        <v>34341</v>
      </c>
      <c r="K267" s="322"/>
      <c r="L267" s="322"/>
      <c r="M267" s="322"/>
      <c r="N267" s="322"/>
      <c r="O267" s="322"/>
      <c r="P267" s="322"/>
      <c r="Q267" s="322"/>
      <c r="R267" s="322"/>
      <c r="S267" s="322"/>
      <c r="T267" s="322"/>
      <c r="U267" s="322"/>
      <c r="V267" s="322"/>
      <c r="W267" s="322"/>
      <c r="X267" s="322"/>
      <c r="Y267" s="322"/>
      <c r="Z267" s="322">
        <v>34341</v>
      </c>
      <c r="AA267" s="322">
        <v>34341</v>
      </c>
      <c r="AB267" s="322"/>
      <c r="AC267" s="322"/>
      <c r="AD267" s="322"/>
      <c r="AE267" s="322"/>
      <c r="AF267" s="322">
        <v>34341</v>
      </c>
      <c r="AG267" s="322">
        <v>34341</v>
      </c>
      <c r="AH267" s="347"/>
      <c r="AI267" s="347"/>
      <c r="AJ267" s="347"/>
      <c r="AK267" s="347"/>
      <c r="AL267" s="433"/>
      <c r="AS267" s="269">
        <f t="shared" si="80"/>
        <v>0</v>
      </c>
      <c r="AT267" s="269">
        <f t="shared" si="68"/>
        <v>34341</v>
      </c>
      <c r="AU267" s="269">
        <f t="shared" si="69"/>
        <v>0</v>
      </c>
      <c r="AV267" s="269">
        <f t="shared" si="70"/>
        <v>0</v>
      </c>
      <c r="AW267" s="269">
        <f t="shared" si="71"/>
        <v>0</v>
      </c>
    </row>
    <row r="268" spans="1:54" s="273" customFormat="1" ht="30" customHeight="1">
      <c r="A268" s="292" t="s">
        <v>218</v>
      </c>
      <c r="B268" s="299" t="s">
        <v>963</v>
      </c>
      <c r="C268" s="300"/>
      <c r="D268" s="300"/>
      <c r="E268" s="300"/>
      <c r="F268" s="313"/>
      <c r="G268" s="300"/>
      <c r="H268" s="300"/>
      <c r="I268" s="322">
        <f t="shared" ref="I268:AG268" si="99">I269+I341+I419+I487+I578+I672+I712+I732+I810+I895</f>
        <v>414881.79103577579</v>
      </c>
      <c r="J268" s="322">
        <f t="shared" si="99"/>
        <v>362520.7548668969</v>
      </c>
      <c r="K268" s="322">
        <f t="shared" si="99"/>
        <v>1950</v>
      </c>
      <c r="L268" s="322">
        <f t="shared" si="99"/>
        <v>11398.325665978673</v>
      </c>
      <c r="M268" s="322">
        <f t="shared" si="99"/>
        <v>39013.731180900249</v>
      </c>
      <c r="N268" s="322">
        <f t="shared" si="99"/>
        <v>0</v>
      </c>
      <c r="O268" s="322">
        <f t="shared" si="99"/>
        <v>229385.04305104094</v>
      </c>
      <c r="P268" s="322">
        <f t="shared" si="99"/>
        <v>203754.54708399999</v>
      </c>
      <c r="Q268" s="322">
        <f t="shared" si="99"/>
        <v>0</v>
      </c>
      <c r="R268" s="322">
        <f t="shared" si="99"/>
        <v>7088.3888888888887</v>
      </c>
      <c r="S268" s="322">
        <f t="shared" si="99"/>
        <v>18542.107078152047</v>
      </c>
      <c r="T268" s="322">
        <f t="shared" si="99"/>
        <v>33753.109000000004</v>
      </c>
      <c r="U268" s="322">
        <f t="shared" si="99"/>
        <v>32706.109000000004</v>
      </c>
      <c r="V268" s="322">
        <f t="shared" si="99"/>
        <v>1047</v>
      </c>
      <c r="W268" s="322">
        <f t="shared" si="99"/>
        <v>33753.109000000004</v>
      </c>
      <c r="X268" s="322">
        <f t="shared" si="99"/>
        <v>32706.109000000004</v>
      </c>
      <c r="Y268" s="322">
        <f t="shared" si="99"/>
        <v>1047</v>
      </c>
      <c r="Z268" s="322">
        <f t="shared" si="99"/>
        <v>350037.59644799808</v>
      </c>
      <c r="AA268" s="322">
        <f t="shared" si="99"/>
        <v>310341.32809289685</v>
      </c>
      <c r="AB268" s="322">
        <f t="shared" si="99"/>
        <v>1000</v>
      </c>
      <c r="AC268" s="322">
        <f t="shared" si="99"/>
        <v>10592.027417089783</v>
      </c>
      <c r="AD268" s="322">
        <f t="shared" si="99"/>
        <v>0</v>
      </c>
      <c r="AE268" s="322">
        <f t="shared" si="99"/>
        <v>28079.156388011364</v>
      </c>
      <c r="AF268" s="322">
        <f t="shared" si="99"/>
        <v>348109.35230704542</v>
      </c>
      <c r="AG268" s="322">
        <f t="shared" si="99"/>
        <v>309071.00225999998</v>
      </c>
      <c r="AH268" s="347"/>
      <c r="AI268" s="347"/>
      <c r="AJ268" s="347"/>
      <c r="AK268" s="347"/>
      <c r="AL268" s="433"/>
      <c r="AS268" s="269"/>
      <c r="AT268" s="269"/>
      <c r="AU268" s="269"/>
      <c r="AV268" s="269"/>
      <c r="AW268" s="269"/>
    </row>
    <row r="269" spans="1:54" s="273" customFormat="1" ht="30" customHeight="1">
      <c r="A269" s="422" t="s">
        <v>37</v>
      </c>
      <c r="B269" s="423" t="s">
        <v>78</v>
      </c>
      <c r="C269" s="423"/>
      <c r="D269" s="422"/>
      <c r="E269" s="422"/>
      <c r="F269" s="422"/>
      <c r="G269" s="422"/>
      <c r="H269" s="422"/>
      <c r="I269" s="429">
        <f>I270+I277</f>
        <v>54574.873</v>
      </c>
      <c r="J269" s="429">
        <f>J270+J277</f>
        <v>50539.691999999995</v>
      </c>
      <c r="K269" s="376">
        <f>K270+K277</f>
        <v>0</v>
      </c>
      <c r="L269" s="429">
        <f>L270+L277</f>
        <v>569</v>
      </c>
      <c r="M269" s="429">
        <f>M270+M277</f>
        <v>3466.181</v>
      </c>
      <c r="N269" s="330"/>
      <c r="O269" s="429">
        <f>O270+O277</f>
        <v>28875</v>
      </c>
      <c r="P269" s="429">
        <f>P270+P277</f>
        <v>26468</v>
      </c>
      <c r="Q269" s="330"/>
      <c r="R269" s="429">
        <f t="shared" ref="R269:AC269" si="100">R270+R277</f>
        <v>185</v>
      </c>
      <c r="S269" s="429">
        <f t="shared" si="100"/>
        <v>2222</v>
      </c>
      <c r="T269" s="429">
        <f t="shared" si="100"/>
        <v>6117.8310000000001</v>
      </c>
      <c r="U269" s="429">
        <f t="shared" si="100"/>
        <v>6117.8310000000001</v>
      </c>
      <c r="V269" s="429">
        <f t="shared" si="100"/>
        <v>0</v>
      </c>
      <c r="W269" s="429">
        <f t="shared" si="100"/>
        <v>6117.8310000000001</v>
      </c>
      <c r="X269" s="429">
        <f t="shared" si="100"/>
        <v>6117.8310000000001</v>
      </c>
      <c r="Y269" s="376">
        <f t="shared" si="100"/>
        <v>0</v>
      </c>
      <c r="Z269" s="429">
        <f t="shared" si="100"/>
        <v>46487.53</v>
      </c>
      <c r="AA269" s="429">
        <f t="shared" si="100"/>
        <v>42523.495000000003</v>
      </c>
      <c r="AB269" s="429">
        <f t="shared" si="100"/>
        <v>0</v>
      </c>
      <c r="AC269" s="429">
        <f t="shared" si="100"/>
        <v>499</v>
      </c>
      <c r="AD269" s="429"/>
      <c r="AE269" s="429">
        <f>AE270+AE277</f>
        <v>3465.0349999999999</v>
      </c>
      <c r="AF269" s="429">
        <f>AF270+AF277</f>
        <v>46487.03</v>
      </c>
      <c r="AG269" s="429">
        <f>AG270+AG277</f>
        <v>42522.994999999995</v>
      </c>
      <c r="AH269" s="389">
        <f>AH270+AH277</f>
        <v>0</v>
      </c>
      <c r="AI269" s="429">
        <f>AI270+AI277</f>
        <v>499</v>
      </c>
      <c r="AJ269" s="429"/>
      <c r="AK269" s="429">
        <f>AK270+AK277</f>
        <v>3465.0349999999999</v>
      </c>
      <c r="AL269" s="434"/>
      <c r="AM269" s="435"/>
      <c r="AS269" s="269">
        <f t="shared" ref="AS269:AS332" si="101">I269-W269-AF269</f>
        <v>1970.0120000000024</v>
      </c>
      <c r="AT269" s="269">
        <f t="shared" ref="AT269:AT332" si="102">AF269-AH269-AI269-AK269</f>
        <v>42522.994999999995</v>
      </c>
      <c r="AU269" s="269">
        <f t="shared" ref="AU269:AU332" si="103">AG269-AT269</f>
        <v>0</v>
      </c>
      <c r="AV269" s="269">
        <f t="shared" ref="AV269:AV332" si="104">J269-AG269</f>
        <v>8016.6970000000001</v>
      </c>
      <c r="AW269" s="269">
        <f t="shared" ref="AW269:AW332" si="105">I269-AF269</f>
        <v>8087.8430000000008</v>
      </c>
    </row>
    <row r="270" spans="1:54" s="273" customFormat="1" ht="30" hidden="1" customHeight="1" outlineLevel="1">
      <c r="A270" s="424" t="s">
        <v>37</v>
      </c>
      <c r="B270" s="425" t="s">
        <v>221</v>
      </c>
      <c r="C270" s="425"/>
      <c r="D270" s="424"/>
      <c r="E270" s="424"/>
      <c r="F270" s="424"/>
      <c r="G270" s="424"/>
      <c r="H270" s="424"/>
      <c r="I270" s="430">
        <f>I271</f>
        <v>10833</v>
      </c>
      <c r="J270" s="430">
        <f>J271</f>
        <v>10763</v>
      </c>
      <c r="K270" s="430">
        <f>K271</f>
        <v>0</v>
      </c>
      <c r="L270" s="430">
        <f>L271</f>
        <v>70</v>
      </c>
      <c r="M270" s="430">
        <f>M271</f>
        <v>0</v>
      </c>
      <c r="N270" s="330"/>
      <c r="O270" s="430">
        <f>O271</f>
        <v>0</v>
      </c>
      <c r="P270" s="430">
        <f>P271</f>
        <v>0</v>
      </c>
      <c r="Q270" s="330"/>
      <c r="R270" s="430">
        <f t="shared" ref="R270:AC270" si="106">R271</f>
        <v>0</v>
      </c>
      <c r="S270" s="430">
        <f t="shared" si="106"/>
        <v>0</v>
      </c>
      <c r="T270" s="430">
        <f t="shared" si="106"/>
        <v>6117.8310000000001</v>
      </c>
      <c r="U270" s="430">
        <f t="shared" si="106"/>
        <v>6117.8310000000001</v>
      </c>
      <c r="V270" s="430">
        <f t="shared" si="106"/>
        <v>0</v>
      </c>
      <c r="W270" s="430">
        <f t="shared" si="106"/>
        <v>6117.8310000000001</v>
      </c>
      <c r="X270" s="430">
        <f t="shared" si="106"/>
        <v>6117.8310000000001</v>
      </c>
      <c r="Y270" s="430">
        <f t="shared" si="106"/>
        <v>0</v>
      </c>
      <c r="Z270" s="430">
        <f t="shared" si="106"/>
        <v>3057</v>
      </c>
      <c r="AA270" s="430">
        <f t="shared" si="106"/>
        <v>3057</v>
      </c>
      <c r="AB270" s="430">
        <f t="shared" si="106"/>
        <v>0</v>
      </c>
      <c r="AC270" s="430">
        <f t="shared" si="106"/>
        <v>0</v>
      </c>
      <c r="AD270" s="430"/>
      <c r="AE270" s="430">
        <f>AE271</f>
        <v>0</v>
      </c>
      <c r="AF270" s="430">
        <f>AF271</f>
        <v>3056</v>
      </c>
      <c r="AG270" s="430">
        <f>AG271</f>
        <v>3056</v>
      </c>
      <c r="AH270" s="430">
        <f>AH271</f>
        <v>0</v>
      </c>
      <c r="AI270" s="430">
        <f>AI271</f>
        <v>0</v>
      </c>
      <c r="AJ270" s="430"/>
      <c r="AK270" s="430">
        <f>AK271</f>
        <v>0</v>
      </c>
      <c r="AL270" s="436"/>
      <c r="AM270" s="437"/>
      <c r="AS270" s="269">
        <f t="shared" si="101"/>
        <v>1659.1689999999999</v>
      </c>
      <c r="AT270" s="269">
        <f t="shared" si="102"/>
        <v>3056</v>
      </c>
      <c r="AU270" s="269">
        <f t="shared" si="103"/>
        <v>0</v>
      </c>
      <c r="AV270" s="269">
        <f t="shared" si="104"/>
        <v>7707</v>
      </c>
      <c r="AW270" s="269">
        <f t="shared" si="105"/>
        <v>7777</v>
      </c>
    </row>
    <row r="271" spans="1:54" s="273" customFormat="1" ht="30" hidden="1" customHeight="1" outlineLevel="1">
      <c r="A271" s="424" t="s">
        <v>964</v>
      </c>
      <c r="B271" s="425" t="s">
        <v>223</v>
      </c>
      <c r="C271" s="425"/>
      <c r="D271" s="424"/>
      <c r="E271" s="424"/>
      <c r="F271" s="424"/>
      <c r="G271" s="424"/>
      <c r="H271" s="424"/>
      <c r="I271" s="430">
        <f>SUM(I272:I276)</f>
        <v>10833</v>
      </c>
      <c r="J271" s="430">
        <f>SUM(J272:J276)</f>
        <v>10763</v>
      </c>
      <c r="K271" s="430">
        <f>SUM(K272:K276)</f>
        <v>0</v>
      </c>
      <c r="L271" s="430">
        <f>SUM(L272:L276)</f>
        <v>70</v>
      </c>
      <c r="M271" s="430">
        <f>SUM(M272:M276)</f>
        <v>0</v>
      </c>
      <c r="N271" s="376"/>
      <c r="O271" s="430">
        <f>SUM(O272:O276)</f>
        <v>0</v>
      </c>
      <c r="P271" s="430">
        <f>SUM(P272:P276)</f>
        <v>0</v>
      </c>
      <c r="Q271" s="330"/>
      <c r="R271" s="430">
        <f t="shared" ref="R271:AK271" si="107">SUM(R272:R276)</f>
        <v>0</v>
      </c>
      <c r="S271" s="430">
        <f t="shared" si="107"/>
        <v>0</v>
      </c>
      <c r="T271" s="430">
        <f t="shared" si="107"/>
        <v>6117.8310000000001</v>
      </c>
      <c r="U271" s="430">
        <f t="shared" si="107"/>
        <v>6117.8310000000001</v>
      </c>
      <c r="V271" s="430">
        <f t="shared" si="107"/>
        <v>0</v>
      </c>
      <c r="W271" s="430">
        <f t="shared" si="107"/>
        <v>6117.8310000000001</v>
      </c>
      <c r="X271" s="430">
        <f t="shared" si="107"/>
        <v>6117.8310000000001</v>
      </c>
      <c r="Y271" s="430">
        <f t="shared" si="107"/>
        <v>0</v>
      </c>
      <c r="Z271" s="430">
        <f t="shared" si="107"/>
        <v>3057</v>
      </c>
      <c r="AA271" s="430">
        <f t="shared" si="107"/>
        <v>3057</v>
      </c>
      <c r="AB271" s="430">
        <f t="shared" si="107"/>
        <v>0</v>
      </c>
      <c r="AC271" s="430">
        <f t="shared" si="107"/>
        <v>0</v>
      </c>
      <c r="AD271" s="430">
        <f t="shared" si="107"/>
        <v>0</v>
      </c>
      <c r="AE271" s="430">
        <f t="shared" si="107"/>
        <v>0</v>
      </c>
      <c r="AF271" s="430">
        <f t="shared" si="107"/>
        <v>3056</v>
      </c>
      <c r="AG271" s="430">
        <f t="shared" si="107"/>
        <v>3056</v>
      </c>
      <c r="AH271" s="430">
        <f t="shared" si="107"/>
        <v>0</v>
      </c>
      <c r="AI271" s="430">
        <f t="shared" si="107"/>
        <v>0</v>
      </c>
      <c r="AJ271" s="430">
        <f t="shared" si="107"/>
        <v>0</v>
      </c>
      <c r="AK271" s="430">
        <f t="shared" si="107"/>
        <v>0</v>
      </c>
      <c r="AL271" s="436"/>
      <c r="AS271" s="269">
        <f t="shared" si="101"/>
        <v>1659.1689999999999</v>
      </c>
      <c r="AT271" s="269">
        <f t="shared" si="102"/>
        <v>3056</v>
      </c>
      <c r="AU271" s="269">
        <f t="shared" si="103"/>
        <v>0</v>
      </c>
      <c r="AV271" s="269">
        <f t="shared" si="104"/>
        <v>7707</v>
      </c>
      <c r="AW271" s="269">
        <f t="shared" si="105"/>
        <v>7777</v>
      </c>
    </row>
    <row r="272" spans="1:54" s="273" customFormat="1" ht="30" hidden="1" customHeight="1" outlineLevel="1">
      <c r="A272" s="426"/>
      <c r="B272" s="427" t="s">
        <v>965</v>
      </c>
      <c r="C272" s="427">
        <v>7469145</v>
      </c>
      <c r="D272" s="426" t="s">
        <v>966</v>
      </c>
      <c r="E272" s="426" t="s">
        <v>418</v>
      </c>
      <c r="F272" s="426" t="s">
        <v>967</v>
      </c>
      <c r="G272" s="426" t="s">
        <v>825</v>
      </c>
      <c r="H272" s="426" t="s">
        <v>968</v>
      </c>
      <c r="I272" s="431">
        <v>6360</v>
      </c>
      <c r="J272" s="431">
        <v>6290</v>
      </c>
      <c r="K272" s="431"/>
      <c r="L272" s="431">
        <v>70</v>
      </c>
      <c r="M272" s="431"/>
      <c r="N272" s="330"/>
      <c r="O272" s="431"/>
      <c r="P272" s="431"/>
      <c r="Q272" s="330"/>
      <c r="R272" s="431"/>
      <c r="S272" s="431"/>
      <c r="T272" s="431">
        <v>4165</v>
      </c>
      <c r="U272" s="431">
        <v>4165</v>
      </c>
      <c r="V272" s="431"/>
      <c r="W272" s="431">
        <v>4165</v>
      </c>
      <c r="X272" s="431">
        <v>4165</v>
      </c>
      <c r="Y272" s="431"/>
      <c r="Z272" s="431">
        <f>SUM(AA272:AE272)</f>
        <v>948</v>
      </c>
      <c r="AA272" s="431">
        <v>948</v>
      </c>
      <c r="AB272" s="431"/>
      <c r="AC272" s="431"/>
      <c r="AD272" s="431"/>
      <c r="AE272" s="431"/>
      <c r="AF272" s="431">
        <v>948</v>
      </c>
      <c r="AG272" s="431">
        <v>948</v>
      </c>
      <c r="AH272" s="431"/>
      <c r="AI272" s="431"/>
      <c r="AJ272" s="431"/>
      <c r="AK272" s="431"/>
      <c r="AL272" s="438"/>
      <c r="AM272" s="437"/>
      <c r="AS272" s="269">
        <f t="shared" si="101"/>
        <v>1247</v>
      </c>
      <c r="AT272" s="269">
        <f t="shared" si="102"/>
        <v>948</v>
      </c>
      <c r="AU272" s="269">
        <f t="shared" si="103"/>
        <v>0</v>
      </c>
      <c r="AV272" s="269">
        <f t="shared" si="104"/>
        <v>5342</v>
      </c>
      <c r="AW272" s="269">
        <f t="shared" si="105"/>
        <v>5412</v>
      </c>
    </row>
    <row r="273" spans="1:49" s="273" customFormat="1" ht="30" hidden="1" customHeight="1" outlineLevel="1">
      <c r="A273" s="426"/>
      <c r="B273" s="427" t="s">
        <v>969</v>
      </c>
      <c r="C273" s="427">
        <v>7497909</v>
      </c>
      <c r="D273" s="426" t="s">
        <v>966</v>
      </c>
      <c r="E273" s="426" t="s">
        <v>481</v>
      </c>
      <c r="F273" s="426" t="s">
        <v>970</v>
      </c>
      <c r="G273" s="426" t="s">
        <v>971</v>
      </c>
      <c r="H273" s="426" t="s">
        <v>972</v>
      </c>
      <c r="I273" s="431">
        <v>1283</v>
      </c>
      <c r="J273" s="431">
        <v>1283</v>
      </c>
      <c r="K273" s="431"/>
      <c r="L273" s="431"/>
      <c r="M273" s="431"/>
      <c r="N273" s="330"/>
      <c r="O273" s="431"/>
      <c r="P273" s="431"/>
      <c r="Q273" s="330"/>
      <c r="R273" s="431"/>
      <c r="S273" s="431"/>
      <c r="T273" s="431">
        <v>856.83100000000002</v>
      </c>
      <c r="U273" s="431">
        <v>856.83100000000002</v>
      </c>
      <c r="V273" s="431"/>
      <c r="W273" s="431">
        <v>856.83100000000002</v>
      </c>
      <c r="X273" s="431">
        <v>856.83100000000002</v>
      </c>
      <c r="Y273" s="431"/>
      <c r="Z273" s="431">
        <f>SUM(AA273:AE273)</f>
        <v>292</v>
      </c>
      <c r="AA273" s="431">
        <v>292</v>
      </c>
      <c r="AB273" s="431"/>
      <c r="AC273" s="431"/>
      <c r="AD273" s="431"/>
      <c r="AE273" s="431"/>
      <c r="AF273" s="431">
        <v>292</v>
      </c>
      <c r="AG273" s="431">
        <v>292</v>
      </c>
      <c r="AH273" s="431"/>
      <c r="AI273" s="431"/>
      <c r="AJ273" s="431"/>
      <c r="AK273" s="431"/>
      <c r="AL273" s="438"/>
      <c r="AM273" s="437"/>
      <c r="AS273" s="269">
        <f t="shared" si="101"/>
        <v>134.16899999999998</v>
      </c>
      <c r="AT273" s="269">
        <f t="shared" si="102"/>
        <v>292</v>
      </c>
      <c r="AU273" s="269">
        <f t="shared" si="103"/>
        <v>0</v>
      </c>
      <c r="AV273" s="269">
        <f t="shared" si="104"/>
        <v>991</v>
      </c>
      <c r="AW273" s="269">
        <f t="shared" si="105"/>
        <v>991</v>
      </c>
    </row>
    <row r="274" spans="1:49" s="273" customFormat="1" ht="30" hidden="1" customHeight="1" outlineLevel="1">
      <c r="A274" s="426"/>
      <c r="B274" s="427" t="s">
        <v>973</v>
      </c>
      <c r="C274" s="427">
        <v>7497919</v>
      </c>
      <c r="D274" s="426" t="s">
        <v>966</v>
      </c>
      <c r="E274" s="426" t="s">
        <v>549</v>
      </c>
      <c r="F274" s="426" t="s">
        <v>974</v>
      </c>
      <c r="G274" s="426" t="s">
        <v>971</v>
      </c>
      <c r="H274" s="426" t="s">
        <v>975</v>
      </c>
      <c r="I274" s="431">
        <v>980</v>
      </c>
      <c r="J274" s="431">
        <v>980</v>
      </c>
      <c r="K274" s="431"/>
      <c r="L274" s="431"/>
      <c r="M274" s="431"/>
      <c r="N274" s="330"/>
      <c r="O274" s="431"/>
      <c r="P274" s="431"/>
      <c r="Q274" s="330"/>
      <c r="R274" s="431"/>
      <c r="S274" s="431"/>
      <c r="T274" s="431">
        <v>352</v>
      </c>
      <c r="U274" s="431">
        <v>352</v>
      </c>
      <c r="V274" s="431"/>
      <c r="W274" s="431">
        <v>352</v>
      </c>
      <c r="X274" s="431">
        <v>352</v>
      </c>
      <c r="Y274" s="431"/>
      <c r="Z274" s="431">
        <f>SUM(AA274:AE274)</f>
        <v>522</v>
      </c>
      <c r="AA274" s="431">
        <v>522</v>
      </c>
      <c r="AB274" s="431"/>
      <c r="AC274" s="431"/>
      <c r="AD274" s="431"/>
      <c r="AE274" s="431"/>
      <c r="AF274" s="431">
        <v>522</v>
      </c>
      <c r="AG274" s="431">
        <v>522</v>
      </c>
      <c r="AH274" s="431"/>
      <c r="AI274" s="431"/>
      <c r="AJ274" s="431"/>
      <c r="AK274" s="431"/>
      <c r="AL274" s="438"/>
      <c r="AM274" s="435"/>
      <c r="AS274" s="269">
        <f t="shared" si="101"/>
        <v>106</v>
      </c>
      <c r="AT274" s="269">
        <f t="shared" si="102"/>
        <v>522</v>
      </c>
      <c r="AU274" s="269">
        <f t="shared" si="103"/>
        <v>0</v>
      </c>
      <c r="AV274" s="269">
        <f t="shared" si="104"/>
        <v>458</v>
      </c>
      <c r="AW274" s="269">
        <f t="shared" si="105"/>
        <v>458</v>
      </c>
    </row>
    <row r="275" spans="1:49" s="273" customFormat="1" ht="30" hidden="1" customHeight="1" outlineLevel="1">
      <c r="A275" s="426"/>
      <c r="B275" s="427" t="s">
        <v>976</v>
      </c>
      <c r="C275" s="427">
        <v>7497913</v>
      </c>
      <c r="D275" s="426" t="s">
        <v>966</v>
      </c>
      <c r="E275" s="426" t="s">
        <v>436</v>
      </c>
      <c r="F275" s="426" t="s">
        <v>977</v>
      </c>
      <c r="G275" s="426" t="s">
        <v>971</v>
      </c>
      <c r="H275" s="426" t="s">
        <v>978</v>
      </c>
      <c r="I275" s="431">
        <v>1021</v>
      </c>
      <c r="J275" s="431">
        <v>1021</v>
      </c>
      <c r="K275" s="431"/>
      <c r="L275" s="431"/>
      <c r="M275" s="431"/>
      <c r="N275" s="330"/>
      <c r="O275" s="431"/>
      <c r="P275" s="431"/>
      <c r="Q275" s="330"/>
      <c r="R275" s="431"/>
      <c r="S275" s="431"/>
      <c r="T275" s="431">
        <v>360</v>
      </c>
      <c r="U275" s="431">
        <v>360</v>
      </c>
      <c r="V275" s="431"/>
      <c r="W275" s="431">
        <v>360</v>
      </c>
      <c r="X275" s="431">
        <v>360</v>
      </c>
      <c r="Y275" s="431"/>
      <c r="Z275" s="431">
        <f>SUM(AA275:AE275)</f>
        <v>581</v>
      </c>
      <c r="AA275" s="431">
        <v>581</v>
      </c>
      <c r="AB275" s="431"/>
      <c r="AC275" s="431"/>
      <c r="AD275" s="431"/>
      <c r="AE275" s="431"/>
      <c r="AF275" s="431">
        <f>581-1</f>
        <v>580</v>
      </c>
      <c r="AG275" s="431">
        <f>581-1</f>
        <v>580</v>
      </c>
      <c r="AH275" s="431"/>
      <c r="AI275" s="431"/>
      <c r="AJ275" s="431"/>
      <c r="AK275" s="431"/>
      <c r="AL275" s="438"/>
      <c r="AM275" s="435"/>
      <c r="AS275" s="269">
        <f t="shared" si="101"/>
        <v>81</v>
      </c>
      <c r="AT275" s="269">
        <f t="shared" si="102"/>
        <v>580</v>
      </c>
      <c r="AU275" s="269">
        <f t="shared" si="103"/>
        <v>0</v>
      </c>
      <c r="AV275" s="269">
        <f t="shared" si="104"/>
        <v>441</v>
      </c>
      <c r="AW275" s="269">
        <f t="shared" si="105"/>
        <v>441</v>
      </c>
    </row>
    <row r="276" spans="1:49" s="273" customFormat="1" ht="30" hidden="1" customHeight="1" outlineLevel="1">
      <c r="A276" s="426"/>
      <c r="B276" s="427" t="s">
        <v>979</v>
      </c>
      <c r="C276" s="427">
        <v>7497906</v>
      </c>
      <c r="D276" s="426" t="s">
        <v>966</v>
      </c>
      <c r="E276" s="426" t="s">
        <v>431</v>
      </c>
      <c r="F276" s="426" t="s">
        <v>980</v>
      </c>
      <c r="G276" s="426" t="s">
        <v>971</v>
      </c>
      <c r="H276" s="426" t="s">
        <v>981</v>
      </c>
      <c r="I276" s="431">
        <v>1189</v>
      </c>
      <c r="J276" s="431">
        <v>1189</v>
      </c>
      <c r="K276" s="431"/>
      <c r="L276" s="431"/>
      <c r="M276" s="431"/>
      <c r="N276" s="330"/>
      <c r="O276" s="431"/>
      <c r="P276" s="431"/>
      <c r="Q276" s="330"/>
      <c r="R276" s="431"/>
      <c r="S276" s="431"/>
      <c r="T276" s="431">
        <v>384</v>
      </c>
      <c r="U276" s="431">
        <v>384</v>
      </c>
      <c r="V276" s="431"/>
      <c r="W276" s="431">
        <v>384</v>
      </c>
      <c r="X276" s="431">
        <v>384</v>
      </c>
      <c r="Y276" s="431"/>
      <c r="Z276" s="431">
        <f>SUM(AA276:AE276)</f>
        <v>714</v>
      </c>
      <c r="AA276" s="431">
        <v>714</v>
      </c>
      <c r="AB276" s="431"/>
      <c r="AC276" s="431"/>
      <c r="AD276" s="431"/>
      <c r="AE276" s="431"/>
      <c r="AF276" s="431">
        <v>714</v>
      </c>
      <c r="AG276" s="431">
        <v>714</v>
      </c>
      <c r="AH276" s="431"/>
      <c r="AI276" s="431"/>
      <c r="AJ276" s="431"/>
      <c r="AK276" s="431"/>
      <c r="AL276" s="438"/>
      <c r="AM276" s="435"/>
      <c r="AS276" s="269">
        <f t="shared" si="101"/>
        <v>91</v>
      </c>
      <c r="AT276" s="269">
        <f t="shared" si="102"/>
        <v>714</v>
      </c>
      <c r="AU276" s="269">
        <f t="shared" si="103"/>
        <v>0</v>
      </c>
      <c r="AV276" s="269">
        <f t="shared" si="104"/>
        <v>475</v>
      </c>
      <c r="AW276" s="269">
        <f t="shared" si="105"/>
        <v>475</v>
      </c>
    </row>
    <row r="277" spans="1:49" s="273" customFormat="1" ht="30" hidden="1" customHeight="1" outlineLevel="1">
      <c r="A277" s="424" t="s">
        <v>51</v>
      </c>
      <c r="B277" s="425" t="s">
        <v>255</v>
      </c>
      <c r="C277" s="425"/>
      <c r="D277" s="424"/>
      <c r="E277" s="424"/>
      <c r="F277" s="424"/>
      <c r="G277" s="424"/>
      <c r="H277" s="424"/>
      <c r="I277" s="430">
        <f>I278</f>
        <v>43741.873</v>
      </c>
      <c r="J277" s="430">
        <f>J278</f>
        <v>39776.691999999995</v>
      </c>
      <c r="K277" s="430">
        <f>K278</f>
        <v>0</v>
      </c>
      <c r="L277" s="430">
        <f>L278</f>
        <v>499</v>
      </c>
      <c r="M277" s="430">
        <f>M278</f>
        <v>3466.181</v>
      </c>
      <c r="N277" s="330"/>
      <c r="O277" s="430">
        <f>O278</f>
        <v>28875</v>
      </c>
      <c r="P277" s="430">
        <f>P278</f>
        <v>26468</v>
      </c>
      <c r="Q277" s="330"/>
      <c r="R277" s="430">
        <f t="shared" ref="R277:AC277" si="108">R278</f>
        <v>185</v>
      </c>
      <c r="S277" s="430">
        <f t="shared" si="108"/>
        <v>2222</v>
      </c>
      <c r="T277" s="430">
        <f t="shared" si="108"/>
        <v>0</v>
      </c>
      <c r="U277" s="430">
        <f t="shared" si="108"/>
        <v>0</v>
      </c>
      <c r="V277" s="430">
        <f t="shared" si="108"/>
        <v>0</v>
      </c>
      <c r="W277" s="430">
        <f t="shared" si="108"/>
        <v>0</v>
      </c>
      <c r="X277" s="430">
        <f t="shared" si="108"/>
        <v>0</v>
      </c>
      <c r="Y277" s="430">
        <f t="shared" si="108"/>
        <v>0</v>
      </c>
      <c r="Z277" s="430">
        <f t="shared" si="108"/>
        <v>43430.53</v>
      </c>
      <c r="AA277" s="430">
        <f t="shared" si="108"/>
        <v>39466.495000000003</v>
      </c>
      <c r="AB277" s="430">
        <f t="shared" si="108"/>
        <v>0</v>
      </c>
      <c r="AC277" s="430">
        <f t="shared" si="108"/>
        <v>499</v>
      </c>
      <c r="AD277" s="430"/>
      <c r="AE277" s="430">
        <f>AE278</f>
        <v>3465.0349999999999</v>
      </c>
      <c r="AF277" s="430">
        <f>AF278</f>
        <v>43431.03</v>
      </c>
      <c r="AG277" s="430">
        <f>AG278</f>
        <v>39466.994999999995</v>
      </c>
      <c r="AH277" s="430">
        <f>AH278</f>
        <v>0</v>
      </c>
      <c r="AI277" s="430">
        <f>AI278</f>
        <v>499</v>
      </c>
      <c r="AJ277" s="430"/>
      <c r="AK277" s="430">
        <f>AK278</f>
        <v>3465.0349999999999</v>
      </c>
      <c r="AL277" s="436"/>
      <c r="AM277" s="435"/>
      <c r="AS277" s="269">
        <f t="shared" si="101"/>
        <v>310.84300000000076</v>
      </c>
      <c r="AT277" s="269">
        <f t="shared" si="102"/>
        <v>39466.994999999995</v>
      </c>
      <c r="AU277" s="269">
        <f t="shared" si="103"/>
        <v>0</v>
      </c>
      <c r="AV277" s="269">
        <f t="shared" si="104"/>
        <v>309.69700000000012</v>
      </c>
      <c r="AW277" s="269">
        <f t="shared" si="105"/>
        <v>310.84300000000076</v>
      </c>
    </row>
    <row r="278" spans="1:49" s="273" customFormat="1" ht="30" hidden="1" customHeight="1" outlineLevel="1">
      <c r="A278" s="424" t="s">
        <v>964</v>
      </c>
      <c r="B278" s="425" t="s">
        <v>415</v>
      </c>
      <c r="C278" s="425"/>
      <c r="D278" s="424"/>
      <c r="E278" s="424"/>
      <c r="F278" s="424"/>
      <c r="G278" s="424"/>
      <c r="H278" s="424"/>
      <c r="I278" s="430">
        <f>SUM(I279:I340)</f>
        <v>43741.873</v>
      </c>
      <c r="J278" s="430">
        <f>SUM(J279:J340)</f>
        <v>39776.691999999995</v>
      </c>
      <c r="K278" s="430">
        <f>SUM(K279:K340)</f>
        <v>0</v>
      </c>
      <c r="L278" s="430">
        <f>SUM(L279:L340)</f>
        <v>499</v>
      </c>
      <c r="M278" s="430">
        <f>SUM(M279:M340)</f>
        <v>3466.181</v>
      </c>
      <c r="N278" s="330"/>
      <c r="O278" s="430">
        <f>SUM(O279:O340)</f>
        <v>28875</v>
      </c>
      <c r="P278" s="430">
        <f>SUM(P279:P340)</f>
        <v>26468</v>
      </c>
      <c r="Q278" s="330"/>
      <c r="R278" s="430">
        <f t="shared" ref="R278:AC278" si="109">SUM(R279:R340)</f>
        <v>185</v>
      </c>
      <c r="S278" s="430">
        <f t="shared" si="109"/>
        <v>2222</v>
      </c>
      <c r="T278" s="430">
        <f t="shared" si="109"/>
        <v>0</v>
      </c>
      <c r="U278" s="430">
        <f t="shared" si="109"/>
        <v>0</v>
      </c>
      <c r="V278" s="430">
        <f t="shared" si="109"/>
        <v>0</v>
      </c>
      <c r="W278" s="430">
        <f t="shared" si="109"/>
        <v>0</v>
      </c>
      <c r="X278" s="430">
        <f t="shared" si="109"/>
        <v>0</v>
      </c>
      <c r="Y278" s="430">
        <f t="shared" si="109"/>
        <v>0</v>
      </c>
      <c r="Z278" s="430">
        <f t="shared" si="109"/>
        <v>43430.53</v>
      </c>
      <c r="AA278" s="430">
        <f t="shared" si="109"/>
        <v>39466.495000000003</v>
      </c>
      <c r="AB278" s="430">
        <f t="shared" si="109"/>
        <v>0</v>
      </c>
      <c r="AC278" s="430">
        <f t="shared" si="109"/>
        <v>499</v>
      </c>
      <c r="AD278" s="430"/>
      <c r="AE278" s="430">
        <f>SUM(AE279:AE340)</f>
        <v>3465.0349999999999</v>
      </c>
      <c r="AF278" s="430">
        <f>SUM(AF279:AF340)</f>
        <v>43431.03</v>
      </c>
      <c r="AG278" s="430">
        <f>SUM(AG279:AG340)</f>
        <v>39466.994999999995</v>
      </c>
      <c r="AH278" s="430">
        <f>SUM(AH279:AH340)</f>
        <v>0</v>
      </c>
      <c r="AI278" s="430">
        <f>SUM(AI279:AI340)</f>
        <v>499</v>
      </c>
      <c r="AJ278" s="430"/>
      <c r="AK278" s="430">
        <f>SUM(AK279:AK340)</f>
        <v>3465.0349999999999</v>
      </c>
      <c r="AL278" s="436"/>
      <c r="AM278" s="435"/>
      <c r="AS278" s="269">
        <f t="shared" si="101"/>
        <v>310.84300000000076</v>
      </c>
      <c r="AT278" s="269">
        <f t="shared" si="102"/>
        <v>39466.994999999995</v>
      </c>
      <c r="AU278" s="269">
        <f t="shared" si="103"/>
        <v>0</v>
      </c>
      <c r="AV278" s="269">
        <f t="shared" si="104"/>
        <v>309.69700000000012</v>
      </c>
      <c r="AW278" s="269">
        <f t="shared" si="105"/>
        <v>310.84300000000076</v>
      </c>
    </row>
    <row r="279" spans="1:49" s="273" customFormat="1" ht="30" hidden="1" customHeight="1" outlineLevel="1">
      <c r="A279" s="426"/>
      <c r="B279" s="427" t="s">
        <v>982</v>
      </c>
      <c r="C279" s="427" t="s">
        <v>983</v>
      </c>
      <c r="D279" s="426" t="s">
        <v>966</v>
      </c>
      <c r="E279" s="426" t="s">
        <v>481</v>
      </c>
      <c r="F279" s="426" t="s">
        <v>984</v>
      </c>
      <c r="G279" s="426" t="s">
        <v>985</v>
      </c>
      <c r="H279" s="426" t="s">
        <v>986</v>
      </c>
      <c r="I279" s="431">
        <f t="shared" ref="I279:I285" si="110">SUM(J279:M279)</f>
        <v>766.48899999999992</v>
      </c>
      <c r="J279" s="431">
        <v>735.87199999999996</v>
      </c>
      <c r="K279" s="431"/>
      <c r="L279" s="431"/>
      <c r="M279" s="431">
        <v>30.617000000000001</v>
      </c>
      <c r="N279" s="330"/>
      <c r="O279" s="431">
        <v>886</v>
      </c>
      <c r="P279" s="431">
        <v>841</v>
      </c>
      <c r="Q279" s="330"/>
      <c r="R279" s="431"/>
      <c r="S279" s="431">
        <v>45</v>
      </c>
      <c r="T279" s="431"/>
      <c r="U279" s="431"/>
      <c r="V279" s="431"/>
      <c r="W279" s="431"/>
      <c r="X279" s="431"/>
      <c r="Y279" s="431"/>
      <c r="Z279" s="431">
        <f t="shared" ref="Z279:Z310" si="111">SUM(AA279:AE279)</f>
        <v>738.61699999999996</v>
      </c>
      <c r="AA279" s="431">
        <v>708</v>
      </c>
      <c r="AB279" s="431"/>
      <c r="AC279" s="431"/>
      <c r="AD279" s="431"/>
      <c r="AE279" s="431">
        <v>30.617000000000001</v>
      </c>
      <c r="AF279" s="431">
        <f t="shared" ref="AF279:AF310" si="112">SUM(AG279:AK279)</f>
        <v>738.947</v>
      </c>
      <c r="AG279" s="431">
        <f>708+0.33</f>
        <v>708.33</v>
      </c>
      <c r="AH279" s="431"/>
      <c r="AI279" s="431"/>
      <c r="AJ279" s="431"/>
      <c r="AK279" s="431">
        <v>30.617000000000001</v>
      </c>
      <c r="AL279" s="438"/>
      <c r="AM279" s="435"/>
      <c r="AS279" s="269">
        <f t="shared" si="101"/>
        <v>27.541999999999916</v>
      </c>
      <c r="AT279" s="269">
        <f t="shared" si="102"/>
        <v>708.33</v>
      </c>
      <c r="AU279" s="269">
        <f t="shared" si="103"/>
        <v>0</v>
      </c>
      <c r="AV279" s="269">
        <f t="shared" si="104"/>
        <v>27.541999999999916</v>
      </c>
      <c r="AW279" s="269">
        <f t="shared" si="105"/>
        <v>27.541999999999916</v>
      </c>
    </row>
    <row r="280" spans="1:49" s="273" customFormat="1" ht="30" hidden="1" customHeight="1" outlineLevel="1">
      <c r="A280" s="426"/>
      <c r="B280" s="427" t="s">
        <v>987</v>
      </c>
      <c r="C280" s="427" t="s">
        <v>988</v>
      </c>
      <c r="D280" s="426" t="s">
        <v>966</v>
      </c>
      <c r="E280" s="426" t="s">
        <v>423</v>
      </c>
      <c r="F280" s="426" t="s">
        <v>989</v>
      </c>
      <c r="G280" s="426" t="s">
        <v>985</v>
      </c>
      <c r="H280" s="426" t="s">
        <v>990</v>
      </c>
      <c r="I280" s="431">
        <f t="shared" si="110"/>
        <v>1728.837</v>
      </c>
      <c r="J280" s="431">
        <v>1659.837</v>
      </c>
      <c r="K280" s="431"/>
      <c r="L280" s="431"/>
      <c r="M280" s="431">
        <v>69</v>
      </c>
      <c r="N280" s="330"/>
      <c r="O280" s="431">
        <v>1900</v>
      </c>
      <c r="P280" s="431">
        <v>1805</v>
      </c>
      <c r="Q280" s="330"/>
      <c r="R280" s="431"/>
      <c r="S280" s="431">
        <v>95</v>
      </c>
      <c r="T280" s="431"/>
      <c r="U280" s="431"/>
      <c r="V280" s="431"/>
      <c r="W280" s="431"/>
      <c r="X280" s="431"/>
      <c r="Y280" s="431"/>
      <c r="Z280" s="431">
        <f t="shared" si="111"/>
        <v>1705</v>
      </c>
      <c r="AA280" s="431">
        <v>1636</v>
      </c>
      <c r="AB280" s="431"/>
      <c r="AC280" s="431"/>
      <c r="AD280" s="431"/>
      <c r="AE280" s="431">
        <v>69</v>
      </c>
      <c r="AF280" s="431">
        <f t="shared" si="112"/>
        <v>1704.9449999999999</v>
      </c>
      <c r="AG280" s="431">
        <f>1636-0.055</f>
        <v>1635.9449999999999</v>
      </c>
      <c r="AH280" s="431"/>
      <c r="AI280" s="431"/>
      <c r="AJ280" s="431"/>
      <c r="AK280" s="431">
        <v>69</v>
      </c>
      <c r="AL280" s="438"/>
      <c r="AM280" s="435"/>
      <c r="AS280" s="269">
        <f t="shared" si="101"/>
        <v>23.892000000000053</v>
      </c>
      <c r="AT280" s="269">
        <f t="shared" si="102"/>
        <v>1635.9449999999999</v>
      </c>
      <c r="AU280" s="269">
        <f t="shared" si="103"/>
        <v>0</v>
      </c>
      <c r="AV280" s="269">
        <f t="shared" si="104"/>
        <v>23.892000000000053</v>
      </c>
      <c r="AW280" s="269">
        <f t="shared" si="105"/>
        <v>23.892000000000053</v>
      </c>
    </row>
    <row r="281" spans="1:49" s="273" customFormat="1" ht="30" hidden="1" customHeight="1" outlineLevel="1">
      <c r="A281" s="426"/>
      <c r="B281" s="427" t="s">
        <v>991</v>
      </c>
      <c r="C281" s="427" t="s">
        <v>992</v>
      </c>
      <c r="D281" s="426" t="s">
        <v>966</v>
      </c>
      <c r="E281" s="426" t="s">
        <v>82</v>
      </c>
      <c r="F281" s="426" t="s">
        <v>993</v>
      </c>
      <c r="G281" s="426" t="s">
        <v>985</v>
      </c>
      <c r="H281" s="426" t="s">
        <v>994</v>
      </c>
      <c r="I281" s="431">
        <f t="shared" si="110"/>
        <v>1118.9669999999999</v>
      </c>
      <c r="J281" s="431">
        <v>1077.32</v>
      </c>
      <c r="K281" s="431"/>
      <c r="L281" s="431"/>
      <c r="M281" s="431">
        <v>41.646999999999998</v>
      </c>
      <c r="N281" s="330"/>
      <c r="O281" s="431">
        <f t="shared" ref="O281:O312" si="113">SUM(P281:S281)</f>
        <v>1225</v>
      </c>
      <c r="P281" s="431">
        <v>1164</v>
      </c>
      <c r="Q281" s="330"/>
      <c r="R281" s="431"/>
      <c r="S281" s="431">
        <v>61</v>
      </c>
      <c r="T281" s="431"/>
      <c r="U281" s="431"/>
      <c r="V281" s="431"/>
      <c r="W281" s="431"/>
      <c r="X281" s="431"/>
      <c r="Y281" s="431"/>
      <c r="Z281" s="431">
        <f t="shared" si="111"/>
        <v>1085</v>
      </c>
      <c r="AA281" s="431">
        <v>1044</v>
      </c>
      <c r="AB281" s="431"/>
      <c r="AC281" s="431"/>
      <c r="AD281" s="431"/>
      <c r="AE281" s="431">
        <v>41</v>
      </c>
      <c r="AF281" s="431">
        <f t="shared" si="112"/>
        <v>1085.1099999999999</v>
      </c>
      <c r="AG281" s="431">
        <f>1044+0.11</f>
        <v>1044.1099999999999</v>
      </c>
      <c r="AH281" s="431"/>
      <c r="AI281" s="431"/>
      <c r="AJ281" s="431"/>
      <c r="AK281" s="431">
        <v>41</v>
      </c>
      <c r="AL281" s="438"/>
      <c r="AM281" s="435"/>
      <c r="AS281" s="269">
        <f t="shared" si="101"/>
        <v>33.856999999999971</v>
      </c>
      <c r="AT281" s="269">
        <f t="shared" si="102"/>
        <v>1044.1099999999999</v>
      </c>
      <c r="AU281" s="269">
        <f t="shared" si="103"/>
        <v>0</v>
      </c>
      <c r="AV281" s="269">
        <f t="shared" si="104"/>
        <v>33.210000000000036</v>
      </c>
      <c r="AW281" s="269">
        <f t="shared" si="105"/>
        <v>33.856999999999971</v>
      </c>
    </row>
    <row r="282" spans="1:49" s="273" customFormat="1" ht="30" hidden="1" customHeight="1" outlineLevel="1">
      <c r="A282" s="426"/>
      <c r="B282" s="427" t="s">
        <v>995</v>
      </c>
      <c r="C282" s="427" t="s">
        <v>996</v>
      </c>
      <c r="D282" s="426" t="s">
        <v>966</v>
      </c>
      <c r="E282" s="426" t="s">
        <v>418</v>
      </c>
      <c r="F282" s="426" t="s">
        <v>997</v>
      </c>
      <c r="G282" s="426" t="s">
        <v>985</v>
      </c>
      <c r="H282" s="426" t="s">
        <v>998</v>
      </c>
      <c r="I282" s="431">
        <f t="shared" si="110"/>
        <v>1181.3150000000001</v>
      </c>
      <c r="J282" s="431">
        <v>1135.864</v>
      </c>
      <c r="K282" s="431"/>
      <c r="L282" s="431"/>
      <c r="M282" s="431">
        <v>45.451000000000001</v>
      </c>
      <c r="N282" s="330"/>
      <c r="O282" s="431">
        <f t="shared" si="113"/>
        <v>1353</v>
      </c>
      <c r="P282" s="431">
        <v>1290</v>
      </c>
      <c r="Q282" s="330"/>
      <c r="R282" s="431"/>
      <c r="S282" s="431">
        <v>63</v>
      </c>
      <c r="T282" s="431"/>
      <c r="U282" s="431"/>
      <c r="V282" s="431"/>
      <c r="W282" s="431"/>
      <c r="X282" s="431"/>
      <c r="Y282" s="431"/>
      <c r="Z282" s="431">
        <f t="shared" si="111"/>
        <v>1156.4509999999998</v>
      </c>
      <c r="AA282" s="431">
        <v>1111</v>
      </c>
      <c r="AB282" s="431"/>
      <c r="AC282" s="431"/>
      <c r="AD282" s="431"/>
      <c r="AE282" s="431">
        <v>45.450999999999901</v>
      </c>
      <c r="AF282" s="431">
        <f t="shared" si="112"/>
        <v>1156.0559999999998</v>
      </c>
      <c r="AG282" s="431">
        <f>1111-0.395</f>
        <v>1110.605</v>
      </c>
      <c r="AH282" s="431"/>
      <c r="AI282" s="431"/>
      <c r="AJ282" s="431"/>
      <c r="AK282" s="431">
        <v>45.450999999999901</v>
      </c>
      <c r="AL282" s="438"/>
      <c r="AM282" s="435"/>
      <c r="AS282" s="269">
        <f t="shared" si="101"/>
        <v>25.259000000000242</v>
      </c>
      <c r="AT282" s="269">
        <f t="shared" si="102"/>
        <v>1110.605</v>
      </c>
      <c r="AU282" s="269">
        <f t="shared" si="103"/>
        <v>0</v>
      </c>
      <c r="AV282" s="269">
        <f t="shared" si="104"/>
        <v>25.259000000000015</v>
      </c>
      <c r="AW282" s="269">
        <f t="shared" si="105"/>
        <v>25.259000000000242</v>
      </c>
    </row>
    <row r="283" spans="1:49" s="273" customFormat="1" ht="30" hidden="1" customHeight="1" outlineLevel="1">
      <c r="A283" s="426"/>
      <c r="B283" s="427" t="s">
        <v>999</v>
      </c>
      <c r="C283" s="427" t="s">
        <v>1000</v>
      </c>
      <c r="D283" s="426" t="s">
        <v>966</v>
      </c>
      <c r="E283" s="426" t="s">
        <v>445</v>
      </c>
      <c r="F283" s="426" t="s">
        <v>1001</v>
      </c>
      <c r="G283" s="426" t="s">
        <v>985</v>
      </c>
      <c r="H283" s="426" t="s">
        <v>1002</v>
      </c>
      <c r="I283" s="431">
        <f t="shared" si="110"/>
        <v>870.62599999999998</v>
      </c>
      <c r="J283" s="431">
        <v>836.59299999999996</v>
      </c>
      <c r="K283" s="431"/>
      <c r="L283" s="431"/>
      <c r="M283" s="431">
        <v>34.033000000000001</v>
      </c>
      <c r="N283" s="330"/>
      <c r="O283" s="431">
        <f t="shared" si="113"/>
        <v>964</v>
      </c>
      <c r="P283" s="431">
        <v>916</v>
      </c>
      <c r="Q283" s="330"/>
      <c r="R283" s="431"/>
      <c r="S283" s="431">
        <v>48</v>
      </c>
      <c r="T283" s="431"/>
      <c r="U283" s="431"/>
      <c r="V283" s="431"/>
      <c r="W283" s="431"/>
      <c r="X283" s="431"/>
      <c r="Y283" s="431"/>
      <c r="Z283" s="431">
        <f t="shared" si="111"/>
        <v>848.03300000000002</v>
      </c>
      <c r="AA283" s="431">
        <v>814</v>
      </c>
      <c r="AB283" s="431"/>
      <c r="AC283" s="431"/>
      <c r="AD283" s="431"/>
      <c r="AE283" s="431">
        <v>34.033000000000001</v>
      </c>
      <c r="AF283" s="431">
        <f t="shared" si="112"/>
        <v>848.322</v>
      </c>
      <c r="AG283" s="431">
        <f>814+0.289</f>
        <v>814.28899999999999</v>
      </c>
      <c r="AH283" s="431"/>
      <c r="AI283" s="431"/>
      <c r="AJ283" s="431"/>
      <c r="AK283" s="431">
        <v>34.033000000000001</v>
      </c>
      <c r="AL283" s="438"/>
      <c r="AM283" s="435"/>
      <c r="AS283" s="269">
        <f t="shared" si="101"/>
        <v>22.303999999999974</v>
      </c>
      <c r="AT283" s="269">
        <f t="shared" si="102"/>
        <v>814.28899999999999</v>
      </c>
      <c r="AU283" s="269">
        <f t="shared" si="103"/>
        <v>0</v>
      </c>
      <c r="AV283" s="269">
        <f t="shared" si="104"/>
        <v>22.303999999999974</v>
      </c>
      <c r="AW283" s="269">
        <f t="shared" si="105"/>
        <v>22.303999999999974</v>
      </c>
    </row>
    <row r="284" spans="1:49" s="273" customFormat="1" ht="30" hidden="1" customHeight="1" outlineLevel="1">
      <c r="A284" s="426"/>
      <c r="B284" s="427" t="s">
        <v>1003</v>
      </c>
      <c r="C284" s="427" t="s">
        <v>1004</v>
      </c>
      <c r="D284" s="426" t="s">
        <v>966</v>
      </c>
      <c r="E284" s="426" t="s">
        <v>436</v>
      </c>
      <c r="F284" s="426" t="s">
        <v>1005</v>
      </c>
      <c r="G284" s="426" t="s">
        <v>985</v>
      </c>
      <c r="H284" s="426" t="s">
        <v>1006</v>
      </c>
      <c r="I284" s="431">
        <f t="shared" si="110"/>
        <v>1036.2570000000001</v>
      </c>
      <c r="J284" s="431">
        <v>995.25699999999995</v>
      </c>
      <c r="K284" s="431"/>
      <c r="L284" s="431"/>
      <c r="M284" s="431">
        <v>41</v>
      </c>
      <c r="N284" s="330"/>
      <c r="O284" s="431">
        <f t="shared" si="113"/>
        <v>1146</v>
      </c>
      <c r="P284" s="431">
        <v>1089</v>
      </c>
      <c r="Q284" s="330"/>
      <c r="R284" s="431"/>
      <c r="S284" s="431">
        <v>57</v>
      </c>
      <c r="T284" s="431"/>
      <c r="U284" s="431"/>
      <c r="V284" s="431"/>
      <c r="W284" s="431"/>
      <c r="X284" s="431"/>
      <c r="Y284" s="431"/>
      <c r="Z284" s="431">
        <f t="shared" si="111"/>
        <v>1004</v>
      </c>
      <c r="AA284" s="431">
        <v>963</v>
      </c>
      <c r="AB284" s="431"/>
      <c r="AC284" s="431"/>
      <c r="AD284" s="431"/>
      <c r="AE284" s="431">
        <v>41</v>
      </c>
      <c r="AF284" s="431">
        <f t="shared" si="112"/>
        <v>1004.171</v>
      </c>
      <c r="AG284" s="431">
        <f>963+0.171</f>
        <v>963.17100000000005</v>
      </c>
      <c r="AH284" s="431"/>
      <c r="AI284" s="431"/>
      <c r="AJ284" s="431"/>
      <c r="AK284" s="431">
        <v>41</v>
      </c>
      <c r="AL284" s="438"/>
      <c r="AM284" s="435"/>
      <c r="AS284" s="269">
        <f t="shared" si="101"/>
        <v>32.086000000000013</v>
      </c>
      <c r="AT284" s="269">
        <f t="shared" si="102"/>
        <v>963.17100000000005</v>
      </c>
      <c r="AU284" s="269">
        <f t="shared" si="103"/>
        <v>0</v>
      </c>
      <c r="AV284" s="269">
        <f t="shared" si="104"/>
        <v>32.085999999999899</v>
      </c>
      <c r="AW284" s="269">
        <f t="shared" si="105"/>
        <v>32.086000000000013</v>
      </c>
    </row>
    <row r="285" spans="1:49" s="273" customFormat="1" ht="30" hidden="1" customHeight="1" outlineLevel="1">
      <c r="A285" s="426"/>
      <c r="B285" s="427" t="s">
        <v>1007</v>
      </c>
      <c r="C285" s="427" t="s">
        <v>1008</v>
      </c>
      <c r="D285" s="426" t="s">
        <v>966</v>
      </c>
      <c r="E285" s="426" t="s">
        <v>487</v>
      </c>
      <c r="F285" s="426" t="s">
        <v>1009</v>
      </c>
      <c r="G285" s="426" t="s">
        <v>985</v>
      </c>
      <c r="H285" s="426" t="s">
        <v>1010</v>
      </c>
      <c r="I285" s="431">
        <f t="shared" si="110"/>
        <v>1004.949</v>
      </c>
      <c r="J285" s="431">
        <v>964.94899999999996</v>
      </c>
      <c r="K285" s="431"/>
      <c r="L285" s="431"/>
      <c r="M285" s="431">
        <v>40</v>
      </c>
      <c r="N285" s="330"/>
      <c r="O285" s="431">
        <f t="shared" si="113"/>
        <v>1091</v>
      </c>
      <c r="P285" s="431">
        <v>1036</v>
      </c>
      <c r="Q285" s="330"/>
      <c r="R285" s="431"/>
      <c r="S285" s="431">
        <v>55</v>
      </c>
      <c r="T285" s="431"/>
      <c r="U285" s="431"/>
      <c r="V285" s="431"/>
      <c r="W285" s="431"/>
      <c r="X285" s="431"/>
      <c r="Y285" s="431"/>
      <c r="Z285" s="431">
        <f t="shared" si="111"/>
        <v>970</v>
      </c>
      <c r="AA285" s="431">
        <v>930</v>
      </c>
      <c r="AB285" s="431"/>
      <c r="AC285" s="431"/>
      <c r="AD285" s="431"/>
      <c r="AE285" s="431">
        <v>40</v>
      </c>
      <c r="AF285" s="431">
        <f t="shared" si="112"/>
        <v>969.6</v>
      </c>
      <c r="AG285" s="431">
        <f>930-0.4</f>
        <v>929.6</v>
      </c>
      <c r="AH285" s="431"/>
      <c r="AI285" s="431"/>
      <c r="AJ285" s="431"/>
      <c r="AK285" s="431">
        <v>40</v>
      </c>
      <c r="AL285" s="438"/>
      <c r="AM285" s="435"/>
      <c r="AS285" s="269">
        <f t="shared" si="101"/>
        <v>35.348999999999933</v>
      </c>
      <c r="AT285" s="269">
        <f t="shared" si="102"/>
        <v>929.6</v>
      </c>
      <c r="AU285" s="269">
        <f t="shared" si="103"/>
        <v>0</v>
      </c>
      <c r="AV285" s="269">
        <f t="shared" si="104"/>
        <v>35.348999999999933</v>
      </c>
      <c r="AW285" s="269">
        <f t="shared" si="105"/>
        <v>35.348999999999933</v>
      </c>
    </row>
    <row r="286" spans="1:49" s="273" customFormat="1" ht="30" hidden="1" customHeight="1" outlineLevel="1">
      <c r="A286" s="426"/>
      <c r="B286" s="427" t="s">
        <v>1011</v>
      </c>
      <c r="C286" s="427" t="s">
        <v>1012</v>
      </c>
      <c r="D286" s="426" t="s">
        <v>444</v>
      </c>
      <c r="E286" s="426" t="s">
        <v>445</v>
      </c>
      <c r="F286" s="426" t="s">
        <v>1013</v>
      </c>
      <c r="G286" s="426">
        <v>2016</v>
      </c>
      <c r="H286" s="426" t="s">
        <v>1014</v>
      </c>
      <c r="I286" s="431">
        <v>367.79</v>
      </c>
      <c r="J286" s="431">
        <v>350</v>
      </c>
      <c r="K286" s="431"/>
      <c r="L286" s="431">
        <v>0</v>
      </c>
      <c r="M286" s="431">
        <v>17.79</v>
      </c>
      <c r="N286" s="330"/>
      <c r="O286" s="431">
        <f t="shared" si="113"/>
        <v>368</v>
      </c>
      <c r="P286" s="431">
        <v>350</v>
      </c>
      <c r="Q286" s="330"/>
      <c r="R286" s="431"/>
      <c r="S286" s="431">
        <v>18</v>
      </c>
      <c r="T286" s="431"/>
      <c r="U286" s="431"/>
      <c r="V286" s="431"/>
      <c r="W286" s="431"/>
      <c r="X286" s="431"/>
      <c r="Y286" s="431"/>
      <c r="Z286" s="431">
        <f t="shared" si="111"/>
        <v>337.791</v>
      </c>
      <c r="AA286" s="431">
        <v>320</v>
      </c>
      <c r="AB286" s="431"/>
      <c r="AC286" s="431"/>
      <c r="AD286" s="431"/>
      <c r="AE286" s="431">
        <v>17.791</v>
      </c>
      <c r="AF286" s="431">
        <f t="shared" si="112"/>
        <v>337.791</v>
      </c>
      <c r="AG286" s="431">
        <v>320</v>
      </c>
      <c r="AH286" s="431"/>
      <c r="AI286" s="431"/>
      <c r="AJ286" s="431"/>
      <c r="AK286" s="431">
        <v>17.791</v>
      </c>
      <c r="AL286" s="438" t="s">
        <v>761</v>
      </c>
      <c r="AM286" s="435"/>
      <c r="AS286" s="269">
        <f t="shared" si="101"/>
        <v>29.999000000000024</v>
      </c>
      <c r="AT286" s="269">
        <f t="shared" si="102"/>
        <v>320</v>
      </c>
      <c r="AU286" s="269">
        <f t="shared" si="103"/>
        <v>0</v>
      </c>
      <c r="AV286" s="269">
        <f t="shared" si="104"/>
        <v>30</v>
      </c>
      <c r="AW286" s="269">
        <f t="shared" si="105"/>
        <v>29.999000000000024</v>
      </c>
    </row>
    <row r="287" spans="1:49" s="273" customFormat="1" ht="30" hidden="1" customHeight="1" outlineLevel="1">
      <c r="A287" s="426"/>
      <c r="B287" s="427" t="s">
        <v>1015</v>
      </c>
      <c r="C287" s="427" t="s">
        <v>1016</v>
      </c>
      <c r="D287" s="426" t="s">
        <v>444</v>
      </c>
      <c r="E287" s="426" t="s">
        <v>445</v>
      </c>
      <c r="F287" s="426" t="s">
        <v>1017</v>
      </c>
      <c r="G287" s="426">
        <v>2016</v>
      </c>
      <c r="H287" s="426" t="s">
        <v>1018</v>
      </c>
      <c r="I287" s="431">
        <v>668.17</v>
      </c>
      <c r="J287" s="431">
        <v>636</v>
      </c>
      <c r="K287" s="431"/>
      <c r="L287" s="431">
        <v>0</v>
      </c>
      <c r="M287" s="431">
        <v>32.17</v>
      </c>
      <c r="N287" s="330"/>
      <c r="O287" s="431">
        <f t="shared" si="113"/>
        <v>668</v>
      </c>
      <c r="P287" s="431">
        <v>636</v>
      </c>
      <c r="Q287" s="330"/>
      <c r="R287" s="431"/>
      <c r="S287" s="431">
        <v>32</v>
      </c>
      <c r="T287" s="431"/>
      <c r="U287" s="431"/>
      <c r="V287" s="431"/>
      <c r="W287" s="431"/>
      <c r="X287" s="431"/>
      <c r="Y287" s="431"/>
      <c r="Z287" s="431">
        <f t="shared" si="111"/>
        <v>632.17200000000003</v>
      </c>
      <c r="AA287" s="431">
        <v>600</v>
      </c>
      <c r="AB287" s="431"/>
      <c r="AC287" s="431"/>
      <c r="AD287" s="431"/>
      <c r="AE287" s="431">
        <v>32.171999999999997</v>
      </c>
      <c r="AF287" s="431">
        <f t="shared" si="112"/>
        <v>632.17200000000003</v>
      </c>
      <c r="AG287" s="431">
        <v>600</v>
      </c>
      <c r="AH287" s="431"/>
      <c r="AI287" s="431"/>
      <c r="AJ287" s="431"/>
      <c r="AK287" s="431">
        <v>32.171999999999997</v>
      </c>
      <c r="AL287" s="438" t="s">
        <v>761</v>
      </c>
      <c r="AM287" s="435"/>
      <c r="AS287" s="269">
        <f t="shared" si="101"/>
        <v>35.997999999999934</v>
      </c>
      <c r="AT287" s="269">
        <f t="shared" si="102"/>
        <v>600</v>
      </c>
      <c r="AU287" s="269">
        <f t="shared" si="103"/>
        <v>0</v>
      </c>
      <c r="AV287" s="269">
        <f t="shared" si="104"/>
        <v>36</v>
      </c>
      <c r="AW287" s="269">
        <f t="shared" si="105"/>
        <v>35.997999999999934</v>
      </c>
    </row>
    <row r="288" spans="1:49" s="273" customFormat="1" ht="30" hidden="1" customHeight="1" outlineLevel="1">
      <c r="A288" s="426"/>
      <c r="B288" s="427" t="s">
        <v>1019</v>
      </c>
      <c r="C288" s="427" t="s">
        <v>1020</v>
      </c>
      <c r="D288" s="426" t="s">
        <v>452</v>
      </c>
      <c r="E288" s="426" t="s">
        <v>423</v>
      </c>
      <c r="F288" s="426" t="s">
        <v>1021</v>
      </c>
      <c r="G288" s="426">
        <v>2016</v>
      </c>
      <c r="H288" s="426" t="s">
        <v>1022</v>
      </c>
      <c r="I288" s="431">
        <f t="shared" ref="I288:I319" si="114">SUM(J288:M288)</f>
        <v>366.55799999999999</v>
      </c>
      <c r="J288" s="431">
        <v>352</v>
      </c>
      <c r="K288" s="431"/>
      <c r="L288" s="431">
        <v>0</v>
      </c>
      <c r="M288" s="431">
        <v>14.558</v>
      </c>
      <c r="N288" s="330"/>
      <c r="O288" s="431">
        <f t="shared" si="113"/>
        <v>370</v>
      </c>
      <c r="P288" s="431">
        <v>352</v>
      </c>
      <c r="Q288" s="330"/>
      <c r="R288" s="431"/>
      <c r="S288" s="431">
        <v>18</v>
      </c>
      <c r="T288" s="431"/>
      <c r="U288" s="431"/>
      <c r="V288" s="431"/>
      <c r="W288" s="431"/>
      <c r="X288" s="431"/>
      <c r="Y288" s="431"/>
      <c r="Z288" s="431">
        <f t="shared" si="111"/>
        <v>366.55799999999999</v>
      </c>
      <c r="AA288" s="431">
        <v>352</v>
      </c>
      <c r="AB288" s="431"/>
      <c r="AC288" s="431"/>
      <c r="AD288" s="431"/>
      <c r="AE288" s="431">
        <v>14.558</v>
      </c>
      <c r="AF288" s="431">
        <f t="shared" si="112"/>
        <v>366.55799999999999</v>
      </c>
      <c r="AG288" s="431">
        <v>352</v>
      </c>
      <c r="AH288" s="431"/>
      <c r="AI288" s="431"/>
      <c r="AJ288" s="431"/>
      <c r="AK288" s="431">
        <v>14.558</v>
      </c>
      <c r="AL288" s="438" t="s">
        <v>761</v>
      </c>
      <c r="AM288" s="435"/>
      <c r="AS288" s="269">
        <f t="shared" si="101"/>
        <v>0</v>
      </c>
      <c r="AT288" s="269">
        <f t="shared" si="102"/>
        <v>352</v>
      </c>
      <c r="AU288" s="269">
        <f t="shared" si="103"/>
        <v>0</v>
      </c>
      <c r="AV288" s="269">
        <f t="shared" si="104"/>
        <v>0</v>
      </c>
      <c r="AW288" s="269">
        <f t="shared" si="105"/>
        <v>0</v>
      </c>
    </row>
    <row r="289" spans="1:49" s="273" customFormat="1" ht="30" hidden="1" customHeight="1" outlineLevel="1">
      <c r="A289" s="426"/>
      <c r="B289" s="427" t="s">
        <v>1023</v>
      </c>
      <c r="C289" s="427" t="s">
        <v>1024</v>
      </c>
      <c r="D289" s="426" t="s">
        <v>452</v>
      </c>
      <c r="E289" s="426" t="s">
        <v>423</v>
      </c>
      <c r="F289" s="426" t="s">
        <v>1025</v>
      </c>
      <c r="G289" s="426">
        <v>2016</v>
      </c>
      <c r="H289" s="426" t="s">
        <v>1026</v>
      </c>
      <c r="I289" s="431">
        <f t="shared" si="114"/>
        <v>321.13</v>
      </c>
      <c r="J289" s="431">
        <v>305</v>
      </c>
      <c r="K289" s="431"/>
      <c r="L289" s="431">
        <v>0</v>
      </c>
      <c r="M289" s="431">
        <v>16.13</v>
      </c>
      <c r="N289" s="330"/>
      <c r="O289" s="431">
        <f t="shared" si="113"/>
        <v>370</v>
      </c>
      <c r="P289" s="431">
        <v>352</v>
      </c>
      <c r="Q289" s="330"/>
      <c r="R289" s="431"/>
      <c r="S289" s="431">
        <v>18</v>
      </c>
      <c r="T289" s="431"/>
      <c r="U289" s="431"/>
      <c r="V289" s="431"/>
      <c r="W289" s="431"/>
      <c r="X289" s="431"/>
      <c r="Y289" s="431"/>
      <c r="Z289" s="431">
        <f t="shared" si="111"/>
        <v>286.62299999999999</v>
      </c>
      <c r="AA289" s="431">
        <v>270.495</v>
      </c>
      <c r="AB289" s="431"/>
      <c r="AC289" s="431"/>
      <c r="AD289" s="431"/>
      <c r="AE289" s="431">
        <v>16.128</v>
      </c>
      <c r="AF289" s="431">
        <f t="shared" si="112"/>
        <v>286.62299999999999</v>
      </c>
      <c r="AG289" s="431">
        <v>270.495</v>
      </c>
      <c r="AH289" s="431"/>
      <c r="AI289" s="431"/>
      <c r="AJ289" s="431"/>
      <c r="AK289" s="431">
        <v>16.128</v>
      </c>
      <c r="AL289" s="438" t="s">
        <v>761</v>
      </c>
      <c r="AM289" s="435"/>
      <c r="AS289" s="269">
        <f t="shared" si="101"/>
        <v>34.507000000000005</v>
      </c>
      <c r="AT289" s="269">
        <f t="shared" si="102"/>
        <v>270.495</v>
      </c>
      <c r="AU289" s="269">
        <f t="shared" si="103"/>
        <v>0</v>
      </c>
      <c r="AV289" s="269">
        <f t="shared" si="104"/>
        <v>34.504999999999995</v>
      </c>
      <c r="AW289" s="269">
        <f t="shared" si="105"/>
        <v>34.507000000000005</v>
      </c>
    </row>
    <row r="290" spans="1:49" s="273" customFormat="1" ht="30" hidden="1" customHeight="1" outlineLevel="1">
      <c r="A290" s="426"/>
      <c r="B290" s="427" t="s">
        <v>1027</v>
      </c>
      <c r="C290" s="427" t="s">
        <v>1028</v>
      </c>
      <c r="D290" s="426" t="s">
        <v>966</v>
      </c>
      <c r="E290" s="426" t="s">
        <v>431</v>
      </c>
      <c r="F290" s="426" t="s">
        <v>1029</v>
      </c>
      <c r="G290" s="426" t="s">
        <v>1030</v>
      </c>
      <c r="H290" s="426" t="s">
        <v>1031</v>
      </c>
      <c r="I290" s="431">
        <f t="shared" si="114"/>
        <v>935</v>
      </c>
      <c r="J290" s="431">
        <v>850</v>
      </c>
      <c r="K290" s="431"/>
      <c r="L290" s="431"/>
      <c r="M290" s="431">
        <v>85</v>
      </c>
      <c r="N290" s="330"/>
      <c r="O290" s="431">
        <f t="shared" si="113"/>
        <v>935</v>
      </c>
      <c r="P290" s="431">
        <v>850</v>
      </c>
      <c r="Q290" s="330"/>
      <c r="R290" s="431"/>
      <c r="S290" s="431">
        <v>85</v>
      </c>
      <c r="T290" s="431"/>
      <c r="U290" s="431"/>
      <c r="V290" s="431"/>
      <c r="W290" s="431"/>
      <c r="X290" s="431"/>
      <c r="Y290" s="431"/>
      <c r="Z290" s="431">
        <f t="shared" si="111"/>
        <v>935</v>
      </c>
      <c r="AA290" s="431">
        <v>850</v>
      </c>
      <c r="AB290" s="431"/>
      <c r="AC290" s="431"/>
      <c r="AD290" s="431"/>
      <c r="AE290" s="431">
        <v>85</v>
      </c>
      <c r="AF290" s="431">
        <f t="shared" si="112"/>
        <v>935</v>
      </c>
      <c r="AG290" s="431">
        <v>850</v>
      </c>
      <c r="AH290" s="431"/>
      <c r="AI290" s="431"/>
      <c r="AJ290" s="431"/>
      <c r="AK290" s="431">
        <v>85</v>
      </c>
      <c r="AL290" s="438"/>
      <c r="AM290" s="435"/>
      <c r="AS290" s="269">
        <f t="shared" si="101"/>
        <v>0</v>
      </c>
      <c r="AT290" s="269">
        <f t="shared" si="102"/>
        <v>850</v>
      </c>
      <c r="AU290" s="269">
        <f t="shared" si="103"/>
        <v>0</v>
      </c>
      <c r="AV290" s="269">
        <f t="shared" si="104"/>
        <v>0</v>
      </c>
      <c r="AW290" s="269">
        <f t="shared" si="105"/>
        <v>0</v>
      </c>
    </row>
    <row r="291" spans="1:49" s="273" customFormat="1" ht="30" hidden="1" customHeight="1" outlineLevel="1">
      <c r="A291" s="426"/>
      <c r="B291" s="427" t="s">
        <v>1032</v>
      </c>
      <c r="C291" s="427" t="s">
        <v>1033</v>
      </c>
      <c r="D291" s="426" t="s">
        <v>966</v>
      </c>
      <c r="E291" s="426" t="s">
        <v>549</v>
      </c>
      <c r="F291" s="426" t="s">
        <v>1034</v>
      </c>
      <c r="G291" s="426" t="s">
        <v>1030</v>
      </c>
      <c r="H291" s="426" t="s">
        <v>1035</v>
      </c>
      <c r="I291" s="431">
        <f t="shared" si="114"/>
        <v>920</v>
      </c>
      <c r="J291" s="431">
        <v>836</v>
      </c>
      <c r="K291" s="431"/>
      <c r="L291" s="431"/>
      <c r="M291" s="431">
        <v>84</v>
      </c>
      <c r="N291" s="330"/>
      <c r="O291" s="431">
        <f t="shared" si="113"/>
        <v>920</v>
      </c>
      <c r="P291" s="431">
        <v>836</v>
      </c>
      <c r="Q291" s="330"/>
      <c r="R291" s="431"/>
      <c r="S291" s="431">
        <v>84</v>
      </c>
      <c r="T291" s="431"/>
      <c r="U291" s="431"/>
      <c r="V291" s="431"/>
      <c r="W291" s="431"/>
      <c r="X291" s="431"/>
      <c r="Y291" s="431"/>
      <c r="Z291" s="431">
        <f t="shared" si="111"/>
        <v>920</v>
      </c>
      <c r="AA291" s="431">
        <v>836</v>
      </c>
      <c r="AB291" s="431"/>
      <c r="AC291" s="431"/>
      <c r="AD291" s="431"/>
      <c r="AE291" s="431">
        <v>84</v>
      </c>
      <c r="AF291" s="431">
        <f t="shared" si="112"/>
        <v>920</v>
      </c>
      <c r="AG291" s="431">
        <v>836</v>
      </c>
      <c r="AH291" s="431"/>
      <c r="AI291" s="431"/>
      <c r="AJ291" s="431"/>
      <c r="AK291" s="431">
        <v>84</v>
      </c>
      <c r="AL291" s="438"/>
      <c r="AM291" s="435"/>
      <c r="AS291" s="269">
        <f t="shared" si="101"/>
        <v>0</v>
      </c>
      <c r="AT291" s="269">
        <f t="shared" si="102"/>
        <v>836</v>
      </c>
      <c r="AU291" s="269">
        <f t="shared" si="103"/>
        <v>0</v>
      </c>
      <c r="AV291" s="269">
        <f t="shared" si="104"/>
        <v>0</v>
      </c>
      <c r="AW291" s="269">
        <f t="shared" si="105"/>
        <v>0</v>
      </c>
    </row>
    <row r="292" spans="1:49" s="273" customFormat="1" ht="30" hidden="1" customHeight="1" outlineLevel="1">
      <c r="A292" s="426"/>
      <c r="B292" s="427" t="s">
        <v>1036</v>
      </c>
      <c r="C292" s="427" t="s">
        <v>1037</v>
      </c>
      <c r="D292" s="426" t="s">
        <v>966</v>
      </c>
      <c r="E292" s="426" t="s">
        <v>436</v>
      </c>
      <c r="F292" s="426" t="s">
        <v>1038</v>
      </c>
      <c r="G292" s="426" t="s">
        <v>1030</v>
      </c>
      <c r="H292" s="426" t="s">
        <v>1039</v>
      </c>
      <c r="I292" s="431">
        <f t="shared" si="114"/>
        <v>330</v>
      </c>
      <c r="J292" s="431">
        <v>300</v>
      </c>
      <c r="K292" s="431"/>
      <c r="L292" s="431"/>
      <c r="M292" s="431">
        <v>30</v>
      </c>
      <c r="N292" s="330"/>
      <c r="O292" s="431">
        <f t="shared" si="113"/>
        <v>330</v>
      </c>
      <c r="P292" s="431">
        <v>300</v>
      </c>
      <c r="Q292" s="330"/>
      <c r="R292" s="431"/>
      <c r="S292" s="431">
        <v>30</v>
      </c>
      <c r="T292" s="431"/>
      <c r="U292" s="431"/>
      <c r="V292" s="431"/>
      <c r="W292" s="431"/>
      <c r="X292" s="431"/>
      <c r="Y292" s="431"/>
      <c r="Z292" s="431">
        <f t="shared" si="111"/>
        <v>330</v>
      </c>
      <c r="AA292" s="431">
        <v>300</v>
      </c>
      <c r="AB292" s="431"/>
      <c r="AC292" s="431"/>
      <c r="AD292" s="431"/>
      <c r="AE292" s="431">
        <v>30</v>
      </c>
      <c r="AF292" s="431">
        <f t="shared" si="112"/>
        <v>330</v>
      </c>
      <c r="AG292" s="431">
        <v>300</v>
      </c>
      <c r="AH292" s="431"/>
      <c r="AI292" s="431"/>
      <c r="AJ292" s="431"/>
      <c r="AK292" s="431">
        <v>30</v>
      </c>
      <c r="AL292" s="438"/>
      <c r="AM292" s="435"/>
      <c r="AS292" s="269">
        <f t="shared" si="101"/>
        <v>0</v>
      </c>
      <c r="AT292" s="269">
        <f t="shared" si="102"/>
        <v>300</v>
      </c>
      <c r="AU292" s="269">
        <f t="shared" si="103"/>
        <v>0</v>
      </c>
      <c r="AV292" s="269">
        <f t="shared" si="104"/>
        <v>0</v>
      </c>
      <c r="AW292" s="269">
        <f t="shared" si="105"/>
        <v>0</v>
      </c>
    </row>
    <row r="293" spans="1:49" s="273" customFormat="1" ht="30" hidden="1" customHeight="1" outlineLevel="1">
      <c r="A293" s="426"/>
      <c r="B293" s="427" t="s">
        <v>1040</v>
      </c>
      <c r="C293" s="427" t="s">
        <v>1041</v>
      </c>
      <c r="D293" s="426" t="s">
        <v>1042</v>
      </c>
      <c r="E293" s="426" t="s">
        <v>431</v>
      </c>
      <c r="F293" s="426" t="s">
        <v>1043</v>
      </c>
      <c r="G293" s="426" t="s">
        <v>1030</v>
      </c>
      <c r="H293" s="426" t="s">
        <v>1044</v>
      </c>
      <c r="I293" s="431">
        <f t="shared" si="114"/>
        <v>283.84800000000001</v>
      </c>
      <c r="J293" s="431">
        <v>258</v>
      </c>
      <c r="K293" s="431"/>
      <c r="L293" s="431">
        <v>0</v>
      </c>
      <c r="M293" s="431">
        <v>25.847999999999999</v>
      </c>
      <c r="N293" s="330"/>
      <c r="O293" s="431">
        <f t="shared" si="113"/>
        <v>352</v>
      </c>
      <c r="P293" s="431">
        <v>320</v>
      </c>
      <c r="Q293" s="330"/>
      <c r="R293" s="431"/>
      <c r="S293" s="431">
        <v>32</v>
      </c>
      <c r="T293" s="431"/>
      <c r="U293" s="431"/>
      <c r="V293" s="431"/>
      <c r="W293" s="431"/>
      <c r="X293" s="431"/>
      <c r="Y293" s="431"/>
      <c r="Z293" s="431">
        <f t="shared" si="111"/>
        <v>283.84800000000001</v>
      </c>
      <c r="AA293" s="431">
        <v>258</v>
      </c>
      <c r="AB293" s="431"/>
      <c r="AC293" s="431"/>
      <c r="AD293" s="431"/>
      <c r="AE293" s="431">
        <v>25.847999999999999</v>
      </c>
      <c r="AF293" s="431">
        <f t="shared" si="112"/>
        <v>283.84800000000001</v>
      </c>
      <c r="AG293" s="431">
        <v>258</v>
      </c>
      <c r="AH293" s="431"/>
      <c r="AI293" s="431"/>
      <c r="AJ293" s="431"/>
      <c r="AK293" s="431">
        <v>25.847999999999999</v>
      </c>
      <c r="AL293" s="438" t="s">
        <v>761</v>
      </c>
      <c r="AM293" s="435"/>
      <c r="AS293" s="269">
        <f t="shared" si="101"/>
        <v>0</v>
      </c>
      <c r="AT293" s="269">
        <f t="shared" si="102"/>
        <v>258</v>
      </c>
      <c r="AU293" s="269">
        <f t="shared" si="103"/>
        <v>0</v>
      </c>
      <c r="AV293" s="269">
        <f t="shared" si="104"/>
        <v>0</v>
      </c>
      <c r="AW293" s="269">
        <f t="shared" si="105"/>
        <v>0</v>
      </c>
    </row>
    <row r="294" spans="1:49" s="273" customFormat="1" ht="30" hidden="1" customHeight="1" outlineLevel="1">
      <c r="A294" s="426"/>
      <c r="B294" s="427" t="s">
        <v>1045</v>
      </c>
      <c r="C294" s="427" t="s">
        <v>1046</v>
      </c>
      <c r="D294" s="426" t="s">
        <v>486</v>
      </c>
      <c r="E294" s="426" t="s">
        <v>487</v>
      </c>
      <c r="F294" s="426" t="s">
        <v>1047</v>
      </c>
      <c r="G294" s="426" t="s">
        <v>1030</v>
      </c>
      <c r="H294" s="426" t="s">
        <v>1048</v>
      </c>
      <c r="I294" s="431">
        <f t="shared" si="114"/>
        <v>674.23699999999997</v>
      </c>
      <c r="J294" s="431">
        <v>615</v>
      </c>
      <c r="K294" s="431"/>
      <c r="L294" s="431">
        <v>0</v>
      </c>
      <c r="M294" s="431">
        <v>59.237000000000002</v>
      </c>
      <c r="N294" s="330"/>
      <c r="O294" s="431">
        <f t="shared" si="113"/>
        <v>726</v>
      </c>
      <c r="P294" s="431">
        <v>660</v>
      </c>
      <c r="Q294" s="330"/>
      <c r="R294" s="431"/>
      <c r="S294" s="431">
        <v>66</v>
      </c>
      <c r="T294" s="431"/>
      <c r="U294" s="431"/>
      <c r="V294" s="431"/>
      <c r="W294" s="431"/>
      <c r="X294" s="431"/>
      <c r="Y294" s="431"/>
      <c r="Z294" s="431">
        <f t="shared" si="111"/>
        <v>674.23699999999997</v>
      </c>
      <c r="AA294" s="431">
        <v>615</v>
      </c>
      <c r="AB294" s="431"/>
      <c r="AC294" s="431"/>
      <c r="AD294" s="431"/>
      <c r="AE294" s="431">
        <v>59.237000000000002</v>
      </c>
      <c r="AF294" s="431">
        <f t="shared" si="112"/>
        <v>674.23699999999997</v>
      </c>
      <c r="AG294" s="431">
        <v>615</v>
      </c>
      <c r="AH294" s="431"/>
      <c r="AI294" s="431"/>
      <c r="AJ294" s="431"/>
      <c r="AK294" s="431">
        <v>59.237000000000002</v>
      </c>
      <c r="AL294" s="438" t="s">
        <v>761</v>
      </c>
      <c r="AM294" s="435"/>
      <c r="AS294" s="269">
        <f t="shared" si="101"/>
        <v>0</v>
      </c>
      <c r="AT294" s="269">
        <f t="shared" si="102"/>
        <v>615</v>
      </c>
      <c r="AU294" s="269">
        <f t="shared" si="103"/>
        <v>0</v>
      </c>
      <c r="AV294" s="269">
        <f t="shared" si="104"/>
        <v>0</v>
      </c>
      <c r="AW294" s="269">
        <f t="shared" si="105"/>
        <v>0</v>
      </c>
    </row>
    <row r="295" spans="1:49" s="273" customFormat="1" ht="30" hidden="1" customHeight="1" outlineLevel="1">
      <c r="A295" s="426"/>
      <c r="B295" s="427" t="s">
        <v>1049</v>
      </c>
      <c r="C295" s="427" t="s">
        <v>1050</v>
      </c>
      <c r="D295" s="426" t="s">
        <v>452</v>
      </c>
      <c r="E295" s="426" t="s">
        <v>423</v>
      </c>
      <c r="F295" s="426" t="s">
        <v>1051</v>
      </c>
      <c r="G295" s="426" t="s">
        <v>1030</v>
      </c>
      <c r="H295" s="426" t="s">
        <v>1052</v>
      </c>
      <c r="I295" s="431">
        <f t="shared" si="114"/>
        <v>550.5</v>
      </c>
      <c r="J295" s="431">
        <v>500</v>
      </c>
      <c r="K295" s="431"/>
      <c r="L295" s="431">
        <v>0</v>
      </c>
      <c r="M295" s="431">
        <v>50.5</v>
      </c>
      <c r="N295" s="330"/>
      <c r="O295" s="431">
        <f t="shared" si="113"/>
        <v>550</v>
      </c>
      <c r="P295" s="431">
        <v>500</v>
      </c>
      <c r="Q295" s="330"/>
      <c r="R295" s="431"/>
      <c r="S295" s="431">
        <v>50</v>
      </c>
      <c r="T295" s="431"/>
      <c r="U295" s="431"/>
      <c r="V295" s="431"/>
      <c r="W295" s="431"/>
      <c r="X295" s="431"/>
      <c r="Y295" s="431"/>
      <c r="Z295" s="431">
        <f t="shared" si="111"/>
        <v>550</v>
      </c>
      <c r="AA295" s="431">
        <v>500</v>
      </c>
      <c r="AB295" s="431"/>
      <c r="AC295" s="431"/>
      <c r="AD295" s="431"/>
      <c r="AE295" s="431">
        <v>50</v>
      </c>
      <c r="AF295" s="431">
        <f t="shared" si="112"/>
        <v>550</v>
      </c>
      <c r="AG295" s="431">
        <v>500</v>
      </c>
      <c r="AH295" s="431"/>
      <c r="AI295" s="431"/>
      <c r="AJ295" s="431"/>
      <c r="AK295" s="431">
        <v>50</v>
      </c>
      <c r="AL295" s="438" t="s">
        <v>761</v>
      </c>
      <c r="AM295" s="435"/>
      <c r="AS295" s="269">
        <f t="shared" si="101"/>
        <v>0.5</v>
      </c>
      <c r="AT295" s="269">
        <f t="shared" si="102"/>
        <v>500</v>
      </c>
      <c r="AU295" s="269">
        <f t="shared" si="103"/>
        <v>0</v>
      </c>
      <c r="AV295" s="269">
        <f t="shared" si="104"/>
        <v>0</v>
      </c>
      <c r="AW295" s="269">
        <f t="shared" si="105"/>
        <v>0.5</v>
      </c>
    </row>
    <row r="296" spans="1:49" s="273" customFormat="1" ht="30" hidden="1" customHeight="1" outlineLevel="1">
      <c r="A296" s="426"/>
      <c r="B296" s="427" t="s">
        <v>1053</v>
      </c>
      <c r="C296" s="427" t="s">
        <v>1054</v>
      </c>
      <c r="D296" s="426" t="s">
        <v>548</v>
      </c>
      <c r="E296" s="426" t="s">
        <v>549</v>
      </c>
      <c r="F296" s="426" t="s">
        <v>1055</v>
      </c>
      <c r="G296" s="426" t="s">
        <v>1030</v>
      </c>
      <c r="H296" s="426"/>
      <c r="I296" s="431">
        <f t="shared" si="114"/>
        <v>919</v>
      </c>
      <c r="J296" s="431">
        <v>835</v>
      </c>
      <c r="K296" s="431"/>
      <c r="L296" s="431">
        <v>0</v>
      </c>
      <c r="M296" s="431">
        <v>84</v>
      </c>
      <c r="N296" s="330"/>
      <c r="O296" s="431">
        <f t="shared" si="113"/>
        <v>919</v>
      </c>
      <c r="P296" s="431">
        <v>835</v>
      </c>
      <c r="Q296" s="330"/>
      <c r="R296" s="431"/>
      <c r="S296" s="431">
        <v>84</v>
      </c>
      <c r="T296" s="431"/>
      <c r="U296" s="431"/>
      <c r="V296" s="431"/>
      <c r="W296" s="431"/>
      <c r="X296" s="431"/>
      <c r="Y296" s="431"/>
      <c r="Z296" s="431">
        <f t="shared" si="111"/>
        <v>919</v>
      </c>
      <c r="AA296" s="431">
        <v>835</v>
      </c>
      <c r="AB296" s="431"/>
      <c r="AC296" s="431"/>
      <c r="AD296" s="431"/>
      <c r="AE296" s="431">
        <v>84</v>
      </c>
      <c r="AF296" s="431">
        <f t="shared" si="112"/>
        <v>919</v>
      </c>
      <c r="AG296" s="431">
        <v>835</v>
      </c>
      <c r="AH296" s="431"/>
      <c r="AI296" s="431"/>
      <c r="AJ296" s="431"/>
      <c r="AK296" s="431">
        <v>84</v>
      </c>
      <c r="AL296" s="438" t="s">
        <v>761</v>
      </c>
      <c r="AM296" s="435"/>
      <c r="AS296" s="269">
        <f t="shared" si="101"/>
        <v>0</v>
      </c>
      <c r="AT296" s="269">
        <f t="shared" si="102"/>
        <v>835</v>
      </c>
      <c r="AU296" s="269">
        <f t="shared" si="103"/>
        <v>0</v>
      </c>
      <c r="AV296" s="269">
        <f t="shared" si="104"/>
        <v>0</v>
      </c>
      <c r="AW296" s="269">
        <f t="shared" si="105"/>
        <v>0</v>
      </c>
    </row>
    <row r="297" spans="1:49" s="273" customFormat="1" ht="30" hidden="1" customHeight="1" outlineLevel="1">
      <c r="A297" s="426"/>
      <c r="B297" s="427" t="s">
        <v>1056</v>
      </c>
      <c r="C297" s="427" t="s">
        <v>1057</v>
      </c>
      <c r="D297" s="426" t="s">
        <v>553</v>
      </c>
      <c r="E297" s="426" t="s">
        <v>82</v>
      </c>
      <c r="F297" s="426" t="s">
        <v>1058</v>
      </c>
      <c r="G297" s="426" t="s">
        <v>1030</v>
      </c>
      <c r="H297" s="426" t="s">
        <v>1059</v>
      </c>
      <c r="I297" s="431">
        <f t="shared" si="114"/>
        <v>544.9</v>
      </c>
      <c r="J297" s="431">
        <v>513</v>
      </c>
      <c r="K297" s="431"/>
      <c r="L297" s="431"/>
      <c r="M297" s="431">
        <v>31.9</v>
      </c>
      <c r="N297" s="330"/>
      <c r="O297" s="431">
        <f t="shared" si="113"/>
        <v>570</v>
      </c>
      <c r="P297" s="431">
        <v>513</v>
      </c>
      <c r="Q297" s="330"/>
      <c r="R297" s="431"/>
      <c r="S297" s="431">
        <v>57</v>
      </c>
      <c r="T297" s="431"/>
      <c r="U297" s="431"/>
      <c r="V297" s="431"/>
      <c r="W297" s="431"/>
      <c r="X297" s="431"/>
      <c r="Y297" s="431"/>
      <c r="Z297" s="431">
        <f t="shared" si="111"/>
        <v>544.9</v>
      </c>
      <c r="AA297" s="431">
        <v>513</v>
      </c>
      <c r="AB297" s="431"/>
      <c r="AC297" s="431"/>
      <c r="AD297" s="431"/>
      <c r="AE297" s="431">
        <v>31.9</v>
      </c>
      <c r="AF297" s="431">
        <f t="shared" si="112"/>
        <v>544.9</v>
      </c>
      <c r="AG297" s="431">
        <v>513</v>
      </c>
      <c r="AH297" s="431"/>
      <c r="AI297" s="431"/>
      <c r="AJ297" s="431"/>
      <c r="AK297" s="431">
        <v>31.9</v>
      </c>
      <c r="AL297" s="438" t="s">
        <v>761</v>
      </c>
      <c r="AM297" s="435"/>
      <c r="AS297" s="269">
        <f t="shared" si="101"/>
        <v>0</v>
      </c>
      <c r="AT297" s="269">
        <f t="shared" si="102"/>
        <v>513</v>
      </c>
      <c r="AU297" s="269">
        <f t="shared" si="103"/>
        <v>0</v>
      </c>
      <c r="AV297" s="269">
        <f t="shared" si="104"/>
        <v>0</v>
      </c>
      <c r="AW297" s="269">
        <f t="shared" si="105"/>
        <v>0</v>
      </c>
    </row>
    <row r="298" spans="1:49" s="273" customFormat="1" ht="30" hidden="1" customHeight="1" outlineLevel="1">
      <c r="A298" s="426"/>
      <c r="B298" s="427" t="s">
        <v>1060</v>
      </c>
      <c r="C298" s="427" t="s">
        <v>1061</v>
      </c>
      <c r="D298" s="426" t="s">
        <v>480</v>
      </c>
      <c r="E298" s="426" t="s">
        <v>481</v>
      </c>
      <c r="F298" s="426" t="s">
        <v>1062</v>
      </c>
      <c r="G298" s="426" t="s">
        <v>1030</v>
      </c>
      <c r="H298" s="426" t="s">
        <v>1063</v>
      </c>
      <c r="I298" s="431">
        <f t="shared" si="114"/>
        <v>600</v>
      </c>
      <c r="J298" s="431">
        <v>539</v>
      </c>
      <c r="K298" s="431"/>
      <c r="L298" s="431">
        <v>0</v>
      </c>
      <c r="M298" s="431">
        <v>61</v>
      </c>
      <c r="N298" s="330"/>
      <c r="O298" s="431">
        <f t="shared" si="113"/>
        <v>600</v>
      </c>
      <c r="P298" s="431">
        <v>539</v>
      </c>
      <c r="Q298" s="330"/>
      <c r="R298" s="431"/>
      <c r="S298" s="431">
        <v>61</v>
      </c>
      <c r="T298" s="431"/>
      <c r="U298" s="431"/>
      <c r="V298" s="431"/>
      <c r="W298" s="431"/>
      <c r="X298" s="431"/>
      <c r="Y298" s="431"/>
      <c r="Z298" s="431">
        <f t="shared" si="111"/>
        <v>600</v>
      </c>
      <c r="AA298" s="431">
        <v>539</v>
      </c>
      <c r="AB298" s="431"/>
      <c r="AC298" s="431">
        <v>0</v>
      </c>
      <c r="AD298" s="431"/>
      <c r="AE298" s="431">
        <v>61</v>
      </c>
      <c r="AF298" s="431">
        <f t="shared" si="112"/>
        <v>600</v>
      </c>
      <c r="AG298" s="431">
        <v>539</v>
      </c>
      <c r="AH298" s="431"/>
      <c r="AI298" s="431">
        <v>0</v>
      </c>
      <c r="AJ298" s="431"/>
      <c r="AK298" s="431">
        <v>61</v>
      </c>
      <c r="AL298" s="438" t="s">
        <v>761</v>
      </c>
      <c r="AM298" s="435"/>
      <c r="AS298" s="269">
        <f t="shared" si="101"/>
        <v>0</v>
      </c>
      <c r="AT298" s="269">
        <f t="shared" si="102"/>
        <v>539</v>
      </c>
      <c r="AU298" s="269">
        <f t="shared" si="103"/>
        <v>0</v>
      </c>
      <c r="AV298" s="269">
        <f t="shared" si="104"/>
        <v>0</v>
      </c>
      <c r="AW298" s="269">
        <f t="shared" si="105"/>
        <v>0</v>
      </c>
    </row>
    <row r="299" spans="1:49" s="273" customFormat="1" ht="30" hidden="1" customHeight="1" outlineLevel="1">
      <c r="A299" s="426"/>
      <c r="B299" s="427" t="s">
        <v>1064</v>
      </c>
      <c r="C299" s="427" t="s">
        <v>1065</v>
      </c>
      <c r="D299" s="426" t="s">
        <v>435</v>
      </c>
      <c r="E299" s="426" t="s">
        <v>436</v>
      </c>
      <c r="F299" s="426" t="s">
        <v>1066</v>
      </c>
      <c r="G299" s="426" t="s">
        <v>1030</v>
      </c>
      <c r="H299" s="426" t="s">
        <v>1067</v>
      </c>
      <c r="I299" s="431">
        <f t="shared" si="114"/>
        <v>872</v>
      </c>
      <c r="J299" s="431">
        <v>800</v>
      </c>
      <c r="K299" s="431"/>
      <c r="L299" s="431">
        <v>0</v>
      </c>
      <c r="M299" s="431">
        <v>72</v>
      </c>
      <c r="N299" s="330"/>
      <c r="O299" s="431">
        <f t="shared" si="113"/>
        <v>880</v>
      </c>
      <c r="P299" s="431">
        <v>800</v>
      </c>
      <c r="Q299" s="330"/>
      <c r="R299" s="431"/>
      <c r="S299" s="431">
        <v>80</v>
      </c>
      <c r="T299" s="431"/>
      <c r="U299" s="431"/>
      <c r="V299" s="431"/>
      <c r="W299" s="431"/>
      <c r="X299" s="431"/>
      <c r="Y299" s="431"/>
      <c r="Z299" s="431">
        <f t="shared" si="111"/>
        <v>872</v>
      </c>
      <c r="AA299" s="431">
        <v>800</v>
      </c>
      <c r="AB299" s="431"/>
      <c r="AC299" s="431">
        <v>0</v>
      </c>
      <c r="AD299" s="431"/>
      <c r="AE299" s="431">
        <v>72</v>
      </c>
      <c r="AF299" s="431">
        <f t="shared" si="112"/>
        <v>872</v>
      </c>
      <c r="AG299" s="431">
        <v>800</v>
      </c>
      <c r="AH299" s="431"/>
      <c r="AI299" s="431">
        <v>0</v>
      </c>
      <c r="AJ299" s="431"/>
      <c r="AK299" s="431">
        <v>72</v>
      </c>
      <c r="AL299" s="438" t="s">
        <v>761</v>
      </c>
      <c r="AM299" s="435"/>
      <c r="AS299" s="269">
        <f t="shared" si="101"/>
        <v>0</v>
      </c>
      <c r="AT299" s="269">
        <f t="shared" si="102"/>
        <v>800</v>
      </c>
      <c r="AU299" s="269">
        <f t="shared" si="103"/>
        <v>0</v>
      </c>
      <c r="AV299" s="269">
        <f t="shared" si="104"/>
        <v>0</v>
      </c>
      <c r="AW299" s="269">
        <f t="shared" si="105"/>
        <v>0</v>
      </c>
    </row>
    <row r="300" spans="1:49" s="273" customFormat="1" ht="30" hidden="1" customHeight="1" outlineLevel="1">
      <c r="A300" s="426"/>
      <c r="B300" s="427" t="s">
        <v>1068</v>
      </c>
      <c r="C300" s="427"/>
      <c r="D300" s="426" t="s">
        <v>465</v>
      </c>
      <c r="E300" s="426" t="s">
        <v>418</v>
      </c>
      <c r="F300" s="426" t="s">
        <v>615</v>
      </c>
      <c r="G300" s="426" t="s">
        <v>1030</v>
      </c>
      <c r="H300" s="426"/>
      <c r="I300" s="431">
        <f t="shared" si="114"/>
        <v>247.9</v>
      </c>
      <c r="J300" s="431">
        <v>220</v>
      </c>
      <c r="K300" s="431"/>
      <c r="L300" s="431"/>
      <c r="M300" s="431">
        <v>27.9</v>
      </c>
      <c r="N300" s="330"/>
      <c r="O300" s="431">
        <f t="shared" si="113"/>
        <v>245</v>
      </c>
      <c r="P300" s="431">
        <v>220</v>
      </c>
      <c r="Q300" s="330"/>
      <c r="R300" s="431"/>
      <c r="S300" s="431">
        <v>25</v>
      </c>
      <c r="T300" s="431"/>
      <c r="U300" s="431"/>
      <c r="V300" s="431"/>
      <c r="W300" s="431"/>
      <c r="X300" s="431"/>
      <c r="Y300" s="431"/>
      <c r="Z300" s="431">
        <f t="shared" si="111"/>
        <v>247.9</v>
      </c>
      <c r="AA300" s="431">
        <v>220</v>
      </c>
      <c r="AB300" s="431"/>
      <c r="AC300" s="431"/>
      <c r="AD300" s="431"/>
      <c r="AE300" s="431">
        <v>27.9</v>
      </c>
      <c r="AF300" s="431">
        <f t="shared" si="112"/>
        <v>247.9</v>
      </c>
      <c r="AG300" s="431">
        <v>220</v>
      </c>
      <c r="AH300" s="431"/>
      <c r="AI300" s="431"/>
      <c r="AJ300" s="431"/>
      <c r="AK300" s="431">
        <v>27.9</v>
      </c>
      <c r="AL300" s="438" t="s">
        <v>761</v>
      </c>
      <c r="AM300" s="435"/>
      <c r="AS300" s="269">
        <f t="shared" si="101"/>
        <v>0</v>
      </c>
      <c r="AT300" s="269">
        <f t="shared" si="102"/>
        <v>220</v>
      </c>
      <c r="AU300" s="269">
        <f t="shared" si="103"/>
        <v>0</v>
      </c>
      <c r="AV300" s="269">
        <f t="shared" si="104"/>
        <v>0</v>
      </c>
      <c r="AW300" s="269">
        <f t="shared" si="105"/>
        <v>0</v>
      </c>
    </row>
    <row r="301" spans="1:49" s="273" customFormat="1" ht="30" hidden="1" customHeight="1" outlineLevel="1">
      <c r="A301" s="426"/>
      <c r="B301" s="427" t="s">
        <v>1069</v>
      </c>
      <c r="C301" s="427"/>
      <c r="D301" s="426" t="s">
        <v>465</v>
      </c>
      <c r="E301" s="426" t="s">
        <v>418</v>
      </c>
      <c r="F301" s="426" t="s">
        <v>1070</v>
      </c>
      <c r="G301" s="426" t="s">
        <v>1030</v>
      </c>
      <c r="H301" s="426"/>
      <c r="I301" s="431">
        <f t="shared" si="114"/>
        <v>604.5</v>
      </c>
      <c r="J301" s="431">
        <v>540</v>
      </c>
      <c r="K301" s="431"/>
      <c r="L301" s="431"/>
      <c r="M301" s="431">
        <v>64.5</v>
      </c>
      <c r="N301" s="330"/>
      <c r="O301" s="431">
        <f t="shared" si="113"/>
        <v>600</v>
      </c>
      <c r="P301" s="431">
        <v>540</v>
      </c>
      <c r="Q301" s="330"/>
      <c r="R301" s="431"/>
      <c r="S301" s="431">
        <v>60</v>
      </c>
      <c r="T301" s="431"/>
      <c r="U301" s="431"/>
      <c r="V301" s="431"/>
      <c r="W301" s="431"/>
      <c r="X301" s="431"/>
      <c r="Y301" s="431"/>
      <c r="Z301" s="431">
        <f t="shared" si="111"/>
        <v>604.5</v>
      </c>
      <c r="AA301" s="431">
        <v>540</v>
      </c>
      <c r="AB301" s="431"/>
      <c r="AC301" s="431"/>
      <c r="AD301" s="431"/>
      <c r="AE301" s="431">
        <v>64.5</v>
      </c>
      <c r="AF301" s="431">
        <f t="shared" si="112"/>
        <v>604.5</v>
      </c>
      <c r="AG301" s="431">
        <v>540</v>
      </c>
      <c r="AH301" s="431"/>
      <c r="AI301" s="431"/>
      <c r="AJ301" s="431"/>
      <c r="AK301" s="431">
        <v>64.5</v>
      </c>
      <c r="AL301" s="438" t="s">
        <v>761</v>
      </c>
      <c r="AM301" s="435"/>
      <c r="AS301" s="269">
        <f t="shared" si="101"/>
        <v>0</v>
      </c>
      <c r="AT301" s="269">
        <f t="shared" si="102"/>
        <v>540</v>
      </c>
      <c r="AU301" s="269">
        <f t="shared" si="103"/>
        <v>0</v>
      </c>
      <c r="AV301" s="269">
        <f t="shared" si="104"/>
        <v>0</v>
      </c>
      <c r="AW301" s="269">
        <f t="shared" si="105"/>
        <v>0</v>
      </c>
    </row>
    <row r="302" spans="1:49" s="273" customFormat="1" ht="30" hidden="1" customHeight="1" outlineLevel="1">
      <c r="A302" s="426"/>
      <c r="B302" s="427" t="s">
        <v>1071</v>
      </c>
      <c r="C302" s="427"/>
      <c r="D302" s="426" t="s">
        <v>486</v>
      </c>
      <c r="E302" s="426" t="s">
        <v>487</v>
      </c>
      <c r="F302" s="426" t="s">
        <v>1072</v>
      </c>
      <c r="G302" s="426" t="s">
        <v>1030</v>
      </c>
      <c r="H302" s="426"/>
      <c r="I302" s="431">
        <f t="shared" si="114"/>
        <v>612</v>
      </c>
      <c r="J302" s="431">
        <v>547</v>
      </c>
      <c r="K302" s="431"/>
      <c r="L302" s="431"/>
      <c r="M302" s="431">
        <v>65</v>
      </c>
      <c r="N302" s="330"/>
      <c r="O302" s="431">
        <f t="shared" si="113"/>
        <v>610</v>
      </c>
      <c r="P302" s="431">
        <v>548</v>
      </c>
      <c r="Q302" s="330"/>
      <c r="R302" s="431"/>
      <c r="S302" s="431">
        <v>62</v>
      </c>
      <c r="T302" s="431"/>
      <c r="U302" s="431"/>
      <c r="V302" s="431"/>
      <c r="W302" s="431"/>
      <c r="X302" s="431"/>
      <c r="Y302" s="431"/>
      <c r="Z302" s="431">
        <f t="shared" si="111"/>
        <v>612</v>
      </c>
      <c r="AA302" s="431">
        <v>547</v>
      </c>
      <c r="AB302" s="431"/>
      <c r="AC302" s="431"/>
      <c r="AD302" s="431"/>
      <c r="AE302" s="431">
        <v>65</v>
      </c>
      <c r="AF302" s="431">
        <f t="shared" si="112"/>
        <v>612</v>
      </c>
      <c r="AG302" s="431">
        <v>547</v>
      </c>
      <c r="AH302" s="431"/>
      <c r="AI302" s="431"/>
      <c r="AJ302" s="431"/>
      <c r="AK302" s="431">
        <v>65</v>
      </c>
      <c r="AL302" s="438" t="s">
        <v>761</v>
      </c>
      <c r="AM302" s="435"/>
      <c r="AS302" s="269">
        <f t="shared" si="101"/>
        <v>0</v>
      </c>
      <c r="AT302" s="269">
        <f t="shared" si="102"/>
        <v>547</v>
      </c>
      <c r="AU302" s="269">
        <f t="shared" si="103"/>
        <v>0</v>
      </c>
      <c r="AV302" s="269">
        <f t="shared" si="104"/>
        <v>0</v>
      </c>
      <c r="AW302" s="269">
        <f t="shared" si="105"/>
        <v>0</v>
      </c>
    </row>
    <row r="303" spans="1:49" s="273" customFormat="1" ht="30" hidden="1" customHeight="1" outlineLevel="1">
      <c r="A303" s="426"/>
      <c r="B303" s="427" t="s">
        <v>1073</v>
      </c>
      <c r="C303" s="427"/>
      <c r="D303" s="426" t="s">
        <v>553</v>
      </c>
      <c r="E303" s="426" t="s">
        <v>82</v>
      </c>
      <c r="F303" s="426" t="s">
        <v>578</v>
      </c>
      <c r="G303" s="426" t="s">
        <v>1030</v>
      </c>
      <c r="H303" s="426"/>
      <c r="I303" s="431">
        <f t="shared" si="114"/>
        <v>674.9</v>
      </c>
      <c r="J303" s="431">
        <v>600</v>
      </c>
      <c r="K303" s="431"/>
      <c r="L303" s="431"/>
      <c r="M303" s="431">
        <v>74.900000000000006</v>
      </c>
      <c r="N303" s="330"/>
      <c r="O303" s="431">
        <f t="shared" si="113"/>
        <v>667</v>
      </c>
      <c r="P303" s="431">
        <v>600</v>
      </c>
      <c r="Q303" s="330"/>
      <c r="R303" s="431"/>
      <c r="S303" s="431">
        <v>67</v>
      </c>
      <c r="T303" s="431"/>
      <c r="U303" s="431"/>
      <c r="V303" s="431"/>
      <c r="W303" s="431"/>
      <c r="X303" s="431"/>
      <c r="Y303" s="431"/>
      <c r="Z303" s="431">
        <f t="shared" si="111"/>
        <v>674.9</v>
      </c>
      <c r="AA303" s="431">
        <v>600</v>
      </c>
      <c r="AB303" s="431"/>
      <c r="AC303" s="431"/>
      <c r="AD303" s="431"/>
      <c r="AE303" s="431">
        <v>74.900000000000006</v>
      </c>
      <c r="AF303" s="431">
        <f t="shared" si="112"/>
        <v>674.9</v>
      </c>
      <c r="AG303" s="431">
        <v>600</v>
      </c>
      <c r="AH303" s="431"/>
      <c r="AI303" s="431"/>
      <c r="AJ303" s="431"/>
      <c r="AK303" s="431">
        <v>74.900000000000006</v>
      </c>
      <c r="AL303" s="438" t="s">
        <v>761</v>
      </c>
      <c r="AM303" s="435"/>
      <c r="AS303" s="269">
        <f t="shared" si="101"/>
        <v>0</v>
      </c>
      <c r="AT303" s="269">
        <f t="shared" si="102"/>
        <v>600</v>
      </c>
      <c r="AU303" s="269">
        <f t="shared" si="103"/>
        <v>0</v>
      </c>
      <c r="AV303" s="269">
        <f t="shared" si="104"/>
        <v>0</v>
      </c>
      <c r="AW303" s="269">
        <f t="shared" si="105"/>
        <v>0</v>
      </c>
    </row>
    <row r="304" spans="1:49" s="273" customFormat="1" ht="30" hidden="1" customHeight="1" outlineLevel="1">
      <c r="A304" s="426"/>
      <c r="B304" s="427" t="s">
        <v>1074</v>
      </c>
      <c r="C304" s="427"/>
      <c r="D304" s="426" t="s">
        <v>475</v>
      </c>
      <c r="E304" s="426" t="s">
        <v>431</v>
      </c>
      <c r="F304" s="426" t="s">
        <v>1075</v>
      </c>
      <c r="G304" s="426" t="s">
        <v>1030</v>
      </c>
      <c r="H304" s="426"/>
      <c r="I304" s="431">
        <f t="shared" si="114"/>
        <v>367.5</v>
      </c>
      <c r="J304" s="431">
        <v>318.5</v>
      </c>
      <c r="K304" s="431"/>
      <c r="L304" s="431"/>
      <c r="M304" s="431">
        <v>49</v>
      </c>
      <c r="N304" s="330"/>
      <c r="O304" s="431">
        <f t="shared" si="113"/>
        <v>384</v>
      </c>
      <c r="P304" s="431">
        <v>345</v>
      </c>
      <c r="Q304" s="330"/>
      <c r="R304" s="431"/>
      <c r="S304" s="431">
        <v>39</v>
      </c>
      <c r="T304" s="431"/>
      <c r="U304" s="431"/>
      <c r="V304" s="431"/>
      <c r="W304" s="431"/>
      <c r="X304" s="431"/>
      <c r="Y304" s="431"/>
      <c r="Z304" s="431">
        <f t="shared" si="111"/>
        <v>367.5</v>
      </c>
      <c r="AA304" s="431">
        <v>318.5</v>
      </c>
      <c r="AB304" s="431"/>
      <c r="AC304" s="431"/>
      <c r="AD304" s="431"/>
      <c r="AE304" s="431">
        <v>49</v>
      </c>
      <c r="AF304" s="431">
        <f t="shared" si="112"/>
        <v>367.5</v>
      </c>
      <c r="AG304" s="431">
        <v>318.5</v>
      </c>
      <c r="AH304" s="431"/>
      <c r="AI304" s="431"/>
      <c r="AJ304" s="431"/>
      <c r="AK304" s="431">
        <v>49</v>
      </c>
      <c r="AL304" s="438" t="s">
        <v>761</v>
      </c>
      <c r="AM304" s="435"/>
      <c r="AS304" s="269">
        <f t="shared" si="101"/>
        <v>0</v>
      </c>
      <c r="AT304" s="269">
        <f t="shared" si="102"/>
        <v>318.5</v>
      </c>
      <c r="AU304" s="269">
        <f t="shared" si="103"/>
        <v>0</v>
      </c>
      <c r="AV304" s="269">
        <f t="shared" si="104"/>
        <v>0</v>
      </c>
      <c r="AW304" s="269">
        <f t="shared" si="105"/>
        <v>0</v>
      </c>
    </row>
    <row r="305" spans="1:49" s="273" customFormat="1" ht="30" hidden="1" customHeight="1" outlineLevel="1">
      <c r="A305" s="426"/>
      <c r="B305" s="427" t="s">
        <v>1076</v>
      </c>
      <c r="C305" s="427"/>
      <c r="D305" s="426" t="s">
        <v>475</v>
      </c>
      <c r="E305" s="426" t="s">
        <v>431</v>
      </c>
      <c r="F305" s="426" t="s">
        <v>1077</v>
      </c>
      <c r="G305" s="426" t="s">
        <v>1030</v>
      </c>
      <c r="H305" s="426"/>
      <c r="I305" s="431">
        <f t="shared" si="114"/>
        <v>349.5</v>
      </c>
      <c r="J305" s="431">
        <v>326.5</v>
      </c>
      <c r="K305" s="431"/>
      <c r="L305" s="431"/>
      <c r="M305" s="431">
        <v>23</v>
      </c>
      <c r="N305" s="330"/>
      <c r="O305" s="431">
        <f t="shared" si="113"/>
        <v>334</v>
      </c>
      <c r="P305" s="431">
        <v>300</v>
      </c>
      <c r="Q305" s="330"/>
      <c r="R305" s="431"/>
      <c r="S305" s="431">
        <v>34</v>
      </c>
      <c r="T305" s="431"/>
      <c r="U305" s="431"/>
      <c r="V305" s="431"/>
      <c r="W305" s="431"/>
      <c r="X305" s="431"/>
      <c r="Y305" s="431"/>
      <c r="Z305" s="431">
        <f t="shared" si="111"/>
        <v>349.5</v>
      </c>
      <c r="AA305" s="431">
        <v>326.5</v>
      </c>
      <c r="AB305" s="431"/>
      <c r="AC305" s="431"/>
      <c r="AD305" s="431"/>
      <c r="AE305" s="431">
        <v>23</v>
      </c>
      <c r="AF305" s="431">
        <f t="shared" si="112"/>
        <v>349.5</v>
      </c>
      <c r="AG305" s="431">
        <v>326.5</v>
      </c>
      <c r="AH305" s="431"/>
      <c r="AI305" s="431"/>
      <c r="AJ305" s="431"/>
      <c r="AK305" s="431">
        <v>23</v>
      </c>
      <c r="AL305" s="438" t="s">
        <v>761</v>
      </c>
      <c r="AM305" s="435"/>
      <c r="AS305" s="269">
        <f t="shared" si="101"/>
        <v>0</v>
      </c>
      <c r="AT305" s="269">
        <f t="shared" si="102"/>
        <v>326.5</v>
      </c>
      <c r="AU305" s="269">
        <f t="shared" si="103"/>
        <v>0</v>
      </c>
      <c r="AV305" s="269">
        <f t="shared" si="104"/>
        <v>0</v>
      </c>
      <c r="AW305" s="269">
        <f t="shared" si="105"/>
        <v>0</v>
      </c>
    </row>
    <row r="306" spans="1:49" s="273" customFormat="1" ht="30" hidden="1" customHeight="1" outlineLevel="1">
      <c r="A306" s="426"/>
      <c r="B306" s="427" t="s">
        <v>1078</v>
      </c>
      <c r="C306" s="427"/>
      <c r="D306" s="426" t="s">
        <v>966</v>
      </c>
      <c r="E306" s="426" t="s">
        <v>487</v>
      </c>
      <c r="F306" s="426" t="s">
        <v>1079</v>
      </c>
      <c r="G306" s="426" t="s">
        <v>522</v>
      </c>
      <c r="H306" s="426"/>
      <c r="I306" s="431">
        <f t="shared" si="114"/>
        <v>1138</v>
      </c>
      <c r="J306" s="431">
        <v>1013</v>
      </c>
      <c r="K306" s="431"/>
      <c r="L306" s="431">
        <v>23</v>
      </c>
      <c r="M306" s="431">
        <v>102</v>
      </c>
      <c r="N306" s="330"/>
      <c r="O306" s="431">
        <f t="shared" si="113"/>
        <v>1138</v>
      </c>
      <c r="P306" s="431">
        <v>1013</v>
      </c>
      <c r="Q306" s="330"/>
      <c r="R306" s="431">
        <v>23</v>
      </c>
      <c r="S306" s="431">
        <v>102</v>
      </c>
      <c r="T306" s="431"/>
      <c r="U306" s="431"/>
      <c r="V306" s="431"/>
      <c r="W306" s="431"/>
      <c r="X306" s="431"/>
      <c r="Y306" s="431"/>
      <c r="Z306" s="431">
        <f t="shared" si="111"/>
        <v>1138</v>
      </c>
      <c r="AA306" s="431">
        <v>1013</v>
      </c>
      <c r="AB306" s="431"/>
      <c r="AC306" s="431">
        <v>23</v>
      </c>
      <c r="AD306" s="431"/>
      <c r="AE306" s="431">
        <v>102</v>
      </c>
      <c r="AF306" s="431">
        <f t="shared" si="112"/>
        <v>1138</v>
      </c>
      <c r="AG306" s="431">
        <v>1013</v>
      </c>
      <c r="AH306" s="431"/>
      <c r="AI306" s="431">
        <v>23</v>
      </c>
      <c r="AJ306" s="431"/>
      <c r="AK306" s="431">
        <v>102</v>
      </c>
      <c r="AL306" s="438"/>
      <c r="AM306" s="435"/>
      <c r="AS306" s="269">
        <f t="shared" si="101"/>
        <v>0</v>
      </c>
      <c r="AT306" s="269">
        <f t="shared" si="102"/>
        <v>1013</v>
      </c>
      <c r="AU306" s="269">
        <f t="shared" si="103"/>
        <v>0</v>
      </c>
      <c r="AV306" s="269">
        <f t="shared" si="104"/>
        <v>0</v>
      </c>
      <c r="AW306" s="269">
        <f t="shared" si="105"/>
        <v>0</v>
      </c>
    </row>
    <row r="307" spans="1:49" s="273" customFormat="1" ht="30" hidden="1" customHeight="1" outlineLevel="1">
      <c r="A307" s="426"/>
      <c r="B307" s="427" t="s">
        <v>1080</v>
      </c>
      <c r="C307" s="427"/>
      <c r="D307" s="426" t="s">
        <v>966</v>
      </c>
      <c r="E307" s="426" t="s">
        <v>423</v>
      </c>
      <c r="F307" s="426" t="s">
        <v>1081</v>
      </c>
      <c r="G307" s="426" t="s">
        <v>522</v>
      </c>
      <c r="H307" s="426"/>
      <c r="I307" s="431">
        <f t="shared" si="114"/>
        <v>1138</v>
      </c>
      <c r="J307" s="431">
        <v>1013</v>
      </c>
      <c r="K307" s="431"/>
      <c r="L307" s="431">
        <v>23</v>
      </c>
      <c r="M307" s="431">
        <v>102</v>
      </c>
      <c r="N307" s="330"/>
      <c r="O307" s="431">
        <f t="shared" si="113"/>
        <v>1138</v>
      </c>
      <c r="P307" s="431">
        <v>1013</v>
      </c>
      <c r="Q307" s="330"/>
      <c r="R307" s="431">
        <v>23</v>
      </c>
      <c r="S307" s="431">
        <v>102</v>
      </c>
      <c r="T307" s="431"/>
      <c r="U307" s="431"/>
      <c r="V307" s="431"/>
      <c r="W307" s="431"/>
      <c r="X307" s="431"/>
      <c r="Y307" s="431"/>
      <c r="Z307" s="431">
        <f t="shared" si="111"/>
        <v>1138</v>
      </c>
      <c r="AA307" s="431">
        <v>1013</v>
      </c>
      <c r="AB307" s="431"/>
      <c r="AC307" s="431">
        <v>23</v>
      </c>
      <c r="AD307" s="431"/>
      <c r="AE307" s="431">
        <v>102</v>
      </c>
      <c r="AF307" s="431">
        <f t="shared" si="112"/>
        <v>1138</v>
      </c>
      <c r="AG307" s="431">
        <v>1013</v>
      </c>
      <c r="AH307" s="431"/>
      <c r="AI307" s="431">
        <v>23</v>
      </c>
      <c r="AJ307" s="431"/>
      <c r="AK307" s="431">
        <v>102</v>
      </c>
      <c r="AL307" s="438"/>
      <c r="AM307" s="435"/>
      <c r="AS307" s="269">
        <f t="shared" si="101"/>
        <v>0</v>
      </c>
      <c r="AT307" s="269">
        <f t="shared" si="102"/>
        <v>1013</v>
      </c>
      <c r="AU307" s="269">
        <f t="shared" si="103"/>
        <v>0</v>
      </c>
      <c r="AV307" s="269">
        <f t="shared" si="104"/>
        <v>0</v>
      </c>
      <c r="AW307" s="269">
        <f t="shared" si="105"/>
        <v>0</v>
      </c>
    </row>
    <row r="308" spans="1:49" s="273" customFormat="1" ht="30" hidden="1" customHeight="1" outlineLevel="1">
      <c r="A308" s="426"/>
      <c r="B308" s="427" t="s">
        <v>1082</v>
      </c>
      <c r="C308" s="427"/>
      <c r="D308" s="426" t="s">
        <v>966</v>
      </c>
      <c r="E308" s="426" t="s">
        <v>481</v>
      </c>
      <c r="F308" s="426" t="s">
        <v>1083</v>
      </c>
      <c r="G308" s="426" t="s">
        <v>522</v>
      </c>
      <c r="H308" s="426"/>
      <c r="I308" s="431">
        <f t="shared" si="114"/>
        <v>909</v>
      </c>
      <c r="J308" s="431">
        <v>810</v>
      </c>
      <c r="K308" s="431"/>
      <c r="L308" s="431">
        <v>18</v>
      </c>
      <c r="M308" s="431">
        <v>81</v>
      </c>
      <c r="N308" s="330"/>
      <c r="O308" s="431">
        <f t="shared" si="113"/>
        <v>909</v>
      </c>
      <c r="P308" s="431">
        <v>810</v>
      </c>
      <c r="Q308" s="330"/>
      <c r="R308" s="431">
        <v>18</v>
      </c>
      <c r="S308" s="431">
        <v>81</v>
      </c>
      <c r="T308" s="431"/>
      <c r="U308" s="431"/>
      <c r="V308" s="431"/>
      <c r="W308" s="431"/>
      <c r="X308" s="431"/>
      <c r="Y308" s="431"/>
      <c r="Z308" s="431">
        <f t="shared" si="111"/>
        <v>909</v>
      </c>
      <c r="AA308" s="431">
        <v>810</v>
      </c>
      <c r="AB308" s="431"/>
      <c r="AC308" s="431">
        <v>18</v>
      </c>
      <c r="AD308" s="431"/>
      <c r="AE308" s="431">
        <v>81</v>
      </c>
      <c r="AF308" s="431">
        <f t="shared" si="112"/>
        <v>909</v>
      </c>
      <c r="AG308" s="431">
        <v>810</v>
      </c>
      <c r="AH308" s="431"/>
      <c r="AI308" s="431">
        <v>18</v>
      </c>
      <c r="AJ308" s="431"/>
      <c r="AK308" s="431">
        <v>81</v>
      </c>
      <c r="AL308" s="438"/>
      <c r="AM308" s="435"/>
      <c r="AS308" s="269">
        <f t="shared" si="101"/>
        <v>0</v>
      </c>
      <c r="AT308" s="269">
        <f t="shared" si="102"/>
        <v>810</v>
      </c>
      <c r="AU308" s="269">
        <f t="shared" si="103"/>
        <v>0</v>
      </c>
      <c r="AV308" s="269">
        <f t="shared" si="104"/>
        <v>0</v>
      </c>
      <c r="AW308" s="269">
        <f t="shared" si="105"/>
        <v>0</v>
      </c>
    </row>
    <row r="309" spans="1:49" s="273" customFormat="1" ht="30" hidden="1" customHeight="1" outlineLevel="1">
      <c r="A309" s="426"/>
      <c r="B309" s="427" t="s">
        <v>1084</v>
      </c>
      <c r="C309" s="427"/>
      <c r="D309" s="426" t="s">
        <v>966</v>
      </c>
      <c r="E309" s="426" t="s">
        <v>436</v>
      </c>
      <c r="F309" s="426" t="s">
        <v>1085</v>
      </c>
      <c r="G309" s="426" t="s">
        <v>522</v>
      </c>
      <c r="H309" s="426"/>
      <c r="I309" s="431">
        <f t="shared" si="114"/>
        <v>1000</v>
      </c>
      <c r="J309" s="431">
        <v>891</v>
      </c>
      <c r="K309" s="431"/>
      <c r="L309" s="431">
        <v>20</v>
      </c>
      <c r="M309" s="431">
        <v>89</v>
      </c>
      <c r="N309" s="330"/>
      <c r="O309" s="431">
        <f t="shared" si="113"/>
        <v>1000</v>
      </c>
      <c r="P309" s="431">
        <v>891</v>
      </c>
      <c r="Q309" s="330"/>
      <c r="R309" s="431">
        <v>20</v>
      </c>
      <c r="S309" s="431">
        <v>89</v>
      </c>
      <c r="T309" s="431"/>
      <c r="U309" s="431"/>
      <c r="V309" s="431"/>
      <c r="W309" s="431"/>
      <c r="X309" s="431"/>
      <c r="Y309" s="431"/>
      <c r="Z309" s="431">
        <f t="shared" si="111"/>
        <v>1000</v>
      </c>
      <c r="AA309" s="431">
        <v>891</v>
      </c>
      <c r="AB309" s="431"/>
      <c r="AC309" s="431">
        <v>20</v>
      </c>
      <c r="AD309" s="431"/>
      <c r="AE309" s="431">
        <v>89</v>
      </c>
      <c r="AF309" s="431">
        <f t="shared" si="112"/>
        <v>1000</v>
      </c>
      <c r="AG309" s="431">
        <v>891</v>
      </c>
      <c r="AH309" s="431"/>
      <c r="AI309" s="431">
        <v>20</v>
      </c>
      <c r="AJ309" s="431"/>
      <c r="AK309" s="431">
        <v>89</v>
      </c>
      <c r="AL309" s="438"/>
      <c r="AM309" s="435"/>
      <c r="AS309" s="269">
        <f t="shared" si="101"/>
        <v>0</v>
      </c>
      <c r="AT309" s="269">
        <f t="shared" si="102"/>
        <v>891</v>
      </c>
      <c r="AU309" s="269">
        <f t="shared" si="103"/>
        <v>0</v>
      </c>
      <c r="AV309" s="269">
        <f t="shared" si="104"/>
        <v>0</v>
      </c>
      <c r="AW309" s="269">
        <f t="shared" si="105"/>
        <v>0</v>
      </c>
    </row>
    <row r="310" spans="1:49" s="273" customFormat="1" ht="30" hidden="1" customHeight="1" outlineLevel="1">
      <c r="A310" s="426"/>
      <c r="B310" s="427" t="s">
        <v>1086</v>
      </c>
      <c r="C310" s="427"/>
      <c r="D310" s="426" t="s">
        <v>966</v>
      </c>
      <c r="E310" s="426" t="s">
        <v>82</v>
      </c>
      <c r="F310" s="426" t="s">
        <v>1087</v>
      </c>
      <c r="G310" s="426" t="s">
        <v>522</v>
      </c>
      <c r="H310" s="426"/>
      <c r="I310" s="431">
        <f t="shared" si="114"/>
        <v>2167</v>
      </c>
      <c r="J310" s="431">
        <v>1931</v>
      </c>
      <c r="K310" s="431"/>
      <c r="L310" s="431">
        <v>42</v>
      </c>
      <c r="M310" s="431">
        <v>194</v>
      </c>
      <c r="N310" s="330"/>
      <c r="O310" s="431">
        <f t="shared" si="113"/>
        <v>2167</v>
      </c>
      <c r="P310" s="431">
        <v>1931</v>
      </c>
      <c r="Q310" s="330"/>
      <c r="R310" s="431">
        <v>42</v>
      </c>
      <c r="S310" s="431">
        <v>194</v>
      </c>
      <c r="T310" s="431"/>
      <c r="U310" s="431"/>
      <c r="V310" s="431"/>
      <c r="W310" s="431"/>
      <c r="X310" s="431"/>
      <c r="Y310" s="431"/>
      <c r="Z310" s="431">
        <f t="shared" si="111"/>
        <v>2167</v>
      </c>
      <c r="AA310" s="431">
        <v>1931</v>
      </c>
      <c r="AB310" s="431"/>
      <c r="AC310" s="431">
        <v>42</v>
      </c>
      <c r="AD310" s="431"/>
      <c r="AE310" s="431">
        <v>194</v>
      </c>
      <c r="AF310" s="431">
        <f t="shared" si="112"/>
        <v>2167</v>
      </c>
      <c r="AG310" s="431">
        <v>1931</v>
      </c>
      <c r="AH310" s="431"/>
      <c r="AI310" s="431">
        <v>42</v>
      </c>
      <c r="AJ310" s="431"/>
      <c r="AK310" s="431">
        <v>194</v>
      </c>
      <c r="AL310" s="438"/>
      <c r="AM310" s="435"/>
      <c r="AS310" s="269">
        <f t="shared" si="101"/>
        <v>0</v>
      </c>
      <c r="AT310" s="269">
        <f t="shared" si="102"/>
        <v>1931</v>
      </c>
      <c r="AU310" s="269">
        <f t="shared" si="103"/>
        <v>0</v>
      </c>
      <c r="AV310" s="269">
        <f t="shared" si="104"/>
        <v>0</v>
      </c>
      <c r="AW310" s="269">
        <f t="shared" si="105"/>
        <v>0</v>
      </c>
    </row>
    <row r="311" spans="1:49" s="273" customFormat="1" ht="30" hidden="1" customHeight="1" outlineLevel="1">
      <c r="A311" s="426"/>
      <c r="B311" s="427" t="s">
        <v>1088</v>
      </c>
      <c r="C311" s="427"/>
      <c r="D311" s="426" t="s">
        <v>966</v>
      </c>
      <c r="E311" s="426" t="s">
        <v>431</v>
      </c>
      <c r="F311" s="426" t="s">
        <v>1089</v>
      </c>
      <c r="G311" s="426" t="s">
        <v>522</v>
      </c>
      <c r="H311" s="426"/>
      <c r="I311" s="431">
        <f t="shared" si="114"/>
        <v>1138</v>
      </c>
      <c r="J311" s="431">
        <v>1013</v>
      </c>
      <c r="K311" s="431"/>
      <c r="L311" s="431">
        <v>23</v>
      </c>
      <c r="M311" s="431">
        <v>102</v>
      </c>
      <c r="N311" s="330"/>
      <c r="O311" s="431">
        <f t="shared" si="113"/>
        <v>1138</v>
      </c>
      <c r="P311" s="431">
        <v>1013</v>
      </c>
      <c r="Q311" s="330"/>
      <c r="R311" s="431">
        <v>23</v>
      </c>
      <c r="S311" s="431">
        <v>102</v>
      </c>
      <c r="T311" s="431"/>
      <c r="U311" s="431"/>
      <c r="V311" s="431"/>
      <c r="W311" s="431"/>
      <c r="X311" s="431"/>
      <c r="Y311" s="431"/>
      <c r="Z311" s="431">
        <f t="shared" ref="Z311:Z340" si="115">SUM(AA311:AE311)</f>
        <v>1138</v>
      </c>
      <c r="AA311" s="431">
        <v>1013</v>
      </c>
      <c r="AB311" s="431"/>
      <c r="AC311" s="431">
        <v>23</v>
      </c>
      <c r="AD311" s="431"/>
      <c r="AE311" s="431">
        <v>102</v>
      </c>
      <c r="AF311" s="431">
        <f t="shared" ref="AF311:AF340" si="116">SUM(AG311:AK311)</f>
        <v>1138</v>
      </c>
      <c r="AG311" s="431">
        <v>1013</v>
      </c>
      <c r="AH311" s="431"/>
      <c r="AI311" s="431">
        <v>23</v>
      </c>
      <c r="AJ311" s="431"/>
      <c r="AK311" s="431">
        <v>102</v>
      </c>
      <c r="AL311" s="438"/>
      <c r="AM311" s="435"/>
      <c r="AS311" s="269">
        <f t="shared" si="101"/>
        <v>0</v>
      </c>
      <c r="AT311" s="269">
        <f t="shared" si="102"/>
        <v>1013</v>
      </c>
      <c r="AU311" s="269">
        <f t="shared" si="103"/>
        <v>0</v>
      </c>
      <c r="AV311" s="269">
        <f t="shared" si="104"/>
        <v>0</v>
      </c>
      <c r="AW311" s="269">
        <f t="shared" si="105"/>
        <v>0</v>
      </c>
    </row>
    <row r="312" spans="1:49" s="273" customFormat="1" ht="30" hidden="1" customHeight="1" outlineLevel="1">
      <c r="A312" s="426"/>
      <c r="B312" s="427" t="s">
        <v>1090</v>
      </c>
      <c r="C312" s="427"/>
      <c r="D312" s="426" t="s">
        <v>465</v>
      </c>
      <c r="E312" s="426" t="s">
        <v>418</v>
      </c>
      <c r="F312" s="426" t="s">
        <v>1091</v>
      </c>
      <c r="G312" s="426">
        <v>2018</v>
      </c>
      <c r="H312" s="426"/>
      <c r="I312" s="431">
        <f t="shared" si="114"/>
        <v>79</v>
      </c>
      <c r="J312" s="431">
        <v>70</v>
      </c>
      <c r="K312" s="431"/>
      <c r="L312" s="431">
        <v>2</v>
      </c>
      <c r="M312" s="431">
        <v>7</v>
      </c>
      <c r="N312" s="330"/>
      <c r="O312" s="431">
        <f t="shared" si="113"/>
        <v>79</v>
      </c>
      <c r="P312" s="431">
        <v>70</v>
      </c>
      <c r="Q312" s="330"/>
      <c r="R312" s="431">
        <v>2</v>
      </c>
      <c r="S312" s="431">
        <v>7</v>
      </c>
      <c r="T312" s="431"/>
      <c r="U312" s="431"/>
      <c r="V312" s="431"/>
      <c r="W312" s="431"/>
      <c r="X312" s="431"/>
      <c r="Y312" s="431"/>
      <c r="Z312" s="431">
        <f t="shared" si="115"/>
        <v>79</v>
      </c>
      <c r="AA312" s="431">
        <v>70</v>
      </c>
      <c r="AB312" s="431"/>
      <c r="AC312" s="431">
        <v>2</v>
      </c>
      <c r="AD312" s="431"/>
      <c r="AE312" s="431">
        <v>7</v>
      </c>
      <c r="AF312" s="431">
        <f t="shared" si="116"/>
        <v>79</v>
      </c>
      <c r="AG312" s="431">
        <v>70</v>
      </c>
      <c r="AH312" s="431"/>
      <c r="AI312" s="431">
        <v>2</v>
      </c>
      <c r="AJ312" s="431"/>
      <c r="AK312" s="431">
        <v>7</v>
      </c>
      <c r="AL312" s="438" t="s">
        <v>761</v>
      </c>
      <c r="AM312" s="435"/>
      <c r="AS312" s="269">
        <f t="shared" si="101"/>
        <v>0</v>
      </c>
      <c r="AT312" s="269">
        <f t="shared" si="102"/>
        <v>70</v>
      </c>
      <c r="AU312" s="269">
        <f t="shared" si="103"/>
        <v>0</v>
      </c>
      <c r="AV312" s="269">
        <f t="shared" si="104"/>
        <v>0</v>
      </c>
      <c r="AW312" s="269">
        <f t="shared" si="105"/>
        <v>0</v>
      </c>
    </row>
    <row r="313" spans="1:49" s="273" customFormat="1" ht="30" hidden="1" customHeight="1" outlineLevel="1">
      <c r="A313" s="426"/>
      <c r="B313" s="427" t="s">
        <v>1092</v>
      </c>
      <c r="C313" s="427"/>
      <c r="D313" s="426" t="s">
        <v>465</v>
      </c>
      <c r="E313" s="426" t="s">
        <v>418</v>
      </c>
      <c r="F313" s="426" t="s">
        <v>1091</v>
      </c>
      <c r="G313" s="426">
        <v>2018</v>
      </c>
      <c r="H313" s="426"/>
      <c r="I313" s="431">
        <f t="shared" si="114"/>
        <v>79</v>
      </c>
      <c r="J313" s="431">
        <v>70</v>
      </c>
      <c r="K313" s="431"/>
      <c r="L313" s="431">
        <v>2</v>
      </c>
      <c r="M313" s="431">
        <v>7</v>
      </c>
      <c r="N313" s="330"/>
      <c r="O313" s="431">
        <f t="shared" ref="O313:O340" si="117">SUM(P313:S313)</f>
        <v>79</v>
      </c>
      <c r="P313" s="431">
        <v>70</v>
      </c>
      <c r="Q313" s="330"/>
      <c r="R313" s="431">
        <v>2</v>
      </c>
      <c r="S313" s="431">
        <v>7</v>
      </c>
      <c r="T313" s="431"/>
      <c r="U313" s="431"/>
      <c r="V313" s="431"/>
      <c r="W313" s="431"/>
      <c r="X313" s="431"/>
      <c r="Y313" s="431"/>
      <c r="Z313" s="431">
        <f t="shared" si="115"/>
        <v>79</v>
      </c>
      <c r="AA313" s="431">
        <v>70</v>
      </c>
      <c r="AB313" s="431"/>
      <c r="AC313" s="431">
        <v>2</v>
      </c>
      <c r="AD313" s="431"/>
      <c r="AE313" s="431">
        <v>7</v>
      </c>
      <c r="AF313" s="431">
        <f t="shared" si="116"/>
        <v>79</v>
      </c>
      <c r="AG313" s="431">
        <v>70</v>
      </c>
      <c r="AH313" s="431"/>
      <c r="AI313" s="431">
        <v>2</v>
      </c>
      <c r="AJ313" s="431"/>
      <c r="AK313" s="431">
        <v>7</v>
      </c>
      <c r="AL313" s="438" t="s">
        <v>761</v>
      </c>
      <c r="AM313" s="435"/>
      <c r="AS313" s="269">
        <f t="shared" si="101"/>
        <v>0</v>
      </c>
      <c r="AT313" s="269">
        <f t="shared" si="102"/>
        <v>70</v>
      </c>
      <c r="AU313" s="269">
        <f t="shared" si="103"/>
        <v>0</v>
      </c>
      <c r="AV313" s="269">
        <f t="shared" si="104"/>
        <v>0</v>
      </c>
      <c r="AW313" s="269">
        <f t="shared" si="105"/>
        <v>0</v>
      </c>
    </row>
    <row r="314" spans="1:49" s="273" customFormat="1" ht="30" hidden="1" customHeight="1" outlineLevel="1">
      <c r="A314" s="426"/>
      <c r="B314" s="427" t="s">
        <v>1093</v>
      </c>
      <c r="C314" s="427"/>
      <c r="D314" s="426" t="s">
        <v>465</v>
      </c>
      <c r="E314" s="426" t="s">
        <v>418</v>
      </c>
      <c r="F314" s="426" t="s">
        <v>1091</v>
      </c>
      <c r="G314" s="426">
        <v>2018</v>
      </c>
      <c r="H314" s="426"/>
      <c r="I314" s="431">
        <f t="shared" si="114"/>
        <v>79</v>
      </c>
      <c r="J314" s="431">
        <v>70</v>
      </c>
      <c r="K314" s="431"/>
      <c r="L314" s="431">
        <v>2</v>
      </c>
      <c r="M314" s="431">
        <v>7</v>
      </c>
      <c r="N314" s="330"/>
      <c r="O314" s="431">
        <f t="shared" si="117"/>
        <v>79</v>
      </c>
      <c r="P314" s="431">
        <v>70</v>
      </c>
      <c r="Q314" s="330"/>
      <c r="R314" s="431">
        <v>2</v>
      </c>
      <c r="S314" s="431">
        <v>7</v>
      </c>
      <c r="T314" s="431"/>
      <c r="U314" s="431"/>
      <c r="V314" s="431"/>
      <c r="W314" s="431"/>
      <c r="X314" s="431"/>
      <c r="Y314" s="431"/>
      <c r="Z314" s="431">
        <f t="shared" si="115"/>
        <v>79</v>
      </c>
      <c r="AA314" s="431">
        <v>70</v>
      </c>
      <c r="AB314" s="431"/>
      <c r="AC314" s="431">
        <v>2</v>
      </c>
      <c r="AD314" s="431"/>
      <c r="AE314" s="431">
        <v>7</v>
      </c>
      <c r="AF314" s="431">
        <f t="shared" si="116"/>
        <v>79</v>
      </c>
      <c r="AG314" s="431">
        <v>70</v>
      </c>
      <c r="AH314" s="431"/>
      <c r="AI314" s="431">
        <v>2</v>
      </c>
      <c r="AJ314" s="431"/>
      <c r="AK314" s="431">
        <v>7</v>
      </c>
      <c r="AL314" s="438" t="s">
        <v>761</v>
      </c>
      <c r="AM314" s="435"/>
      <c r="AS314" s="269">
        <f t="shared" si="101"/>
        <v>0</v>
      </c>
      <c r="AT314" s="269">
        <f t="shared" si="102"/>
        <v>70</v>
      </c>
      <c r="AU314" s="269">
        <f t="shared" si="103"/>
        <v>0</v>
      </c>
      <c r="AV314" s="269">
        <f t="shared" si="104"/>
        <v>0</v>
      </c>
      <c r="AW314" s="269">
        <f t="shared" si="105"/>
        <v>0</v>
      </c>
    </row>
    <row r="315" spans="1:49" s="273" customFormat="1" ht="30" hidden="1" customHeight="1" outlineLevel="1">
      <c r="A315" s="426"/>
      <c r="B315" s="427" t="s">
        <v>1094</v>
      </c>
      <c r="C315" s="427"/>
      <c r="D315" s="426" t="s">
        <v>465</v>
      </c>
      <c r="E315" s="426" t="s">
        <v>418</v>
      </c>
      <c r="F315" s="426" t="s">
        <v>1091</v>
      </c>
      <c r="G315" s="426">
        <v>2018</v>
      </c>
      <c r="H315" s="426"/>
      <c r="I315" s="431">
        <f t="shared" si="114"/>
        <v>79</v>
      </c>
      <c r="J315" s="431">
        <v>70</v>
      </c>
      <c r="K315" s="431"/>
      <c r="L315" s="431">
        <v>2</v>
      </c>
      <c r="M315" s="431">
        <v>7</v>
      </c>
      <c r="N315" s="330"/>
      <c r="O315" s="431">
        <f t="shared" si="117"/>
        <v>79</v>
      </c>
      <c r="P315" s="431">
        <v>70</v>
      </c>
      <c r="Q315" s="330"/>
      <c r="R315" s="431">
        <v>2</v>
      </c>
      <c r="S315" s="431">
        <v>7</v>
      </c>
      <c r="T315" s="431"/>
      <c r="U315" s="431"/>
      <c r="V315" s="431"/>
      <c r="W315" s="431"/>
      <c r="X315" s="431"/>
      <c r="Y315" s="431"/>
      <c r="Z315" s="431">
        <f t="shared" si="115"/>
        <v>79</v>
      </c>
      <c r="AA315" s="431">
        <v>70</v>
      </c>
      <c r="AB315" s="431"/>
      <c r="AC315" s="431">
        <v>2</v>
      </c>
      <c r="AD315" s="431"/>
      <c r="AE315" s="431">
        <v>7</v>
      </c>
      <c r="AF315" s="431">
        <f t="shared" si="116"/>
        <v>79</v>
      </c>
      <c r="AG315" s="431">
        <v>70</v>
      </c>
      <c r="AH315" s="431"/>
      <c r="AI315" s="431">
        <v>2</v>
      </c>
      <c r="AJ315" s="431"/>
      <c r="AK315" s="431">
        <v>7</v>
      </c>
      <c r="AL315" s="438" t="s">
        <v>761</v>
      </c>
      <c r="AM315" s="435"/>
      <c r="AS315" s="269">
        <f t="shared" si="101"/>
        <v>0</v>
      </c>
      <c r="AT315" s="269">
        <f t="shared" si="102"/>
        <v>70</v>
      </c>
      <c r="AU315" s="269">
        <f t="shared" si="103"/>
        <v>0</v>
      </c>
      <c r="AV315" s="269">
        <f t="shared" si="104"/>
        <v>0</v>
      </c>
      <c r="AW315" s="269">
        <f t="shared" si="105"/>
        <v>0</v>
      </c>
    </row>
    <row r="316" spans="1:49" s="273" customFormat="1" ht="30" hidden="1" customHeight="1" outlineLevel="1">
      <c r="A316" s="426"/>
      <c r="B316" s="427" t="s">
        <v>1095</v>
      </c>
      <c r="C316" s="427"/>
      <c r="D316" s="426" t="s">
        <v>465</v>
      </c>
      <c r="E316" s="426" t="s">
        <v>418</v>
      </c>
      <c r="F316" s="426" t="s">
        <v>1091</v>
      </c>
      <c r="G316" s="426">
        <v>2018</v>
      </c>
      <c r="H316" s="426"/>
      <c r="I316" s="431">
        <f t="shared" si="114"/>
        <v>79</v>
      </c>
      <c r="J316" s="431">
        <v>70</v>
      </c>
      <c r="K316" s="431"/>
      <c r="L316" s="431">
        <v>2</v>
      </c>
      <c r="M316" s="431">
        <v>7</v>
      </c>
      <c r="N316" s="330"/>
      <c r="O316" s="431">
        <f t="shared" si="117"/>
        <v>79</v>
      </c>
      <c r="P316" s="431">
        <v>70</v>
      </c>
      <c r="Q316" s="330"/>
      <c r="R316" s="431">
        <v>2</v>
      </c>
      <c r="S316" s="431">
        <v>7</v>
      </c>
      <c r="T316" s="431"/>
      <c r="U316" s="431"/>
      <c r="V316" s="431"/>
      <c r="W316" s="431"/>
      <c r="X316" s="431"/>
      <c r="Y316" s="431"/>
      <c r="Z316" s="431">
        <f t="shared" si="115"/>
        <v>79</v>
      </c>
      <c r="AA316" s="431">
        <v>70</v>
      </c>
      <c r="AB316" s="431"/>
      <c r="AC316" s="431">
        <v>2</v>
      </c>
      <c r="AD316" s="431"/>
      <c r="AE316" s="431">
        <v>7</v>
      </c>
      <c r="AF316" s="431">
        <f t="shared" si="116"/>
        <v>79</v>
      </c>
      <c r="AG316" s="431">
        <v>70</v>
      </c>
      <c r="AH316" s="431"/>
      <c r="AI316" s="431">
        <v>2</v>
      </c>
      <c r="AJ316" s="431"/>
      <c r="AK316" s="431">
        <v>7</v>
      </c>
      <c r="AL316" s="438" t="s">
        <v>761</v>
      </c>
      <c r="AM316" s="435"/>
      <c r="AS316" s="269">
        <f t="shared" si="101"/>
        <v>0</v>
      </c>
      <c r="AT316" s="269">
        <f t="shared" si="102"/>
        <v>70</v>
      </c>
      <c r="AU316" s="269">
        <f t="shared" si="103"/>
        <v>0</v>
      </c>
      <c r="AV316" s="269">
        <f t="shared" si="104"/>
        <v>0</v>
      </c>
      <c r="AW316" s="269">
        <f t="shared" si="105"/>
        <v>0</v>
      </c>
    </row>
    <row r="317" spans="1:49" s="273" customFormat="1" ht="30" hidden="1" customHeight="1" outlineLevel="1">
      <c r="A317" s="426"/>
      <c r="B317" s="427" t="s">
        <v>1096</v>
      </c>
      <c r="C317" s="427"/>
      <c r="D317" s="426" t="s">
        <v>465</v>
      </c>
      <c r="E317" s="426" t="s">
        <v>418</v>
      </c>
      <c r="F317" s="426" t="s">
        <v>1091</v>
      </c>
      <c r="G317" s="426">
        <v>2018</v>
      </c>
      <c r="H317" s="426"/>
      <c r="I317" s="431">
        <f t="shared" si="114"/>
        <v>79</v>
      </c>
      <c r="J317" s="431">
        <v>70</v>
      </c>
      <c r="K317" s="431"/>
      <c r="L317" s="431">
        <v>2</v>
      </c>
      <c r="M317" s="431">
        <v>7</v>
      </c>
      <c r="N317" s="330"/>
      <c r="O317" s="431">
        <f t="shared" si="117"/>
        <v>79</v>
      </c>
      <c r="P317" s="431">
        <v>70</v>
      </c>
      <c r="Q317" s="330"/>
      <c r="R317" s="431">
        <v>2</v>
      </c>
      <c r="S317" s="431">
        <v>7</v>
      </c>
      <c r="T317" s="431"/>
      <c r="U317" s="431"/>
      <c r="V317" s="431"/>
      <c r="W317" s="431"/>
      <c r="X317" s="431"/>
      <c r="Y317" s="431"/>
      <c r="Z317" s="431">
        <f t="shared" si="115"/>
        <v>79</v>
      </c>
      <c r="AA317" s="431">
        <v>70</v>
      </c>
      <c r="AB317" s="431"/>
      <c r="AC317" s="431">
        <v>2</v>
      </c>
      <c r="AD317" s="431"/>
      <c r="AE317" s="431">
        <v>7</v>
      </c>
      <c r="AF317" s="431">
        <f t="shared" si="116"/>
        <v>79</v>
      </c>
      <c r="AG317" s="431">
        <v>70</v>
      </c>
      <c r="AH317" s="431"/>
      <c r="AI317" s="431">
        <v>2</v>
      </c>
      <c r="AJ317" s="431"/>
      <c r="AK317" s="431">
        <v>7</v>
      </c>
      <c r="AL317" s="438" t="s">
        <v>761</v>
      </c>
      <c r="AM317" s="435"/>
      <c r="AS317" s="269">
        <f t="shared" si="101"/>
        <v>0</v>
      </c>
      <c r="AT317" s="269">
        <f t="shared" si="102"/>
        <v>70</v>
      </c>
      <c r="AU317" s="269">
        <f t="shared" si="103"/>
        <v>0</v>
      </c>
      <c r="AV317" s="269">
        <f t="shared" si="104"/>
        <v>0</v>
      </c>
      <c r="AW317" s="269">
        <f t="shared" si="105"/>
        <v>0</v>
      </c>
    </row>
    <row r="318" spans="1:49" s="273" customFormat="1" ht="30" hidden="1" customHeight="1" outlineLevel="1">
      <c r="A318" s="426"/>
      <c r="B318" s="427" t="s">
        <v>1097</v>
      </c>
      <c r="C318" s="427"/>
      <c r="D318" s="426" t="s">
        <v>486</v>
      </c>
      <c r="E318" s="426" t="s">
        <v>487</v>
      </c>
      <c r="F318" s="426" t="s">
        <v>1091</v>
      </c>
      <c r="G318" s="426">
        <v>2018</v>
      </c>
      <c r="H318" s="426"/>
      <c r="I318" s="431">
        <f t="shared" si="114"/>
        <v>79</v>
      </c>
      <c r="J318" s="431">
        <v>70</v>
      </c>
      <c r="K318" s="431"/>
      <c r="L318" s="431">
        <v>2</v>
      </c>
      <c r="M318" s="431">
        <v>7</v>
      </c>
      <c r="N318" s="330"/>
      <c r="O318" s="431">
        <f t="shared" si="117"/>
        <v>79</v>
      </c>
      <c r="P318" s="431">
        <v>70</v>
      </c>
      <c r="Q318" s="330"/>
      <c r="R318" s="431">
        <v>2</v>
      </c>
      <c r="S318" s="431">
        <v>7</v>
      </c>
      <c r="T318" s="431"/>
      <c r="U318" s="431"/>
      <c r="V318" s="431"/>
      <c r="W318" s="431"/>
      <c r="X318" s="431"/>
      <c r="Y318" s="431"/>
      <c r="Z318" s="431">
        <f t="shared" si="115"/>
        <v>79</v>
      </c>
      <c r="AA318" s="431">
        <v>70</v>
      </c>
      <c r="AB318" s="431"/>
      <c r="AC318" s="431">
        <v>2</v>
      </c>
      <c r="AD318" s="431"/>
      <c r="AE318" s="431">
        <v>7</v>
      </c>
      <c r="AF318" s="431">
        <f t="shared" si="116"/>
        <v>79</v>
      </c>
      <c r="AG318" s="431">
        <v>70</v>
      </c>
      <c r="AH318" s="431"/>
      <c r="AI318" s="431">
        <v>2</v>
      </c>
      <c r="AJ318" s="431"/>
      <c r="AK318" s="431">
        <v>7</v>
      </c>
      <c r="AL318" s="438" t="s">
        <v>761</v>
      </c>
      <c r="AM318" s="435"/>
      <c r="AS318" s="269">
        <f t="shared" si="101"/>
        <v>0</v>
      </c>
      <c r="AT318" s="269">
        <f t="shared" si="102"/>
        <v>70</v>
      </c>
      <c r="AU318" s="269">
        <f t="shared" si="103"/>
        <v>0</v>
      </c>
      <c r="AV318" s="269">
        <f t="shared" si="104"/>
        <v>0</v>
      </c>
      <c r="AW318" s="269">
        <f t="shared" si="105"/>
        <v>0</v>
      </c>
    </row>
    <row r="319" spans="1:49" s="273" customFormat="1" ht="30" hidden="1" customHeight="1" outlineLevel="1">
      <c r="A319" s="426"/>
      <c r="B319" s="427" t="s">
        <v>1098</v>
      </c>
      <c r="C319" s="427"/>
      <c r="D319" s="426" t="s">
        <v>486</v>
      </c>
      <c r="E319" s="426" t="s">
        <v>487</v>
      </c>
      <c r="F319" s="426" t="s">
        <v>1091</v>
      </c>
      <c r="G319" s="426">
        <v>2018</v>
      </c>
      <c r="H319" s="426"/>
      <c r="I319" s="431">
        <f t="shared" si="114"/>
        <v>79</v>
      </c>
      <c r="J319" s="431">
        <v>70</v>
      </c>
      <c r="K319" s="431"/>
      <c r="L319" s="431">
        <v>2</v>
      </c>
      <c r="M319" s="431">
        <v>7</v>
      </c>
      <c r="N319" s="330"/>
      <c r="O319" s="431">
        <f t="shared" si="117"/>
        <v>79</v>
      </c>
      <c r="P319" s="431">
        <v>70</v>
      </c>
      <c r="Q319" s="330"/>
      <c r="R319" s="431">
        <v>2</v>
      </c>
      <c r="S319" s="431">
        <v>7</v>
      </c>
      <c r="T319" s="431"/>
      <c r="U319" s="431"/>
      <c r="V319" s="431"/>
      <c r="W319" s="431"/>
      <c r="X319" s="431"/>
      <c r="Y319" s="431"/>
      <c r="Z319" s="431">
        <f t="shared" si="115"/>
        <v>79</v>
      </c>
      <c r="AA319" s="431">
        <v>70</v>
      </c>
      <c r="AB319" s="431"/>
      <c r="AC319" s="431">
        <v>2</v>
      </c>
      <c r="AD319" s="431"/>
      <c r="AE319" s="431">
        <v>7</v>
      </c>
      <c r="AF319" s="431">
        <f t="shared" si="116"/>
        <v>79</v>
      </c>
      <c r="AG319" s="431">
        <v>70</v>
      </c>
      <c r="AH319" s="431"/>
      <c r="AI319" s="431">
        <v>2</v>
      </c>
      <c r="AJ319" s="431"/>
      <c r="AK319" s="431">
        <v>7</v>
      </c>
      <c r="AL319" s="438" t="s">
        <v>761</v>
      </c>
      <c r="AM319" s="435"/>
      <c r="AS319" s="269">
        <f t="shared" si="101"/>
        <v>0</v>
      </c>
      <c r="AT319" s="269">
        <f t="shared" si="102"/>
        <v>70</v>
      </c>
      <c r="AU319" s="269">
        <f t="shared" si="103"/>
        <v>0</v>
      </c>
      <c r="AV319" s="269">
        <f t="shared" si="104"/>
        <v>0</v>
      </c>
      <c r="AW319" s="269">
        <f t="shared" si="105"/>
        <v>0</v>
      </c>
    </row>
    <row r="320" spans="1:49" s="273" customFormat="1" ht="30" hidden="1" customHeight="1" outlineLevel="1">
      <c r="A320" s="426"/>
      <c r="B320" s="427" t="s">
        <v>1099</v>
      </c>
      <c r="C320" s="427"/>
      <c r="D320" s="426" t="s">
        <v>475</v>
      </c>
      <c r="E320" s="426" t="s">
        <v>431</v>
      </c>
      <c r="F320" s="426" t="s">
        <v>1091</v>
      </c>
      <c r="G320" s="426">
        <v>2018</v>
      </c>
      <c r="H320" s="426"/>
      <c r="I320" s="431">
        <f t="shared" ref="I320:I340" si="118">SUM(J320:M320)</f>
        <v>79</v>
      </c>
      <c r="J320" s="431">
        <v>70</v>
      </c>
      <c r="K320" s="431"/>
      <c r="L320" s="431">
        <v>2</v>
      </c>
      <c r="M320" s="431">
        <v>7</v>
      </c>
      <c r="N320" s="330"/>
      <c r="O320" s="431">
        <f t="shared" si="117"/>
        <v>79</v>
      </c>
      <c r="P320" s="431">
        <v>70</v>
      </c>
      <c r="Q320" s="330"/>
      <c r="R320" s="431">
        <v>2</v>
      </c>
      <c r="S320" s="431">
        <v>7</v>
      </c>
      <c r="T320" s="431"/>
      <c r="U320" s="431"/>
      <c r="V320" s="431"/>
      <c r="W320" s="431"/>
      <c r="X320" s="431"/>
      <c r="Y320" s="431"/>
      <c r="Z320" s="431">
        <f t="shared" si="115"/>
        <v>79</v>
      </c>
      <c r="AA320" s="431">
        <v>70</v>
      </c>
      <c r="AB320" s="431"/>
      <c r="AC320" s="431">
        <v>2</v>
      </c>
      <c r="AD320" s="431"/>
      <c r="AE320" s="431">
        <v>7</v>
      </c>
      <c r="AF320" s="431">
        <f t="shared" si="116"/>
        <v>79</v>
      </c>
      <c r="AG320" s="431">
        <v>70</v>
      </c>
      <c r="AH320" s="431"/>
      <c r="AI320" s="431">
        <v>2</v>
      </c>
      <c r="AJ320" s="431"/>
      <c r="AK320" s="431">
        <v>7</v>
      </c>
      <c r="AL320" s="438" t="s">
        <v>761</v>
      </c>
      <c r="AM320" s="435"/>
      <c r="AS320" s="269">
        <f t="shared" si="101"/>
        <v>0</v>
      </c>
      <c r="AT320" s="269">
        <f t="shared" si="102"/>
        <v>70</v>
      </c>
      <c r="AU320" s="269">
        <f t="shared" si="103"/>
        <v>0</v>
      </c>
      <c r="AV320" s="269">
        <f t="shared" si="104"/>
        <v>0</v>
      </c>
      <c r="AW320" s="269">
        <f t="shared" si="105"/>
        <v>0</v>
      </c>
    </row>
    <row r="321" spans="1:49" s="273" customFormat="1" ht="30" hidden="1" customHeight="1" outlineLevel="1">
      <c r="A321" s="426"/>
      <c r="B321" s="427" t="s">
        <v>1100</v>
      </c>
      <c r="C321" s="427"/>
      <c r="D321" s="426" t="s">
        <v>475</v>
      </c>
      <c r="E321" s="426" t="s">
        <v>431</v>
      </c>
      <c r="F321" s="426" t="s">
        <v>1091</v>
      </c>
      <c r="G321" s="426">
        <v>2018</v>
      </c>
      <c r="H321" s="426"/>
      <c r="I321" s="431">
        <f t="shared" si="118"/>
        <v>79</v>
      </c>
      <c r="J321" s="431">
        <v>70</v>
      </c>
      <c r="K321" s="431"/>
      <c r="L321" s="431">
        <v>2</v>
      </c>
      <c r="M321" s="431">
        <v>7</v>
      </c>
      <c r="N321" s="330"/>
      <c r="O321" s="431">
        <f t="shared" si="117"/>
        <v>79</v>
      </c>
      <c r="P321" s="431">
        <v>70</v>
      </c>
      <c r="Q321" s="330"/>
      <c r="R321" s="431">
        <v>2</v>
      </c>
      <c r="S321" s="431">
        <v>7</v>
      </c>
      <c r="T321" s="431"/>
      <c r="U321" s="431"/>
      <c r="V321" s="431"/>
      <c r="W321" s="431"/>
      <c r="X321" s="431"/>
      <c r="Y321" s="431"/>
      <c r="Z321" s="431">
        <f t="shared" si="115"/>
        <v>79</v>
      </c>
      <c r="AA321" s="431">
        <v>70</v>
      </c>
      <c r="AB321" s="431"/>
      <c r="AC321" s="431">
        <v>2</v>
      </c>
      <c r="AD321" s="431"/>
      <c r="AE321" s="431">
        <v>7</v>
      </c>
      <c r="AF321" s="431">
        <f t="shared" si="116"/>
        <v>79</v>
      </c>
      <c r="AG321" s="431">
        <v>70</v>
      </c>
      <c r="AH321" s="431"/>
      <c r="AI321" s="431">
        <v>2</v>
      </c>
      <c r="AJ321" s="431"/>
      <c r="AK321" s="431">
        <v>7</v>
      </c>
      <c r="AL321" s="438" t="s">
        <v>761</v>
      </c>
      <c r="AM321" s="435"/>
      <c r="AS321" s="269">
        <f t="shared" si="101"/>
        <v>0</v>
      </c>
      <c r="AT321" s="269">
        <f t="shared" si="102"/>
        <v>70</v>
      </c>
      <c r="AU321" s="269">
        <f t="shared" si="103"/>
        <v>0</v>
      </c>
      <c r="AV321" s="269">
        <f t="shared" si="104"/>
        <v>0</v>
      </c>
      <c r="AW321" s="269">
        <f t="shared" si="105"/>
        <v>0</v>
      </c>
    </row>
    <row r="322" spans="1:49" s="273" customFormat="1" ht="30" hidden="1" customHeight="1" outlineLevel="1">
      <c r="A322" s="426"/>
      <c r="B322" s="427" t="s">
        <v>1101</v>
      </c>
      <c r="C322" s="427"/>
      <c r="D322" s="426" t="s">
        <v>470</v>
      </c>
      <c r="E322" s="426" t="s">
        <v>82</v>
      </c>
      <c r="F322" s="426" t="s">
        <v>1091</v>
      </c>
      <c r="G322" s="426">
        <v>2018</v>
      </c>
      <c r="H322" s="426"/>
      <c r="I322" s="431">
        <f t="shared" si="118"/>
        <v>79</v>
      </c>
      <c r="J322" s="431">
        <v>70</v>
      </c>
      <c r="K322" s="431"/>
      <c r="L322" s="431">
        <v>2</v>
      </c>
      <c r="M322" s="431">
        <v>7</v>
      </c>
      <c r="N322" s="330"/>
      <c r="O322" s="431">
        <f t="shared" si="117"/>
        <v>79</v>
      </c>
      <c r="P322" s="431">
        <v>70</v>
      </c>
      <c r="Q322" s="330"/>
      <c r="R322" s="431">
        <v>2</v>
      </c>
      <c r="S322" s="431">
        <v>7</v>
      </c>
      <c r="T322" s="431"/>
      <c r="U322" s="431"/>
      <c r="V322" s="431"/>
      <c r="W322" s="431"/>
      <c r="X322" s="431"/>
      <c r="Y322" s="431"/>
      <c r="Z322" s="431">
        <f t="shared" si="115"/>
        <v>79</v>
      </c>
      <c r="AA322" s="431">
        <v>70</v>
      </c>
      <c r="AB322" s="431"/>
      <c r="AC322" s="431">
        <v>2</v>
      </c>
      <c r="AD322" s="431"/>
      <c r="AE322" s="431">
        <v>7</v>
      </c>
      <c r="AF322" s="431">
        <f t="shared" si="116"/>
        <v>79</v>
      </c>
      <c r="AG322" s="431">
        <v>70</v>
      </c>
      <c r="AH322" s="431"/>
      <c r="AI322" s="431">
        <v>2</v>
      </c>
      <c r="AJ322" s="431"/>
      <c r="AK322" s="431">
        <v>7</v>
      </c>
      <c r="AL322" s="438" t="s">
        <v>761</v>
      </c>
      <c r="AM322" s="435"/>
      <c r="AS322" s="269">
        <f t="shared" si="101"/>
        <v>0</v>
      </c>
      <c r="AT322" s="269">
        <f t="shared" si="102"/>
        <v>70</v>
      </c>
      <c r="AU322" s="269">
        <f t="shared" si="103"/>
        <v>0</v>
      </c>
      <c r="AV322" s="269">
        <f t="shared" si="104"/>
        <v>0</v>
      </c>
      <c r="AW322" s="269">
        <f t="shared" si="105"/>
        <v>0</v>
      </c>
    </row>
    <row r="323" spans="1:49" s="273" customFormat="1" ht="30" hidden="1" customHeight="1" outlineLevel="1">
      <c r="A323" s="426"/>
      <c r="B323" s="427" t="s">
        <v>1102</v>
      </c>
      <c r="C323" s="427"/>
      <c r="D323" s="426" t="s">
        <v>435</v>
      </c>
      <c r="E323" s="426" t="s">
        <v>436</v>
      </c>
      <c r="F323" s="426" t="s">
        <v>1091</v>
      </c>
      <c r="G323" s="426">
        <v>2018</v>
      </c>
      <c r="H323" s="426"/>
      <c r="I323" s="431">
        <f t="shared" si="118"/>
        <v>79</v>
      </c>
      <c r="J323" s="431">
        <v>70</v>
      </c>
      <c r="K323" s="431"/>
      <c r="L323" s="431">
        <v>2</v>
      </c>
      <c r="M323" s="431">
        <v>7</v>
      </c>
      <c r="N323" s="330"/>
      <c r="O323" s="431">
        <f t="shared" si="117"/>
        <v>79</v>
      </c>
      <c r="P323" s="431">
        <v>70</v>
      </c>
      <c r="Q323" s="330"/>
      <c r="R323" s="431">
        <v>2</v>
      </c>
      <c r="S323" s="431">
        <v>7</v>
      </c>
      <c r="T323" s="431"/>
      <c r="U323" s="431"/>
      <c r="V323" s="431"/>
      <c r="W323" s="431"/>
      <c r="X323" s="431"/>
      <c r="Y323" s="431"/>
      <c r="Z323" s="431">
        <f t="shared" si="115"/>
        <v>79</v>
      </c>
      <c r="AA323" s="431">
        <v>70</v>
      </c>
      <c r="AB323" s="431"/>
      <c r="AC323" s="431">
        <v>2</v>
      </c>
      <c r="AD323" s="431"/>
      <c r="AE323" s="431">
        <v>7</v>
      </c>
      <c r="AF323" s="431">
        <f t="shared" si="116"/>
        <v>79</v>
      </c>
      <c r="AG323" s="431">
        <v>70</v>
      </c>
      <c r="AH323" s="431"/>
      <c r="AI323" s="431">
        <v>2</v>
      </c>
      <c r="AJ323" s="431"/>
      <c r="AK323" s="431">
        <v>7</v>
      </c>
      <c r="AL323" s="438" t="s">
        <v>761</v>
      </c>
      <c r="AM323" s="435"/>
      <c r="AS323" s="269">
        <f t="shared" si="101"/>
        <v>0</v>
      </c>
      <c r="AT323" s="269">
        <f t="shared" si="102"/>
        <v>70</v>
      </c>
      <c r="AU323" s="269">
        <f t="shared" si="103"/>
        <v>0</v>
      </c>
      <c r="AV323" s="269">
        <f t="shared" si="104"/>
        <v>0</v>
      </c>
      <c r="AW323" s="269">
        <f t="shared" si="105"/>
        <v>0</v>
      </c>
    </row>
    <row r="324" spans="1:49" s="273" customFormat="1" ht="30" hidden="1" customHeight="1" outlineLevel="1">
      <c r="A324" s="426"/>
      <c r="B324" s="427" t="s">
        <v>1103</v>
      </c>
      <c r="C324" s="427"/>
      <c r="D324" s="426" t="s">
        <v>435</v>
      </c>
      <c r="E324" s="426" t="s">
        <v>436</v>
      </c>
      <c r="F324" s="426" t="s">
        <v>1091</v>
      </c>
      <c r="G324" s="426">
        <v>2018</v>
      </c>
      <c r="H324" s="426"/>
      <c r="I324" s="431">
        <f t="shared" si="118"/>
        <v>79</v>
      </c>
      <c r="J324" s="431">
        <v>70</v>
      </c>
      <c r="K324" s="431"/>
      <c r="L324" s="431">
        <v>2</v>
      </c>
      <c r="M324" s="431">
        <v>7</v>
      </c>
      <c r="N324" s="330"/>
      <c r="O324" s="431">
        <f t="shared" si="117"/>
        <v>79</v>
      </c>
      <c r="P324" s="431">
        <v>70</v>
      </c>
      <c r="Q324" s="330"/>
      <c r="R324" s="431">
        <v>2</v>
      </c>
      <c r="S324" s="431">
        <v>7</v>
      </c>
      <c r="T324" s="431"/>
      <c r="U324" s="431"/>
      <c r="V324" s="431"/>
      <c r="W324" s="431"/>
      <c r="X324" s="431"/>
      <c r="Y324" s="431"/>
      <c r="Z324" s="431">
        <f t="shared" si="115"/>
        <v>79</v>
      </c>
      <c r="AA324" s="431">
        <v>70</v>
      </c>
      <c r="AB324" s="431"/>
      <c r="AC324" s="431">
        <v>2</v>
      </c>
      <c r="AD324" s="431"/>
      <c r="AE324" s="431">
        <v>7</v>
      </c>
      <c r="AF324" s="431">
        <f t="shared" si="116"/>
        <v>79</v>
      </c>
      <c r="AG324" s="431">
        <v>70</v>
      </c>
      <c r="AH324" s="431"/>
      <c r="AI324" s="431">
        <v>2</v>
      </c>
      <c r="AJ324" s="431"/>
      <c r="AK324" s="431">
        <v>7</v>
      </c>
      <c r="AL324" s="438" t="s">
        <v>761</v>
      </c>
      <c r="AM324" s="435"/>
      <c r="AS324" s="269">
        <f t="shared" si="101"/>
        <v>0</v>
      </c>
      <c r="AT324" s="269">
        <f t="shared" si="102"/>
        <v>70</v>
      </c>
      <c r="AU324" s="269">
        <f t="shared" si="103"/>
        <v>0</v>
      </c>
      <c r="AV324" s="269">
        <f t="shared" si="104"/>
        <v>0</v>
      </c>
      <c r="AW324" s="269">
        <f t="shared" si="105"/>
        <v>0</v>
      </c>
    </row>
    <row r="325" spans="1:49" s="273" customFormat="1" ht="30" hidden="1" customHeight="1" outlineLevel="1">
      <c r="A325" s="426"/>
      <c r="B325" s="427" t="s">
        <v>1104</v>
      </c>
      <c r="C325" s="427"/>
      <c r="D325" s="426" t="s">
        <v>435</v>
      </c>
      <c r="E325" s="426" t="s">
        <v>436</v>
      </c>
      <c r="F325" s="426" t="s">
        <v>1091</v>
      </c>
      <c r="G325" s="426">
        <v>2018</v>
      </c>
      <c r="H325" s="426"/>
      <c r="I325" s="431">
        <f t="shared" si="118"/>
        <v>79</v>
      </c>
      <c r="J325" s="431">
        <v>70</v>
      </c>
      <c r="K325" s="431"/>
      <c r="L325" s="431">
        <v>2</v>
      </c>
      <c r="M325" s="431">
        <v>7</v>
      </c>
      <c r="N325" s="330"/>
      <c r="O325" s="431">
        <f t="shared" si="117"/>
        <v>79</v>
      </c>
      <c r="P325" s="431">
        <v>70</v>
      </c>
      <c r="Q325" s="330"/>
      <c r="R325" s="431">
        <v>2</v>
      </c>
      <c r="S325" s="431">
        <v>7</v>
      </c>
      <c r="T325" s="431"/>
      <c r="U325" s="431"/>
      <c r="V325" s="431"/>
      <c r="W325" s="431"/>
      <c r="X325" s="431"/>
      <c r="Y325" s="431"/>
      <c r="Z325" s="431">
        <f t="shared" si="115"/>
        <v>79</v>
      </c>
      <c r="AA325" s="431">
        <v>70</v>
      </c>
      <c r="AB325" s="431"/>
      <c r="AC325" s="431">
        <v>2</v>
      </c>
      <c r="AD325" s="431"/>
      <c r="AE325" s="431">
        <v>7</v>
      </c>
      <c r="AF325" s="431">
        <f t="shared" si="116"/>
        <v>79</v>
      </c>
      <c r="AG325" s="431">
        <v>70</v>
      </c>
      <c r="AH325" s="431"/>
      <c r="AI325" s="431">
        <v>2</v>
      </c>
      <c r="AJ325" s="431"/>
      <c r="AK325" s="431">
        <v>7</v>
      </c>
      <c r="AL325" s="438" t="s">
        <v>761</v>
      </c>
      <c r="AM325" s="435"/>
      <c r="AS325" s="269">
        <f t="shared" si="101"/>
        <v>0</v>
      </c>
      <c r="AT325" s="269">
        <f t="shared" si="102"/>
        <v>70</v>
      </c>
      <c r="AU325" s="269">
        <f t="shared" si="103"/>
        <v>0</v>
      </c>
      <c r="AV325" s="269">
        <f t="shared" si="104"/>
        <v>0</v>
      </c>
      <c r="AW325" s="269">
        <f t="shared" si="105"/>
        <v>0</v>
      </c>
    </row>
    <row r="326" spans="1:49" s="273" customFormat="1" ht="30" hidden="1" customHeight="1" outlineLevel="1">
      <c r="A326" s="426"/>
      <c r="B326" s="427" t="s">
        <v>1105</v>
      </c>
      <c r="C326" s="427"/>
      <c r="D326" s="426" t="s">
        <v>548</v>
      </c>
      <c r="E326" s="426" t="s">
        <v>549</v>
      </c>
      <c r="F326" s="426" t="s">
        <v>1091</v>
      </c>
      <c r="G326" s="426">
        <v>2018</v>
      </c>
      <c r="H326" s="426"/>
      <c r="I326" s="431">
        <f t="shared" si="118"/>
        <v>79</v>
      </c>
      <c r="J326" s="431">
        <v>70</v>
      </c>
      <c r="K326" s="431"/>
      <c r="L326" s="431">
        <v>2</v>
      </c>
      <c r="M326" s="431">
        <v>7</v>
      </c>
      <c r="N326" s="330"/>
      <c r="O326" s="431">
        <f t="shared" si="117"/>
        <v>79</v>
      </c>
      <c r="P326" s="431">
        <v>70</v>
      </c>
      <c r="Q326" s="330"/>
      <c r="R326" s="431">
        <v>2</v>
      </c>
      <c r="S326" s="431">
        <v>7</v>
      </c>
      <c r="T326" s="431"/>
      <c r="U326" s="431"/>
      <c r="V326" s="431"/>
      <c r="W326" s="431"/>
      <c r="X326" s="431"/>
      <c r="Y326" s="431"/>
      <c r="Z326" s="431">
        <f t="shared" si="115"/>
        <v>79</v>
      </c>
      <c r="AA326" s="431">
        <v>70</v>
      </c>
      <c r="AB326" s="431"/>
      <c r="AC326" s="431">
        <v>2</v>
      </c>
      <c r="AD326" s="431"/>
      <c r="AE326" s="431">
        <v>7</v>
      </c>
      <c r="AF326" s="431">
        <f t="shared" si="116"/>
        <v>79</v>
      </c>
      <c r="AG326" s="431">
        <v>70</v>
      </c>
      <c r="AH326" s="431"/>
      <c r="AI326" s="431">
        <v>2</v>
      </c>
      <c r="AJ326" s="431"/>
      <c r="AK326" s="431">
        <v>7</v>
      </c>
      <c r="AL326" s="438" t="s">
        <v>761</v>
      </c>
      <c r="AM326" s="435"/>
      <c r="AS326" s="269">
        <f t="shared" si="101"/>
        <v>0</v>
      </c>
      <c r="AT326" s="269">
        <f t="shared" si="102"/>
        <v>70</v>
      </c>
      <c r="AU326" s="269">
        <f t="shared" si="103"/>
        <v>0</v>
      </c>
      <c r="AV326" s="269">
        <f t="shared" si="104"/>
        <v>0</v>
      </c>
      <c r="AW326" s="269">
        <f t="shared" si="105"/>
        <v>0</v>
      </c>
    </row>
    <row r="327" spans="1:49" s="273" customFormat="1" ht="30" hidden="1" customHeight="1" outlineLevel="1">
      <c r="A327" s="426"/>
      <c r="B327" s="427" t="s">
        <v>1106</v>
      </c>
      <c r="C327" s="427"/>
      <c r="D327" s="426" t="s">
        <v>548</v>
      </c>
      <c r="E327" s="426" t="s">
        <v>549</v>
      </c>
      <c r="F327" s="426" t="s">
        <v>1091</v>
      </c>
      <c r="G327" s="426">
        <v>2018</v>
      </c>
      <c r="H327" s="426"/>
      <c r="I327" s="431">
        <f t="shared" si="118"/>
        <v>79</v>
      </c>
      <c r="J327" s="431">
        <v>70</v>
      </c>
      <c r="K327" s="431"/>
      <c r="L327" s="431">
        <v>2</v>
      </c>
      <c r="M327" s="431">
        <v>7</v>
      </c>
      <c r="N327" s="330"/>
      <c r="O327" s="431">
        <f t="shared" si="117"/>
        <v>79</v>
      </c>
      <c r="P327" s="431">
        <v>70</v>
      </c>
      <c r="Q327" s="330"/>
      <c r="R327" s="431">
        <v>2</v>
      </c>
      <c r="S327" s="431">
        <v>7</v>
      </c>
      <c r="T327" s="431"/>
      <c r="U327" s="431"/>
      <c r="V327" s="431"/>
      <c r="W327" s="431"/>
      <c r="X327" s="431"/>
      <c r="Y327" s="431"/>
      <c r="Z327" s="431">
        <f t="shared" si="115"/>
        <v>79</v>
      </c>
      <c r="AA327" s="431">
        <v>70</v>
      </c>
      <c r="AB327" s="431"/>
      <c r="AC327" s="431">
        <v>2</v>
      </c>
      <c r="AD327" s="431"/>
      <c r="AE327" s="431">
        <v>7</v>
      </c>
      <c r="AF327" s="431">
        <f t="shared" si="116"/>
        <v>79</v>
      </c>
      <c r="AG327" s="431">
        <v>70</v>
      </c>
      <c r="AH327" s="431"/>
      <c r="AI327" s="431">
        <v>2</v>
      </c>
      <c r="AJ327" s="431"/>
      <c r="AK327" s="431">
        <v>7</v>
      </c>
      <c r="AL327" s="438" t="s">
        <v>761</v>
      </c>
      <c r="AM327" s="435"/>
      <c r="AS327" s="269">
        <f t="shared" si="101"/>
        <v>0</v>
      </c>
      <c r="AT327" s="269">
        <f t="shared" si="102"/>
        <v>70</v>
      </c>
      <c r="AU327" s="269">
        <f t="shared" si="103"/>
        <v>0</v>
      </c>
      <c r="AV327" s="269">
        <f t="shared" si="104"/>
        <v>0</v>
      </c>
      <c r="AW327" s="269">
        <f t="shared" si="105"/>
        <v>0</v>
      </c>
    </row>
    <row r="328" spans="1:49" s="273" customFormat="1" ht="30" hidden="1" customHeight="1" outlineLevel="1">
      <c r="A328" s="426"/>
      <c r="B328" s="427" t="s">
        <v>1107</v>
      </c>
      <c r="C328" s="427"/>
      <c r="D328" s="426" t="s">
        <v>548</v>
      </c>
      <c r="E328" s="426" t="s">
        <v>549</v>
      </c>
      <c r="F328" s="426" t="s">
        <v>1091</v>
      </c>
      <c r="G328" s="426">
        <v>2018</v>
      </c>
      <c r="H328" s="426"/>
      <c r="I328" s="431">
        <f t="shared" si="118"/>
        <v>79</v>
      </c>
      <c r="J328" s="431">
        <v>70</v>
      </c>
      <c r="K328" s="431"/>
      <c r="L328" s="431">
        <v>2</v>
      </c>
      <c r="M328" s="431">
        <v>7</v>
      </c>
      <c r="N328" s="330"/>
      <c r="O328" s="431">
        <f t="shared" si="117"/>
        <v>79</v>
      </c>
      <c r="P328" s="431">
        <v>70</v>
      </c>
      <c r="Q328" s="330"/>
      <c r="R328" s="431">
        <v>2</v>
      </c>
      <c r="S328" s="431">
        <v>7</v>
      </c>
      <c r="T328" s="431"/>
      <c r="U328" s="431"/>
      <c r="V328" s="431"/>
      <c r="W328" s="431"/>
      <c r="X328" s="431"/>
      <c r="Y328" s="431"/>
      <c r="Z328" s="431">
        <f t="shared" si="115"/>
        <v>79</v>
      </c>
      <c r="AA328" s="431">
        <v>70</v>
      </c>
      <c r="AB328" s="431"/>
      <c r="AC328" s="431">
        <v>2</v>
      </c>
      <c r="AD328" s="431"/>
      <c r="AE328" s="431">
        <v>7</v>
      </c>
      <c r="AF328" s="431">
        <f t="shared" si="116"/>
        <v>79</v>
      </c>
      <c r="AG328" s="431">
        <v>70</v>
      </c>
      <c r="AH328" s="431"/>
      <c r="AI328" s="431">
        <v>2</v>
      </c>
      <c r="AJ328" s="431"/>
      <c r="AK328" s="431">
        <v>7</v>
      </c>
      <c r="AL328" s="438" t="s">
        <v>761</v>
      </c>
      <c r="AM328" s="435"/>
      <c r="AS328" s="269">
        <f t="shared" si="101"/>
        <v>0</v>
      </c>
      <c r="AT328" s="269">
        <f t="shared" si="102"/>
        <v>70</v>
      </c>
      <c r="AU328" s="269">
        <f t="shared" si="103"/>
        <v>0</v>
      </c>
      <c r="AV328" s="269">
        <f t="shared" si="104"/>
        <v>0</v>
      </c>
      <c r="AW328" s="269">
        <f t="shared" si="105"/>
        <v>0</v>
      </c>
    </row>
    <row r="329" spans="1:49" s="273" customFormat="1" ht="30" hidden="1" customHeight="1" outlineLevel="1">
      <c r="A329" s="426"/>
      <c r="B329" s="427" t="s">
        <v>1108</v>
      </c>
      <c r="C329" s="427"/>
      <c r="D329" s="426" t="s">
        <v>548</v>
      </c>
      <c r="E329" s="426" t="s">
        <v>549</v>
      </c>
      <c r="F329" s="426" t="s">
        <v>1091</v>
      </c>
      <c r="G329" s="426">
        <v>2018</v>
      </c>
      <c r="H329" s="426"/>
      <c r="I329" s="431">
        <f t="shared" si="118"/>
        <v>79</v>
      </c>
      <c r="J329" s="431">
        <v>70</v>
      </c>
      <c r="K329" s="431"/>
      <c r="L329" s="431">
        <v>2</v>
      </c>
      <c r="M329" s="431">
        <v>7</v>
      </c>
      <c r="N329" s="330"/>
      <c r="O329" s="431">
        <f t="shared" si="117"/>
        <v>79</v>
      </c>
      <c r="P329" s="431">
        <v>70</v>
      </c>
      <c r="Q329" s="330"/>
      <c r="R329" s="431">
        <v>2</v>
      </c>
      <c r="S329" s="431">
        <v>7</v>
      </c>
      <c r="T329" s="431"/>
      <c r="U329" s="431"/>
      <c r="V329" s="431"/>
      <c r="W329" s="431"/>
      <c r="X329" s="431"/>
      <c r="Y329" s="431"/>
      <c r="Z329" s="431">
        <f t="shared" si="115"/>
        <v>79</v>
      </c>
      <c r="AA329" s="431">
        <v>70</v>
      </c>
      <c r="AB329" s="431"/>
      <c r="AC329" s="431">
        <v>2</v>
      </c>
      <c r="AD329" s="431"/>
      <c r="AE329" s="431">
        <v>7</v>
      </c>
      <c r="AF329" s="431">
        <f t="shared" si="116"/>
        <v>79</v>
      </c>
      <c r="AG329" s="431">
        <v>70</v>
      </c>
      <c r="AH329" s="431"/>
      <c r="AI329" s="431">
        <v>2</v>
      </c>
      <c r="AJ329" s="431"/>
      <c r="AK329" s="431">
        <v>7</v>
      </c>
      <c r="AL329" s="438" t="s">
        <v>761</v>
      </c>
      <c r="AM329" s="435"/>
      <c r="AS329" s="269">
        <f t="shared" si="101"/>
        <v>0</v>
      </c>
      <c r="AT329" s="269">
        <f t="shared" si="102"/>
        <v>70</v>
      </c>
      <c r="AU329" s="269">
        <f t="shared" si="103"/>
        <v>0</v>
      </c>
      <c r="AV329" s="269">
        <f t="shared" si="104"/>
        <v>0</v>
      </c>
      <c r="AW329" s="269">
        <f t="shared" si="105"/>
        <v>0</v>
      </c>
    </row>
    <row r="330" spans="1:49" s="273" customFormat="1" ht="30" hidden="1" customHeight="1" outlineLevel="1">
      <c r="A330" s="426"/>
      <c r="B330" s="427" t="s">
        <v>1109</v>
      </c>
      <c r="C330" s="427"/>
      <c r="D330" s="426" t="s">
        <v>966</v>
      </c>
      <c r="E330" s="426" t="s">
        <v>549</v>
      </c>
      <c r="F330" s="426" t="s">
        <v>1079</v>
      </c>
      <c r="G330" s="426" t="s">
        <v>561</v>
      </c>
      <c r="H330" s="426"/>
      <c r="I330" s="431">
        <f t="shared" si="118"/>
        <v>1181</v>
      </c>
      <c r="J330" s="431">
        <v>1053</v>
      </c>
      <c r="K330" s="431"/>
      <c r="L330" s="431">
        <v>23</v>
      </c>
      <c r="M330" s="431">
        <v>105</v>
      </c>
      <c r="N330" s="330"/>
      <c r="O330" s="431">
        <f t="shared" si="117"/>
        <v>0</v>
      </c>
      <c r="P330" s="431"/>
      <c r="Q330" s="330"/>
      <c r="R330" s="431"/>
      <c r="S330" s="431"/>
      <c r="T330" s="431"/>
      <c r="U330" s="431"/>
      <c r="V330" s="431"/>
      <c r="W330" s="431"/>
      <c r="X330" s="431"/>
      <c r="Y330" s="431"/>
      <c r="Z330" s="431">
        <f t="shared" si="115"/>
        <v>1181</v>
      </c>
      <c r="AA330" s="431">
        <v>1053</v>
      </c>
      <c r="AB330" s="431"/>
      <c r="AC330" s="431">
        <v>23</v>
      </c>
      <c r="AD330" s="431"/>
      <c r="AE330" s="431">
        <v>105</v>
      </c>
      <c r="AF330" s="431">
        <f t="shared" si="116"/>
        <v>1181</v>
      </c>
      <c r="AG330" s="431">
        <v>1053</v>
      </c>
      <c r="AH330" s="431"/>
      <c r="AI330" s="431">
        <v>23</v>
      </c>
      <c r="AJ330" s="431"/>
      <c r="AK330" s="431">
        <v>105</v>
      </c>
      <c r="AL330" s="438"/>
      <c r="AM330" s="435"/>
      <c r="AS330" s="269">
        <f t="shared" si="101"/>
        <v>0</v>
      </c>
      <c r="AT330" s="269">
        <f t="shared" si="102"/>
        <v>1053</v>
      </c>
      <c r="AU330" s="269">
        <f t="shared" si="103"/>
        <v>0</v>
      </c>
      <c r="AV330" s="269">
        <f t="shared" si="104"/>
        <v>0</v>
      </c>
      <c r="AW330" s="269">
        <f t="shared" si="105"/>
        <v>0</v>
      </c>
    </row>
    <row r="331" spans="1:49" s="273" customFormat="1" ht="30" hidden="1" customHeight="1" outlineLevel="1">
      <c r="A331" s="426"/>
      <c r="B331" s="427" t="s">
        <v>1110</v>
      </c>
      <c r="C331" s="427"/>
      <c r="D331" s="426" t="s">
        <v>966</v>
      </c>
      <c r="E331" s="426" t="s">
        <v>445</v>
      </c>
      <c r="F331" s="426" t="s">
        <v>1111</v>
      </c>
      <c r="G331" s="426" t="s">
        <v>561</v>
      </c>
      <c r="H331" s="426"/>
      <c r="I331" s="431">
        <f t="shared" si="118"/>
        <v>729</v>
      </c>
      <c r="J331" s="431">
        <v>650</v>
      </c>
      <c r="K331" s="431"/>
      <c r="L331" s="431">
        <v>14</v>
      </c>
      <c r="M331" s="431">
        <v>65</v>
      </c>
      <c r="N331" s="330"/>
      <c r="O331" s="431">
        <f t="shared" si="117"/>
        <v>0</v>
      </c>
      <c r="P331" s="431"/>
      <c r="Q331" s="330"/>
      <c r="R331" s="431"/>
      <c r="S331" s="431"/>
      <c r="T331" s="431"/>
      <c r="U331" s="431"/>
      <c r="V331" s="431"/>
      <c r="W331" s="431"/>
      <c r="X331" s="431"/>
      <c r="Y331" s="431"/>
      <c r="Z331" s="431">
        <f t="shared" si="115"/>
        <v>729</v>
      </c>
      <c r="AA331" s="431">
        <v>650</v>
      </c>
      <c r="AB331" s="431"/>
      <c r="AC331" s="431">
        <v>14</v>
      </c>
      <c r="AD331" s="431"/>
      <c r="AE331" s="431">
        <v>65</v>
      </c>
      <c r="AF331" s="431">
        <f t="shared" si="116"/>
        <v>729</v>
      </c>
      <c r="AG331" s="431">
        <v>650</v>
      </c>
      <c r="AH331" s="431"/>
      <c r="AI331" s="431">
        <v>14</v>
      </c>
      <c r="AJ331" s="431"/>
      <c r="AK331" s="431">
        <v>65</v>
      </c>
      <c r="AL331" s="438"/>
      <c r="AM331" s="435"/>
      <c r="AS331" s="269">
        <f t="shared" si="101"/>
        <v>0</v>
      </c>
      <c r="AT331" s="269">
        <f t="shared" si="102"/>
        <v>650</v>
      </c>
      <c r="AU331" s="269">
        <f t="shared" si="103"/>
        <v>0</v>
      </c>
      <c r="AV331" s="269">
        <f t="shared" si="104"/>
        <v>0</v>
      </c>
      <c r="AW331" s="269">
        <f t="shared" si="105"/>
        <v>0</v>
      </c>
    </row>
    <row r="332" spans="1:49" s="273" customFormat="1" ht="30" hidden="1" customHeight="1" outlineLevel="1">
      <c r="A332" s="426"/>
      <c r="B332" s="427" t="s">
        <v>1112</v>
      </c>
      <c r="C332" s="427"/>
      <c r="D332" s="426" t="s">
        <v>966</v>
      </c>
      <c r="E332" s="426" t="s">
        <v>418</v>
      </c>
      <c r="F332" s="426" t="s">
        <v>1113</v>
      </c>
      <c r="G332" s="426" t="s">
        <v>561</v>
      </c>
      <c r="H332" s="426"/>
      <c r="I332" s="431">
        <f t="shared" si="118"/>
        <v>2020</v>
      </c>
      <c r="J332" s="431">
        <v>1800</v>
      </c>
      <c r="K332" s="431"/>
      <c r="L332" s="431">
        <v>40</v>
      </c>
      <c r="M332" s="431">
        <v>180</v>
      </c>
      <c r="N332" s="330"/>
      <c r="O332" s="431">
        <f t="shared" si="117"/>
        <v>0</v>
      </c>
      <c r="P332" s="431"/>
      <c r="Q332" s="330"/>
      <c r="R332" s="431"/>
      <c r="S332" s="431"/>
      <c r="T332" s="431"/>
      <c r="U332" s="431"/>
      <c r="V332" s="431"/>
      <c r="W332" s="431"/>
      <c r="X332" s="431"/>
      <c r="Y332" s="431"/>
      <c r="Z332" s="431">
        <f t="shared" si="115"/>
        <v>2020</v>
      </c>
      <c r="AA332" s="431">
        <v>1800</v>
      </c>
      <c r="AB332" s="431"/>
      <c r="AC332" s="431">
        <v>40</v>
      </c>
      <c r="AD332" s="431"/>
      <c r="AE332" s="431">
        <v>180</v>
      </c>
      <c r="AF332" s="431">
        <f t="shared" si="116"/>
        <v>2020</v>
      </c>
      <c r="AG332" s="431">
        <v>1800</v>
      </c>
      <c r="AH332" s="431"/>
      <c r="AI332" s="431">
        <v>40</v>
      </c>
      <c r="AJ332" s="431"/>
      <c r="AK332" s="431">
        <v>180</v>
      </c>
      <c r="AL332" s="438"/>
      <c r="AM332" s="435"/>
      <c r="AS332" s="269">
        <f t="shared" si="101"/>
        <v>0</v>
      </c>
      <c r="AT332" s="269">
        <f t="shared" si="102"/>
        <v>1800</v>
      </c>
      <c r="AU332" s="269">
        <f t="shared" si="103"/>
        <v>0</v>
      </c>
      <c r="AV332" s="269">
        <f t="shared" si="104"/>
        <v>0</v>
      </c>
      <c r="AW332" s="269">
        <f t="shared" si="105"/>
        <v>0</v>
      </c>
    </row>
    <row r="333" spans="1:49" s="273" customFormat="1" ht="30" hidden="1" customHeight="1" outlineLevel="1">
      <c r="A333" s="426"/>
      <c r="B333" s="427" t="s">
        <v>1114</v>
      </c>
      <c r="C333" s="427"/>
      <c r="D333" s="426" t="s">
        <v>966</v>
      </c>
      <c r="E333" s="426" t="s">
        <v>481</v>
      </c>
      <c r="F333" s="426" t="s">
        <v>1115</v>
      </c>
      <c r="G333" s="426" t="s">
        <v>561</v>
      </c>
      <c r="H333" s="426"/>
      <c r="I333" s="431">
        <f t="shared" si="118"/>
        <v>1010</v>
      </c>
      <c r="J333" s="431">
        <v>900</v>
      </c>
      <c r="K333" s="431"/>
      <c r="L333" s="431">
        <v>20</v>
      </c>
      <c r="M333" s="431">
        <v>90</v>
      </c>
      <c r="N333" s="330"/>
      <c r="O333" s="431">
        <f t="shared" si="117"/>
        <v>0</v>
      </c>
      <c r="P333" s="431"/>
      <c r="Q333" s="330"/>
      <c r="R333" s="431"/>
      <c r="S333" s="431"/>
      <c r="T333" s="431"/>
      <c r="U333" s="431"/>
      <c r="V333" s="431"/>
      <c r="W333" s="431"/>
      <c r="X333" s="431"/>
      <c r="Y333" s="431"/>
      <c r="Z333" s="431">
        <f t="shared" si="115"/>
        <v>1010</v>
      </c>
      <c r="AA333" s="431">
        <v>900</v>
      </c>
      <c r="AB333" s="431"/>
      <c r="AC333" s="431">
        <v>20</v>
      </c>
      <c r="AD333" s="431"/>
      <c r="AE333" s="431">
        <v>90</v>
      </c>
      <c r="AF333" s="431">
        <f t="shared" si="116"/>
        <v>1010</v>
      </c>
      <c r="AG333" s="431">
        <v>900</v>
      </c>
      <c r="AH333" s="431"/>
      <c r="AI333" s="431">
        <v>20</v>
      </c>
      <c r="AJ333" s="431"/>
      <c r="AK333" s="431">
        <v>90</v>
      </c>
      <c r="AL333" s="438"/>
      <c r="AM333" s="435"/>
      <c r="AS333" s="269">
        <f t="shared" ref="AS333:AS396" si="119">I333-W333-AF333</f>
        <v>0</v>
      </c>
      <c r="AT333" s="269">
        <f t="shared" ref="AT333:AT396" si="120">AF333-AH333-AI333-AK333</f>
        <v>900</v>
      </c>
      <c r="AU333" s="269">
        <f t="shared" ref="AU333:AU396" si="121">AG333-AT333</f>
        <v>0</v>
      </c>
      <c r="AV333" s="269">
        <f t="shared" ref="AV333:AV396" si="122">J333-AG333</f>
        <v>0</v>
      </c>
      <c r="AW333" s="269">
        <f t="shared" ref="AW333:AW396" si="123">I333-AF333</f>
        <v>0</v>
      </c>
    </row>
    <row r="334" spans="1:49" s="273" customFormat="1" ht="30" hidden="1" customHeight="1" outlineLevel="1">
      <c r="A334" s="426"/>
      <c r="B334" s="427" t="s">
        <v>1116</v>
      </c>
      <c r="C334" s="427"/>
      <c r="D334" s="426" t="s">
        <v>966</v>
      </c>
      <c r="E334" s="426" t="s">
        <v>487</v>
      </c>
      <c r="F334" s="426" t="s">
        <v>1081</v>
      </c>
      <c r="G334" s="426" t="s">
        <v>561</v>
      </c>
      <c r="H334" s="426"/>
      <c r="I334" s="431">
        <f t="shared" si="118"/>
        <v>1263</v>
      </c>
      <c r="J334" s="431">
        <v>1125</v>
      </c>
      <c r="K334" s="431"/>
      <c r="L334" s="431">
        <v>25</v>
      </c>
      <c r="M334" s="431">
        <v>113</v>
      </c>
      <c r="N334" s="330"/>
      <c r="O334" s="431">
        <f t="shared" si="117"/>
        <v>0</v>
      </c>
      <c r="P334" s="431"/>
      <c r="Q334" s="330"/>
      <c r="R334" s="431"/>
      <c r="S334" s="431"/>
      <c r="T334" s="431"/>
      <c r="U334" s="431"/>
      <c r="V334" s="431"/>
      <c r="W334" s="431"/>
      <c r="X334" s="431"/>
      <c r="Y334" s="431"/>
      <c r="Z334" s="431">
        <f t="shared" si="115"/>
        <v>1263</v>
      </c>
      <c r="AA334" s="431">
        <v>1125</v>
      </c>
      <c r="AB334" s="431"/>
      <c r="AC334" s="431">
        <v>25</v>
      </c>
      <c r="AD334" s="431"/>
      <c r="AE334" s="431">
        <v>113</v>
      </c>
      <c r="AF334" s="431">
        <f t="shared" si="116"/>
        <v>1263</v>
      </c>
      <c r="AG334" s="431">
        <v>1125</v>
      </c>
      <c r="AH334" s="431"/>
      <c r="AI334" s="431">
        <v>25</v>
      </c>
      <c r="AJ334" s="431"/>
      <c r="AK334" s="431">
        <v>113</v>
      </c>
      <c r="AL334" s="438"/>
      <c r="AM334" s="435"/>
      <c r="AS334" s="269">
        <f t="shared" si="119"/>
        <v>0</v>
      </c>
      <c r="AT334" s="269">
        <f t="shared" si="120"/>
        <v>1125</v>
      </c>
      <c r="AU334" s="269">
        <f t="shared" si="121"/>
        <v>0</v>
      </c>
      <c r="AV334" s="269">
        <f t="shared" si="122"/>
        <v>0</v>
      </c>
      <c r="AW334" s="269">
        <f t="shared" si="123"/>
        <v>0</v>
      </c>
    </row>
    <row r="335" spans="1:49" s="273" customFormat="1" ht="30" hidden="1" customHeight="1" outlineLevel="1">
      <c r="A335" s="426"/>
      <c r="B335" s="427" t="s">
        <v>1117</v>
      </c>
      <c r="C335" s="427"/>
      <c r="D335" s="426" t="s">
        <v>966</v>
      </c>
      <c r="E335" s="426" t="s">
        <v>423</v>
      </c>
      <c r="F335" s="426" t="s">
        <v>1118</v>
      </c>
      <c r="G335" s="426" t="s">
        <v>561</v>
      </c>
      <c r="H335" s="426"/>
      <c r="I335" s="431">
        <f t="shared" si="118"/>
        <v>2020</v>
      </c>
      <c r="J335" s="431">
        <v>1800</v>
      </c>
      <c r="K335" s="431"/>
      <c r="L335" s="431">
        <v>40</v>
      </c>
      <c r="M335" s="431">
        <v>180</v>
      </c>
      <c r="N335" s="330"/>
      <c r="O335" s="431">
        <f t="shared" si="117"/>
        <v>0</v>
      </c>
      <c r="P335" s="431"/>
      <c r="Q335" s="330"/>
      <c r="R335" s="431"/>
      <c r="S335" s="431"/>
      <c r="T335" s="431"/>
      <c r="U335" s="431"/>
      <c r="V335" s="431"/>
      <c r="W335" s="431"/>
      <c r="X335" s="431"/>
      <c r="Y335" s="431"/>
      <c r="Z335" s="431">
        <f t="shared" si="115"/>
        <v>2020</v>
      </c>
      <c r="AA335" s="431">
        <v>1800</v>
      </c>
      <c r="AB335" s="431"/>
      <c r="AC335" s="431">
        <v>40</v>
      </c>
      <c r="AD335" s="431"/>
      <c r="AE335" s="431">
        <v>180</v>
      </c>
      <c r="AF335" s="431">
        <f t="shared" si="116"/>
        <v>2020</v>
      </c>
      <c r="AG335" s="431">
        <v>1800</v>
      </c>
      <c r="AH335" s="431"/>
      <c r="AI335" s="431">
        <v>40</v>
      </c>
      <c r="AJ335" s="431"/>
      <c r="AK335" s="431">
        <v>180</v>
      </c>
      <c r="AL335" s="438"/>
      <c r="AM335" s="435"/>
      <c r="AS335" s="269">
        <f t="shared" si="119"/>
        <v>0</v>
      </c>
      <c r="AT335" s="269">
        <f t="shared" si="120"/>
        <v>1800</v>
      </c>
      <c r="AU335" s="269">
        <f t="shared" si="121"/>
        <v>0</v>
      </c>
      <c r="AV335" s="269">
        <f t="shared" si="122"/>
        <v>0</v>
      </c>
      <c r="AW335" s="269">
        <f t="shared" si="123"/>
        <v>0</v>
      </c>
    </row>
    <row r="336" spans="1:49" s="273" customFormat="1" ht="30" hidden="1" customHeight="1" outlineLevel="1">
      <c r="A336" s="426"/>
      <c r="B336" s="427" t="s">
        <v>1119</v>
      </c>
      <c r="C336" s="427"/>
      <c r="D336" s="426" t="s">
        <v>966</v>
      </c>
      <c r="E336" s="426" t="s">
        <v>82</v>
      </c>
      <c r="F336" s="426" t="s">
        <v>1120</v>
      </c>
      <c r="G336" s="426" t="s">
        <v>561</v>
      </c>
      <c r="H336" s="426"/>
      <c r="I336" s="431">
        <f t="shared" si="118"/>
        <v>1313</v>
      </c>
      <c r="J336" s="431">
        <v>1170</v>
      </c>
      <c r="K336" s="431"/>
      <c r="L336" s="431">
        <v>26</v>
      </c>
      <c r="M336" s="431">
        <v>117</v>
      </c>
      <c r="N336" s="330"/>
      <c r="O336" s="431">
        <f t="shared" si="117"/>
        <v>0</v>
      </c>
      <c r="P336" s="431"/>
      <c r="Q336" s="330"/>
      <c r="R336" s="431"/>
      <c r="S336" s="431"/>
      <c r="T336" s="431"/>
      <c r="U336" s="431"/>
      <c r="V336" s="431"/>
      <c r="W336" s="431"/>
      <c r="X336" s="431"/>
      <c r="Y336" s="431"/>
      <c r="Z336" s="431">
        <f t="shared" si="115"/>
        <v>1313</v>
      </c>
      <c r="AA336" s="431">
        <v>1170</v>
      </c>
      <c r="AB336" s="431"/>
      <c r="AC336" s="431">
        <v>26</v>
      </c>
      <c r="AD336" s="431"/>
      <c r="AE336" s="431">
        <v>117</v>
      </c>
      <c r="AF336" s="431">
        <f t="shared" si="116"/>
        <v>1313</v>
      </c>
      <c r="AG336" s="431">
        <v>1170</v>
      </c>
      <c r="AH336" s="431"/>
      <c r="AI336" s="431">
        <v>26</v>
      </c>
      <c r="AJ336" s="431"/>
      <c r="AK336" s="431">
        <v>117</v>
      </c>
      <c r="AL336" s="438"/>
      <c r="AM336" s="435"/>
      <c r="AS336" s="269">
        <f t="shared" si="119"/>
        <v>0</v>
      </c>
      <c r="AT336" s="269">
        <f t="shared" si="120"/>
        <v>1170</v>
      </c>
      <c r="AU336" s="269">
        <f t="shared" si="121"/>
        <v>0</v>
      </c>
      <c r="AV336" s="269">
        <f t="shared" si="122"/>
        <v>0</v>
      </c>
      <c r="AW336" s="269">
        <f t="shared" si="123"/>
        <v>0</v>
      </c>
    </row>
    <row r="337" spans="1:49" s="273" customFormat="1" ht="30" hidden="1" customHeight="1" outlineLevel="1">
      <c r="A337" s="426"/>
      <c r="B337" s="427" t="s">
        <v>1121</v>
      </c>
      <c r="C337" s="427"/>
      <c r="D337" s="426" t="s">
        <v>966</v>
      </c>
      <c r="E337" s="426" t="s">
        <v>431</v>
      </c>
      <c r="F337" s="426" t="s">
        <v>1122</v>
      </c>
      <c r="G337" s="426" t="s">
        <v>561</v>
      </c>
      <c r="H337" s="426"/>
      <c r="I337" s="431">
        <f t="shared" si="118"/>
        <v>2003</v>
      </c>
      <c r="J337" s="431">
        <v>1785</v>
      </c>
      <c r="K337" s="431"/>
      <c r="L337" s="431">
        <v>39</v>
      </c>
      <c r="M337" s="431">
        <v>179</v>
      </c>
      <c r="N337" s="330"/>
      <c r="O337" s="431">
        <f t="shared" si="117"/>
        <v>0</v>
      </c>
      <c r="P337" s="431"/>
      <c r="Q337" s="330"/>
      <c r="R337" s="431"/>
      <c r="S337" s="431"/>
      <c r="T337" s="431"/>
      <c r="U337" s="431"/>
      <c r="V337" s="431"/>
      <c r="W337" s="431"/>
      <c r="X337" s="431"/>
      <c r="Y337" s="431"/>
      <c r="Z337" s="431">
        <f t="shared" si="115"/>
        <v>2003</v>
      </c>
      <c r="AA337" s="431">
        <v>1785</v>
      </c>
      <c r="AB337" s="431"/>
      <c r="AC337" s="431">
        <v>39</v>
      </c>
      <c r="AD337" s="431"/>
      <c r="AE337" s="431">
        <v>179</v>
      </c>
      <c r="AF337" s="431">
        <f t="shared" si="116"/>
        <v>2003</v>
      </c>
      <c r="AG337" s="431">
        <v>1785</v>
      </c>
      <c r="AH337" s="431"/>
      <c r="AI337" s="431">
        <v>39</v>
      </c>
      <c r="AJ337" s="431"/>
      <c r="AK337" s="431">
        <v>179</v>
      </c>
      <c r="AL337" s="438"/>
      <c r="AM337" s="435"/>
      <c r="AS337" s="269">
        <f t="shared" si="119"/>
        <v>0</v>
      </c>
      <c r="AT337" s="269">
        <f t="shared" si="120"/>
        <v>1785</v>
      </c>
      <c r="AU337" s="269">
        <f t="shared" si="121"/>
        <v>0</v>
      </c>
      <c r="AV337" s="269">
        <f t="shared" si="122"/>
        <v>0</v>
      </c>
      <c r="AW337" s="269">
        <f t="shared" si="123"/>
        <v>0</v>
      </c>
    </row>
    <row r="338" spans="1:49" s="273" customFormat="1" ht="30" hidden="1" customHeight="1" outlineLevel="1">
      <c r="A338" s="426"/>
      <c r="B338" s="427" t="s">
        <v>1123</v>
      </c>
      <c r="C338" s="427"/>
      <c r="D338" s="426" t="s">
        <v>966</v>
      </c>
      <c r="E338" s="426" t="s">
        <v>418</v>
      </c>
      <c r="F338" s="426" t="s">
        <v>1083</v>
      </c>
      <c r="G338" s="426" t="s">
        <v>561</v>
      </c>
      <c r="H338" s="426"/>
      <c r="I338" s="431">
        <f t="shared" si="118"/>
        <v>1313</v>
      </c>
      <c r="J338" s="431">
        <v>1170</v>
      </c>
      <c r="K338" s="431"/>
      <c r="L338" s="431">
        <v>26</v>
      </c>
      <c r="M338" s="431">
        <v>117</v>
      </c>
      <c r="N338" s="330"/>
      <c r="O338" s="431">
        <f t="shared" si="117"/>
        <v>0</v>
      </c>
      <c r="P338" s="431"/>
      <c r="Q338" s="330"/>
      <c r="R338" s="431"/>
      <c r="S338" s="431"/>
      <c r="T338" s="431"/>
      <c r="U338" s="431"/>
      <c r="V338" s="431"/>
      <c r="W338" s="431"/>
      <c r="X338" s="431"/>
      <c r="Y338" s="431"/>
      <c r="Z338" s="431">
        <f t="shared" si="115"/>
        <v>1313</v>
      </c>
      <c r="AA338" s="431">
        <v>1170</v>
      </c>
      <c r="AB338" s="431"/>
      <c r="AC338" s="431">
        <v>26</v>
      </c>
      <c r="AD338" s="431"/>
      <c r="AE338" s="431">
        <v>117</v>
      </c>
      <c r="AF338" s="431">
        <f t="shared" si="116"/>
        <v>1313</v>
      </c>
      <c r="AG338" s="431">
        <v>1170</v>
      </c>
      <c r="AH338" s="431"/>
      <c r="AI338" s="431">
        <v>26</v>
      </c>
      <c r="AJ338" s="431"/>
      <c r="AK338" s="431">
        <v>117</v>
      </c>
      <c r="AL338" s="438"/>
      <c r="AM338" s="435"/>
      <c r="AS338" s="269">
        <f t="shared" si="119"/>
        <v>0</v>
      </c>
      <c r="AT338" s="269">
        <f t="shared" si="120"/>
        <v>1170</v>
      </c>
      <c r="AU338" s="269">
        <f t="shared" si="121"/>
        <v>0</v>
      </c>
      <c r="AV338" s="269">
        <f t="shared" si="122"/>
        <v>0</v>
      </c>
      <c r="AW338" s="269">
        <f t="shared" si="123"/>
        <v>0</v>
      </c>
    </row>
    <row r="339" spans="1:49" s="273" customFormat="1" ht="30" hidden="1" customHeight="1" outlineLevel="1">
      <c r="A339" s="426"/>
      <c r="B339" s="427" t="s">
        <v>1124</v>
      </c>
      <c r="C339" s="427"/>
      <c r="D339" s="426" t="s">
        <v>966</v>
      </c>
      <c r="E339" s="426" t="s">
        <v>436</v>
      </c>
      <c r="F339" s="426" t="s">
        <v>1125</v>
      </c>
      <c r="G339" s="426" t="s">
        <v>561</v>
      </c>
      <c r="H339" s="426"/>
      <c r="I339" s="431">
        <f t="shared" si="118"/>
        <v>999.5</v>
      </c>
      <c r="J339" s="431">
        <v>890.5</v>
      </c>
      <c r="K339" s="431"/>
      <c r="L339" s="431">
        <v>20</v>
      </c>
      <c r="M339" s="431">
        <v>89</v>
      </c>
      <c r="N339" s="330"/>
      <c r="O339" s="431">
        <f t="shared" si="117"/>
        <v>0</v>
      </c>
      <c r="P339" s="431"/>
      <c r="Q339" s="330"/>
      <c r="R339" s="431"/>
      <c r="S339" s="431"/>
      <c r="T339" s="431"/>
      <c r="U339" s="431"/>
      <c r="V339" s="431"/>
      <c r="W339" s="431"/>
      <c r="X339" s="431"/>
      <c r="Y339" s="431"/>
      <c r="Z339" s="431">
        <f t="shared" si="115"/>
        <v>999.5</v>
      </c>
      <c r="AA339" s="431">
        <v>890.5</v>
      </c>
      <c r="AB339" s="431"/>
      <c r="AC339" s="431">
        <v>20</v>
      </c>
      <c r="AD339" s="431"/>
      <c r="AE339" s="431">
        <v>89</v>
      </c>
      <c r="AF339" s="431">
        <f t="shared" si="116"/>
        <v>999.75</v>
      </c>
      <c r="AG339" s="431">
        <f>890.5+0.25</f>
        <v>890.75</v>
      </c>
      <c r="AH339" s="431"/>
      <c r="AI339" s="431">
        <v>20</v>
      </c>
      <c r="AJ339" s="431"/>
      <c r="AK339" s="431">
        <v>89</v>
      </c>
      <c r="AL339" s="438"/>
      <c r="AM339" s="435"/>
      <c r="AS339" s="269">
        <f t="shared" si="119"/>
        <v>-0.25</v>
      </c>
      <c r="AT339" s="269">
        <f t="shared" si="120"/>
        <v>890.75</v>
      </c>
      <c r="AU339" s="269">
        <f t="shared" si="121"/>
        <v>0</v>
      </c>
      <c r="AV339" s="269">
        <f t="shared" si="122"/>
        <v>-0.25</v>
      </c>
      <c r="AW339" s="269">
        <f t="shared" si="123"/>
        <v>-0.25</v>
      </c>
    </row>
    <row r="340" spans="1:49" s="273" customFormat="1" ht="30" hidden="1" customHeight="1" outlineLevel="1">
      <c r="A340" s="426"/>
      <c r="B340" s="427" t="s">
        <v>1126</v>
      </c>
      <c r="C340" s="427"/>
      <c r="D340" s="426" t="s">
        <v>966</v>
      </c>
      <c r="E340" s="426" t="s">
        <v>549</v>
      </c>
      <c r="F340" s="426" t="s">
        <v>567</v>
      </c>
      <c r="G340" s="426" t="s">
        <v>561</v>
      </c>
      <c r="H340" s="426"/>
      <c r="I340" s="431">
        <f t="shared" si="118"/>
        <v>2061.5</v>
      </c>
      <c r="J340" s="431">
        <v>1855.5</v>
      </c>
      <c r="K340" s="431"/>
      <c r="L340" s="431">
        <v>41</v>
      </c>
      <c r="M340" s="431">
        <v>165</v>
      </c>
      <c r="N340" s="330"/>
      <c r="O340" s="431">
        <f t="shared" si="117"/>
        <v>0</v>
      </c>
      <c r="P340" s="431"/>
      <c r="Q340" s="330"/>
      <c r="R340" s="431"/>
      <c r="S340" s="431"/>
      <c r="T340" s="431"/>
      <c r="U340" s="431"/>
      <c r="V340" s="431"/>
      <c r="W340" s="431"/>
      <c r="X340" s="431"/>
      <c r="Y340" s="431"/>
      <c r="Z340" s="431">
        <f t="shared" si="115"/>
        <v>2051.5</v>
      </c>
      <c r="AA340" s="431">
        <f>1855.5-10</f>
        <v>1845.5</v>
      </c>
      <c r="AB340" s="431"/>
      <c r="AC340" s="431">
        <v>41</v>
      </c>
      <c r="AD340" s="431"/>
      <c r="AE340" s="431">
        <v>165</v>
      </c>
      <c r="AF340" s="431">
        <f t="shared" si="116"/>
        <v>2051.6999999999998</v>
      </c>
      <c r="AG340" s="431">
        <f>1855.5-10+0.2</f>
        <v>1845.7</v>
      </c>
      <c r="AH340" s="431"/>
      <c r="AI340" s="431">
        <v>41</v>
      </c>
      <c r="AJ340" s="431"/>
      <c r="AK340" s="431">
        <v>165</v>
      </c>
      <c r="AL340" s="438"/>
      <c r="AM340" s="435"/>
      <c r="AS340" s="269">
        <f t="shared" si="119"/>
        <v>9.8000000000001819</v>
      </c>
      <c r="AT340" s="269">
        <f t="shared" si="120"/>
        <v>1845.6999999999998</v>
      </c>
      <c r="AU340" s="269">
        <f t="shared" si="121"/>
        <v>0</v>
      </c>
      <c r="AV340" s="269">
        <f t="shared" si="122"/>
        <v>9.7999999999999545</v>
      </c>
      <c r="AW340" s="269">
        <f t="shared" si="123"/>
        <v>9.8000000000001819</v>
      </c>
    </row>
    <row r="341" spans="1:49" s="273" customFormat="1" ht="30" customHeight="1" collapsed="1">
      <c r="A341" s="422" t="s">
        <v>51</v>
      </c>
      <c r="B341" s="423" t="s">
        <v>52</v>
      </c>
      <c r="C341" s="423"/>
      <c r="D341" s="422"/>
      <c r="E341" s="422"/>
      <c r="F341" s="422"/>
      <c r="G341" s="422"/>
      <c r="H341" s="422"/>
      <c r="I341" s="429">
        <f>I342+I369</f>
        <v>48670.599990000002</v>
      </c>
      <c r="J341" s="429">
        <f>J342+J369</f>
        <v>38763.868135999997</v>
      </c>
      <c r="K341" s="429">
        <f>K342+K369</f>
        <v>950</v>
      </c>
      <c r="L341" s="429">
        <f>L342+L369</f>
        <v>2519</v>
      </c>
      <c r="M341" s="429">
        <f>M342+M369</f>
        <v>6437.7038539999994</v>
      </c>
      <c r="N341" s="330"/>
      <c r="O341" s="429">
        <f>O342+O369</f>
        <v>21214</v>
      </c>
      <c r="P341" s="429">
        <f>P342+P369</f>
        <v>17751</v>
      </c>
      <c r="Q341" s="330"/>
      <c r="R341" s="429">
        <f t="shared" ref="R341:AC341" si="124">R342+R369</f>
        <v>1917</v>
      </c>
      <c r="S341" s="429">
        <f t="shared" si="124"/>
        <v>1546</v>
      </c>
      <c r="T341" s="429">
        <f t="shared" si="124"/>
        <v>5013.7820000000002</v>
      </c>
      <c r="U341" s="429">
        <f t="shared" si="124"/>
        <v>4976.7820000000002</v>
      </c>
      <c r="V341" s="429">
        <f t="shared" si="124"/>
        <v>37</v>
      </c>
      <c r="W341" s="429">
        <f t="shared" si="124"/>
        <v>5013.7820000000002</v>
      </c>
      <c r="X341" s="429">
        <f t="shared" si="124"/>
        <v>4976.7820000000002</v>
      </c>
      <c r="Y341" s="429">
        <f t="shared" si="124"/>
        <v>37</v>
      </c>
      <c r="Z341" s="429">
        <f t="shared" si="124"/>
        <v>34963.300766</v>
      </c>
      <c r="AA341" s="429">
        <f t="shared" si="124"/>
        <v>29655.650765999999</v>
      </c>
      <c r="AB341" s="429">
        <f t="shared" si="124"/>
        <v>0</v>
      </c>
      <c r="AC341" s="429">
        <f t="shared" si="124"/>
        <v>2454</v>
      </c>
      <c r="AD341" s="429"/>
      <c r="AE341" s="429">
        <f>AE342+AE369</f>
        <v>2828.65</v>
      </c>
      <c r="AF341" s="429">
        <f>AF342+AF369</f>
        <v>34938.654222000005</v>
      </c>
      <c r="AG341" s="429">
        <f>AG342+AG369</f>
        <v>29656.004222000003</v>
      </c>
      <c r="AH341" s="389">
        <f>AH342+AH369</f>
        <v>0</v>
      </c>
      <c r="AI341" s="429">
        <f>AI342+AI369</f>
        <v>2454</v>
      </c>
      <c r="AJ341" s="429"/>
      <c r="AK341" s="429">
        <f>AK342+AK369</f>
        <v>2828.65</v>
      </c>
      <c r="AL341" s="434"/>
      <c r="AM341" s="435"/>
      <c r="AS341" s="269">
        <f t="shared" si="119"/>
        <v>8718.1637679999985</v>
      </c>
      <c r="AT341" s="269">
        <f t="shared" si="120"/>
        <v>29656.004222000003</v>
      </c>
      <c r="AU341" s="269">
        <f t="shared" si="121"/>
        <v>0</v>
      </c>
      <c r="AV341" s="269">
        <f t="shared" si="122"/>
        <v>9107.8639139999941</v>
      </c>
      <c r="AW341" s="269">
        <f t="shared" si="123"/>
        <v>13731.945767999998</v>
      </c>
    </row>
    <row r="342" spans="1:49" s="273" customFormat="1" ht="30" hidden="1" customHeight="1" outlineLevel="1">
      <c r="A342" s="424" t="s">
        <v>37</v>
      </c>
      <c r="B342" s="425" t="s">
        <v>221</v>
      </c>
      <c r="C342" s="425"/>
      <c r="D342" s="424"/>
      <c r="E342" s="424"/>
      <c r="F342" s="424"/>
      <c r="G342" s="424"/>
      <c r="H342" s="424"/>
      <c r="I342" s="430">
        <f>I343+I361</f>
        <v>15298.923989999999</v>
      </c>
      <c r="J342" s="430">
        <f>J343+J361</f>
        <v>12068.121136</v>
      </c>
      <c r="K342" s="430">
        <f>K343+K361</f>
        <v>0</v>
      </c>
      <c r="L342" s="430">
        <f>L343+L361</f>
        <v>0</v>
      </c>
      <c r="M342" s="430">
        <f>M343+M361</f>
        <v>3230.802854</v>
      </c>
      <c r="N342" s="330"/>
      <c r="O342" s="430">
        <f>O343+O361</f>
        <v>0</v>
      </c>
      <c r="P342" s="430">
        <f>P343+P361</f>
        <v>0</v>
      </c>
      <c r="Q342" s="330"/>
      <c r="R342" s="430">
        <f t="shared" ref="R342:AC342" si="125">R343+R361</f>
        <v>0</v>
      </c>
      <c r="S342" s="430">
        <f t="shared" si="125"/>
        <v>0</v>
      </c>
      <c r="T342" s="430">
        <f t="shared" si="125"/>
        <v>5013.7820000000002</v>
      </c>
      <c r="U342" s="430">
        <f t="shared" si="125"/>
        <v>4976.7820000000002</v>
      </c>
      <c r="V342" s="430">
        <f t="shared" si="125"/>
        <v>37</v>
      </c>
      <c r="W342" s="430">
        <f t="shared" si="125"/>
        <v>5013.7820000000002</v>
      </c>
      <c r="X342" s="430">
        <f t="shared" si="125"/>
        <v>4976.7820000000002</v>
      </c>
      <c r="Y342" s="430">
        <f t="shared" si="125"/>
        <v>37</v>
      </c>
      <c r="Z342" s="430">
        <f t="shared" si="125"/>
        <v>5805.5387659999997</v>
      </c>
      <c r="AA342" s="430">
        <f t="shared" si="125"/>
        <v>5805.5387659999997</v>
      </c>
      <c r="AB342" s="430">
        <f t="shared" si="125"/>
        <v>0</v>
      </c>
      <c r="AC342" s="430">
        <f t="shared" si="125"/>
        <v>0</v>
      </c>
      <c r="AD342" s="430"/>
      <c r="AE342" s="430">
        <f>AE343+AE361</f>
        <v>0</v>
      </c>
      <c r="AF342" s="430">
        <f>AF343+AF361</f>
        <v>5806.4922219999999</v>
      </c>
      <c r="AG342" s="430">
        <f>AG343+AG361</f>
        <v>5806.4922219999999</v>
      </c>
      <c r="AH342" s="430">
        <f>AH343+AH361</f>
        <v>0</v>
      </c>
      <c r="AI342" s="430">
        <f>AI343+AI361</f>
        <v>0</v>
      </c>
      <c r="AJ342" s="430"/>
      <c r="AK342" s="430">
        <f>AK343+AK361</f>
        <v>0</v>
      </c>
      <c r="AL342" s="436"/>
      <c r="AM342" s="435"/>
      <c r="AS342" s="269">
        <f t="shared" si="119"/>
        <v>4478.6497680000002</v>
      </c>
      <c r="AT342" s="269">
        <f t="shared" si="120"/>
        <v>5806.4922219999999</v>
      </c>
      <c r="AU342" s="269">
        <f t="shared" si="121"/>
        <v>0</v>
      </c>
      <c r="AV342" s="269">
        <f t="shared" si="122"/>
        <v>6261.6289139999999</v>
      </c>
      <c r="AW342" s="269">
        <f t="shared" si="123"/>
        <v>9492.4317679999986</v>
      </c>
    </row>
    <row r="343" spans="1:49" s="273" customFormat="1" ht="30" hidden="1" customHeight="1" outlineLevel="1">
      <c r="A343" s="424"/>
      <c r="B343" s="425" t="s">
        <v>223</v>
      </c>
      <c r="C343" s="425"/>
      <c r="D343" s="424"/>
      <c r="E343" s="424"/>
      <c r="F343" s="424"/>
      <c r="G343" s="424"/>
      <c r="H343" s="424"/>
      <c r="I343" s="430">
        <f>SUM(I344:I360)</f>
        <v>8344.2821860000004</v>
      </c>
      <c r="J343" s="430">
        <f>SUM(J344:J360)</f>
        <v>8297.1521859999993</v>
      </c>
      <c r="K343" s="430">
        <f>SUM(K344:K360)</f>
        <v>0</v>
      </c>
      <c r="L343" s="430">
        <f>SUM(L344:L360)</f>
        <v>0</v>
      </c>
      <c r="M343" s="430">
        <f>SUM(M344:M360)</f>
        <v>47.13</v>
      </c>
      <c r="N343" s="330"/>
      <c r="O343" s="430">
        <f>SUM(O344:O360)</f>
        <v>0</v>
      </c>
      <c r="P343" s="430">
        <f>SUM(P344:P360)</f>
        <v>0</v>
      </c>
      <c r="Q343" s="330"/>
      <c r="R343" s="430">
        <f t="shared" ref="R343:AC343" si="126">SUM(R344:R360)</f>
        <v>0</v>
      </c>
      <c r="S343" s="430">
        <f t="shared" si="126"/>
        <v>0</v>
      </c>
      <c r="T343" s="430">
        <f t="shared" si="126"/>
        <v>4291.7820000000002</v>
      </c>
      <c r="U343" s="430">
        <f t="shared" si="126"/>
        <v>4254.7820000000002</v>
      </c>
      <c r="V343" s="430">
        <f t="shared" si="126"/>
        <v>37</v>
      </c>
      <c r="W343" s="430">
        <f t="shared" si="126"/>
        <v>4291.7820000000002</v>
      </c>
      <c r="X343" s="430">
        <f t="shared" si="126"/>
        <v>4254.7820000000002</v>
      </c>
      <c r="Y343" s="430">
        <f t="shared" si="126"/>
        <v>37</v>
      </c>
      <c r="Z343" s="430">
        <f t="shared" si="126"/>
        <v>3202.151766</v>
      </c>
      <c r="AA343" s="430">
        <f t="shared" si="126"/>
        <v>3202.151766</v>
      </c>
      <c r="AB343" s="430">
        <f t="shared" si="126"/>
        <v>0</v>
      </c>
      <c r="AC343" s="430">
        <f t="shared" si="126"/>
        <v>0</v>
      </c>
      <c r="AD343" s="430"/>
      <c r="AE343" s="430">
        <f>SUM(AE344:AE360)</f>
        <v>0</v>
      </c>
      <c r="AF343" s="430">
        <f>SUM(AF344:AF360)</f>
        <v>3203.0522219999998</v>
      </c>
      <c r="AG343" s="430">
        <f>SUM(AG344:AG360)</f>
        <v>3203.0522219999998</v>
      </c>
      <c r="AH343" s="430">
        <f>SUM(AH344:AH360)</f>
        <v>0</v>
      </c>
      <c r="AI343" s="430">
        <f>SUM(AI344:AI360)</f>
        <v>0</v>
      </c>
      <c r="AJ343" s="430"/>
      <c r="AK343" s="430">
        <f>SUM(AK344:AK360)</f>
        <v>0</v>
      </c>
      <c r="AL343" s="436"/>
      <c r="AM343" s="435"/>
      <c r="AS343" s="269">
        <f t="shared" si="119"/>
        <v>849.44796400000041</v>
      </c>
      <c r="AT343" s="269">
        <f t="shared" si="120"/>
        <v>3203.0522219999998</v>
      </c>
      <c r="AU343" s="269">
        <f t="shared" si="121"/>
        <v>0</v>
      </c>
      <c r="AV343" s="269">
        <f t="shared" si="122"/>
        <v>5094.0999639999991</v>
      </c>
      <c r="AW343" s="269">
        <f t="shared" si="123"/>
        <v>5141.2299640000001</v>
      </c>
    </row>
    <row r="344" spans="1:49" s="273" customFormat="1" ht="30" hidden="1" customHeight="1" outlineLevel="1">
      <c r="A344" s="426"/>
      <c r="B344" s="427" t="s">
        <v>1127</v>
      </c>
      <c r="C344" s="427">
        <v>7415676</v>
      </c>
      <c r="D344" s="426" t="s">
        <v>1128</v>
      </c>
      <c r="E344" s="426" t="s">
        <v>436</v>
      </c>
      <c r="F344" s="426" t="s">
        <v>1129</v>
      </c>
      <c r="G344" s="426">
        <v>2013</v>
      </c>
      <c r="H344" s="426" t="s">
        <v>1130</v>
      </c>
      <c r="I344" s="431">
        <v>808.02700000000004</v>
      </c>
      <c r="J344" s="431">
        <v>808.02700000000004</v>
      </c>
      <c r="K344" s="431"/>
      <c r="L344" s="431"/>
      <c r="M344" s="431"/>
      <c r="N344" s="330"/>
      <c r="O344" s="431">
        <f t="shared" ref="O344:O360" si="127">SUM(P344:S344)</f>
        <v>0</v>
      </c>
      <c r="P344" s="431"/>
      <c r="Q344" s="330"/>
      <c r="R344" s="431"/>
      <c r="S344" s="431"/>
      <c r="T344" s="431">
        <v>662</v>
      </c>
      <c r="U344" s="431">
        <v>662</v>
      </c>
      <c r="V344" s="431"/>
      <c r="W344" s="431">
        <v>662</v>
      </c>
      <c r="X344" s="431">
        <v>662</v>
      </c>
      <c r="Y344" s="431"/>
      <c r="Z344" s="431">
        <v>198</v>
      </c>
      <c r="AA344" s="431">
        <v>198</v>
      </c>
      <c r="AB344" s="431">
        <v>0</v>
      </c>
      <c r="AC344" s="431">
        <v>0</v>
      </c>
      <c r="AD344" s="431"/>
      <c r="AE344" s="431">
        <v>0</v>
      </c>
      <c r="AF344" s="431">
        <v>198</v>
      </c>
      <c r="AG344" s="431">
        <v>198</v>
      </c>
      <c r="AH344" s="431">
        <v>0</v>
      </c>
      <c r="AI344" s="431">
        <v>0</v>
      </c>
      <c r="AJ344" s="431"/>
      <c r="AK344" s="431">
        <v>0</v>
      </c>
      <c r="AL344" s="438"/>
      <c r="AM344" s="435"/>
      <c r="AS344" s="269">
        <f t="shared" si="119"/>
        <v>-51.972999999999956</v>
      </c>
      <c r="AT344" s="269">
        <f t="shared" si="120"/>
        <v>198</v>
      </c>
      <c r="AU344" s="269">
        <f t="shared" si="121"/>
        <v>0</v>
      </c>
      <c r="AV344" s="269">
        <f t="shared" si="122"/>
        <v>610.02700000000004</v>
      </c>
      <c r="AW344" s="269">
        <f t="shared" si="123"/>
        <v>610.02700000000004</v>
      </c>
    </row>
    <row r="345" spans="1:49" s="273" customFormat="1" ht="30" hidden="1" customHeight="1" outlineLevel="1">
      <c r="A345" s="426"/>
      <c r="B345" s="427" t="s">
        <v>1131</v>
      </c>
      <c r="C345" s="427">
        <v>7415663</v>
      </c>
      <c r="D345" s="426" t="s">
        <v>1132</v>
      </c>
      <c r="E345" s="426" t="s">
        <v>1133</v>
      </c>
      <c r="F345" s="426" t="s">
        <v>1134</v>
      </c>
      <c r="G345" s="426">
        <v>2013</v>
      </c>
      <c r="H345" s="426" t="s">
        <v>1130</v>
      </c>
      <c r="I345" s="431">
        <v>496</v>
      </c>
      <c r="J345" s="431">
        <v>496</v>
      </c>
      <c r="K345" s="431"/>
      <c r="L345" s="431"/>
      <c r="M345" s="431"/>
      <c r="N345" s="330"/>
      <c r="O345" s="431">
        <f t="shared" si="127"/>
        <v>0</v>
      </c>
      <c r="P345" s="431"/>
      <c r="Q345" s="330"/>
      <c r="R345" s="431"/>
      <c r="S345" s="431"/>
      <c r="T345" s="431">
        <v>243</v>
      </c>
      <c r="U345" s="431">
        <v>243</v>
      </c>
      <c r="V345" s="431"/>
      <c r="W345" s="431">
        <v>243</v>
      </c>
      <c r="X345" s="431">
        <v>243</v>
      </c>
      <c r="Y345" s="431"/>
      <c r="Z345" s="431">
        <v>194.053</v>
      </c>
      <c r="AA345" s="431">
        <v>194.053</v>
      </c>
      <c r="AB345" s="431">
        <v>0</v>
      </c>
      <c r="AC345" s="431">
        <v>0</v>
      </c>
      <c r="AD345" s="431"/>
      <c r="AE345" s="431">
        <v>0</v>
      </c>
      <c r="AF345" s="431">
        <v>194.053</v>
      </c>
      <c r="AG345" s="431">
        <v>194.053</v>
      </c>
      <c r="AH345" s="431">
        <v>0</v>
      </c>
      <c r="AI345" s="431">
        <v>0</v>
      </c>
      <c r="AJ345" s="431"/>
      <c r="AK345" s="431">
        <v>0</v>
      </c>
      <c r="AL345" s="438"/>
      <c r="AM345" s="435"/>
      <c r="AS345" s="269">
        <f t="shared" si="119"/>
        <v>58.947000000000003</v>
      </c>
      <c r="AT345" s="269">
        <f t="shared" si="120"/>
        <v>194.053</v>
      </c>
      <c r="AU345" s="269">
        <f t="shared" si="121"/>
        <v>0</v>
      </c>
      <c r="AV345" s="269">
        <f t="shared" si="122"/>
        <v>301.947</v>
      </c>
      <c r="AW345" s="269">
        <f t="shared" si="123"/>
        <v>301.947</v>
      </c>
    </row>
    <row r="346" spans="1:49" s="273" customFormat="1" ht="30" hidden="1" customHeight="1" outlineLevel="1">
      <c r="A346" s="426"/>
      <c r="B346" s="427" t="s">
        <v>1135</v>
      </c>
      <c r="C346" s="427">
        <v>7483409</v>
      </c>
      <c r="D346" s="426" t="s">
        <v>1136</v>
      </c>
      <c r="E346" s="426" t="s">
        <v>1133</v>
      </c>
      <c r="F346" s="426" t="s">
        <v>1137</v>
      </c>
      <c r="G346" s="426" t="s">
        <v>637</v>
      </c>
      <c r="H346" s="426" t="s">
        <v>1138</v>
      </c>
      <c r="I346" s="431">
        <v>490</v>
      </c>
      <c r="J346" s="431">
        <v>490</v>
      </c>
      <c r="K346" s="431"/>
      <c r="L346" s="431"/>
      <c r="M346" s="431"/>
      <c r="N346" s="330"/>
      <c r="O346" s="431">
        <f t="shared" si="127"/>
        <v>0</v>
      </c>
      <c r="P346" s="431"/>
      <c r="Q346" s="330"/>
      <c r="R346" s="431"/>
      <c r="S346" s="431"/>
      <c r="T346" s="431">
        <v>194</v>
      </c>
      <c r="U346" s="431">
        <v>194</v>
      </c>
      <c r="V346" s="431"/>
      <c r="W346" s="431">
        <v>194</v>
      </c>
      <c r="X346" s="431">
        <v>194</v>
      </c>
      <c r="Y346" s="431"/>
      <c r="Z346" s="431">
        <v>214</v>
      </c>
      <c r="AA346" s="431">
        <v>214</v>
      </c>
      <c r="AB346" s="431">
        <v>0</v>
      </c>
      <c r="AC346" s="431">
        <v>0</v>
      </c>
      <c r="AD346" s="431"/>
      <c r="AE346" s="431">
        <v>0</v>
      </c>
      <c r="AF346" s="431">
        <v>214</v>
      </c>
      <c r="AG346" s="431">
        <v>214</v>
      </c>
      <c r="AH346" s="431">
        <v>0</v>
      </c>
      <c r="AI346" s="431">
        <v>0</v>
      </c>
      <c r="AJ346" s="431"/>
      <c r="AK346" s="431">
        <v>0</v>
      </c>
      <c r="AL346" s="438"/>
      <c r="AM346" s="435"/>
      <c r="AS346" s="269">
        <f t="shared" si="119"/>
        <v>82</v>
      </c>
      <c r="AT346" s="269">
        <f t="shared" si="120"/>
        <v>214</v>
      </c>
      <c r="AU346" s="269">
        <f t="shared" si="121"/>
        <v>0</v>
      </c>
      <c r="AV346" s="269">
        <f t="shared" si="122"/>
        <v>276</v>
      </c>
      <c r="AW346" s="269">
        <f t="shared" si="123"/>
        <v>276</v>
      </c>
    </row>
    <row r="347" spans="1:49" s="273" customFormat="1" ht="30" hidden="1" customHeight="1" outlineLevel="1">
      <c r="A347" s="426"/>
      <c r="B347" s="427" t="s">
        <v>1139</v>
      </c>
      <c r="C347" s="427">
        <v>7517921</v>
      </c>
      <c r="D347" s="426" t="s">
        <v>1140</v>
      </c>
      <c r="E347" s="426" t="s">
        <v>1133</v>
      </c>
      <c r="F347" s="426" t="s">
        <v>1141</v>
      </c>
      <c r="G347" s="426">
        <v>2015</v>
      </c>
      <c r="H347" s="426" t="s">
        <v>1142</v>
      </c>
      <c r="I347" s="431">
        <v>259.760762</v>
      </c>
      <c r="J347" s="431">
        <v>259.760762</v>
      </c>
      <c r="K347" s="431"/>
      <c r="L347" s="431"/>
      <c r="M347" s="431"/>
      <c r="N347" s="330"/>
      <c r="O347" s="431">
        <f t="shared" si="127"/>
        <v>0</v>
      </c>
      <c r="P347" s="431"/>
      <c r="Q347" s="330"/>
      <c r="R347" s="431"/>
      <c r="S347" s="431"/>
      <c r="T347" s="431">
        <v>217</v>
      </c>
      <c r="U347" s="431">
        <v>217</v>
      </c>
      <c r="V347" s="431"/>
      <c r="W347" s="431">
        <v>217</v>
      </c>
      <c r="X347" s="431">
        <v>217</v>
      </c>
      <c r="Y347" s="431"/>
      <c r="Z347" s="431">
        <v>12.23</v>
      </c>
      <c r="AA347" s="431">
        <v>12.23</v>
      </c>
      <c r="AB347" s="431">
        <v>0</v>
      </c>
      <c r="AC347" s="431">
        <v>0</v>
      </c>
      <c r="AD347" s="431"/>
      <c r="AE347" s="431">
        <v>0</v>
      </c>
      <c r="AF347" s="431">
        <v>12.23</v>
      </c>
      <c r="AG347" s="431">
        <v>12.23</v>
      </c>
      <c r="AH347" s="431">
        <v>0</v>
      </c>
      <c r="AI347" s="431">
        <v>0</v>
      </c>
      <c r="AJ347" s="431"/>
      <c r="AK347" s="431">
        <v>0</v>
      </c>
      <c r="AL347" s="438"/>
      <c r="AM347" s="435"/>
      <c r="AS347" s="269">
        <f t="shared" si="119"/>
        <v>30.530761999999999</v>
      </c>
      <c r="AT347" s="269">
        <f t="shared" si="120"/>
        <v>12.23</v>
      </c>
      <c r="AU347" s="269">
        <f t="shared" si="121"/>
        <v>0</v>
      </c>
      <c r="AV347" s="269">
        <f t="shared" si="122"/>
        <v>247.53076200000001</v>
      </c>
      <c r="AW347" s="269">
        <f t="shared" si="123"/>
        <v>247.53076200000001</v>
      </c>
    </row>
    <row r="348" spans="1:49" s="273" customFormat="1" ht="30" hidden="1" customHeight="1" outlineLevel="1">
      <c r="A348" s="426"/>
      <c r="B348" s="427" t="s">
        <v>1143</v>
      </c>
      <c r="C348" s="427" t="s">
        <v>1144</v>
      </c>
      <c r="D348" s="426" t="s">
        <v>1145</v>
      </c>
      <c r="E348" s="426" t="s">
        <v>1146</v>
      </c>
      <c r="F348" s="426" t="s">
        <v>1147</v>
      </c>
      <c r="G348" s="426">
        <v>2014</v>
      </c>
      <c r="H348" s="426" t="s">
        <v>1148</v>
      </c>
      <c r="I348" s="431">
        <v>446</v>
      </c>
      <c r="J348" s="431">
        <v>446</v>
      </c>
      <c r="K348" s="431"/>
      <c r="L348" s="431"/>
      <c r="M348" s="431"/>
      <c r="N348" s="330"/>
      <c r="O348" s="431">
        <f t="shared" si="127"/>
        <v>0</v>
      </c>
      <c r="P348" s="431"/>
      <c r="Q348" s="330"/>
      <c r="R348" s="431"/>
      <c r="S348" s="431"/>
      <c r="T348" s="431">
        <v>285.78199999999998</v>
      </c>
      <c r="U348" s="431">
        <v>285.78199999999998</v>
      </c>
      <c r="V348" s="431"/>
      <c r="W348" s="431">
        <v>285.78199999999998</v>
      </c>
      <c r="X348" s="431">
        <v>285.78199999999998</v>
      </c>
      <c r="Y348" s="431"/>
      <c r="Z348" s="431">
        <v>140</v>
      </c>
      <c r="AA348" s="431">
        <v>140</v>
      </c>
      <c r="AB348" s="431">
        <v>0</v>
      </c>
      <c r="AC348" s="431">
        <v>0</v>
      </c>
      <c r="AD348" s="431"/>
      <c r="AE348" s="431">
        <v>0</v>
      </c>
      <c r="AF348" s="431">
        <v>140</v>
      </c>
      <c r="AG348" s="431">
        <v>140</v>
      </c>
      <c r="AH348" s="431">
        <v>0</v>
      </c>
      <c r="AI348" s="431">
        <v>0</v>
      </c>
      <c r="AJ348" s="431"/>
      <c r="AK348" s="431">
        <v>0</v>
      </c>
      <c r="AL348" s="438"/>
      <c r="AM348" s="435"/>
      <c r="AS348" s="269">
        <f t="shared" si="119"/>
        <v>20.218000000000018</v>
      </c>
      <c r="AT348" s="269">
        <f t="shared" si="120"/>
        <v>140</v>
      </c>
      <c r="AU348" s="269">
        <f t="shared" si="121"/>
        <v>0</v>
      </c>
      <c r="AV348" s="269">
        <f t="shared" si="122"/>
        <v>306</v>
      </c>
      <c r="AW348" s="269">
        <f t="shared" si="123"/>
        <v>306</v>
      </c>
    </row>
    <row r="349" spans="1:49" s="273" customFormat="1" ht="30" hidden="1" customHeight="1" outlineLevel="1">
      <c r="A349" s="426"/>
      <c r="B349" s="427" t="s">
        <v>1149</v>
      </c>
      <c r="C349" s="427" t="s">
        <v>1150</v>
      </c>
      <c r="D349" s="426" t="s">
        <v>1145</v>
      </c>
      <c r="E349" s="426" t="s">
        <v>1146</v>
      </c>
      <c r="F349" s="426" t="s">
        <v>1151</v>
      </c>
      <c r="G349" s="426">
        <v>2014</v>
      </c>
      <c r="H349" s="426" t="s">
        <v>1152</v>
      </c>
      <c r="I349" s="431">
        <v>261.30494700000003</v>
      </c>
      <c r="J349" s="431">
        <v>261.30494700000003</v>
      </c>
      <c r="K349" s="431"/>
      <c r="L349" s="431"/>
      <c r="M349" s="431"/>
      <c r="N349" s="330"/>
      <c r="O349" s="431">
        <f t="shared" si="127"/>
        <v>0</v>
      </c>
      <c r="P349" s="431"/>
      <c r="Q349" s="330"/>
      <c r="R349" s="431"/>
      <c r="S349" s="431"/>
      <c r="T349" s="431">
        <v>88</v>
      </c>
      <c r="U349" s="431">
        <v>88</v>
      </c>
      <c r="V349" s="431"/>
      <c r="W349" s="431">
        <v>88</v>
      </c>
      <c r="X349" s="431">
        <v>88</v>
      </c>
      <c r="Y349" s="431"/>
      <c r="Z349" s="431">
        <v>159.91499999999999</v>
      </c>
      <c r="AA349" s="431">
        <v>159.91499999999999</v>
      </c>
      <c r="AB349" s="431">
        <v>0</v>
      </c>
      <c r="AC349" s="431">
        <v>0</v>
      </c>
      <c r="AD349" s="431"/>
      <c r="AE349" s="431">
        <v>0</v>
      </c>
      <c r="AF349" s="431">
        <v>159.91499999999999</v>
      </c>
      <c r="AG349" s="431">
        <v>159.91499999999999</v>
      </c>
      <c r="AH349" s="431">
        <v>0</v>
      </c>
      <c r="AI349" s="431">
        <v>0</v>
      </c>
      <c r="AJ349" s="431"/>
      <c r="AK349" s="431">
        <v>0</v>
      </c>
      <c r="AL349" s="438"/>
      <c r="AM349" s="435"/>
      <c r="AS349" s="269">
        <f t="shared" si="119"/>
        <v>13.389947000000035</v>
      </c>
      <c r="AT349" s="269">
        <f t="shared" si="120"/>
        <v>159.91499999999999</v>
      </c>
      <c r="AU349" s="269">
        <f t="shared" si="121"/>
        <v>0</v>
      </c>
      <c r="AV349" s="269">
        <f t="shared" si="122"/>
        <v>101.38994700000003</v>
      </c>
      <c r="AW349" s="269">
        <f t="shared" si="123"/>
        <v>101.38994700000003</v>
      </c>
    </row>
    <row r="350" spans="1:49" s="273" customFormat="1" ht="30" hidden="1" customHeight="1" outlineLevel="1">
      <c r="A350" s="426"/>
      <c r="B350" s="427" t="s">
        <v>1153</v>
      </c>
      <c r="C350" s="427">
        <v>7512082</v>
      </c>
      <c r="D350" s="426" t="s">
        <v>1140</v>
      </c>
      <c r="E350" s="426" t="s">
        <v>1146</v>
      </c>
      <c r="F350" s="426" t="s">
        <v>1154</v>
      </c>
      <c r="G350" s="426">
        <v>2015</v>
      </c>
      <c r="H350" s="426" t="s">
        <v>1155</v>
      </c>
      <c r="I350" s="431">
        <v>513.49506799999995</v>
      </c>
      <c r="J350" s="431">
        <v>513.49506799999995</v>
      </c>
      <c r="K350" s="431"/>
      <c r="L350" s="431"/>
      <c r="M350" s="431"/>
      <c r="N350" s="330"/>
      <c r="O350" s="431">
        <f t="shared" si="127"/>
        <v>0</v>
      </c>
      <c r="P350" s="431"/>
      <c r="Q350" s="330"/>
      <c r="R350" s="431"/>
      <c r="S350" s="431"/>
      <c r="T350" s="431">
        <v>208</v>
      </c>
      <c r="U350" s="431">
        <v>208</v>
      </c>
      <c r="V350" s="431"/>
      <c r="W350" s="431">
        <v>208</v>
      </c>
      <c r="X350" s="431">
        <v>208</v>
      </c>
      <c r="Y350" s="431"/>
      <c r="Z350" s="431">
        <v>252</v>
      </c>
      <c r="AA350" s="431">
        <v>252</v>
      </c>
      <c r="AB350" s="431">
        <v>0</v>
      </c>
      <c r="AC350" s="431">
        <v>0</v>
      </c>
      <c r="AD350" s="431"/>
      <c r="AE350" s="431">
        <v>0</v>
      </c>
      <c r="AF350" s="431">
        <v>252</v>
      </c>
      <c r="AG350" s="431">
        <v>252</v>
      </c>
      <c r="AH350" s="431">
        <v>0</v>
      </c>
      <c r="AI350" s="431">
        <v>0</v>
      </c>
      <c r="AJ350" s="431"/>
      <c r="AK350" s="431">
        <v>0</v>
      </c>
      <c r="AL350" s="438"/>
      <c r="AM350" s="435"/>
      <c r="AS350" s="269">
        <f t="shared" si="119"/>
        <v>53.495067999999947</v>
      </c>
      <c r="AT350" s="269">
        <f t="shared" si="120"/>
        <v>252</v>
      </c>
      <c r="AU350" s="269">
        <f t="shared" si="121"/>
        <v>0</v>
      </c>
      <c r="AV350" s="269">
        <f t="shared" si="122"/>
        <v>261.49506799999995</v>
      </c>
      <c r="AW350" s="269">
        <f t="shared" si="123"/>
        <v>261.49506799999995</v>
      </c>
    </row>
    <row r="351" spans="1:49" s="273" customFormat="1" ht="30" hidden="1" customHeight="1" outlineLevel="1">
      <c r="A351" s="426"/>
      <c r="B351" s="427" t="s">
        <v>1156</v>
      </c>
      <c r="C351" s="427">
        <v>7517924</v>
      </c>
      <c r="D351" s="426" t="s">
        <v>1140</v>
      </c>
      <c r="E351" s="426" t="s">
        <v>1146</v>
      </c>
      <c r="F351" s="426" t="s">
        <v>1157</v>
      </c>
      <c r="G351" s="426">
        <v>2015</v>
      </c>
      <c r="H351" s="426" t="s">
        <v>1158</v>
      </c>
      <c r="I351" s="431">
        <v>430.44053500000001</v>
      </c>
      <c r="J351" s="431">
        <v>430.44053500000001</v>
      </c>
      <c r="K351" s="431"/>
      <c r="L351" s="431"/>
      <c r="M351" s="431"/>
      <c r="N351" s="330"/>
      <c r="O351" s="431">
        <f t="shared" si="127"/>
        <v>0</v>
      </c>
      <c r="P351" s="431"/>
      <c r="Q351" s="330"/>
      <c r="R351" s="431"/>
      <c r="S351" s="431"/>
      <c r="T351" s="431">
        <v>237</v>
      </c>
      <c r="U351" s="431">
        <v>237</v>
      </c>
      <c r="V351" s="431"/>
      <c r="W351" s="431">
        <v>237</v>
      </c>
      <c r="X351" s="431">
        <v>237</v>
      </c>
      <c r="Y351" s="431"/>
      <c r="Z351" s="431">
        <v>172.52354399999999</v>
      </c>
      <c r="AA351" s="431">
        <v>172.52354399999999</v>
      </c>
      <c r="AB351" s="431">
        <v>0</v>
      </c>
      <c r="AC351" s="431">
        <v>0</v>
      </c>
      <c r="AD351" s="431"/>
      <c r="AE351" s="431">
        <v>0</v>
      </c>
      <c r="AF351" s="431">
        <f>SUM(AG351:AK351)</f>
        <v>172.524</v>
      </c>
      <c r="AG351" s="442">
        <v>172.524</v>
      </c>
      <c r="AH351" s="431">
        <v>0</v>
      </c>
      <c r="AI351" s="431">
        <v>0</v>
      </c>
      <c r="AJ351" s="431"/>
      <c r="AK351" s="431">
        <v>0</v>
      </c>
      <c r="AL351" s="438"/>
      <c r="AM351" s="435"/>
      <c r="AS351" s="269">
        <f t="shared" si="119"/>
        <v>20.91653500000001</v>
      </c>
      <c r="AT351" s="269">
        <f t="shared" si="120"/>
        <v>172.524</v>
      </c>
      <c r="AU351" s="269">
        <f t="shared" si="121"/>
        <v>0</v>
      </c>
      <c r="AV351" s="269">
        <f t="shared" si="122"/>
        <v>257.91653500000001</v>
      </c>
      <c r="AW351" s="269">
        <f t="shared" si="123"/>
        <v>257.91653500000001</v>
      </c>
    </row>
    <row r="352" spans="1:49" s="273" customFormat="1" ht="30" hidden="1" customHeight="1" outlineLevel="1">
      <c r="A352" s="426"/>
      <c r="B352" s="427" t="s">
        <v>1159</v>
      </c>
      <c r="C352" s="427">
        <v>7512075</v>
      </c>
      <c r="D352" s="426" t="s">
        <v>1140</v>
      </c>
      <c r="E352" s="426" t="s">
        <v>1160</v>
      </c>
      <c r="F352" s="426" t="s">
        <v>1161</v>
      </c>
      <c r="G352" s="426">
        <v>2015</v>
      </c>
      <c r="H352" s="426" t="s">
        <v>1162</v>
      </c>
      <c r="I352" s="431">
        <v>323.44220799999999</v>
      </c>
      <c r="J352" s="431">
        <v>323.44220799999999</v>
      </c>
      <c r="K352" s="431"/>
      <c r="L352" s="431"/>
      <c r="M352" s="431"/>
      <c r="N352" s="330"/>
      <c r="O352" s="431">
        <f t="shared" si="127"/>
        <v>0</v>
      </c>
      <c r="P352" s="431"/>
      <c r="Q352" s="330"/>
      <c r="R352" s="431"/>
      <c r="S352" s="431"/>
      <c r="T352" s="431">
        <v>218</v>
      </c>
      <c r="U352" s="431">
        <v>218</v>
      </c>
      <c r="V352" s="431"/>
      <c r="W352" s="431">
        <v>218</v>
      </c>
      <c r="X352" s="431">
        <v>218</v>
      </c>
      <c r="Y352" s="431"/>
      <c r="Z352" s="431">
        <v>90</v>
      </c>
      <c r="AA352" s="431">
        <v>90</v>
      </c>
      <c r="AB352" s="431">
        <v>0</v>
      </c>
      <c r="AC352" s="431">
        <v>0</v>
      </c>
      <c r="AD352" s="431"/>
      <c r="AE352" s="431">
        <v>0</v>
      </c>
      <c r="AF352" s="431">
        <v>90</v>
      </c>
      <c r="AG352" s="431">
        <v>90</v>
      </c>
      <c r="AH352" s="431">
        <v>0</v>
      </c>
      <c r="AI352" s="431">
        <v>0</v>
      </c>
      <c r="AJ352" s="431"/>
      <c r="AK352" s="431">
        <v>0</v>
      </c>
      <c r="AL352" s="438"/>
      <c r="AM352" s="435"/>
      <c r="AS352" s="269">
        <f t="shared" si="119"/>
        <v>15.442207999999994</v>
      </c>
      <c r="AT352" s="269">
        <f t="shared" si="120"/>
        <v>90</v>
      </c>
      <c r="AU352" s="269">
        <f t="shared" si="121"/>
        <v>0</v>
      </c>
      <c r="AV352" s="269">
        <f t="shared" si="122"/>
        <v>233.44220799999999</v>
      </c>
      <c r="AW352" s="269">
        <f t="shared" si="123"/>
        <v>233.44220799999999</v>
      </c>
    </row>
    <row r="353" spans="1:49" s="273" customFormat="1" ht="30" hidden="1" customHeight="1" outlineLevel="1">
      <c r="A353" s="426"/>
      <c r="B353" s="427" t="s">
        <v>1163</v>
      </c>
      <c r="C353" s="427">
        <v>7512078</v>
      </c>
      <c r="D353" s="426" t="s">
        <v>1140</v>
      </c>
      <c r="E353" s="426" t="s">
        <v>1160</v>
      </c>
      <c r="F353" s="426" t="s">
        <v>1164</v>
      </c>
      <c r="G353" s="426">
        <v>2015</v>
      </c>
      <c r="H353" s="426" t="s">
        <v>1165</v>
      </c>
      <c r="I353" s="431">
        <v>388.03823299999999</v>
      </c>
      <c r="J353" s="431">
        <v>388.03823299999999</v>
      </c>
      <c r="K353" s="431"/>
      <c r="L353" s="431"/>
      <c r="M353" s="431"/>
      <c r="N353" s="330"/>
      <c r="O353" s="431">
        <f t="shared" si="127"/>
        <v>0</v>
      </c>
      <c r="P353" s="431"/>
      <c r="Q353" s="330"/>
      <c r="R353" s="431"/>
      <c r="S353" s="431"/>
      <c r="T353" s="431">
        <v>208</v>
      </c>
      <c r="U353" s="431">
        <v>208</v>
      </c>
      <c r="V353" s="431"/>
      <c r="W353" s="431">
        <v>208</v>
      </c>
      <c r="X353" s="431">
        <v>208</v>
      </c>
      <c r="Y353" s="431"/>
      <c r="Z353" s="431">
        <v>161.56022200000001</v>
      </c>
      <c r="AA353" s="431">
        <v>161.56022200000001</v>
      </c>
      <c r="AB353" s="431">
        <v>0</v>
      </c>
      <c r="AC353" s="431">
        <v>0</v>
      </c>
      <c r="AD353" s="431"/>
      <c r="AE353" s="431">
        <v>0</v>
      </c>
      <c r="AF353" s="431">
        <v>161.56022200000001</v>
      </c>
      <c r="AG353" s="431">
        <v>161.56022200000001</v>
      </c>
      <c r="AH353" s="431">
        <v>0</v>
      </c>
      <c r="AI353" s="431">
        <v>0</v>
      </c>
      <c r="AJ353" s="431"/>
      <c r="AK353" s="431">
        <v>0</v>
      </c>
      <c r="AL353" s="438"/>
      <c r="AM353" s="435"/>
      <c r="AS353" s="269">
        <f t="shared" si="119"/>
        <v>18.478010999999981</v>
      </c>
      <c r="AT353" s="269">
        <f t="shared" si="120"/>
        <v>161.56022200000001</v>
      </c>
      <c r="AU353" s="269">
        <f t="shared" si="121"/>
        <v>0</v>
      </c>
      <c r="AV353" s="269">
        <f t="shared" si="122"/>
        <v>226.47801099999998</v>
      </c>
      <c r="AW353" s="269">
        <f t="shared" si="123"/>
        <v>226.47801099999998</v>
      </c>
    </row>
    <row r="354" spans="1:49" s="273" customFormat="1" ht="30" hidden="1" customHeight="1" outlineLevel="1">
      <c r="A354" s="426"/>
      <c r="B354" s="427" t="s">
        <v>1166</v>
      </c>
      <c r="C354" s="427">
        <v>7541951</v>
      </c>
      <c r="D354" s="426" t="s">
        <v>1167</v>
      </c>
      <c r="E354" s="426" t="s">
        <v>1133</v>
      </c>
      <c r="F354" s="426" t="s">
        <v>1168</v>
      </c>
      <c r="G354" s="426">
        <v>2015</v>
      </c>
      <c r="H354" s="426" t="s">
        <v>1169</v>
      </c>
      <c r="I354" s="431">
        <v>61</v>
      </c>
      <c r="J354" s="431">
        <v>13.87</v>
      </c>
      <c r="K354" s="431"/>
      <c r="L354" s="431"/>
      <c r="M354" s="431">
        <f>I354-J354</f>
        <v>47.13</v>
      </c>
      <c r="N354" s="330"/>
      <c r="O354" s="431">
        <f t="shared" si="127"/>
        <v>0</v>
      </c>
      <c r="P354" s="431"/>
      <c r="Q354" s="330"/>
      <c r="R354" s="431"/>
      <c r="S354" s="431"/>
      <c r="T354" s="431">
        <v>37</v>
      </c>
      <c r="U354" s="431"/>
      <c r="V354" s="431">
        <v>37</v>
      </c>
      <c r="W354" s="431">
        <v>37</v>
      </c>
      <c r="X354" s="431"/>
      <c r="Y354" s="431">
        <v>37</v>
      </c>
      <c r="Z354" s="431">
        <v>13.87</v>
      </c>
      <c r="AA354" s="431">
        <v>13.87</v>
      </c>
      <c r="AB354" s="431">
        <v>0</v>
      </c>
      <c r="AC354" s="431">
        <v>0</v>
      </c>
      <c r="AD354" s="431"/>
      <c r="AE354" s="431">
        <v>0</v>
      </c>
      <c r="AF354" s="431">
        <v>13.87</v>
      </c>
      <c r="AG354" s="431">
        <v>13.87</v>
      </c>
      <c r="AH354" s="431">
        <v>0</v>
      </c>
      <c r="AI354" s="431">
        <v>0</v>
      </c>
      <c r="AJ354" s="431"/>
      <c r="AK354" s="431">
        <v>0</v>
      </c>
      <c r="AL354" s="438"/>
      <c r="AM354" s="435"/>
      <c r="AS354" s="269">
        <f t="shared" si="119"/>
        <v>10.130000000000001</v>
      </c>
      <c r="AT354" s="269">
        <f t="shared" si="120"/>
        <v>13.87</v>
      </c>
      <c r="AU354" s="269">
        <f t="shared" si="121"/>
        <v>0</v>
      </c>
      <c r="AV354" s="269">
        <f t="shared" si="122"/>
        <v>0</v>
      </c>
      <c r="AW354" s="269">
        <f t="shared" si="123"/>
        <v>47.13</v>
      </c>
    </row>
    <row r="355" spans="1:49" s="273" customFormat="1" ht="30" hidden="1" customHeight="1" outlineLevel="1">
      <c r="A355" s="426"/>
      <c r="B355" s="427" t="s">
        <v>1170</v>
      </c>
      <c r="C355" s="427">
        <v>7518015</v>
      </c>
      <c r="D355" s="426" t="s">
        <v>1140</v>
      </c>
      <c r="E355" s="426" t="s">
        <v>1160</v>
      </c>
      <c r="F355" s="426" t="s">
        <v>1171</v>
      </c>
      <c r="G355" s="426">
        <v>2015</v>
      </c>
      <c r="H355" s="426" t="s">
        <v>1172</v>
      </c>
      <c r="I355" s="431">
        <v>535.36203399999999</v>
      </c>
      <c r="J355" s="431">
        <v>535.36203399999999</v>
      </c>
      <c r="K355" s="431"/>
      <c r="L355" s="431"/>
      <c r="M355" s="431"/>
      <c r="N355" s="330"/>
      <c r="O355" s="431">
        <f t="shared" si="127"/>
        <v>0</v>
      </c>
      <c r="P355" s="431"/>
      <c r="Q355" s="330"/>
      <c r="R355" s="431"/>
      <c r="S355" s="431"/>
      <c r="T355" s="431">
        <v>247</v>
      </c>
      <c r="U355" s="431">
        <v>247</v>
      </c>
      <c r="V355" s="431"/>
      <c r="W355" s="431">
        <v>247</v>
      </c>
      <c r="X355" s="431">
        <v>247</v>
      </c>
      <c r="Y355" s="431"/>
      <c r="Z355" s="431">
        <v>236</v>
      </c>
      <c r="AA355" s="431">
        <v>236</v>
      </c>
      <c r="AB355" s="431">
        <v>0</v>
      </c>
      <c r="AC355" s="431">
        <v>0</v>
      </c>
      <c r="AD355" s="431"/>
      <c r="AE355" s="431">
        <v>0</v>
      </c>
      <c r="AF355" s="431">
        <v>236</v>
      </c>
      <c r="AG355" s="431">
        <v>236</v>
      </c>
      <c r="AH355" s="431">
        <v>0</v>
      </c>
      <c r="AI355" s="431">
        <v>0</v>
      </c>
      <c r="AJ355" s="431"/>
      <c r="AK355" s="431">
        <v>0</v>
      </c>
      <c r="AL355" s="438"/>
      <c r="AM355" s="435"/>
      <c r="AS355" s="269">
        <f t="shared" si="119"/>
        <v>52.362033999999994</v>
      </c>
      <c r="AT355" s="269">
        <f t="shared" si="120"/>
        <v>236</v>
      </c>
      <c r="AU355" s="269">
        <f t="shared" si="121"/>
        <v>0</v>
      </c>
      <c r="AV355" s="269">
        <f t="shared" si="122"/>
        <v>299.36203399999999</v>
      </c>
      <c r="AW355" s="269">
        <f t="shared" si="123"/>
        <v>299.36203399999999</v>
      </c>
    </row>
    <row r="356" spans="1:49" s="273" customFormat="1" ht="30" hidden="1" customHeight="1" outlineLevel="1">
      <c r="A356" s="426"/>
      <c r="B356" s="427" t="s">
        <v>1173</v>
      </c>
      <c r="C356" s="427">
        <v>7514997</v>
      </c>
      <c r="D356" s="426" t="s">
        <v>1140</v>
      </c>
      <c r="E356" s="426" t="s">
        <v>1174</v>
      </c>
      <c r="F356" s="426" t="s">
        <v>1175</v>
      </c>
      <c r="G356" s="426">
        <v>2015</v>
      </c>
      <c r="H356" s="426" t="s">
        <v>1176</v>
      </c>
      <c r="I356" s="431">
        <v>471.06299999999999</v>
      </c>
      <c r="J356" s="431">
        <v>471.06299999999999</v>
      </c>
      <c r="K356" s="431"/>
      <c r="L356" s="431"/>
      <c r="M356" s="431"/>
      <c r="N356" s="330"/>
      <c r="O356" s="431">
        <f t="shared" si="127"/>
        <v>0</v>
      </c>
      <c r="P356" s="431"/>
      <c r="Q356" s="330"/>
      <c r="R356" s="431"/>
      <c r="S356" s="431"/>
      <c r="T356" s="431">
        <v>208</v>
      </c>
      <c r="U356" s="431">
        <v>208</v>
      </c>
      <c r="V356" s="431"/>
      <c r="W356" s="431">
        <v>208</v>
      </c>
      <c r="X356" s="431">
        <v>208</v>
      </c>
      <c r="Y356" s="431"/>
      <c r="Z356" s="431">
        <v>189</v>
      </c>
      <c r="AA356" s="431">
        <v>189</v>
      </c>
      <c r="AB356" s="431">
        <v>0</v>
      </c>
      <c r="AC356" s="431">
        <v>0</v>
      </c>
      <c r="AD356" s="431"/>
      <c r="AE356" s="431">
        <v>0</v>
      </c>
      <c r="AF356" s="431">
        <v>189</v>
      </c>
      <c r="AG356" s="431">
        <v>189</v>
      </c>
      <c r="AH356" s="431">
        <v>0</v>
      </c>
      <c r="AI356" s="431">
        <v>0</v>
      </c>
      <c r="AJ356" s="431"/>
      <c r="AK356" s="431">
        <v>0</v>
      </c>
      <c r="AL356" s="438"/>
      <c r="AM356" s="435"/>
      <c r="AS356" s="269">
        <f t="shared" si="119"/>
        <v>74.062999999999988</v>
      </c>
      <c r="AT356" s="269">
        <f t="shared" si="120"/>
        <v>189</v>
      </c>
      <c r="AU356" s="269">
        <f t="shared" si="121"/>
        <v>0</v>
      </c>
      <c r="AV356" s="269">
        <f t="shared" si="122"/>
        <v>282.06299999999999</v>
      </c>
      <c r="AW356" s="269">
        <f t="shared" si="123"/>
        <v>282.06299999999999</v>
      </c>
    </row>
    <row r="357" spans="1:49" s="273" customFormat="1" ht="30" hidden="1" customHeight="1" outlineLevel="1">
      <c r="A357" s="426"/>
      <c r="B357" s="427" t="s">
        <v>1177</v>
      </c>
      <c r="C357" s="427">
        <v>7517928</v>
      </c>
      <c r="D357" s="426" t="s">
        <v>1140</v>
      </c>
      <c r="E357" s="426" t="s">
        <v>1174</v>
      </c>
      <c r="F357" s="426" t="s">
        <v>1178</v>
      </c>
      <c r="G357" s="426">
        <v>2015</v>
      </c>
      <c r="H357" s="426" t="s">
        <v>1179</v>
      </c>
      <c r="I357" s="431">
        <v>622.46400000000006</v>
      </c>
      <c r="J357" s="431">
        <v>622.46400000000006</v>
      </c>
      <c r="K357" s="431"/>
      <c r="L357" s="431"/>
      <c r="M357" s="431"/>
      <c r="N357" s="330"/>
      <c r="O357" s="431">
        <f t="shared" si="127"/>
        <v>0</v>
      </c>
      <c r="P357" s="431"/>
      <c r="Q357" s="330"/>
      <c r="R357" s="431"/>
      <c r="S357" s="431"/>
      <c r="T357" s="431">
        <v>208</v>
      </c>
      <c r="U357" s="431">
        <v>208</v>
      </c>
      <c r="V357" s="431"/>
      <c r="W357" s="431">
        <v>208</v>
      </c>
      <c r="X357" s="431">
        <v>208</v>
      </c>
      <c r="Y357" s="431"/>
      <c r="Z357" s="431">
        <v>204</v>
      </c>
      <c r="AA357" s="431">
        <v>204</v>
      </c>
      <c r="AB357" s="431">
        <v>0</v>
      </c>
      <c r="AC357" s="431">
        <v>0</v>
      </c>
      <c r="AD357" s="431"/>
      <c r="AE357" s="431">
        <v>0</v>
      </c>
      <c r="AF357" s="431">
        <v>204</v>
      </c>
      <c r="AG357" s="431">
        <v>204</v>
      </c>
      <c r="AH357" s="431">
        <v>0</v>
      </c>
      <c r="AI357" s="431">
        <v>0</v>
      </c>
      <c r="AJ357" s="431"/>
      <c r="AK357" s="431">
        <v>0</v>
      </c>
      <c r="AL357" s="438"/>
      <c r="AM357" s="435"/>
      <c r="AS357" s="269">
        <f t="shared" si="119"/>
        <v>210.46400000000006</v>
      </c>
      <c r="AT357" s="269">
        <f t="shared" si="120"/>
        <v>204</v>
      </c>
      <c r="AU357" s="269">
        <f t="shared" si="121"/>
        <v>0</v>
      </c>
      <c r="AV357" s="269">
        <f t="shared" si="122"/>
        <v>418.46400000000006</v>
      </c>
      <c r="AW357" s="269">
        <f t="shared" si="123"/>
        <v>418.46400000000006</v>
      </c>
    </row>
    <row r="358" spans="1:49" s="273" customFormat="1" ht="30" hidden="1" customHeight="1" outlineLevel="1">
      <c r="A358" s="426"/>
      <c r="B358" s="427" t="s">
        <v>1180</v>
      </c>
      <c r="C358" s="427" t="s">
        <v>1181</v>
      </c>
      <c r="D358" s="426" t="s">
        <v>1140</v>
      </c>
      <c r="E358" s="426" t="s">
        <v>1133</v>
      </c>
      <c r="F358" s="426" t="s">
        <v>1182</v>
      </c>
      <c r="G358" s="426">
        <v>2015</v>
      </c>
      <c r="H358" s="426" t="s">
        <v>1183</v>
      </c>
      <c r="I358" s="431">
        <v>1102.7789110000001</v>
      </c>
      <c r="J358" s="431">
        <v>1102.7789110000001</v>
      </c>
      <c r="K358" s="431"/>
      <c r="L358" s="431"/>
      <c r="M358" s="431"/>
      <c r="N358" s="330"/>
      <c r="O358" s="431">
        <f t="shared" si="127"/>
        <v>0</v>
      </c>
      <c r="P358" s="431"/>
      <c r="Q358" s="330"/>
      <c r="R358" s="431"/>
      <c r="S358" s="431"/>
      <c r="T358" s="431">
        <v>615</v>
      </c>
      <c r="U358" s="431">
        <v>615</v>
      </c>
      <c r="V358" s="431"/>
      <c r="W358" s="431">
        <v>615</v>
      </c>
      <c r="X358" s="431">
        <v>615</v>
      </c>
      <c r="Y358" s="431"/>
      <c r="Z358" s="431">
        <v>358</v>
      </c>
      <c r="AA358" s="431">
        <v>358</v>
      </c>
      <c r="AB358" s="431">
        <v>0</v>
      </c>
      <c r="AC358" s="431">
        <v>0</v>
      </c>
      <c r="AD358" s="431"/>
      <c r="AE358" s="431">
        <v>0</v>
      </c>
      <c r="AF358" s="431">
        <v>358</v>
      </c>
      <c r="AG358" s="431">
        <v>358</v>
      </c>
      <c r="AH358" s="431">
        <v>0</v>
      </c>
      <c r="AI358" s="431">
        <v>0</v>
      </c>
      <c r="AJ358" s="431"/>
      <c r="AK358" s="431">
        <v>0</v>
      </c>
      <c r="AL358" s="438"/>
      <c r="AM358" s="435"/>
      <c r="AS358" s="269">
        <f t="shared" si="119"/>
        <v>129.77891100000011</v>
      </c>
      <c r="AT358" s="269">
        <f t="shared" si="120"/>
        <v>358</v>
      </c>
      <c r="AU358" s="269">
        <f t="shared" si="121"/>
        <v>0</v>
      </c>
      <c r="AV358" s="269">
        <f t="shared" si="122"/>
        <v>744.77891100000011</v>
      </c>
      <c r="AW358" s="269">
        <f t="shared" si="123"/>
        <v>744.77891100000011</v>
      </c>
    </row>
    <row r="359" spans="1:49" s="273" customFormat="1" ht="30" hidden="1" customHeight="1" outlineLevel="1">
      <c r="A359" s="426"/>
      <c r="B359" s="427" t="s">
        <v>1184</v>
      </c>
      <c r="C359" s="427" t="s">
        <v>1185</v>
      </c>
      <c r="D359" s="426" t="s">
        <v>1140</v>
      </c>
      <c r="E359" s="426" t="s">
        <v>1133</v>
      </c>
      <c r="F359" s="426" t="s">
        <v>1186</v>
      </c>
      <c r="G359" s="426">
        <v>2015</v>
      </c>
      <c r="H359" s="426" t="s">
        <v>1187</v>
      </c>
      <c r="I359" s="431">
        <v>541.05886099999998</v>
      </c>
      <c r="J359" s="431">
        <v>541.05886099999998</v>
      </c>
      <c r="K359" s="431"/>
      <c r="L359" s="431"/>
      <c r="M359" s="431"/>
      <c r="N359" s="330"/>
      <c r="O359" s="431">
        <f t="shared" si="127"/>
        <v>0</v>
      </c>
      <c r="P359" s="431"/>
      <c r="Q359" s="330"/>
      <c r="R359" s="431"/>
      <c r="S359" s="431"/>
      <c r="T359" s="431">
        <v>208</v>
      </c>
      <c r="U359" s="431">
        <v>208</v>
      </c>
      <c r="V359" s="431"/>
      <c r="W359" s="431">
        <v>208</v>
      </c>
      <c r="X359" s="431">
        <v>208</v>
      </c>
      <c r="Y359" s="431"/>
      <c r="Z359" s="431">
        <v>265</v>
      </c>
      <c r="AA359" s="431">
        <v>265</v>
      </c>
      <c r="AB359" s="431">
        <v>0</v>
      </c>
      <c r="AC359" s="431">
        <v>0</v>
      </c>
      <c r="AD359" s="431"/>
      <c r="AE359" s="431">
        <v>0</v>
      </c>
      <c r="AF359" s="431">
        <f>SUM(AG359:AK359)</f>
        <v>265.89999999999998</v>
      </c>
      <c r="AG359" s="431">
        <f>265+0.9</f>
        <v>265.89999999999998</v>
      </c>
      <c r="AH359" s="431">
        <v>0</v>
      </c>
      <c r="AI359" s="431">
        <v>0</v>
      </c>
      <c r="AJ359" s="431"/>
      <c r="AK359" s="431">
        <v>0</v>
      </c>
      <c r="AL359" s="438"/>
      <c r="AM359" s="435"/>
      <c r="AS359" s="269">
        <f t="shared" si="119"/>
        <v>67.158861000000002</v>
      </c>
      <c r="AT359" s="269">
        <f t="shared" si="120"/>
        <v>265.89999999999998</v>
      </c>
      <c r="AU359" s="269">
        <f t="shared" si="121"/>
        <v>0</v>
      </c>
      <c r="AV359" s="269">
        <f t="shared" si="122"/>
        <v>275.158861</v>
      </c>
      <c r="AW359" s="269">
        <f t="shared" si="123"/>
        <v>275.158861</v>
      </c>
    </row>
    <row r="360" spans="1:49" s="273" customFormat="1" ht="30" hidden="1" customHeight="1" outlineLevel="1">
      <c r="A360" s="426"/>
      <c r="B360" s="427" t="s">
        <v>1188</v>
      </c>
      <c r="C360" s="427">
        <v>7518014</v>
      </c>
      <c r="D360" s="426" t="s">
        <v>1140</v>
      </c>
      <c r="E360" s="426" t="s">
        <v>1189</v>
      </c>
      <c r="F360" s="426" t="s">
        <v>1190</v>
      </c>
      <c r="G360" s="426">
        <v>2015</v>
      </c>
      <c r="H360" s="426" t="s">
        <v>1191</v>
      </c>
      <c r="I360" s="431">
        <v>594.04662699999994</v>
      </c>
      <c r="J360" s="431">
        <v>594.04662699999994</v>
      </c>
      <c r="K360" s="431"/>
      <c r="L360" s="431"/>
      <c r="M360" s="431"/>
      <c r="N360" s="330"/>
      <c r="O360" s="431">
        <f t="shared" si="127"/>
        <v>0</v>
      </c>
      <c r="P360" s="431"/>
      <c r="Q360" s="330"/>
      <c r="R360" s="431"/>
      <c r="S360" s="431"/>
      <c r="T360" s="431">
        <v>208</v>
      </c>
      <c r="U360" s="431">
        <v>208</v>
      </c>
      <c r="V360" s="431"/>
      <c r="W360" s="431">
        <v>208</v>
      </c>
      <c r="X360" s="431">
        <v>208</v>
      </c>
      <c r="Y360" s="431"/>
      <c r="Z360" s="431">
        <v>342</v>
      </c>
      <c r="AA360" s="431">
        <v>342</v>
      </c>
      <c r="AB360" s="431">
        <v>0</v>
      </c>
      <c r="AC360" s="431">
        <v>0</v>
      </c>
      <c r="AD360" s="431"/>
      <c r="AE360" s="431">
        <v>0</v>
      </c>
      <c r="AF360" s="431">
        <v>342</v>
      </c>
      <c r="AG360" s="431">
        <v>342</v>
      </c>
      <c r="AH360" s="431">
        <v>0</v>
      </c>
      <c r="AI360" s="431">
        <v>0</v>
      </c>
      <c r="AJ360" s="431"/>
      <c r="AK360" s="431">
        <v>0</v>
      </c>
      <c r="AL360" s="438"/>
      <c r="AM360" s="435"/>
      <c r="AS360" s="269">
        <f t="shared" si="119"/>
        <v>44.046626999999944</v>
      </c>
      <c r="AT360" s="269">
        <f t="shared" si="120"/>
        <v>342</v>
      </c>
      <c r="AU360" s="269">
        <f t="shared" si="121"/>
        <v>0</v>
      </c>
      <c r="AV360" s="269">
        <f t="shared" si="122"/>
        <v>252.04662699999994</v>
      </c>
      <c r="AW360" s="269">
        <f t="shared" si="123"/>
        <v>252.04662699999994</v>
      </c>
    </row>
    <row r="361" spans="1:49" s="273" customFormat="1" ht="30" hidden="1" customHeight="1" outlineLevel="1">
      <c r="A361" s="424" t="s">
        <v>1192</v>
      </c>
      <c r="B361" s="425" t="s">
        <v>236</v>
      </c>
      <c r="C361" s="425"/>
      <c r="D361" s="424"/>
      <c r="E361" s="424"/>
      <c r="F361" s="424"/>
      <c r="G361" s="424"/>
      <c r="H361" s="424"/>
      <c r="I361" s="430">
        <f>I363</f>
        <v>6954.6418039999999</v>
      </c>
      <c r="J361" s="430">
        <f>J363</f>
        <v>3770.9689499999999</v>
      </c>
      <c r="K361" s="430">
        <f>K363</f>
        <v>0</v>
      </c>
      <c r="L361" s="430">
        <f>L363</f>
        <v>0</v>
      </c>
      <c r="M361" s="430">
        <f>M363</f>
        <v>3183.6728539999999</v>
      </c>
      <c r="N361" s="330"/>
      <c r="O361" s="430">
        <f>O363</f>
        <v>0</v>
      </c>
      <c r="P361" s="430">
        <f>P363</f>
        <v>0</v>
      </c>
      <c r="Q361" s="330"/>
      <c r="R361" s="430">
        <f t="shared" ref="R361:AC361" si="128">R363</f>
        <v>0</v>
      </c>
      <c r="S361" s="430">
        <f t="shared" si="128"/>
        <v>0</v>
      </c>
      <c r="T361" s="430">
        <f t="shared" si="128"/>
        <v>722</v>
      </c>
      <c r="U361" s="430">
        <f t="shared" si="128"/>
        <v>722</v>
      </c>
      <c r="V361" s="430">
        <f t="shared" si="128"/>
        <v>0</v>
      </c>
      <c r="W361" s="430">
        <f t="shared" si="128"/>
        <v>722</v>
      </c>
      <c r="X361" s="430">
        <f t="shared" si="128"/>
        <v>722</v>
      </c>
      <c r="Y361" s="430">
        <f t="shared" si="128"/>
        <v>0</v>
      </c>
      <c r="Z361" s="430">
        <f t="shared" si="128"/>
        <v>2603.3870000000002</v>
      </c>
      <c r="AA361" s="430">
        <f t="shared" si="128"/>
        <v>2603.3870000000002</v>
      </c>
      <c r="AB361" s="430">
        <f t="shared" si="128"/>
        <v>0</v>
      </c>
      <c r="AC361" s="430">
        <f t="shared" si="128"/>
        <v>0</v>
      </c>
      <c r="AD361" s="430"/>
      <c r="AE361" s="430">
        <f>AE363</f>
        <v>0</v>
      </c>
      <c r="AF361" s="430">
        <f>AF363</f>
        <v>2603.44</v>
      </c>
      <c r="AG361" s="430">
        <f>AG363</f>
        <v>2603.44</v>
      </c>
      <c r="AH361" s="430">
        <f>AH363</f>
        <v>0</v>
      </c>
      <c r="AI361" s="430">
        <f>AI363</f>
        <v>0</v>
      </c>
      <c r="AJ361" s="430"/>
      <c r="AK361" s="430">
        <f>AK363</f>
        <v>0</v>
      </c>
      <c r="AL361" s="436"/>
      <c r="AM361" s="435"/>
      <c r="AS361" s="269">
        <f t="shared" si="119"/>
        <v>3629.2018039999998</v>
      </c>
      <c r="AT361" s="269">
        <f t="shared" si="120"/>
        <v>2603.44</v>
      </c>
      <c r="AU361" s="269">
        <f t="shared" si="121"/>
        <v>0</v>
      </c>
      <c r="AV361" s="269">
        <f t="shared" si="122"/>
        <v>1167.5289499999999</v>
      </c>
      <c r="AW361" s="269">
        <f t="shared" si="123"/>
        <v>4351.2018040000003</v>
      </c>
    </row>
    <row r="362" spans="1:49" s="273" customFormat="1" ht="30" hidden="1" customHeight="1" outlineLevel="1">
      <c r="A362" s="440"/>
      <c r="B362" s="441" t="s">
        <v>10</v>
      </c>
      <c r="C362" s="441"/>
      <c r="D362" s="440"/>
      <c r="E362" s="440"/>
      <c r="F362" s="440"/>
      <c r="G362" s="440"/>
      <c r="H362" s="440"/>
      <c r="I362" s="431"/>
      <c r="J362" s="431"/>
      <c r="K362" s="431"/>
      <c r="L362" s="431"/>
      <c r="M362" s="431"/>
      <c r="N362" s="330"/>
      <c r="O362" s="431"/>
      <c r="P362" s="431"/>
      <c r="Q362" s="330"/>
      <c r="R362" s="431"/>
      <c r="S362" s="431"/>
      <c r="T362" s="431"/>
      <c r="U362" s="431"/>
      <c r="V362" s="431"/>
      <c r="W362" s="431"/>
      <c r="X362" s="431"/>
      <c r="Y362" s="431"/>
      <c r="Z362" s="431"/>
      <c r="AA362" s="431"/>
      <c r="AB362" s="431"/>
      <c r="AC362" s="431"/>
      <c r="AD362" s="431"/>
      <c r="AE362" s="431"/>
      <c r="AF362" s="431"/>
      <c r="AG362" s="431"/>
      <c r="AH362" s="431"/>
      <c r="AI362" s="431"/>
      <c r="AJ362" s="431"/>
      <c r="AK362" s="431"/>
      <c r="AL362" s="438"/>
      <c r="AM362" s="435"/>
      <c r="AS362" s="269">
        <f t="shared" si="119"/>
        <v>0</v>
      </c>
      <c r="AT362" s="269">
        <f t="shared" si="120"/>
        <v>0</v>
      </c>
      <c r="AU362" s="269">
        <f t="shared" si="121"/>
        <v>0</v>
      </c>
      <c r="AV362" s="269">
        <f t="shared" si="122"/>
        <v>0</v>
      </c>
      <c r="AW362" s="269">
        <f t="shared" si="123"/>
        <v>0</v>
      </c>
    </row>
    <row r="363" spans="1:49" s="273" customFormat="1" ht="30" hidden="1" customHeight="1" outlineLevel="1">
      <c r="A363" s="424"/>
      <c r="B363" s="425" t="s">
        <v>1193</v>
      </c>
      <c r="C363" s="425"/>
      <c r="D363" s="424"/>
      <c r="E363" s="424"/>
      <c r="F363" s="424"/>
      <c r="G363" s="424"/>
      <c r="H363" s="424"/>
      <c r="I363" s="430">
        <f>SUM(I364:I368)</f>
        <v>6954.6418039999999</v>
      </c>
      <c r="J363" s="430">
        <f>SUM(J364:J368)</f>
        <v>3770.9689499999999</v>
      </c>
      <c r="K363" s="430">
        <f>SUM(K364:K368)</f>
        <v>0</v>
      </c>
      <c r="L363" s="430">
        <f>SUM(L364:L368)</f>
        <v>0</v>
      </c>
      <c r="M363" s="430">
        <f>SUM(M364:M368)</f>
        <v>3183.6728539999999</v>
      </c>
      <c r="N363" s="330"/>
      <c r="O363" s="430">
        <f>SUM(O364:O368)</f>
        <v>0</v>
      </c>
      <c r="P363" s="430">
        <f>SUM(P364:P368)</f>
        <v>0</v>
      </c>
      <c r="Q363" s="330"/>
      <c r="R363" s="430">
        <f t="shared" ref="R363:AK363" si="129">SUM(R364:R368)</f>
        <v>0</v>
      </c>
      <c r="S363" s="430">
        <f t="shared" si="129"/>
        <v>0</v>
      </c>
      <c r="T363" s="430">
        <f t="shared" si="129"/>
        <v>722</v>
      </c>
      <c r="U363" s="430">
        <f t="shared" si="129"/>
        <v>722</v>
      </c>
      <c r="V363" s="430">
        <f t="shared" si="129"/>
        <v>0</v>
      </c>
      <c r="W363" s="430">
        <f t="shared" si="129"/>
        <v>722</v>
      </c>
      <c r="X363" s="430">
        <f t="shared" si="129"/>
        <v>722</v>
      </c>
      <c r="Y363" s="430">
        <f t="shared" si="129"/>
        <v>0</v>
      </c>
      <c r="Z363" s="430">
        <f t="shared" si="129"/>
        <v>2603.3870000000002</v>
      </c>
      <c r="AA363" s="430">
        <f t="shared" si="129"/>
        <v>2603.3870000000002</v>
      </c>
      <c r="AB363" s="430">
        <f t="shared" si="129"/>
        <v>0</v>
      </c>
      <c r="AC363" s="430">
        <f t="shared" si="129"/>
        <v>0</v>
      </c>
      <c r="AD363" s="430">
        <f t="shared" si="129"/>
        <v>0</v>
      </c>
      <c r="AE363" s="430">
        <f t="shared" si="129"/>
        <v>0</v>
      </c>
      <c r="AF363" s="430">
        <f t="shared" si="129"/>
        <v>2603.44</v>
      </c>
      <c r="AG363" s="430">
        <f t="shared" si="129"/>
        <v>2603.44</v>
      </c>
      <c r="AH363" s="430">
        <f t="shared" si="129"/>
        <v>0</v>
      </c>
      <c r="AI363" s="430">
        <f t="shared" si="129"/>
        <v>0</v>
      </c>
      <c r="AJ363" s="430">
        <f t="shared" si="129"/>
        <v>0</v>
      </c>
      <c r="AK363" s="430">
        <f t="shared" si="129"/>
        <v>0</v>
      </c>
      <c r="AL363" s="436"/>
      <c r="AM363" s="435"/>
      <c r="AS363" s="269">
        <f t="shared" si="119"/>
        <v>3629.2018039999998</v>
      </c>
      <c r="AT363" s="269">
        <f t="shared" si="120"/>
        <v>2603.44</v>
      </c>
      <c r="AU363" s="269">
        <f t="shared" si="121"/>
        <v>0</v>
      </c>
      <c r="AV363" s="269">
        <f t="shared" si="122"/>
        <v>1167.5289499999999</v>
      </c>
      <c r="AW363" s="269">
        <f t="shared" si="123"/>
        <v>4351.2018040000003</v>
      </c>
    </row>
    <row r="364" spans="1:49" s="273" customFormat="1" ht="30" hidden="1" customHeight="1" outlineLevel="1">
      <c r="A364" s="426"/>
      <c r="B364" s="427" t="s">
        <v>1194</v>
      </c>
      <c r="C364" s="427">
        <v>7542222</v>
      </c>
      <c r="D364" s="426" t="s">
        <v>1128</v>
      </c>
      <c r="E364" s="426" t="s">
        <v>1160</v>
      </c>
      <c r="F364" s="426" t="s">
        <v>1195</v>
      </c>
      <c r="G364" s="426" t="s">
        <v>1196</v>
      </c>
      <c r="H364" s="426" t="s">
        <v>1197</v>
      </c>
      <c r="I364" s="431">
        <v>526</v>
      </c>
      <c r="J364" s="431">
        <v>74</v>
      </c>
      <c r="K364" s="431"/>
      <c r="L364" s="431"/>
      <c r="M364" s="431">
        <f>I364-J364</f>
        <v>452</v>
      </c>
      <c r="N364" s="330"/>
      <c r="O364" s="431"/>
      <c r="P364" s="431"/>
      <c r="Q364" s="330"/>
      <c r="R364" s="431"/>
      <c r="S364" s="431"/>
      <c r="T364" s="431"/>
      <c r="U364" s="431"/>
      <c r="V364" s="431"/>
      <c r="W364" s="431"/>
      <c r="X364" s="431"/>
      <c r="Y364" s="431"/>
      <c r="Z364" s="431">
        <v>74.44</v>
      </c>
      <c r="AA364" s="431">
        <v>74.44</v>
      </c>
      <c r="AB364" s="431">
        <v>0</v>
      </c>
      <c r="AC364" s="431">
        <v>0</v>
      </c>
      <c r="AD364" s="431"/>
      <c r="AE364" s="431">
        <v>0</v>
      </c>
      <c r="AF364" s="431">
        <v>74.44</v>
      </c>
      <c r="AG364" s="431">
        <v>74.44</v>
      </c>
      <c r="AH364" s="431">
        <v>0</v>
      </c>
      <c r="AI364" s="431">
        <v>0</v>
      </c>
      <c r="AJ364" s="431"/>
      <c r="AK364" s="431">
        <v>0</v>
      </c>
      <c r="AL364" s="438"/>
      <c r="AM364" s="435"/>
      <c r="AS364" s="269">
        <f t="shared" si="119"/>
        <v>451.56</v>
      </c>
      <c r="AT364" s="269">
        <f t="shared" si="120"/>
        <v>74.44</v>
      </c>
      <c r="AU364" s="269">
        <f t="shared" si="121"/>
        <v>0</v>
      </c>
      <c r="AV364" s="269">
        <f t="shared" si="122"/>
        <v>-0.43999999999999773</v>
      </c>
      <c r="AW364" s="269">
        <f t="shared" si="123"/>
        <v>451.56</v>
      </c>
    </row>
    <row r="365" spans="1:49" s="273" customFormat="1" ht="30" hidden="1" customHeight="1" outlineLevel="1">
      <c r="A365" s="426"/>
      <c r="B365" s="427" t="s">
        <v>1198</v>
      </c>
      <c r="C365" s="427">
        <v>7518011</v>
      </c>
      <c r="D365" s="426" t="s">
        <v>1140</v>
      </c>
      <c r="E365" s="426" t="s">
        <v>1199</v>
      </c>
      <c r="F365" s="426" t="s">
        <v>1200</v>
      </c>
      <c r="G365" s="426" t="s">
        <v>1196</v>
      </c>
      <c r="H365" s="426" t="s">
        <v>1201</v>
      </c>
      <c r="I365" s="431">
        <v>785.96799999999996</v>
      </c>
      <c r="J365" s="431">
        <v>785.96799999999996</v>
      </c>
      <c r="K365" s="431"/>
      <c r="L365" s="431"/>
      <c r="M365" s="431"/>
      <c r="N365" s="330"/>
      <c r="O365" s="431"/>
      <c r="P365" s="431"/>
      <c r="Q365" s="330"/>
      <c r="R365" s="431"/>
      <c r="S365" s="431"/>
      <c r="T365" s="431">
        <v>217</v>
      </c>
      <c r="U365" s="431">
        <v>217</v>
      </c>
      <c r="V365" s="431"/>
      <c r="W365" s="431">
        <v>217</v>
      </c>
      <c r="X365" s="431">
        <v>217</v>
      </c>
      <c r="Y365" s="431"/>
      <c r="Z365" s="431">
        <v>204</v>
      </c>
      <c r="AA365" s="431">
        <v>204</v>
      </c>
      <c r="AB365" s="431">
        <v>0</v>
      </c>
      <c r="AC365" s="431">
        <v>0</v>
      </c>
      <c r="AD365" s="431"/>
      <c r="AE365" s="431">
        <v>0</v>
      </c>
      <c r="AF365" s="431">
        <v>204</v>
      </c>
      <c r="AG365" s="431">
        <v>204</v>
      </c>
      <c r="AH365" s="431">
        <v>0</v>
      </c>
      <c r="AI365" s="431">
        <v>0</v>
      </c>
      <c r="AJ365" s="431"/>
      <c r="AK365" s="431">
        <v>0</v>
      </c>
      <c r="AL365" s="438"/>
      <c r="AM365" s="435"/>
      <c r="AS365" s="269">
        <f t="shared" si="119"/>
        <v>364.96799999999996</v>
      </c>
      <c r="AT365" s="269">
        <f t="shared" si="120"/>
        <v>204</v>
      </c>
      <c r="AU365" s="269">
        <f t="shared" si="121"/>
        <v>0</v>
      </c>
      <c r="AV365" s="269">
        <f t="shared" si="122"/>
        <v>581.96799999999996</v>
      </c>
      <c r="AW365" s="269">
        <f t="shared" si="123"/>
        <v>581.96799999999996</v>
      </c>
    </row>
    <row r="366" spans="1:49" s="273" customFormat="1" ht="30" hidden="1" customHeight="1" outlineLevel="1">
      <c r="A366" s="426"/>
      <c r="B366" s="427" t="s">
        <v>1202</v>
      </c>
      <c r="C366" s="427">
        <v>7518008</v>
      </c>
      <c r="D366" s="426" t="s">
        <v>1140</v>
      </c>
      <c r="E366" s="426" t="s">
        <v>1203</v>
      </c>
      <c r="F366" s="426" t="s">
        <v>1204</v>
      </c>
      <c r="G366" s="426" t="s">
        <v>1196</v>
      </c>
      <c r="H366" s="426" t="s">
        <v>1205</v>
      </c>
      <c r="I366" s="431">
        <v>1963.8648539999999</v>
      </c>
      <c r="J366" s="431">
        <v>1870.145</v>
      </c>
      <c r="K366" s="431"/>
      <c r="L366" s="431"/>
      <c r="M366" s="431">
        <f>I366-J366</f>
        <v>93.719853999999941</v>
      </c>
      <c r="N366" s="330"/>
      <c r="O366" s="431"/>
      <c r="P366" s="431"/>
      <c r="Q366" s="330"/>
      <c r="R366" s="431"/>
      <c r="S366" s="431"/>
      <c r="T366" s="431">
        <v>492</v>
      </c>
      <c r="U366" s="431">
        <v>492</v>
      </c>
      <c r="V366" s="431"/>
      <c r="W366" s="431">
        <v>492</v>
      </c>
      <c r="X366" s="431">
        <v>492</v>
      </c>
      <c r="Y366" s="431"/>
      <c r="Z366" s="431">
        <v>1323</v>
      </c>
      <c r="AA366" s="431">
        <v>1323</v>
      </c>
      <c r="AB366" s="431">
        <v>0</v>
      </c>
      <c r="AC366" s="431">
        <v>0</v>
      </c>
      <c r="AD366" s="431"/>
      <c r="AE366" s="431">
        <v>0</v>
      </c>
      <c r="AF366" s="431">
        <v>1323</v>
      </c>
      <c r="AG366" s="431">
        <v>1323</v>
      </c>
      <c r="AH366" s="431">
        <v>0</v>
      </c>
      <c r="AI366" s="431">
        <v>0</v>
      </c>
      <c r="AJ366" s="431"/>
      <c r="AK366" s="431">
        <v>0</v>
      </c>
      <c r="AL366" s="438"/>
      <c r="AM366" s="435"/>
      <c r="AS366" s="269">
        <f t="shared" si="119"/>
        <v>148.86485399999992</v>
      </c>
      <c r="AT366" s="269">
        <f t="shared" si="120"/>
        <v>1323</v>
      </c>
      <c r="AU366" s="269">
        <f t="shared" si="121"/>
        <v>0</v>
      </c>
      <c r="AV366" s="269">
        <f t="shared" si="122"/>
        <v>547.14499999999998</v>
      </c>
      <c r="AW366" s="269">
        <f t="shared" si="123"/>
        <v>640.86485399999992</v>
      </c>
    </row>
    <row r="367" spans="1:49" s="273" customFormat="1" ht="30" hidden="1" customHeight="1" outlineLevel="1">
      <c r="A367" s="426"/>
      <c r="B367" s="427" t="s">
        <v>1206</v>
      </c>
      <c r="C367" s="427">
        <v>7533753</v>
      </c>
      <c r="D367" s="426" t="s">
        <v>1140</v>
      </c>
      <c r="E367" s="426" t="s">
        <v>1160</v>
      </c>
      <c r="F367" s="426" t="s">
        <v>1207</v>
      </c>
      <c r="G367" s="426">
        <v>2016</v>
      </c>
      <c r="H367" s="426" t="s">
        <v>1208</v>
      </c>
      <c r="I367" s="431">
        <v>337.90895</v>
      </c>
      <c r="J367" s="431">
        <v>337.90895</v>
      </c>
      <c r="K367" s="431"/>
      <c r="L367" s="431"/>
      <c r="M367" s="431"/>
      <c r="N367" s="330"/>
      <c r="O367" s="431"/>
      <c r="P367" s="431"/>
      <c r="Q367" s="330"/>
      <c r="R367" s="431"/>
      <c r="S367" s="431"/>
      <c r="T367" s="431">
        <v>13</v>
      </c>
      <c r="U367" s="431">
        <v>13</v>
      </c>
      <c r="V367" s="431"/>
      <c r="W367" s="431">
        <v>13</v>
      </c>
      <c r="X367" s="431">
        <v>13</v>
      </c>
      <c r="Y367" s="431"/>
      <c r="Z367" s="431">
        <v>299</v>
      </c>
      <c r="AA367" s="431">
        <v>299</v>
      </c>
      <c r="AB367" s="431">
        <v>0</v>
      </c>
      <c r="AC367" s="431">
        <v>0</v>
      </c>
      <c r="AD367" s="431"/>
      <c r="AE367" s="431">
        <v>0</v>
      </c>
      <c r="AF367" s="431">
        <v>299</v>
      </c>
      <c r="AG367" s="431">
        <v>299</v>
      </c>
      <c r="AH367" s="431">
        <v>0</v>
      </c>
      <c r="AI367" s="431">
        <v>0</v>
      </c>
      <c r="AJ367" s="431"/>
      <c r="AK367" s="431">
        <v>0</v>
      </c>
      <c r="AL367" s="438"/>
      <c r="AM367" s="435"/>
      <c r="AS367" s="269">
        <f t="shared" si="119"/>
        <v>25.908950000000004</v>
      </c>
      <c r="AT367" s="269">
        <f t="shared" si="120"/>
        <v>299</v>
      </c>
      <c r="AU367" s="269">
        <f t="shared" si="121"/>
        <v>0</v>
      </c>
      <c r="AV367" s="269">
        <f t="shared" si="122"/>
        <v>38.908950000000004</v>
      </c>
      <c r="AW367" s="269">
        <f t="shared" si="123"/>
        <v>38.908950000000004</v>
      </c>
    </row>
    <row r="368" spans="1:49" s="273" customFormat="1" ht="30" hidden="1" customHeight="1" outlineLevel="1">
      <c r="A368" s="426"/>
      <c r="B368" s="427" t="s">
        <v>1209</v>
      </c>
      <c r="C368" s="427">
        <v>7483408</v>
      </c>
      <c r="D368" s="426" t="s">
        <v>1136</v>
      </c>
      <c r="E368" s="426" t="s">
        <v>1210</v>
      </c>
      <c r="F368" s="426" t="s">
        <v>1211</v>
      </c>
      <c r="G368" s="426" t="s">
        <v>1196</v>
      </c>
      <c r="H368" s="426" t="s">
        <v>1212</v>
      </c>
      <c r="I368" s="431">
        <v>3340.9</v>
      </c>
      <c r="J368" s="431">
        <v>702.947</v>
      </c>
      <c r="K368" s="431"/>
      <c r="L368" s="431"/>
      <c r="M368" s="431">
        <v>2637.953</v>
      </c>
      <c r="N368" s="330"/>
      <c r="O368" s="431">
        <f>SUM(P368:S368)</f>
        <v>0</v>
      </c>
      <c r="P368" s="431"/>
      <c r="Q368" s="330"/>
      <c r="R368" s="431"/>
      <c r="S368" s="431"/>
      <c r="T368" s="431"/>
      <c r="U368" s="431"/>
      <c r="V368" s="431"/>
      <c r="W368" s="431"/>
      <c r="X368" s="431"/>
      <c r="Y368" s="431"/>
      <c r="Z368" s="431">
        <v>702.947</v>
      </c>
      <c r="AA368" s="431">
        <v>702.947</v>
      </c>
      <c r="AB368" s="431">
        <v>0</v>
      </c>
      <c r="AC368" s="431">
        <v>0</v>
      </c>
      <c r="AD368" s="431"/>
      <c r="AE368" s="431">
        <v>0</v>
      </c>
      <c r="AF368" s="431">
        <f>ROUND(702.947,0)</f>
        <v>703</v>
      </c>
      <c r="AG368" s="431">
        <f>ROUND(702.947,0)</f>
        <v>703</v>
      </c>
      <c r="AH368" s="431">
        <v>0</v>
      </c>
      <c r="AI368" s="431">
        <v>0</v>
      </c>
      <c r="AJ368" s="431"/>
      <c r="AK368" s="431">
        <v>0</v>
      </c>
      <c r="AL368" s="438"/>
      <c r="AM368" s="435"/>
      <c r="AS368" s="269">
        <f t="shared" si="119"/>
        <v>2637.9</v>
      </c>
      <c r="AT368" s="269">
        <f t="shared" si="120"/>
        <v>703</v>
      </c>
      <c r="AU368" s="269">
        <f t="shared" si="121"/>
        <v>0</v>
      </c>
      <c r="AV368" s="269">
        <f t="shared" si="122"/>
        <v>-5.2999999999997272E-2</v>
      </c>
      <c r="AW368" s="269">
        <f t="shared" si="123"/>
        <v>2637.9</v>
      </c>
    </row>
    <row r="369" spans="1:49" s="273" customFormat="1" ht="30" hidden="1" customHeight="1" outlineLevel="1">
      <c r="A369" s="424" t="s">
        <v>51</v>
      </c>
      <c r="B369" s="425" t="s">
        <v>255</v>
      </c>
      <c r="C369" s="425"/>
      <c r="D369" s="424"/>
      <c r="E369" s="424"/>
      <c r="F369" s="424"/>
      <c r="G369" s="424"/>
      <c r="H369" s="424"/>
      <c r="I369" s="430">
        <f>I370</f>
        <v>33371.675999999999</v>
      </c>
      <c r="J369" s="430">
        <f>J370</f>
        <v>26695.746999999999</v>
      </c>
      <c r="K369" s="430">
        <f>K370</f>
        <v>950</v>
      </c>
      <c r="L369" s="430">
        <f>L370</f>
        <v>2519</v>
      </c>
      <c r="M369" s="430">
        <f>M370</f>
        <v>3206.9009999999998</v>
      </c>
      <c r="N369" s="330"/>
      <c r="O369" s="430">
        <f>O370</f>
        <v>21214</v>
      </c>
      <c r="P369" s="430">
        <f>P370</f>
        <v>17751</v>
      </c>
      <c r="Q369" s="330"/>
      <c r="R369" s="430">
        <f t="shared" ref="R369:AC369" si="130">R370</f>
        <v>1917</v>
      </c>
      <c r="S369" s="430">
        <f t="shared" si="130"/>
        <v>1546</v>
      </c>
      <c r="T369" s="430">
        <f t="shared" si="130"/>
        <v>0</v>
      </c>
      <c r="U369" s="430">
        <f t="shared" si="130"/>
        <v>0</v>
      </c>
      <c r="V369" s="430">
        <f t="shared" si="130"/>
        <v>0</v>
      </c>
      <c r="W369" s="430">
        <f t="shared" si="130"/>
        <v>0</v>
      </c>
      <c r="X369" s="430">
        <f t="shared" si="130"/>
        <v>0</v>
      </c>
      <c r="Y369" s="430">
        <f t="shared" si="130"/>
        <v>0</v>
      </c>
      <c r="Z369" s="430">
        <f t="shared" si="130"/>
        <v>29157.762000000002</v>
      </c>
      <c r="AA369" s="430">
        <f t="shared" si="130"/>
        <v>23850.112000000001</v>
      </c>
      <c r="AB369" s="430">
        <f t="shared" si="130"/>
        <v>0</v>
      </c>
      <c r="AC369" s="430">
        <f t="shared" si="130"/>
        <v>2454</v>
      </c>
      <c r="AD369" s="430"/>
      <c r="AE369" s="430">
        <f>AE370</f>
        <v>2828.65</v>
      </c>
      <c r="AF369" s="430">
        <f>AF370</f>
        <v>29132.162000000004</v>
      </c>
      <c r="AG369" s="430">
        <f>AG370</f>
        <v>23849.512000000002</v>
      </c>
      <c r="AH369" s="430">
        <f>AH370</f>
        <v>0</v>
      </c>
      <c r="AI369" s="430">
        <f>AI370</f>
        <v>2454</v>
      </c>
      <c r="AJ369" s="430"/>
      <c r="AK369" s="430">
        <f>AK370</f>
        <v>2828.65</v>
      </c>
      <c r="AL369" s="436"/>
      <c r="AM369" s="435"/>
      <c r="AS369" s="269">
        <f t="shared" si="119"/>
        <v>4239.5139999999956</v>
      </c>
      <c r="AT369" s="269">
        <f t="shared" si="120"/>
        <v>23849.512000000002</v>
      </c>
      <c r="AU369" s="269">
        <f t="shared" si="121"/>
        <v>0</v>
      </c>
      <c r="AV369" s="269">
        <f t="shared" si="122"/>
        <v>2846.2349999999969</v>
      </c>
      <c r="AW369" s="269">
        <f t="shared" si="123"/>
        <v>4239.5139999999956</v>
      </c>
    </row>
    <row r="370" spans="1:49" s="273" customFormat="1" ht="30" hidden="1" customHeight="1" outlineLevel="1">
      <c r="A370" s="424"/>
      <c r="B370" s="425" t="s">
        <v>1213</v>
      </c>
      <c r="C370" s="425"/>
      <c r="D370" s="424"/>
      <c r="E370" s="424"/>
      <c r="F370" s="424"/>
      <c r="G370" s="424"/>
      <c r="H370" s="424"/>
      <c r="I370" s="430">
        <f>SUM(I371:I418)</f>
        <v>33371.675999999999</v>
      </c>
      <c r="J370" s="430">
        <f>SUM(J371:J418)</f>
        <v>26695.746999999999</v>
      </c>
      <c r="K370" s="430">
        <f>SUM(K371:K418)</f>
        <v>950</v>
      </c>
      <c r="L370" s="430">
        <f>SUM(L371:L418)</f>
        <v>2519</v>
      </c>
      <c r="M370" s="430">
        <f>SUM(M371:M418)</f>
        <v>3206.9009999999998</v>
      </c>
      <c r="N370" s="330"/>
      <c r="O370" s="430">
        <f>SUM(O371:O418)</f>
        <v>21214</v>
      </c>
      <c r="P370" s="430">
        <f>SUM(P371:P418)</f>
        <v>17751</v>
      </c>
      <c r="Q370" s="330"/>
      <c r="R370" s="430">
        <f t="shared" ref="R370:AC370" si="131">SUM(R371:R418)</f>
        <v>1917</v>
      </c>
      <c r="S370" s="430">
        <f t="shared" si="131"/>
        <v>1546</v>
      </c>
      <c r="T370" s="430">
        <f t="shared" si="131"/>
        <v>0</v>
      </c>
      <c r="U370" s="430">
        <f t="shared" si="131"/>
        <v>0</v>
      </c>
      <c r="V370" s="430">
        <f t="shared" si="131"/>
        <v>0</v>
      </c>
      <c r="W370" s="430">
        <f t="shared" si="131"/>
        <v>0</v>
      </c>
      <c r="X370" s="430">
        <f t="shared" si="131"/>
        <v>0</v>
      </c>
      <c r="Y370" s="430">
        <f t="shared" si="131"/>
        <v>0</v>
      </c>
      <c r="Z370" s="430">
        <f t="shared" si="131"/>
        <v>29157.762000000002</v>
      </c>
      <c r="AA370" s="430">
        <f t="shared" si="131"/>
        <v>23850.112000000001</v>
      </c>
      <c r="AB370" s="430">
        <f t="shared" si="131"/>
        <v>0</v>
      </c>
      <c r="AC370" s="430">
        <f t="shared" si="131"/>
        <v>2454</v>
      </c>
      <c r="AD370" s="430"/>
      <c r="AE370" s="430">
        <f>SUM(AE371:AE418)</f>
        <v>2828.65</v>
      </c>
      <c r="AF370" s="430">
        <f>SUM(AF371:AF418)</f>
        <v>29132.162000000004</v>
      </c>
      <c r="AG370" s="430">
        <f>SUM(AG371:AG418)</f>
        <v>23849.512000000002</v>
      </c>
      <c r="AH370" s="430">
        <f>SUM(AH371:AH418)</f>
        <v>0</v>
      </c>
      <c r="AI370" s="430">
        <f>SUM(AI371:AI418)</f>
        <v>2454</v>
      </c>
      <c r="AJ370" s="430"/>
      <c r="AK370" s="430">
        <f>SUM(AK371:AK418)</f>
        <v>2828.65</v>
      </c>
      <c r="AL370" s="436"/>
      <c r="AM370" s="435"/>
      <c r="AS370" s="269">
        <f t="shared" si="119"/>
        <v>4239.5139999999956</v>
      </c>
      <c r="AT370" s="269">
        <f t="shared" si="120"/>
        <v>23849.512000000002</v>
      </c>
      <c r="AU370" s="269">
        <f t="shared" si="121"/>
        <v>0</v>
      </c>
      <c r="AV370" s="269">
        <f t="shared" si="122"/>
        <v>2846.2349999999969</v>
      </c>
      <c r="AW370" s="269">
        <f t="shared" si="123"/>
        <v>4239.5139999999956</v>
      </c>
    </row>
    <row r="371" spans="1:49" s="273" customFormat="1" ht="30" hidden="1" customHeight="1" outlineLevel="1">
      <c r="A371" s="426"/>
      <c r="B371" s="427" t="s">
        <v>1214</v>
      </c>
      <c r="C371" s="427" t="s">
        <v>1215</v>
      </c>
      <c r="D371" s="426" t="s">
        <v>1128</v>
      </c>
      <c r="E371" s="426" t="s">
        <v>1160</v>
      </c>
      <c r="F371" s="426" t="s">
        <v>1216</v>
      </c>
      <c r="G371" s="426">
        <v>2016</v>
      </c>
      <c r="H371" s="426" t="s">
        <v>1217</v>
      </c>
      <c r="I371" s="431">
        <f>SUM(J371:M371)</f>
        <v>256.89</v>
      </c>
      <c r="J371" s="431">
        <v>220</v>
      </c>
      <c r="K371" s="431"/>
      <c r="L371" s="431"/>
      <c r="M371" s="431">
        <v>36.89</v>
      </c>
      <c r="N371" s="330"/>
      <c r="O371" s="431">
        <f t="shared" ref="O371:O418" si="132">SUM(P371:S371)</f>
        <v>242</v>
      </c>
      <c r="P371" s="431">
        <v>220</v>
      </c>
      <c r="Q371" s="330"/>
      <c r="R371" s="431"/>
      <c r="S371" s="431">
        <v>22</v>
      </c>
      <c r="T371" s="431"/>
      <c r="U371" s="431"/>
      <c r="V371" s="431"/>
      <c r="W371" s="431"/>
      <c r="X371" s="431"/>
      <c r="Y371" s="431"/>
      <c r="Z371" s="431">
        <v>130</v>
      </c>
      <c r="AA371" s="431">
        <v>130</v>
      </c>
      <c r="AB371" s="431">
        <v>0</v>
      </c>
      <c r="AC371" s="431">
        <v>0</v>
      </c>
      <c r="AD371" s="431"/>
      <c r="AE371" s="431">
        <v>0</v>
      </c>
      <c r="AF371" s="431">
        <v>130</v>
      </c>
      <c r="AG371" s="431">
        <v>130</v>
      </c>
      <c r="AH371" s="431">
        <v>0</v>
      </c>
      <c r="AI371" s="431">
        <v>0</v>
      </c>
      <c r="AJ371" s="431"/>
      <c r="AK371" s="431">
        <v>0</v>
      </c>
      <c r="AL371" s="438" t="s">
        <v>761</v>
      </c>
      <c r="AM371" s="435"/>
      <c r="AS371" s="269">
        <f t="shared" si="119"/>
        <v>126.88999999999999</v>
      </c>
      <c r="AT371" s="269">
        <f t="shared" si="120"/>
        <v>130</v>
      </c>
      <c r="AU371" s="269">
        <f t="shared" si="121"/>
        <v>0</v>
      </c>
      <c r="AV371" s="269">
        <f t="shared" si="122"/>
        <v>90</v>
      </c>
      <c r="AW371" s="269">
        <f t="shared" si="123"/>
        <v>126.88999999999999</v>
      </c>
    </row>
    <row r="372" spans="1:49" s="273" customFormat="1" ht="30" hidden="1" customHeight="1" outlineLevel="1">
      <c r="A372" s="426"/>
      <c r="B372" s="427" t="s">
        <v>1218</v>
      </c>
      <c r="C372" s="427">
        <v>7587009</v>
      </c>
      <c r="D372" s="426" t="s">
        <v>1145</v>
      </c>
      <c r="E372" s="426" t="s">
        <v>1219</v>
      </c>
      <c r="F372" s="426" t="s">
        <v>1220</v>
      </c>
      <c r="G372" s="426">
        <v>2016</v>
      </c>
      <c r="H372" s="426" t="s">
        <v>1221</v>
      </c>
      <c r="I372" s="431">
        <v>224</v>
      </c>
      <c r="J372" s="431">
        <v>204</v>
      </c>
      <c r="K372" s="431"/>
      <c r="L372" s="431"/>
      <c r="M372" s="431">
        <f>I372-J372</f>
        <v>20</v>
      </c>
      <c r="N372" s="330"/>
      <c r="O372" s="431">
        <f t="shared" si="132"/>
        <v>224</v>
      </c>
      <c r="P372" s="431">
        <v>204</v>
      </c>
      <c r="Q372" s="330"/>
      <c r="R372" s="431"/>
      <c r="S372" s="431">
        <v>20</v>
      </c>
      <c r="T372" s="431"/>
      <c r="U372" s="431"/>
      <c r="V372" s="431"/>
      <c r="W372" s="431"/>
      <c r="X372" s="431"/>
      <c r="Y372" s="431"/>
      <c r="Z372" s="431">
        <v>204</v>
      </c>
      <c r="AA372" s="431">
        <v>204</v>
      </c>
      <c r="AB372" s="431">
        <v>0</v>
      </c>
      <c r="AC372" s="431">
        <v>0</v>
      </c>
      <c r="AD372" s="431"/>
      <c r="AE372" s="431">
        <v>0</v>
      </c>
      <c r="AF372" s="431">
        <v>204</v>
      </c>
      <c r="AG372" s="431">
        <v>204</v>
      </c>
      <c r="AH372" s="431">
        <v>0</v>
      </c>
      <c r="AI372" s="431">
        <v>0</v>
      </c>
      <c r="AJ372" s="431"/>
      <c r="AK372" s="431">
        <v>0</v>
      </c>
      <c r="AL372" s="438"/>
      <c r="AM372" s="435"/>
      <c r="AS372" s="269">
        <f t="shared" si="119"/>
        <v>20</v>
      </c>
      <c r="AT372" s="269">
        <f t="shared" si="120"/>
        <v>204</v>
      </c>
      <c r="AU372" s="269">
        <f t="shared" si="121"/>
        <v>0</v>
      </c>
      <c r="AV372" s="269">
        <f t="shared" si="122"/>
        <v>0</v>
      </c>
      <c r="AW372" s="269">
        <f t="shared" si="123"/>
        <v>20</v>
      </c>
    </row>
    <row r="373" spans="1:49" s="273" customFormat="1" ht="30" hidden="1" customHeight="1" outlineLevel="1">
      <c r="A373" s="426"/>
      <c r="B373" s="427" t="s">
        <v>1222</v>
      </c>
      <c r="C373" s="427" t="s">
        <v>1223</v>
      </c>
      <c r="D373" s="426" t="s">
        <v>1145</v>
      </c>
      <c r="E373" s="426" t="s">
        <v>1224</v>
      </c>
      <c r="F373" s="426" t="s">
        <v>1225</v>
      </c>
      <c r="G373" s="426">
        <v>2016</v>
      </c>
      <c r="H373" s="426" t="s">
        <v>1226</v>
      </c>
      <c r="I373" s="431">
        <v>259.988</v>
      </c>
      <c r="J373" s="431">
        <v>223</v>
      </c>
      <c r="K373" s="431"/>
      <c r="L373" s="431"/>
      <c r="M373" s="431">
        <f>I373-J373</f>
        <v>36.988</v>
      </c>
      <c r="N373" s="330"/>
      <c r="O373" s="431">
        <f t="shared" si="132"/>
        <v>260</v>
      </c>
      <c r="P373" s="431">
        <v>236</v>
      </c>
      <c r="Q373" s="330"/>
      <c r="R373" s="431"/>
      <c r="S373" s="431">
        <v>24</v>
      </c>
      <c r="T373" s="431"/>
      <c r="U373" s="431"/>
      <c r="V373" s="431"/>
      <c r="W373" s="431"/>
      <c r="X373" s="431"/>
      <c r="Y373" s="431"/>
      <c r="Z373" s="431">
        <v>223.476</v>
      </c>
      <c r="AA373" s="431">
        <v>223.476</v>
      </c>
      <c r="AB373" s="431">
        <v>0</v>
      </c>
      <c r="AC373" s="431">
        <v>0</v>
      </c>
      <c r="AD373" s="431"/>
      <c r="AE373" s="431">
        <v>0</v>
      </c>
      <c r="AF373" s="431">
        <v>223.476</v>
      </c>
      <c r="AG373" s="431">
        <v>223.476</v>
      </c>
      <c r="AH373" s="431">
        <v>0</v>
      </c>
      <c r="AI373" s="431">
        <v>0</v>
      </c>
      <c r="AJ373" s="431"/>
      <c r="AK373" s="431">
        <v>0</v>
      </c>
      <c r="AL373" s="438" t="s">
        <v>761</v>
      </c>
      <c r="AM373" s="435"/>
      <c r="AS373" s="269">
        <f t="shared" si="119"/>
        <v>36.512</v>
      </c>
      <c r="AT373" s="269">
        <f t="shared" si="120"/>
        <v>223.476</v>
      </c>
      <c r="AU373" s="269">
        <f t="shared" si="121"/>
        <v>0</v>
      </c>
      <c r="AV373" s="269">
        <f t="shared" si="122"/>
        <v>-0.47599999999999909</v>
      </c>
      <c r="AW373" s="269">
        <f t="shared" si="123"/>
        <v>36.512</v>
      </c>
    </row>
    <row r="374" spans="1:49" s="273" customFormat="1" ht="30" hidden="1" customHeight="1" outlineLevel="1">
      <c r="A374" s="426"/>
      <c r="B374" s="427" t="s">
        <v>1227</v>
      </c>
      <c r="C374" s="427" t="s">
        <v>1228</v>
      </c>
      <c r="D374" s="426" t="s">
        <v>1145</v>
      </c>
      <c r="E374" s="426" t="s">
        <v>1229</v>
      </c>
      <c r="F374" s="426" t="s">
        <v>1230</v>
      </c>
      <c r="G374" s="426">
        <v>2016</v>
      </c>
      <c r="H374" s="426" t="s">
        <v>1231</v>
      </c>
      <c r="I374" s="431">
        <v>223.47800000000001</v>
      </c>
      <c r="J374" s="431">
        <v>204</v>
      </c>
      <c r="K374" s="431"/>
      <c r="L374" s="431"/>
      <c r="M374" s="431">
        <f>I374-J374</f>
        <v>19.478000000000009</v>
      </c>
      <c r="N374" s="330"/>
      <c r="O374" s="431">
        <f t="shared" si="132"/>
        <v>224</v>
      </c>
      <c r="P374" s="431">
        <v>204</v>
      </c>
      <c r="Q374" s="330"/>
      <c r="R374" s="431"/>
      <c r="S374" s="431">
        <v>20</v>
      </c>
      <c r="T374" s="431"/>
      <c r="U374" s="431"/>
      <c r="V374" s="431"/>
      <c r="W374" s="431"/>
      <c r="X374" s="431"/>
      <c r="Y374" s="431"/>
      <c r="Z374" s="431">
        <v>204.08500000000001</v>
      </c>
      <c r="AA374" s="431">
        <v>204.08500000000001</v>
      </c>
      <c r="AB374" s="431">
        <v>0</v>
      </c>
      <c r="AC374" s="431">
        <v>0</v>
      </c>
      <c r="AD374" s="431"/>
      <c r="AE374" s="431">
        <v>0</v>
      </c>
      <c r="AF374" s="431">
        <v>204.08500000000001</v>
      </c>
      <c r="AG374" s="431">
        <v>204.08500000000001</v>
      </c>
      <c r="AH374" s="431">
        <v>0</v>
      </c>
      <c r="AI374" s="431">
        <v>0</v>
      </c>
      <c r="AJ374" s="431"/>
      <c r="AK374" s="431">
        <v>0</v>
      </c>
      <c r="AL374" s="438"/>
      <c r="AM374" s="435"/>
      <c r="AS374" s="269">
        <f t="shared" si="119"/>
        <v>19.393000000000001</v>
      </c>
      <c r="AT374" s="269">
        <f t="shared" si="120"/>
        <v>204.08500000000001</v>
      </c>
      <c r="AU374" s="269">
        <f t="shared" si="121"/>
        <v>0</v>
      </c>
      <c r="AV374" s="269">
        <f t="shared" si="122"/>
        <v>-8.5000000000007958E-2</v>
      </c>
      <c r="AW374" s="269">
        <f t="shared" si="123"/>
        <v>19.393000000000001</v>
      </c>
    </row>
    <row r="375" spans="1:49" s="273" customFormat="1" ht="30" hidden="1" customHeight="1" outlineLevel="1">
      <c r="A375" s="426"/>
      <c r="B375" s="427" t="s">
        <v>1232</v>
      </c>
      <c r="C375" s="427" t="s">
        <v>1233</v>
      </c>
      <c r="D375" s="426" t="s">
        <v>1234</v>
      </c>
      <c r="E375" s="426" t="s">
        <v>1235</v>
      </c>
      <c r="F375" s="426" t="s">
        <v>1236</v>
      </c>
      <c r="G375" s="426">
        <v>2016</v>
      </c>
      <c r="H375" s="426" t="s">
        <v>1237</v>
      </c>
      <c r="I375" s="431">
        <v>183.495</v>
      </c>
      <c r="J375" s="431">
        <v>173</v>
      </c>
      <c r="K375" s="431"/>
      <c r="L375" s="431"/>
      <c r="M375" s="431">
        <f>I375-J375</f>
        <v>10.495000000000005</v>
      </c>
      <c r="N375" s="330"/>
      <c r="O375" s="431">
        <f t="shared" si="132"/>
        <v>190</v>
      </c>
      <c r="P375" s="431">
        <v>173</v>
      </c>
      <c r="Q375" s="330"/>
      <c r="R375" s="431"/>
      <c r="S375" s="431">
        <v>17</v>
      </c>
      <c r="T375" s="431"/>
      <c r="U375" s="431"/>
      <c r="V375" s="431"/>
      <c r="W375" s="431"/>
      <c r="X375" s="431"/>
      <c r="Y375" s="431"/>
      <c r="Z375" s="431">
        <v>173</v>
      </c>
      <c r="AA375" s="431">
        <v>173</v>
      </c>
      <c r="AB375" s="431">
        <v>0</v>
      </c>
      <c r="AC375" s="431">
        <v>0</v>
      </c>
      <c r="AD375" s="431"/>
      <c r="AE375" s="431">
        <v>0</v>
      </c>
      <c r="AF375" s="431">
        <v>173</v>
      </c>
      <c r="AG375" s="431">
        <v>173</v>
      </c>
      <c r="AH375" s="431">
        <v>0</v>
      </c>
      <c r="AI375" s="431">
        <v>0</v>
      </c>
      <c r="AJ375" s="431"/>
      <c r="AK375" s="431">
        <v>0</v>
      </c>
      <c r="AL375" s="438" t="s">
        <v>761</v>
      </c>
      <c r="AM375" s="435"/>
      <c r="AS375" s="269">
        <f t="shared" si="119"/>
        <v>10.495000000000005</v>
      </c>
      <c r="AT375" s="269">
        <f t="shared" si="120"/>
        <v>173</v>
      </c>
      <c r="AU375" s="269">
        <f t="shared" si="121"/>
        <v>0</v>
      </c>
      <c r="AV375" s="269">
        <f t="shared" si="122"/>
        <v>0</v>
      </c>
      <c r="AW375" s="269">
        <f t="shared" si="123"/>
        <v>10.495000000000005</v>
      </c>
    </row>
    <row r="376" spans="1:49" s="273" customFormat="1" ht="30" hidden="1" customHeight="1" outlineLevel="1">
      <c r="A376" s="426"/>
      <c r="B376" s="427" t="s">
        <v>1238</v>
      </c>
      <c r="C376" s="427">
        <v>7597979</v>
      </c>
      <c r="D376" s="426" t="s">
        <v>1239</v>
      </c>
      <c r="E376" s="426" t="s">
        <v>1240</v>
      </c>
      <c r="F376" s="426" t="s">
        <v>1241</v>
      </c>
      <c r="G376" s="426">
        <v>2016</v>
      </c>
      <c r="H376" s="426" t="s">
        <v>1242</v>
      </c>
      <c r="I376" s="431">
        <v>286</v>
      </c>
      <c r="J376" s="431">
        <v>13</v>
      </c>
      <c r="K376" s="431">
        <v>150</v>
      </c>
      <c r="L376" s="431"/>
      <c r="M376" s="431">
        <v>123</v>
      </c>
      <c r="N376" s="330"/>
      <c r="O376" s="431">
        <f t="shared" si="132"/>
        <v>0</v>
      </c>
      <c r="P376" s="431"/>
      <c r="Q376" s="330"/>
      <c r="R376" s="431"/>
      <c r="S376" s="431"/>
      <c r="T376" s="431"/>
      <c r="U376" s="431"/>
      <c r="V376" s="431"/>
      <c r="W376" s="431"/>
      <c r="X376" s="431"/>
      <c r="Y376" s="431"/>
      <c r="Z376" s="431">
        <v>13</v>
      </c>
      <c r="AA376" s="431">
        <v>13</v>
      </c>
      <c r="AB376" s="431">
        <v>0</v>
      </c>
      <c r="AC376" s="431">
        <v>0</v>
      </c>
      <c r="AD376" s="431"/>
      <c r="AE376" s="431">
        <v>0</v>
      </c>
      <c r="AF376" s="431">
        <v>13</v>
      </c>
      <c r="AG376" s="431">
        <v>13</v>
      </c>
      <c r="AH376" s="431">
        <v>0</v>
      </c>
      <c r="AI376" s="431">
        <v>0</v>
      </c>
      <c r="AJ376" s="431"/>
      <c r="AK376" s="431">
        <v>0</v>
      </c>
      <c r="AL376" s="438" t="s">
        <v>761</v>
      </c>
      <c r="AM376" s="435"/>
      <c r="AS376" s="269">
        <f t="shared" si="119"/>
        <v>273</v>
      </c>
      <c r="AT376" s="269">
        <f t="shared" si="120"/>
        <v>13</v>
      </c>
      <c r="AU376" s="269">
        <f t="shared" si="121"/>
        <v>0</v>
      </c>
      <c r="AV376" s="269">
        <f t="shared" si="122"/>
        <v>0</v>
      </c>
      <c r="AW376" s="269">
        <f t="shared" si="123"/>
        <v>273</v>
      </c>
    </row>
    <row r="377" spans="1:49" s="273" customFormat="1" ht="30" hidden="1" customHeight="1" outlineLevel="1">
      <c r="A377" s="426"/>
      <c r="B377" s="427" t="s">
        <v>1243</v>
      </c>
      <c r="C377" s="427">
        <v>7550119</v>
      </c>
      <c r="D377" s="426" t="s">
        <v>1244</v>
      </c>
      <c r="E377" s="426" t="s">
        <v>1240</v>
      </c>
      <c r="F377" s="426" t="s">
        <v>1245</v>
      </c>
      <c r="G377" s="426" t="s">
        <v>1246</v>
      </c>
      <c r="H377" s="426" t="s">
        <v>1247</v>
      </c>
      <c r="I377" s="431">
        <v>2558.7800000000002</v>
      </c>
      <c r="J377" s="431">
        <v>1739.78</v>
      </c>
      <c r="K377" s="431">
        <v>800</v>
      </c>
      <c r="L377" s="431"/>
      <c r="M377" s="431">
        <v>19</v>
      </c>
      <c r="N377" s="330"/>
      <c r="O377" s="431">
        <f t="shared" si="132"/>
        <v>2559</v>
      </c>
      <c r="P377" s="431">
        <v>1740</v>
      </c>
      <c r="Q377" s="330"/>
      <c r="R377" s="431">
        <v>688</v>
      </c>
      <c r="S377" s="431">
        <v>131</v>
      </c>
      <c r="T377" s="431"/>
      <c r="U377" s="431"/>
      <c r="V377" s="431"/>
      <c r="W377" s="431"/>
      <c r="X377" s="431"/>
      <c r="Y377" s="431"/>
      <c r="Z377" s="431">
        <v>1489.5509999999999</v>
      </c>
      <c r="AA377" s="431">
        <v>1489.5509999999999</v>
      </c>
      <c r="AB377" s="431">
        <v>0</v>
      </c>
      <c r="AC377" s="431">
        <v>0</v>
      </c>
      <c r="AD377" s="431"/>
      <c r="AE377" s="431">
        <v>0</v>
      </c>
      <c r="AF377" s="431">
        <v>1489.5509999999999</v>
      </c>
      <c r="AG377" s="431">
        <f>1489.551</f>
        <v>1489.5509999999999</v>
      </c>
      <c r="AH377" s="431">
        <v>0</v>
      </c>
      <c r="AI377" s="431">
        <v>0</v>
      </c>
      <c r="AJ377" s="431"/>
      <c r="AK377" s="431">
        <v>0</v>
      </c>
      <c r="AL377" s="438"/>
      <c r="AM377" s="435"/>
      <c r="AS377" s="269">
        <f t="shared" si="119"/>
        <v>1069.2290000000003</v>
      </c>
      <c r="AT377" s="269">
        <f t="shared" si="120"/>
        <v>1489.5509999999999</v>
      </c>
      <c r="AU377" s="269">
        <f t="shared" si="121"/>
        <v>0</v>
      </c>
      <c r="AV377" s="269">
        <f t="shared" si="122"/>
        <v>250.22900000000004</v>
      </c>
      <c r="AW377" s="269">
        <f t="shared" si="123"/>
        <v>1069.2290000000003</v>
      </c>
    </row>
    <row r="378" spans="1:49" s="273" customFormat="1" ht="30" hidden="1" customHeight="1" outlineLevel="1">
      <c r="A378" s="426"/>
      <c r="B378" s="427" t="s">
        <v>1248</v>
      </c>
      <c r="C378" s="427">
        <v>7584663</v>
      </c>
      <c r="D378" s="426" t="s">
        <v>1249</v>
      </c>
      <c r="E378" s="426" t="s">
        <v>1250</v>
      </c>
      <c r="F378" s="426" t="s">
        <v>1251</v>
      </c>
      <c r="G378" s="426">
        <v>2016</v>
      </c>
      <c r="H378" s="426" t="s">
        <v>1252</v>
      </c>
      <c r="I378" s="431">
        <v>270</v>
      </c>
      <c r="J378" s="431">
        <v>70</v>
      </c>
      <c r="K378" s="431"/>
      <c r="L378" s="431"/>
      <c r="M378" s="431">
        <v>200</v>
      </c>
      <c r="N378" s="330"/>
      <c r="O378" s="431">
        <f t="shared" si="132"/>
        <v>0</v>
      </c>
      <c r="P378" s="431"/>
      <c r="Q378" s="330"/>
      <c r="R378" s="431"/>
      <c r="S378" s="431"/>
      <c r="T378" s="431"/>
      <c r="U378" s="431"/>
      <c r="V378" s="431"/>
      <c r="W378" s="431"/>
      <c r="X378" s="431"/>
      <c r="Y378" s="431"/>
      <c r="Z378" s="431">
        <v>270</v>
      </c>
      <c r="AA378" s="431">
        <v>70</v>
      </c>
      <c r="AB378" s="431">
        <v>0</v>
      </c>
      <c r="AC378" s="431">
        <v>0</v>
      </c>
      <c r="AD378" s="431"/>
      <c r="AE378" s="431">
        <v>200</v>
      </c>
      <c r="AF378" s="431">
        <v>270</v>
      </c>
      <c r="AG378" s="431">
        <v>70</v>
      </c>
      <c r="AH378" s="431">
        <v>0</v>
      </c>
      <c r="AI378" s="431">
        <v>0</v>
      </c>
      <c r="AJ378" s="431"/>
      <c r="AK378" s="431">
        <v>200</v>
      </c>
      <c r="AL378" s="438"/>
      <c r="AM378" s="435"/>
      <c r="AS378" s="269">
        <f t="shared" si="119"/>
        <v>0</v>
      </c>
      <c r="AT378" s="269">
        <f t="shared" si="120"/>
        <v>70</v>
      </c>
      <c r="AU378" s="269">
        <f t="shared" si="121"/>
        <v>0</v>
      </c>
      <c r="AV378" s="269">
        <f t="shared" si="122"/>
        <v>0</v>
      </c>
      <c r="AW378" s="269">
        <f t="shared" si="123"/>
        <v>0</v>
      </c>
    </row>
    <row r="379" spans="1:49" s="273" customFormat="1" ht="30" hidden="1" customHeight="1" outlineLevel="1">
      <c r="A379" s="426"/>
      <c r="B379" s="427" t="s">
        <v>1253</v>
      </c>
      <c r="C379" s="427" t="s">
        <v>1254</v>
      </c>
      <c r="D379" s="426" t="s">
        <v>435</v>
      </c>
      <c r="E379" s="426" t="s">
        <v>1255</v>
      </c>
      <c r="F379" s="426" t="s">
        <v>1256</v>
      </c>
      <c r="G379" s="426">
        <v>2016</v>
      </c>
      <c r="H379" s="426" t="s">
        <v>1257</v>
      </c>
      <c r="I379" s="431">
        <v>954</v>
      </c>
      <c r="J379" s="431">
        <v>855</v>
      </c>
      <c r="K379" s="431"/>
      <c r="L379" s="431"/>
      <c r="M379" s="431">
        <v>99</v>
      </c>
      <c r="N379" s="330"/>
      <c r="O379" s="431">
        <f t="shared" si="132"/>
        <v>954</v>
      </c>
      <c r="P379" s="431">
        <v>867</v>
      </c>
      <c r="Q379" s="330"/>
      <c r="R379" s="431"/>
      <c r="S379" s="431">
        <v>87</v>
      </c>
      <c r="T379" s="431"/>
      <c r="U379" s="431"/>
      <c r="V379" s="431"/>
      <c r="W379" s="431"/>
      <c r="X379" s="431"/>
      <c r="Y379" s="431"/>
      <c r="Z379" s="431">
        <v>855</v>
      </c>
      <c r="AA379" s="431">
        <v>855</v>
      </c>
      <c r="AB379" s="431">
        <v>0</v>
      </c>
      <c r="AC379" s="431">
        <v>0</v>
      </c>
      <c r="AD379" s="431"/>
      <c r="AE379" s="431">
        <v>0</v>
      </c>
      <c r="AF379" s="431">
        <v>855</v>
      </c>
      <c r="AG379" s="431">
        <v>855</v>
      </c>
      <c r="AH379" s="431">
        <v>0</v>
      </c>
      <c r="AI379" s="431">
        <v>0</v>
      </c>
      <c r="AJ379" s="431"/>
      <c r="AK379" s="431">
        <v>0</v>
      </c>
      <c r="AL379" s="438"/>
      <c r="AM379" s="435"/>
      <c r="AS379" s="269">
        <f t="shared" si="119"/>
        <v>99</v>
      </c>
      <c r="AT379" s="269">
        <f t="shared" si="120"/>
        <v>855</v>
      </c>
      <c r="AU379" s="269">
        <f t="shared" si="121"/>
        <v>0</v>
      </c>
      <c r="AV379" s="269">
        <f t="shared" si="122"/>
        <v>0</v>
      </c>
      <c r="AW379" s="269">
        <f t="shared" si="123"/>
        <v>99</v>
      </c>
    </row>
    <row r="380" spans="1:49" s="273" customFormat="1" ht="30" hidden="1" customHeight="1" outlineLevel="1">
      <c r="A380" s="426"/>
      <c r="B380" s="427" t="s">
        <v>1258</v>
      </c>
      <c r="C380" s="427">
        <v>7661454</v>
      </c>
      <c r="D380" s="426" t="s">
        <v>435</v>
      </c>
      <c r="E380" s="426" t="s">
        <v>1259</v>
      </c>
      <c r="F380" s="426" t="s">
        <v>1260</v>
      </c>
      <c r="G380" s="426">
        <v>2017</v>
      </c>
      <c r="H380" s="426" t="s">
        <v>1261</v>
      </c>
      <c r="I380" s="431">
        <v>649.4</v>
      </c>
      <c r="J380" s="431">
        <v>595</v>
      </c>
      <c r="K380" s="431"/>
      <c r="L380" s="431"/>
      <c r="M380" s="431">
        <v>54.4</v>
      </c>
      <c r="N380" s="330"/>
      <c r="O380" s="431">
        <f t="shared" si="132"/>
        <v>650</v>
      </c>
      <c r="P380" s="431">
        <v>650</v>
      </c>
      <c r="Q380" s="330"/>
      <c r="R380" s="431"/>
      <c r="S380" s="431"/>
      <c r="T380" s="431"/>
      <c r="U380" s="431"/>
      <c r="V380" s="431"/>
      <c r="W380" s="431"/>
      <c r="X380" s="431"/>
      <c r="Y380" s="431"/>
      <c r="Z380" s="431">
        <v>646</v>
      </c>
      <c r="AA380" s="431">
        <v>595</v>
      </c>
      <c r="AB380" s="431">
        <v>0</v>
      </c>
      <c r="AC380" s="431">
        <v>0</v>
      </c>
      <c r="AD380" s="431"/>
      <c r="AE380" s="431">
        <v>51</v>
      </c>
      <c r="AF380" s="431">
        <v>646</v>
      </c>
      <c r="AG380" s="431">
        <v>595</v>
      </c>
      <c r="AH380" s="431">
        <v>0</v>
      </c>
      <c r="AI380" s="431">
        <v>0</v>
      </c>
      <c r="AJ380" s="431"/>
      <c r="AK380" s="431">
        <v>51</v>
      </c>
      <c r="AL380" s="438"/>
      <c r="AM380" s="435"/>
      <c r="AS380" s="269">
        <f t="shared" si="119"/>
        <v>3.3999999999999773</v>
      </c>
      <c r="AT380" s="269">
        <f t="shared" si="120"/>
        <v>595</v>
      </c>
      <c r="AU380" s="269">
        <f t="shared" si="121"/>
        <v>0</v>
      </c>
      <c r="AV380" s="269">
        <f t="shared" si="122"/>
        <v>0</v>
      </c>
      <c r="AW380" s="269">
        <f t="shared" si="123"/>
        <v>3.3999999999999773</v>
      </c>
    </row>
    <row r="381" spans="1:49" s="273" customFormat="1" ht="30" hidden="1" customHeight="1" outlineLevel="1">
      <c r="A381" s="426"/>
      <c r="B381" s="427" t="s">
        <v>1262</v>
      </c>
      <c r="C381" s="427" t="s">
        <v>1263</v>
      </c>
      <c r="D381" s="426" t="s">
        <v>1128</v>
      </c>
      <c r="E381" s="426" t="s">
        <v>1264</v>
      </c>
      <c r="F381" s="426" t="s">
        <v>1265</v>
      </c>
      <c r="G381" s="426" t="s">
        <v>1266</v>
      </c>
      <c r="H381" s="426" t="s">
        <v>1267</v>
      </c>
      <c r="I381" s="431">
        <v>489</v>
      </c>
      <c r="J381" s="431">
        <v>285</v>
      </c>
      <c r="K381" s="431">
        <v>0</v>
      </c>
      <c r="L381" s="431">
        <v>143</v>
      </c>
      <c r="M381" s="431">
        <v>61</v>
      </c>
      <c r="N381" s="330"/>
      <c r="O381" s="431">
        <f t="shared" si="132"/>
        <v>491</v>
      </c>
      <c r="P381" s="431">
        <v>491</v>
      </c>
      <c r="Q381" s="330"/>
      <c r="R381" s="431"/>
      <c r="S381" s="431"/>
      <c r="T381" s="431"/>
      <c r="U381" s="431"/>
      <c r="V381" s="431"/>
      <c r="W381" s="431"/>
      <c r="X381" s="431"/>
      <c r="Y381" s="431"/>
      <c r="Z381" s="431">
        <v>489</v>
      </c>
      <c r="AA381" s="431">
        <v>285</v>
      </c>
      <c r="AB381" s="431">
        <v>0</v>
      </c>
      <c r="AC381" s="431">
        <v>143</v>
      </c>
      <c r="AD381" s="431"/>
      <c r="AE381" s="431">
        <v>61</v>
      </c>
      <c r="AF381" s="431">
        <v>489</v>
      </c>
      <c r="AG381" s="431">
        <v>285</v>
      </c>
      <c r="AH381" s="431">
        <v>0</v>
      </c>
      <c r="AI381" s="431">
        <v>143</v>
      </c>
      <c r="AJ381" s="431"/>
      <c r="AK381" s="431">
        <v>61</v>
      </c>
      <c r="AL381" s="438"/>
      <c r="AM381" s="435"/>
      <c r="AS381" s="269">
        <f t="shared" si="119"/>
        <v>0</v>
      </c>
      <c r="AT381" s="269">
        <f t="shared" si="120"/>
        <v>285</v>
      </c>
      <c r="AU381" s="269">
        <f t="shared" si="121"/>
        <v>0</v>
      </c>
      <c r="AV381" s="269">
        <f t="shared" si="122"/>
        <v>0</v>
      </c>
      <c r="AW381" s="269">
        <f t="shared" si="123"/>
        <v>0</v>
      </c>
    </row>
    <row r="382" spans="1:49" s="273" customFormat="1" ht="30" hidden="1" customHeight="1" outlineLevel="1">
      <c r="A382" s="426"/>
      <c r="B382" s="427" t="s">
        <v>1268</v>
      </c>
      <c r="C382" s="427" t="s">
        <v>1269</v>
      </c>
      <c r="D382" s="426" t="s">
        <v>1128</v>
      </c>
      <c r="E382" s="426" t="s">
        <v>1270</v>
      </c>
      <c r="F382" s="426" t="s">
        <v>1271</v>
      </c>
      <c r="G382" s="426" t="s">
        <v>1266</v>
      </c>
      <c r="H382" s="426" t="s">
        <v>1272</v>
      </c>
      <c r="I382" s="431">
        <v>489</v>
      </c>
      <c r="J382" s="431">
        <v>284</v>
      </c>
      <c r="K382" s="431">
        <v>0</v>
      </c>
      <c r="L382" s="431">
        <v>156</v>
      </c>
      <c r="M382" s="431">
        <v>49</v>
      </c>
      <c r="N382" s="330"/>
      <c r="O382" s="431">
        <f t="shared" si="132"/>
        <v>491</v>
      </c>
      <c r="P382" s="431">
        <v>491</v>
      </c>
      <c r="Q382" s="330"/>
      <c r="R382" s="431"/>
      <c r="S382" s="431"/>
      <c r="T382" s="431"/>
      <c r="U382" s="431"/>
      <c r="V382" s="431"/>
      <c r="W382" s="431"/>
      <c r="X382" s="431"/>
      <c r="Y382" s="431"/>
      <c r="Z382" s="431">
        <v>489</v>
      </c>
      <c r="AA382" s="431">
        <v>284</v>
      </c>
      <c r="AB382" s="431">
        <v>0</v>
      </c>
      <c r="AC382" s="431">
        <v>156</v>
      </c>
      <c r="AD382" s="431"/>
      <c r="AE382" s="431">
        <v>49</v>
      </c>
      <c r="AF382" s="431">
        <v>489</v>
      </c>
      <c r="AG382" s="431">
        <v>284</v>
      </c>
      <c r="AH382" s="431">
        <v>0</v>
      </c>
      <c r="AI382" s="431">
        <v>156</v>
      </c>
      <c r="AJ382" s="431"/>
      <c r="AK382" s="431">
        <v>49</v>
      </c>
      <c r="AL382" s="438"/>
      <c r="AM382" s="435"/>
      <c r="AS382" s="269">
        <f t="shared" si="119"/>
        <v>0</v>
      </c>
      <c r="AT382" s="269">
        <f t="shared" si="120"/>
        <v>284</v>
      </c>
      <c r="AU382" s="269">
        <f t="shared" si="121"/>
        <v>0</v>
      </c>
      <c r="AV382" s="269">
        <f t="shared" si="122"/>
        <v>0</v>
      </c>
      <c r="AW382" s="269">
        <f t="shared" si="123"/>
        <v>0</v>
      </c>
    </row>
    <row r="383" spans="1:49" s="273" customFormat="1" ht="30" hidden="1" customHeight="1" outlineLevel="1">
      <c r="A383" s="426"/>
      <c r="B383" s="427" t="s">
        <v>1273</v>
      </c>
      <c r="C383" s="427">
        <v>7650845</v>
      </c>
      <c r="D383" s="426" t="s">
        <v>1274</v>
      </c>
      <c r="E383" s="426" t="s">
        <v>1275</v>
      </c>
      <c r="F383" s="426" t="s">
        <v>1276</v>
      </c>
      <c r="G383" s="426" t="s">
        <v>1266</v>
      </c>
      <c r="H383" s="426" t="s">
        <v>1277</v>
      </c>
      <c r="I383" s="431">
        <f>SUM(J383:M383)</f>
        <v>889.96699999999998</v>
      </c>
      <c r="J383" s="431">
        <v>761.96699999999998</v>
      </c>
      <c r="K383" s="431">
        <v>0</v>
      </c>
      <c r="L383" s="431"/>
      <c r="M383" s="431">
        <v>128</v>
      </c>
      <c r="N383" s="330"/>
      <c r="O383" s="431">
        <f t="shared" si="132"/>
        <v>762</v>
      </c>
      <c r="P383" s="431">
        <v>762</v>
      </c>
      <c r="Q383" s="330"/>
      <c r="R383" s="431"/>
      <c r="S383" s="431"/>
      <c r="T383" s="431"/>
      <c r="U383" s="431"/>
      <c r="V383" s="431"/>
      <c r="W383" s="431"/>
      <c r="X383" s="431"/>
      <c r="Y383" s="431"/>
      <c r="Z383" s="431">
        <f>SUM(AA383:AE383)</f>
        <v>414</v>
      </c>
      <c r="AA383" s="431">
        <v>286</v>
      </c>
      <c r="AB383" s="431">
        <v>0</v>
      </c>
      <c r="AC383" s="431"/>
      <c r="AD383" s="431"/>
      <c r="AE383" s="431">
        <v>128</v>
      </c>
      <c r="AF383" s="431">
        <f>SUM(AG383:AK383)</f>
        <v>414</v>
      </c>
      <c r="AG383" s="431">
        <v>286</v>
      </c>
      <c r="AH383" s="431">
        <v>0</v>
      </c>
      <c r="AI383" s="431"/>
      <c r="AJ383" s="431"/>
      <c r="AK383" s="431">
        <v>128</v>
      </c>
      <c r="AL383" s="438"/>
      <c r="AM383" s="435"/>
      <c r="AS383" s="269">
        <f t="shared" si="119"/>
        <v>475.96699999999998</v>
      </c>
      <c r="AT383" s="269">
        <f t="shared" si="120"/>
        <v>286</v>
      </c>
      <c r="AU383" s="269">
        <f t="shared" si="121"/>
        <v>0</v>
      </c>
      <c r="AV383" s="269">
        <f t="shared" si="122"/>
        <v>475.96699999999998</v>
      </c>
      <c r="AW383" s="269">
        <f t="shared" si="123"/>
        <v>475.96699999999998</v>
      </c>
    </row>
    <row r="384" spans="1:49" s="273" customFormat="1" ht="30" hidden="1" customHeight="1" outlineLevel="1">
      <c r="A384" s="426"/>
      <c r="B384" s="427" t="s">
        <v>1278</v>
      </c>
      <c r="C384" s="427">
        <v>7584179</v>
      </c>
      <c r="D384" s="426" t="s">
        <v>1145</v>
      </c>
      <c r="E384" s="426" t="s">
        <v>1279</v>
      </c>
      <c r="F384" s="426" t="s">
        <v>1280</v>
      </c>
      <c r="G384" s="426" t="s">
        <v>1266</v>
      </c>
      <c r="H384" s="426" t="s">
        <v>1281</v>
      </c>
      <c r="I384" s="431">
        <v>614</v>
      </c>
      <c r="J384" s="431">
        <v>256</v>
      </c>
      <c r="K384" s="431">
        <v>0</v>
      </c>
      <c r="L384" s="431">
        <v>160</v>
      </c>
      <c r="M384" s="431">
        <v>198</v>
      </c>
      <c r="N384" s="330"/>
      <c r="O384" s="431">
        <f t="shared" si="132"/>
        <v>614</v>
      </c>
      <c r="P384" s="431">
        <v>220</v>
      </c>
      <c r="Q384" s="330"/>
      <c r="R384" s="431">
        <v>244</v>
      </c>
      <c r="S384" s="431">
        <v>150</v>
      </c>
      <c r="T384" s="431"/>
      <c r="U384" s="431"/>
      <c r="V384" s="431"/>
      <c r="W384" s="431"/>
      <c r="X384" s="431"/>
      <c r="Y384" s="431"/>
      <c r="Z384" s="431">
        <v>614</v>
      </c>
      <c r="AA384" s="431">
        <v>256</v>
      </c>
      <c r="AB384" s="431">
        <v>0</v>
      </c>
      <c r="AC384" s="431">
        <v>160</v>
      </c>
      <c r="AD384" s="431"/>
      <c r="AE384" s="431">
        <v>198</v>
      </c>
      <c r="AF384" s="431">
        <v>614</v>
      </c>
      <c r="AG384" s="431">
        <v>256</v>
      </c>
      <c r="AH384" s="431">
        <v>0</v>
      </c>
      <c r="AI384" s="431">
        <v>160</v>
      </c>
      <c r="AJ384" s="431"/>
      <c r="AK384" s="431">
        <v>198</v>
      </c>
      <c r="AL384" s="438"/>
      <c r="AM384" s="435"/>
      <c r="AS384" s="269">
        <f t="shared" si="119"/>
        <v>0</v>
      </c>
      <c r="AT384" s="269">
        <f t="shared" si="120"/>
        <v>256</v>
      </c>
      <c r="AU384" s="269">
        <f t="shared" si="121"/>
        <v>0</v>
      </c>
      <c r="AV384" s="269">
        <f t="shared" si="122"/>
        <v>0</v>
      </c>
      <c r="AW384" s="269">
        <f t="shared" si="123"/>
        <v>0</v>
      </c>
    </row>
    <row r="385" spans="1:49" s="273" customFormat="1" ht="30" hidden="1" customHeight="1" outlineLevel="1">
      <c r="A385" s="426"/>
      <c r="B385" s="427" t="s">
        <v>1282</v>
      </c>
      <c r="C385" s="427" t="s">
        <v>1283</v>
      </c>
      <c r="D385" s="426" t="s">
        <v>1284</v>
      </c>
      <c r="E385" s="426" t="s">
        <v>1285</v>
      </c>
      <c r="F385" s="426" t="s">
        <v>1286</v>
      </c>
      <c r="G385" s="426">
        <v>2017</v>
      </c>
      <c r="H385" s="426" t="s">
        <v>1287</v>
      </c>
      <c r="I385" s="431">
        <v>2624.65</v>
      </c>
      <c r="J385" s="431">
        <v>2403</v>
      </c>
      <c r="K385" s="431">
        <v>0</v>
      </c>
      <c r="L385" s="431"/>
      <c r="M385" s="431">
        <v>221.65</v>
      </c>
      <c r="N385" s="330"/>
      <c r="O385" s="431">
        <f t="shared" si="132"/>
        <v>2490</v>
      </c>
      <c r="P385" s="431">
        <v>2490</v>
      </c>
      <c r="Q385" s="330"/>
      <c r="R385" s="431"/>
      <c r="S385" s="431"/>
      <c r="T385" s="431"/>
      <c r="U385" s="431"/>
      <c r="V385" s="431"/>
      <c r="W385" s="431"/>
      <c r="X385" s="431"/>
      <c r="Y385" s="431"/>
      <c r="Z385" s="431">
        <f>SUM(AA385:AE385)</f>
        <v>2176.15</v>
      </c>
      <c r="AA385" s="431">
        <v>1954.5</v>
      </c>
      <c r="AB385" s="431">
        <v>0</v>
      </c>
      <c r="AC385" s="431"/>
      <c r="AD385" s="431"/>
      <c r="AE385" s="431">
        <v>221.65</v>
      </c>
      <c r="AF385" s="431">
        <f>SUM(AG385:AK385)</f>
        <v>2176.65</v>
      </c>
      <c r="AG385" s="431">
        <f>ROUND(1954.5,0)</f>
        <v>1955</v>
      </c>
      <c r="AH385" s="431">
        <v>0</v>
      </c>
      <c r="AI385" s="431"/>
      <c r="AJ385" s="431"/>
      <c r="AK385" s="431">
        <v>221.65</v>
      </c>
      <c r="AL385" s="438" t="s">
        <v>761</v>
      </c>
      <c r="AM385" s="435"/>
      <c r="AS385" s="269">
        <f t="shared" si="119"/>
        <v>448</v>
      </c>
      <c r="AT385" s="269">
        <f t="shared" si="120"/>
        <v>1955</v>
      </c>
      <c r="AU385" s="269">
        <f t="shared" si="121"/>
        <v>0</v>
      </c>
      <c r="AV385" s="269">
        <f t="shared" si="122"/>
        <v>448</v>
      </c>
      <c r="AW385" s="269">
        <f t="shared" si="123"/>
        <v>448</v>
      </c>
    </row>
    <row r="386" spans="1:49" s="273" customFormat="1" ht="30" hidden="1" customHeight="1" outlineLevel="1">
      <c r="A386" s="426"/>
      <c r="B386" s="427" t="s">
        <v>1288</v>
      </c>
      <c r="C386" s="427">
        <v>7646390</v>
      </c>
      <c r="D386" s="426" t="s">
        <v>1289</v>
      </c>
      <c r="E386" s="426" t="s">
        <v>1203</v>
      </c>
      <c r="F386" s="426" t="s">
        <v>1290</v>
      </c>
      <c r="G386" s="426">
        <v>2017</v>
      </c>
      <c r="H386" s="426" t="s">
        <v>1291</v>
      </c>
      <c r="I386" s="431">
        <v>462.02800000000002</v>
      </c>
      <c r="J386" s="431">
        <v>382</v>
      </c>
      <c r="K386" s="431"/>
      <c r="L386" s="431">
        <v>30</v>
      </c>
      <c r="M386" s="431">
        <v>50</v>
      </c>
      <c r="N386" s="330"/>
      <c r="O386" s="431">
        <f t="shared" si="132"/>
        <v>462</v>
      </c>
      <c r="P386" s="431">
        <v>382</v>
      </c>
      <c r="Q386" s="330"/>
      <c r="R386" s="431">
        <v>30</v>
      </c>
      <c r="S386" s="431">
        <v>50</v>
      </c>
      <c r="T386" s="431"/>
      <c r="U386" s="431"/>
      <c r="V386" s="431"/>
      <c r="W386" s="431"/>
      <c r="X386" s="431"/>
      <c r="Y386" s="431"/>
      <c r="Z386" s="431">
        <v>461.5</v>
      </c>
      <c r="AA386" s="431">
        <v>381.5</v>
      </c>
      <c r="AB386" s="431">
        <v>0</v>
      </c>
      <c r="AC386" s="431">
        <v>30</v>
      </c>
      <c r="AD386" s="431"/>
      <c r="AE386" s="431">
        <v>50</v>
      </c>
      <c r="AF386" s="431">
        <f>SUM(AG386:AK386)</f>
        <v>462</v>
      </c>
      <c r="AG386" s="431">
        <f>ROUND(381.5,0)</f>
        <v>382</v>
      </c>
      <c r="AH386" s="431">
        <v>0</v>
      </c>
      <c r="AI386" s="431">
        <v>30</v>
      </c>
      <c r="AJ386" s="431"/>
      <c r="AK386" s="431">
        <v>50</v>
      </c>
      <c r="AL386" s="438"/>
      <c r="AM386" s="435"/>
      <c r="AS386" s="269">
        <f t="shared" si="119"/>
        <v>2.8000000000020009E-2</v>
      </c>
      <c r="AT386" s="269">
        <f t="shared" si="120"/>
        <v>382</v>
      </c>
      <c r="AU386" s="269">
        <f t="shared" si="121"/>
        <v>0</v>
      </c>
      <c r="AV386" s="269">
        <f t="shared" si="122"/>
        <v>0</v>
      </c>
      <c r="AW386" s="269">
        <f t="shared" si="123"/>
        <v>2.8000000000020009E-2</v>
      </c>
    </row>
    <row r="387" spans="1:49" s="273" customFormat="1" ht="30" hidden="1" customHeight="1" outlineLevel="1">
      <c r="A387" s="426"/>
      <c r="B387" s="427" t="s">
        <v>1292</v>
      </c>
      <c r="C387" s="427" t="s">
        <v>1293</v>
      </c>
      <c r="D387" s="426" t="s">
        <v>1294</v>
      </c>
      <c r="E387" s="426" t="s">
        <v>1295</v>
      </c>
      <c r="F387" s="426" t="s">
        <v>1296</v>
      </c>
      <c r="G387" s="426">
        <v>2017</v>
      </c>
      <c r="H387" s="426" t="s">
        <v>1297</v>
      </c>
      <c r="I387" s="431">
        <f>SUM(J387:M387)</f>
        <v>430</v>
      </c>
      <c r="J387" s="431">
        <v>345</v>
      </c>
      <c r="K387" s="431"/>
      <c r="L387" s="431">
        <v>35</v>
      </c>
      <c r="M387" s="431">
        <v>50</v>
      </c>
      <c r="N387" s="330"/>
      <c r="O387" s="431">
        <f t="shared" si="132"/>
        <v>430</v>
      </c>
      <c r="P387" s="431">
        <v>345</v>
      </c>
      <c r="Q387" s="330"/>
      <c r="R387" s="431">
        <v>35</v>
      </c>
      <c r="S387" s="431">
        <v>50</v>
      </c>
      <c r="T387" s="431"/>
      <c r="U387" s="431"/>
      <c r="V387" s="431"/>
      <c r="W387" s="431"/>
      <c r="X387" s="431"/>
      <c r="Y387" s="431"/>
      <c r="Z387" s="431">
        <v>430</v>
      </c>
      <c r="AA387" s="431">
        <v>345</v>
      </c>
      <c r="AB387" s="431">
        <v>0</v>
      </c>
      <c r="AC387" s="431">
        <v>35</v>
      </c>
      <c r="AD387" s="431"/>
      <c r="AE387" s="431">
        <v>50</v>
      </c>
      <c r="AF387" s="431">
        <v>430</v>
      </c>
      <c r="AG387" s="431">
        <v>345</v>
      </c>
      <c r="AH387" s="431">
        <v>0</v>
      </c>
      <c r="AI387" s="431">
        <v>35</v>
      </c>
      <c r="AJ387" s="431"/>
      <c r="AK387" s="431">
        <v>50</v>
      </c>
      <c r="AL387" s="438"/>
      <c r="AM387" s="435"/>
      <c r="AS387" s="269">
        <f t="shared" si="119"/>
        <v>0</v>
      </c>
      <c r="AT387" s="269">
        <f t="shared" si="120"/>
        <v>345</v>
      </c>
      <c r="AU387" s="269">
        <f t="shared" si="121"/>
        <v>0</v>
      </c>
      <c r="AV387" s="269">
        <f t="shared" si="122"/>
        <v>0</v>
      </c>
      <c r="AW387" s="269">
        <f t="shared" si="123"/>
        <v>0</v>
      </c>
    </row>
    <row r="388" spans="1:49" s="273" customFormat="1" ht="30" hidden="1" customHeight="1" outlineLevel="1">
      <c r="A388" s="426"/>
      <c r="B388" s="427" t="s">
        <v>1298</v>
      </c>
      <c r="C388" s="427" t="s">
        <v>1299</v>
      </c>
      <c r="D388" s="426" t="s">
        <v>1128</v>
      </c>
      <c r="E388" s="426" t="s">
        <v>1300</v>
      </c>
      <c r="F388" s="426" t="s">
        <v>1301</v>
      </c>
      <c r="G388" s="426">
        <v>2017</v>
      </c>
      <c r="H388" s="426" t="s">
        <v>1302</v>
      </c>
      <c r="I388" s="431">
        <v>170</v>
      </c>
      <c r="J388" s="431">
        <v>108</v>
      </c>
      <c r="K388" s="431"/>
      <c r="L388" s="431">
        <v>20</v>
      </c>
      <c r="M388" s="431">
        <v>42</v>
      </c>
      <c r="N388" s="330"/>
      <c r="O388" s="431">
        <f t="shared" si="132"/>
        <v>170</v>
      </c>
      <c r="P388" s="431">
        <v>108</v>
      </c>
      <c r="Q388" s="330"/>
      <c r="R388" s="431">
        <v>20</v>
      </c>
      <c r="S388" s="431">
        <v>42</v>
      </c>
      <c r="T388" s="431"/>
      <c r="U388" s="431"/>
      <c r="V388" s="431"/>
      <c r="W388" s="431"/>
      <c r="X388" s="431"/>
      <c r="Y388" s="431"/>
      <c r="Z388" s="431">
        <v>170</v>
      </c>
      <c r="AA388" s="431">
        <v>108</v>
      </c>
      <c r="AB388" s="431">
        <v>0</v>
      </c>
      <c r="AC388" s="431">
        <v>20</v>
      </c>
      <c r="AD388" s="431"/>
      <c r="AE388" s="431">
        <v>42</v>
      </c>
      <c r="AF388" s="431">
        <v>170</v>
      </c>
      <c r="AG388" s="431">
        <v>108</v>
      </c>
      <c r="AH388" s="431">
        <v>0</v>
      </c>
      <c r="AI388" s="431">
        <v>20</v>
      </c>
      <c r="AJ388" s="431"/>
      <c r="AK388" s="431">
        <v>42</v>
      </c>
      <c r="AL388" s="438"/>
      <c r="AM388" s="435"/>
      <c r="AS388" s="269">
        <f t="shared" si="119"/>
        <v>0</v>
      </c>
      <c r="AT388" s="269">
        <f t="shared" si="120"/>
        <v>108</v>
      </c>
      <c r="AU388" s="269">
        <f t="shared" si="121"/>
        <v>0</v>
      </c>
      <c r="AV388" s="269">
        <f t="shared" si="122"/>
        <v>0</v>
      </c>
      <c r="AW388" s="269">
        <f t="shared" si="123"/>
        <v>0</v>
      </c>
    </row>
    <row r="389" spans="1:49" s="273" customFormat="1" ht="30" hidden="1" customHeight="1" outlineLevel="1">
      <c r="A389" s="426"/>
      <c r="B389" s="427" t="s">
        <v>1303</v>
      </c>
      <c r="C389" s="427" t="s">
        <v>1304</v>
      </c>
      <c r="D389" s="426" t="s">
        <v>1128</v>
      </c>
      <c r="E389" s="426" t="s">
        <v>1305</v>
      </c>
      <c r="F389" s="426" t="s">
        <v>1306</v>
      </c>
      <c r="G389" s="426" t="s">
        <v>1266</v>
      </c>
      <c r="H389" s="426" t="s">
        <v>1307</v>
      </c>
      <c r="I389" s="431">
        <v>252</v>
      </c>
      <c r="J389" s="431">
        <v>162</v>
      </c>
      <c r="K389" s="431">
        <v>0</v>
      </c>
      <c r="L389" s="431">
        <v>40</v>
      </c>
      <c r="M389" s="431">
        <v>50</v>
      </c>
      <c r="N389" s="330"/>
      <c r="O389" s="431">
        <f t="shared" si="132"/>
        <v>252</v>
      </c>
      <c r="P389" s="431">
        <v>162</v>
      </c>
      <c r="Q389" s="330"/>
      <c r="R389" s="431">
        <v>40</v>
      </c>
      <c r="S389" s="431">
        <v>50</v>
      </c>
      <c r="T389" s="431"/>
      <c r="U389" s="431"/>
      <c r="V389" s="431"/>
      <c r="W389" s="431"/>
      <c r="X389" s="431"/>
      <c r="Y389" s="431"/>
      <c r="Z389" s="431">
        <v>252</v>
      </c>
      <c r="AA389" s="431">
        <v>162</v>
      </c>
      <c r="AB389" s="431">
        <v>0</v>
      </c>
      <c r="AC389" s="431">
        <v>25</v>
      </c>
      <c r="AD389" s="431"/>
      <c r="AE389" s="431">
        <v>40</v>
      </c>
      <c r="AF389" s="431">
        <f>SUM(AG389:AK389)</f>
        <v>227</v>
      </c>
      <c r="AG389" s="431">
        <v>162</v>
      </c>
      <c r="AH389" s="431">
        <v>0</v>
      </c>
      <c r="AI389" s="431">
        <v>25</v>
      </c>
      <c r="AJ389" s="431"/>
      <c r="AK389" s="431">
        <v>40</v>
      </c>
      <c r="AL389" s="438"/>
      <c r="AM389" s="435"/>
      <c r="AS389" s="269">
        <f t="shared" si="119"/>
        <v>25</v>
      </c>
      <c r="AT389" s="269">
        <f t="shared" si="120"/>
        <v>162</v>
      </c>
      <c r="AU389" s="269">
        <f t="shared" si="121"/>
        <v>0</v>
      </c>
      <c r="AV389" s="269">
        <f t="shared" si="122"/>
        <v>0</v>
      </c>
      <c r="AW389" s="269">
        <f t="shared" si="123"/>
        <v>25</v>
      </c>
    </row>
    <row r="390" spans="1:49" s="273" customFormat="1" ht="30" hidden="1" customHeight="1" outlineLevel="1">
      <c r="A390" s="426"/>
      <c r="B390" s="427" t="s">
        <v>1308</v>
      </c>
      <c r="C390" s="427">
        <v>7655020</v>
      </c>
      <c r="D390" s="426" t="s">
        <v>435</v>
      </c>
      <c r="E390" s="426" t="s">
        <v>436</v>
      </c>
      <c r="F390" s="426" t="s">
        <v>1251</v>
      </c>
      <c r="G390" s="426">
        <v>2017</v>
      </c>
      <c r="H390" s="426" t="s">
        <v>1309</v>
      </c>
      <c r="I390" s="431">
        <v>100</v>
      </c>
      <c r="J390" s="431">
        <v>20</v>
      </c>
      <c r="K390" s="431"/>
      <c r="L390" s="431"/>
      <c r="M390" s="431">
        <v>80</v>
      </c>
      <c r="N390" s="330"/>
      <c r="O390" s="431">
        <f t="shared" si="132"/>
        <v>100</v>
      </c>
      <c r="P390" s="431">
        <v>20</v>
      </c>
      <c r="Q390" s="330"/>
      <c r="R390" s="431"/>
      <c r="S390" s="431">
        <v>80</v>
      </c>
      <c r="T390" s="431"/>
      <c r="U390" s="431"/>
      <c r="V390" s="431"/>
      <c r="W390" s="431"/>
      <c r="X390" s="431"/>
      <c r="Y390" s="431"/>
      <c r="Z390" s="431">
        <v>100</v>
      </c>
      <c r="AA390" s="431">
        <v>20</v>
      </c>
      <c r="AB390" s="431">
        <v>0</v>
      </c>
      <c r="AC390" s="431">
        <v>0</v>
      </c>
      <c r="AD390" s="431"/>
      <c r="AE390" s="431">
        <v>80</v>
      </c>
      <c r="AF390" s="431">
        <v>100</v>
      </c>
      <c r="AG390" s="431">
        <v>20</v>
      </c>
      <c r="AH390" s="431">
        <v>0</v>
      </c>
      <c r="AI390" s="431">
        <v>0</v>
      </c>
      <c r="AJ390" s="431"/>
      <c r="AK390" s="431">
        <v>80</v>
      </c>
      <c r="AL390" s="438"/>
      <c r="AM390" s="435"/>
      <c r="AS390" s="269">
        <f t="shared" si="119"/>
        <v>0</v>
      </c>
      <c r="AT390" s="269">
        <f t="shared" si="120"/>
        <v>20</v>
      </c>
      <c r="AU390" s="269">
        <f t="shared" si="121"/>
        <v>0</v>
      </c>
      <c r="AV390" s="269">
        <f t="shared" si="122"/>
        <v>0</v>
      </c>
      <c r="AW390" s="269">
        <f t="shared" si="123"/>
        <v>0</v>
      </c>
    </row>
    <row r="391" spans="1:49" s="273" customFormat="1" ht="30" hidden="1" customHeight="1" outlineLevel="1">
      <c r="A391" s="426"/>
      <c r="B391" s="427" t="s">
        <v>1310</v>
      </c>
      <c r="C391" s="427">
        <v>7656635</v>
      </c>
      <c r="D391" s="426" t="s">
        <v>1145</v>
      </c>
      <c r="E391" s="426" t="s">
        <v>1311</v>
      </c>
      <c r="F391" s="426" t="s">
        <v>1312</v>
      </c>
      <c r="G391" s="426">
        <v>2017</v>
      </c>
      <c r="H391" s="426" t="s">
        <v>1313</v>
      </c>
      <c r="I391" s="431">
        <v>165</v>
      </c>
      <c r="J391" s="431">
        <v>138</v>
      </c>
      <c r="K391" s="431">
        <v>0</v>
      </c>
      <c r="L391" s="431">
        <v>15</v>
      </c>
      <c r="M391" s="431">
        <v>12</v>
      </c>
      <c r="N391" s="330"/>
      <c r="O391" s="431">
        <f t="shared" si="132"/>
        <v>150</v>
      </c>
      <c r="P391" s="431">
        <v>138</v>
      </c>
      <c r="Q391" s="330"/>
      <c r="R391" s="431"/>
      <c r="S391" s="431">
        <v>12</v>
      </c>
      <c r="T391" s="431"/>
      <c r="U391" s="431"/>
      <c r="V391" s="431"/>
      <c r="W391" s="431"/>
      <c r="X391" s="431"/>
      <c r="Y391" s="431"/>
      <c r="Z391" s="431">
        <v>165</v>
      </c>
      <c r="AA391" s="431">
        <v>138</v>
      </c>
      <c r="AB391" s="431">
        <v>0</v>
      </c>
      <c r="AC391" s="431">
        <v>15</v>
      </c>
      <c r="AD391" s="431"/>
      <c r="AE391" s="431">
        <v>12</v>
      </c>
      <c r="AF391" s="431">
        <v>165</v>
      </c>
      <c r="AG391" s="431">
        <v>138</v>
      </c>
      <c r="AH391" s="431">
        <v>0</v>
      </c>
      <c r="AI391" s="431">
        <v>15</v>
      </c>
      <c r="AJ391" s="431"/>
      <c r="AK391" s="431">
        <v>12</v>
      </c>
      <c r="AL391" s="438"/>
      <c r="AM391" s="435"/>
      <c r="AS391" s="269">
        <f t="shared" si="119"/>
        <v>0</v>
      </c>
      <c r="AT391" s="269">
        <f t="shared" si="120"/>
        <v>138</v>
      </c>
      <c r="AU391" s="269">
        <f t="shared" si="121"/>
        <v>0</v>
      </c>
      <c r="AV391" s="269">
        <f t="shared" si="122"/>
        <v>0</v>
      </c>
      <c r="AW391" s="269">
        <f t="shared" si="123"/>
        <v>0</v>
      </c>
    </row>
    <row r="392" spans="1:49" s="273" customFormat="1" ht="30" hidden="1" customHeight="1" outlineLevel="1">
      <c r="A392" s="426"/>
      <c r="B392" s="427" t="s">
        <v>1314</v>
      </c>
      <c r="C392" s="427">
        <v>7650840</v>
      </c>
      <c r="D392" s="426" t="s">
        <v>1128</v>
      </c>
      <c r="E392" s="426" t="s">
        <v>1315</v>
      </c>
      <c r="F392" s="426" t="s">
        <v>1316</v>
      </c>
      <c r="G392" s="426" t="s">
        <v>1266</v>
      </c>
      <c r="H392" s="426" t="s">
        <v>1317</v>
      </c>
      <c r="I392" s="431">
        <v>218</v>
      </c>
      <c r="J392" s="431">
        <v>162</v>
      </c>
      <c r="K392" s="431">
        <v>0</v>
      </c>
      <c r="L392" s="431">
        <v>20</v>
      </c>
      <c r="M392" s="431">
        <v>36</v>
      </c>
      <c r="N392" s="330"/>
      <c r="O392" s="431">
        <f t="shared" si="132"/>
        <v>218</v>
      </c>
      <c r="P392" s="431">
        <v>162</v>
      </c>
      <c r="Q392" s="330"/>
      <c r="R392" s="431">
        <v>20</v>
      </c>
      <c r="S392" s="431">
        <v>36</v>
      </c>
      <c r="T392" s="431"/>
      <c r="U392" s="431"/>
      <c r="V392" s="431"/>
      <c r="W392" s="431"/>
      <c r="X392" s="431"/>
      <c r="Y392" s="431"/>
      <c r="Z392" s="431">
        <v>218</v>
      </c>
      <c r="AA392" s="431">
        <v>162</v>
      </c>
      <c r="AB392" s="431">
        <v>0</v>
      </c>
      <c r="AC392" s="431">
        <v>20</v>
      </c>
      <c r="AD392" s="431"/>
      <c r="AE392" s="431">
        <v>36</v>
      </c>
      <c r="AF392" s="431">
        <v>218</v>
      </c>
      <c r="AG392" s="431">
        <v>162</v>
      </c>
      <c r="AH392" s="431">
        <v>0</v>
      </c>
      <c r="AI392" s="431">
        <v>20</v>
      </c>
      <c r="AJ392" s="431"/>
      <c r="AK392" s="431">
        <v>36</v>
      </c>
      <c r="AL392" s="438"/>
      <c r="AM392" s="435"/>
      <c r="AS392" s="269">
        <f t="shared" si="119"/>
        <v>0</v>
      </c>
      <c r="AT392" s="269">
        <f t="shared" si="120"/>
        <v>162</v>
      </c>
      <c r="AU392" s="269">
        <f t="shared" si="121"/>
        <v>0</v>
      </c>
      <c r="AV392" s="269">
        <f t="shared" si="122"/>
        <v>0</v>
      </c>
      <c r="AW392" s="269">
        <f t="shared" si="123"/>
        <v>0</v>
      </c>
    </row>
    <row r="393" spans="1:49" s="273" customFormat="1" ht="30" hidden="1" customHeight="1" outlineLevel="1">
      <c r="A393" s="426"/>
      <c r="B393" s="427" t="s">
        <v>1318</v>
      </c>
      <c r="C393" s="427">
        <v>7655021</v>
      </c>
      <c r="D393" s="426" t="s">
        <v>435</v>
      </c>
      <c r="E393" s="426" t="s">
        <v>436</v>
      </c>
      <c r="F393" s="426" t="s">
        <v>1251</v>
      </c>
      <c r="G393" s="426" t="s">
        <v>259</v>
      </c>
      <c r="H393" s="426" t="s">
        <v>1319</v>
      </c>
      <c r="I393" s="431">
        <v>300</v>
      </c>
      <c r="J393" s="431">
        <v>70</v>
      </c>
      <c r="K393" s="431"/>
      <c r="L393" s="431">
        <v>30</v>
      </c>
      <c r="M393" s="431">
        <v>200</v>
      </c>
      <c r="N393" s="330"/>
      <c r="O393" s="431">
        <f t="shared" si="132"/>
        <v>300</v>
      </c>
      <c r="P393" s="431">
        <v>70</v>
      </c>
      <c r="Q393" s="330"/>
      <c r="R393" s="431">
        <v>30</v>
      </c>
      <c r="S393" s="431">
        <v>200</v>
      </c>
      <c r="T393" s="431"/>
      <c r="U393" s="431"/>
      <c r="V393" s="431"/>
      <c r="W393" s="431"/>
      <c r="X393" s="431"/>
      <c r="Y393" s="431"/>
      <c r="Z393" s="431">
        <v>300</v>
      </c>
      <c r="AA393" s="431">
        <v>70</v>
      </c>
      <c r="AB393" s="431">
        <v>0</v>
      </c>
      <c r="AC393" s="431">
        <v>30</v>
      </c>
      <c r="AD393" s="431"/>
      <c r="AE393" s="431">
        <v>200</v>
      </c>
      <c r="AF393" s="431">
        <v>300</v>
      </c>
      <c r="AG393" s="431">
        <v>70</v>
      </c>
      <c r="AH393" s="431">
        <v>0</v>
      </c>
      <c r="AI393" s="431">
        <v>30</v>
      </c>
      <c r="AJ393" s="431"/>
      <c r="AK393" s="431">
        <v>200</v>
      </c>
      <c r="AL393" s="438"/>
      <c r="AM393" s="435"/>
      <c r="AS393" s="269">
        <f t="shared" si="119"/>
        <v>0</v>
      </c>
      <c r="AT393" s="269">
        <f t="shared" si="120"/>
        <v>70</v>
      </c>
      <c r="AU393" s="269">
        <f t="shared" si="121"/>
        <v>0</v>
      </c>
      <c r="AV393" s="269">
        <f t="shared" si="122"/>
        <v>0</v>
      </c>
      <c r="AW393" s="269">
        <f t="shared" si="123"/>
        <v>0</v>
      </c>
    </row>
    <row r="394" spans="1:49" s="273" customFormat="1" ht="30" hidden="1" customHeight="1" outlineLevel="1">
      <c r="A394" s="426"/>
      <c r="B394" s="427" t="s">
        <v>1320</v>
      </c>
      <c r="C394" s="427" t="s">
        <v>1321</v>
      </c>
      <c r="D394" s="426" t="s">
        <v>1136</v>
      </c>
      <c r="E394" s="426" t="s">
        <v>1133</v>
      </c>
      <c r="F394" s="426" t="s">
        <v>1322</v>
      </c>
      <c r="G394" s="426">
        <v>2018</v>
      </c>
      <c r="H394" s="426" t="s">
        <v>1323</v>
      </c>
      <c r="I394" s="431">
        <f>SUM(J394:M394)</f>
        <v>957</v>
      </c>
      <c r="J394" s="431">
        <v>827</v>
      </c>
      <c r="K394" s="431">
        <v>0</v>
      </c>
      <c r="L394" s="431">
        <v>105</v>
      </c>
      <c r="M394" s="431">
        <v>25</v>
      </c>
      <c r="N394" s="330"/>
      <c r="O394" s="431">
        <f t="shared" si="132"/>
        <v>1190</v>
      </c>
      <c r="P394" s="431">
        <v>1060</v>
      </c>
      <c r="Q394" s="330"/>
      <c r="R394" s="431">
        <v>105</v>
      </c>
      <c r="S394" s="431">
        <v>25</v>
      </c>
      <c r="T394" s="431"/>
      <c r="U394" s="431"/>
      <c r="V394" s="431"/>
      <c r="W394" s="431"/>
      <c r="X394" s="431"/>
      <c r="Y394" s="431"/>
      <c r="Z394" s="431">
        <v>957</v>
      </c>
      <c r="AA394" s="431">
        <v>827</v>
      </c>
      <c r="AB394" s="431">
        <v>0</v>
      </c>
      <c r="AC394" s="431">
        <v>105</v>
      </c>
      <c r="AD394" s="431"/>
      <c r="AE394" s="431">
        <v>25</v>
      </c>
      <c r="AF394" s="431">
        <v>957</v>
      </c>
      <c r="AG394" s="431">
        <v>827</v>
      </c>
      <c r="AH394" s="431">
        <v>0</v>
      </c>
      <c r="AI394" s="431">
        <v>105</v>
      </c>
      <c r="AJ394" s="431"/>
      <c r="AK394" s="431">
        <v>25</v>
      </c>
      <c r="AL394" s="438"/>
      <c r="AM394" s="435"/>
      <c r="AS394" s="269">
        <f t="shared" si="119"/>
        <v>0</v>
      </c>
      <c r="AT394" s="269">
        <f t="shared" si="120"/>
        <v>827</v>
      </c>
      <c r="AU394" s="269">
        <f t="shared" si="121"/>
        <v>0</v>
      </c>
      <c r="AV394" s="269">
        <f t="shared" si="122"/>
        <v>0</v>
      </c>
      <c r="AW394" s="269">
        <f t="shared" si="123"/>
        <v>0</v>
      </c>
    </row>
    <row r="395" spans="1:49" s="273" customFormat="1" ht="30" hidden="1" customHeight="1" outlineLevel="1">
      <c r="A395" s="426"/>
      <c r="B395" s="427" t="s">
        <v>1324</v>
      </c>
      <c r="C395" s="427" t="s">
        <v>1325</v>
      </c>
      <c r="D395" s="426" t="s">
        <v>1289</v>
      </c>
      <c r="E395" s="426" t="s">
        <v>1203</v>
      </c>
      <c r="F395" s="426" t="s">
        <v>1326</v>
      </c>
      <c r="G395" s="426">
        <v>2018</v>
      </c>
      <c r="H395" s="426" t="s">
        <v>1327</v>
      </c>
      <c r="I395" s="431">
        <f>SUM(J395:M395)</f>
        <v>904</v>
      </c>
      <c r="J395" s="431">
        <v>744</v>
      </c>
      <c r="K395" s="431"/>
      <c r="L395" s="431">
        <v>80</v>
      </c>
      <c r="M395" s="431">
        <v>80</v>
      </c>
      <c r="N395" s="330"/>
      <c r="O395" s="431">
        <f t="shared" si="132"/>
        <v>951</v>
      </c>
      <c r="P395" s="431">
        <v>791</v>
      </c>
      <c r="Q395" s="330"/>
      <c r="R395" s="431">
        <v>80</v>
      </c>
      <c r="S395" s="431">
        <v>80</v>
      </c>
      <c r="T395" s="431"/>
      <c r="U395" s="431"/>
      <c r="V395" s="431"/>
      <c r="W395" s="431"/>
      <c r="X395" s="431"/>
      <c r="Y395" s="431"/>
      <c r="Z395" s="431">
        <v>904</v>
      </c>
      <c r="AA395" s="431">
        <v>744</v>
      </c>
      <c r="AB395" s="431">
        <v>0</v>
      </c>
      <c r="AC395" s="431">
        <v>80</v>
      </c>
      <c r="AD395" s="431"/>
      <c r="AE395" s="431">
        <v>80</v>
      </c>
      <c r="AF395" s="431">
        <v>904</v>
      </c>
      <c r="AG395" s="431">
        <v>744</v>
      </c>
      <c r="AH395" s="431">
        <v>0</v>
      </c>
      <c r="AI395" s="431">
        <v>80</v>
      </c>
      <c r="AJ395" s="431"/>
      <c r="AK395" s="431">
        <v>80</v>
      </c>
      <c r="AL395" s="438"/>
      <c r="AM395" s="435"/>
      <c r="AS395" s="269">
        <f t="shared" si="119"/>
        <v>0</v>
      </c>
      <c r="AT395" s="269">
        <f t="shared" si="120"/>
        <v>744</v>
      </c>
      <c r="AU395" s="269">
        <f t="shared" si="121"/>
        <v>0</v>
      </c>
      <c r="AV395" s="269">
        <f t="shared" si="122"/>
        <v>0</v>
      </c>
      <c r="AW395" s="269">
        <f t="shared" si="123"/>
        <v>0</v>
      </c>
    </row>
    <row r="396" spans="1:49" s="273" customFormat="1" ht="30" hidden="1" customHeight="1" outlineLevel="1">
      <c r="A396" s="426"/>
      <c r="B396" s="427" t="s">
        <v>1328</v>
      </c>
      <c r="C396" s="427" t="s">
        <v>1329</v>
      </c>
      <c r="D396" s="426" t="s">
        <v>1294</v>
      </c>
      <c r="E396" s="426" t="s">
        <v>1295</v>
      </c>
      <c r="F396" s="426" t="s">
        <v>1330</v>
      </c>
      <c r="G396" s="426">
        <v>2018</v>
      </c>
      <c r="H396" s="426" t="s">
        <v>1331</v>
      </c>
      <c r="I396" s="431">
        <f>SUM(J396:M396)</f>
        <v>888</v>
      </c>
      <c r="J396" s="431">
        <v>708</v>
      </c>
      <c r="K396" s="431">
        <v>0</v>
      </c>
      <c r="L396" s="431">
        <v>80</v>
      </c>
      <c r="M396" s="431">
        <v>100</v>
      </c>
      <c r="N396" s="330"/>
      <c r="O396" s="431">
        <f t="shared" si="132"/>
        <v>974</v>
      </c>
      <c r="P396" s="431">
        <v>794</v>
      </c>
      <c r="Q396" s="330"/>
      <c r="R396" s="431">
        <v>80</v>
      </c>
      <c r="S396" s="431">
        <v>100</v>
      </c>
      <c r="T396" s="431"/>
      <c r="U396" s="431"/>
      <c r="V396" s="431"/>
      <c r="W396" s="431"/>
      <c r="X396" s="431"/>
      <c r="Y396" s="431"/>
      <c r="Z396" s="431">
        <v>888</v>
      </c>
      <c r="AA396" s="431">
        <v>708</v>
      </c>
      <c r="AB396" s="431">
        <v>0</v>
      </c>
      <c r="AC396" s="431">
        <v>80</v>
      </c>
      <c r="AD396" s="431"/>
      <c r="AE396" s="431">
        <v>100</v>
      </c>
      <c r="AF396" s="431">
        <v>888</v>
      </c>
      <c r="AG396" s="431">
        <v>708</v>
      </c>
      <c r="AH396" s="431">
        <v>0</v>
      </c>
      <c r="AI396" s="431">
        <v>80</v>
      </c>
      <c r="AJ396" s="431"/>
      <c r="AK396" s="431">
        <v>100</v>
      </c>
      <c r="AL396" s="438"/>
      <c r="AM396" s="435"/>
      <c r="AS396" s="269">
        <f t="shared" si="119"/>
        <v>0</v>
      </c>
      <c r="AT396" s="269">
        <f t="shared" si="120"/>
        <v>708</v>
      </c>
      <c r="AU396" s="269">
        <f t="shared" si="121"/>
        <v>0</v>
      </c>
      <c r="AV396" s="269">
        <f t="shared" si="122"/>
        <v>0</v>
      </c>
      <c r="AW396" s="269">
        <f t="shared" si="123"/>
        <v>0</v>
      </c>
    </row>
    <row r="397" spans="1:49" s="273" customFormat="1" ht="30" hidden="1" customHeight="1" outlineLevel="1">
      <c r="A397" s="426"/>
      <c r="B397" s="427" t="s">
        <v>1332</v>
      </c>
      <c r="C397" s="427" t="s">
        <v>1333</v>
      </c>
      <c r="D397" s="426" t="s">
        <v>435</v>
      </c>
      <c r="E397" s="426" t="s">
        <v>436</v>
      </c>
      <c r="F397" s="426" t="s">
        <v>1334</v>
      </c>
      <c r="G397" s="426" t="s">
        <v>1335</v>
      </c>
      <c r="H397" s="426" t="s">
        <v>1336</v>
      </c>
      <c r="I397" s="431">
        <f>SUM(J397:M397)</f>
        <v>1679</v>
      </c>
      <c r="J397" s="431">
        <v>1429</v>
      </c>
      <c r="K397" s="431"/>
      <c r="L397" s="431">
        <v>160</v>
      </c>
      <c r="M397" s="431">
        <v>90</v>
      </c>
      <c r="N397" s="330"/>
      <c r="O397" s="431">
        <f t="shared" si="132"/>
        <v>1753</v>
      </c>
      <c r="P397" s="431">
        <v>1503</v>
      </c>
      <c r="Q397" s="330"/>
      <c r="R397" s="431">
        <v>160</v>
      </c>
      <c r="S397" s="431">
        <v>90</v>
      </c>
      <c r="T397" s="431"/>
      <c r="U397" s="431"/>
      <c r="V397" s="431"/>
      <c r="W397" s="431"/>
      <c r="X397" s="431"/>
      <c r="Y397" s="431"/>
      <c r="Z397" s="431">
        <v>1679</v>
      </c>
      <c r="AA397" s="431">
        <v>1429</v>
      </c>
      <c r="AB397" s="431">
        <v>0</v>
      </c>
      <c r="AC397" s="431">
        <v>160</v>
      </c>
      <c r="AD397" s="431"/>
      <c r="AE397" s="431">
        <v>90</v>
      </c>
      <c r="AF397" s="431">
        <v>1679</v>
      </c>
      <c r="AG397" s="431">
        <v>1429</v>
      </c>
      <c r="AH397" s="431">
        <v>0</v>
      </c>
      <c r="AI397" s="431">
        <v>160</v>
      </c>
      <c r="AJ397" s="431"/>
      <c r="AK397" s="431">
        <v>90</v>
      </c>
      <c r="AL397" s="438"/>
      <c r="AM397" s="435"/>
      <c r="AS397" s="269">
        <f t="shared" ref="AS397:AS460" si="133">I397-W397-AF397</f>
        <v>0</v>
      </c>
      <c r="AT397" s="269">
        <f t="shared" ref="AT397:AT460" si="134">AF397-AH397-AI397-AK397</f>
        <v>1429</v>
      </c>
      <c r="AU397" s="269">
        <f t="shared" ref="AU397:AU460" si="135">AG397-AT397</f>
        <v>0</v>
      </c>
      <c r="AV397" s="269">
        <f t="shared" ref="AV397:AV460" si="136">J397-AG397</f>
        <v>0</v>
      </c>
      <c r="AW397" s="269">
        <f t="shared" ref="AW397:AW460" si="137">I397-AF397</f>
        <v>0</v>
      </c>
    </row>
    <row r="398" spans="1:49" s="273" customFormat="1" ht="30" hidden="1" customHeight="1" outlineLevel="1">
      <c r="A398" s="426"/>
      <c r="B398" s="427" t="s">
        <v>1337</v>
      </c>
      <c r="C398" s="427"/>
      <c r="D398" s="426" t="s">
        <v>1140</v>
      </c>
      <c r="E398" s="426" t="s">
        <v>1338</v>
      </c>
      <c r="F398" s="426" t="s">
        <v>1339</v>
      </c>
      <c r="G398" s="426" t="s">
        <v>1335</v>
      </c>
      <c r="H398" s="426"/>
      <c r="I398" s="431">
        <v>319</v>
      </c>
      <c r="J398" s="431">
        <v>254</v>
      </c>
      <c r="K398" s="431">
        <v>0</v>
      </c>
      <c r="L398" s="431">
        <v>25</v>
      </c>
      <c r="M398" s="431">
        <v>40</v>
      </c>
      <c r="N398" s="330"/>
      <c r="O398" s="431">
        <f t="shared" si="132"/>
        <v>319</v>
      </c>
      <c r="P398" s="431">
        <v>254</v>
      </c>
      <c r="Q398" s="330"/>
      <c r="R398" s="431">
        <v>25</v>
      </c>
      <c r="S398" s="431">
        <v>40</v>
      </c>
      <c r="T398" s="431"/>
      <c r="U398" s="431"/>
      <c r="V398" s="431"/>
      <c r="W398" s="431"/>
      <c r="X398" s="431"/>
      <c r="Y398" s="431"/>
      <c r="Z398" s="431">
        <v>319</v>
      </c>
      <c r="AA398" s="431">
        <v>254</v>
      </c>
      <c r="AB398" s="431">
        <v>0</v>
      </c>
      <c r="AC398" s="431">
        <v>25</v>
      </c>
      <c r="AD398" s="431"/>
      <c r="AE398" s="431">
        <v>40</v>
      </c>
      <c r="AF398" s="431">
        <v>319</v>
      </c>
      <c r="AG398" s="431">
        <v>254</v>
      </c>
      <c r="AH398" s="431">
        <v>0</v>
      </c>
      <c r="AI398" s="431">
        <v>25</v>
      </c>
      <c r="AJ398" s="431"/>
      <c r="AK398" s="431">
        <v>40</v>
      </c>
      <c r="AL398" s="438"/>
      <c r="AM398" s="435"/>
      <c r="AS398" s="269">
        <f t="shared" si="133"/>
        <v>0</v>
      </c>
      <c r="AT398" s="269">
        <f t="shared" si="134"/>
        <v>254</v>
      </c>
      <c r="AU398" s="269">
        <f t="shared" si="135"/>
        <v>0</v>
      </c>
      <c r="AV398" s="269">
        <f t="shared" si="136"/>
        <v>0</v>
      </c>
      <c r="AW398" s="269">
        <f t="shared" si="137"/>
        <v>0</v>
      </c>
    </row>
    <row r="399" spans="1:49" s="273" customFormat="1" ht="30" hidden="1" customHeight="1" outlineLevel="1">
      <c r="A399" s="426"/>
      <c r="B399" s="427" t="s">
        <v>1340</v>
      </c>
      <c r="C399" s="427"/>
      <c r="D399" s="426" t="s">
        <v>1128</v>
      </c>
      <c r="E399" s="426" t="s">
        <v>1315</v>
      </c>
      <c r="F399" s="426" t="s">
        <v>1341</v>
      </c>
      <c r="G399" s="426" t="s">
        <v>1335</v>
      </c>
      <c r="H399" s="426"/>
      <c r="I399" s="431">
        <v>95</v>
      </c>
      <c r="J399" s="431">
        <v>75</v>
      </c>
      <c r="K399" s="431"/>
      <c r="L399" s="431">
        <v>10</v>
      </c>
      <c r="M399" s="431">
        <v>10</v>
      </c>
      <c r="N399" s="330"/>
      <c r="O399" s="431">
        <f t="shared" si="132"/>
        <v>190</v>
      </c>
      <c r="P399" s="431">
        <v>150</v>
      </c>
      <c r="Q399" s="330"/>
      <c r="R399" s="431">
        <v>20</v>
      </c>
      <c r="S399" s="431">
        <v>20</v>
      </c>
      <c r="T399" s="431"/>
      <c r="U399" s="431"/>
      <c r="V399" s="431"/>
      <c r="W399" s="431"/>
      <c r="X399" s="431"/>
      <c r="Y399" s="431"/>
      <c r="Z399" s="431">
        <v>95</v>
      </c>
      <c r="AA399" s="431">
        <v>75</v>
      </c>
      <c r="AB399" s="431">
        <v>0</v>
      </c>
      <c r="AC399" s="431">
        <v>10</v>
      </c>
      <c r="AD399" s="431"/>
      <c r="AE399" s="431">
        <v>10</v>
      </c>
      <c r="AF399" s="431">
        <v>95</v>
      </c>
      <c r="AG399" s="431">
        <v>75</v>
      </c>
      <c r="AH399" s="431">
        <v>0</v>
      </c>
      <c r="AI399" s="431">
        <v>10</v>
      </c>
      <c r="AJ399" s="431"/>
      <c r="AK399" s="431">
        <v>10</v>
      </c>
      <c r="AL399" s="438"/>
      <c r="AM399" s="435"/>
      <c r="AS399" s="269">
        <f t="shared" si="133"/>
        <v>0</v>
      </c>
      <c r="AT399" s="269">
        <f t="shared" si="134"/>
        <v>75</v>
      </c>
      <c r="AU399" s="269">
        <f t="shared" si="135"/>
        <v>0</v>
      </c>
      <c r="AV399" s="269">
        <f t="shared" si="136"/>
        <v>0</v>
      </c>
      <c r="AW399" s="269">
        <f t="shared" si="137"/>
        <v>0</v>
      </c>
    </row>
    <row r="400" spans="1:49" s="273" customFormat="1" ht="30" hidden="1" customHeight="1" outlineLevel="1">
      <c r="A400" s="426"/>
      <c r="B400" s="427" t="s">
        <v>1342</v>
      </c>
      <c r="C400" s="427"/>
      <c r="D400" s="426" t="s">
        <v>1128</v>
      </c>
      <c r="E400" s="426" t="s">
        <v>1343</v>
      </c>
      <c r="F400" s="426" t="s">
        <v>1344</v>
      </c>
      <c r="G400" s="426">
        <v>2018</v>
      </c>
      <c r="H400" s="426"/>
      <c r="I400" s="431">
        <v>2272</v>
      </c>
      <c r="J400" s="431">
        <v>1972</v>
      </c>
      <c r="K400" s="431"/>
      <c r="L400" s="431">
        <v>200</v>
      </c>
      <c r="M400" s="431">
        <v>100</v>
      </c>
      <c r="N400" s="330"/>
      <c r="O400" s="431">
        <f t="shared" si="132"/>
        <v>2272</v>
      </c>
      <c r="P400" s="431">
        <v>1972</v>
      </c>
      <c r="Q400" s="330"/>
      <c r="R400" s="431">
        <v>200</v>
      </c>
      <c r="S400" s="431">
        <v>100</v>
      </c>
      <c r="T400" s="431"/>
      <c r="U400" s="431"/>
      <c r="V400" s="431"/>
      <c r="W400" s="431"/>
      <c r="X400" s="431"/>
      <c r="Y400" s="431"/>
      <c r="Z400" s="431">
        <v>2124</v>
      </c>
      <c r="AA400" s="431">
        <v>1824</v>
      </c>
      <c r="AB400" s="431">
        <v>0</v>
      </c>
      <c r="AC400" s="431">
        <v>200</v>
      </c>
      <c r="AD400" s="431"/>
      <c r="AE400" s="431">
        <v>100</v>
      </c>
      <c r="AF400" s="431">
        <v>2124</v>
      </c>
      <c r="AG400" s="431">
        <v>1824</v>
      </c>
      <c r="AH400" s="431">
        <v>0</v>
      </c>
      <c r="AI400" s="431">
        <v>200</v>
      </c>
      <c r="AJ400" s="431"/>
      <c r="AK400" s="431">
        <v>100</v>
      </c>
      <c r="AL400" s="438" t="s">
        <v>761</v>
      </c>
      <c r="AM400" s="435"/>
      <c r="AS400" s="269">
        <f t="shared" si="133"/>
        <v>148</v>
      </c>
      <c r="AT400" s="269">
        <f t="shared" si="134"/>
        <v>1824</v>
      </c>
      <c r="AU400" s="269">
        <f t="shared" si="135"/>
        <v>0</v>
      </c>
      <c r="AV400" s="269">
        <f t="shared" si="136"/>
        <v>148</v>
      </c>
      <c r="AW400" s="269">
        <f t="shared" si="137"/>
        <v>148</v>
      </c>
    </row>
    <row r="401" spans="1:49" s="273" customFormat="1" ht="30" hidden="1" customHeight="1" outlineLevel="1">
      <c r="A401" s="426"/>
      <c r="B401" s="427" t="s">
        <v>1345</v>
      </c>
      <c r="C401" s="427"/>
      <c r="D401" s="426" t="s">
        <v>1145</v>
      </c>
      <c r="E401" s="426" t="s">
        <v>1311</v>
      </c>
      <c r="F401" s="426" t="s">
        <v>1346</v>
      </c>
      <c r="G401" s="426" t="s">
        <v>1335</v>
      </c>
      <c r="H401" s="426"/>
      <c r="I401" s="431">
        <v>237</v>
      </c>
      <c r="J401" s="431">
        <v>192</v>
      </c>
      <c r="K401" s="431">
        <v>0</v>
      </c>
      <c r="L401" s="431">
        <v>30</v>
      </c>
      <c r="M401" s="431">
        <v>15</v>
      </c>
      <c r="N401" s="330"/>
      <c r="O401" s="431">
        <f t="shared" si="132"/>
        <v>237</v>
      </c>
      <c r="P401" s="431">
        <v>192</v>
      </c>
      <c r="Q401" s="330"/>
      <c r="R401" s="431">
        <v>30</v>
      </c>
      <c r="S401" s="431">
        <v>15</v>
      </c>
      <c r="T401" s="431"/>
      <c r="U401" s="431"/>
      <c r="V401" s="431"/>
      <c r="W401" s="431"/>
      <c r="X401" s="431"/>
      <c r="Y401" s="431"/>
      <c r="Z401" s="431">
        <v>237</v>
      </c>
      <c r="AA401" s="431">
        <v>192</v>
      </c>
      <c r="AB401" s="431">
        <v>0</v>
      </c>
      <c r="AC401" s="431">
        <v>30</v>
      </c>
      <c r="AD401" s="431"/>
      <c r="AE401" s="431">
        <v>15</v>
      </c>
      <c r="AF401" s="431">
        <v>237</v>
      </c>
      <c r="AG401" s="431">
        <v>192</v>
      </c>
      <c r="AH401" s="431">
        <v>0</v>
      </c>
      <c r="AI401" s="431">
        <v>30</v>
      </c>
      <c r="AJ401" s="431"/>
      <c r="AK401" s="431">
        <v>15</v>
      </c>
      <c r="AL401" s="438"/>
      <c r="AM401" s="435"/>
      <c r="AS401" s="269">
        <f t="shared" si="133"/>
        <v>0</v>
      </c>
      <c r="AT401" s="269">
        <f t="shared" si="134"/>
        <v>192</v>
      </c>
      <c r="AU401" s="269">
        <f t="shared" si="135"/>
        <v>0</v>
      </c>
      <c r="AV401" s="269">
        <f t="shared" si="136"/>
        <v>0</v>
      </c>
      <c r="AW401" s="269">
        <f t="shared" si="137"/>
        <v>0</v>
      </c>
    </row>
    <row r="402" spans="1:49" s="273" customFormat="1" ht="30" hidden="1" customHeight="1" outlineLevel="1">
      <c r="A402" s="426"/>
      <c r="B402" s="427" t="s">
        <v>1347</v>
      </c>
      <c r="C402" s="427"/>
      <c r="D402" s="426" t="s">
        <v>1145</v>
      </c>
      <c r="E402" s="426" t="s">
        <v>1229</v>
      </c>
      <c r="F402" s="426" t="s">
        <v>1348</v>
      </c>
      <c r="G402" s="426" t="s">
        <v>1335</v>
      </c>
      <c r="H402" s="426"/>
      <c r="I402" s="431">
        <v>304</v>
      </c>
      <c r="J402" s="431">
        <v>254</v>
      </c>
      <c r="K402" s="431">
        <v>0</v>
      </c>
      <c r="L402" s="431">
        <v>30</v>
      </c>
      <c r="M402" s="431">
        <v>20</v>
      </c>
      <c r="N402" s="330"/>
      <c r="O402" s="431">
        <f t="shared" si="132"/>
        <v>304</v>
      </c>
      <c r="P402" s="431">
        <v>254</v>
      </c>
      <c r="Q402" s="330"/>
      <c r="R402" s="431">
        <v>30</v>
      </c>
      <c r="S402" s="431">
        <v>20</v>
      </c>
      <c r="T402" s="431"/>
      <c r="U402" s="431"/>
      <c r="V402" s="431"/>
      <c r="W402" s="431"/>
      <c r="X402" s="431"/>
      <c r="Y402" s="431"/>
      <c r="Z402" s="431">
        <v>304</v>
      </c>
      <c r="AA402" s="431">
        <v>254</v>
      </c>
      <c r="AB402" s="431">
        <v>0</v>
      </c>
      <c r="AC402" s="431">
        <v>30</v>
      </c>
      <c r="AD402" s="431"/>
      <c r="AE402" s="431">
        <v>20</v>
      </c>
      <c r="AF402" s="431">
        <v>304</v>
      </c>
      <c r="AG402" s="431">
        <v>254</v>
      </c>
      <c r="AH402" s="431">
        <v>0</v>
      </c>
      <c r="AI402" s="431">
        <v>30</v>
      </c>
      <c r="AJ402" s="431"/>
      <c r="AK402" s="431">
        <v>20</v>
      </c>
      <c r="AL402" s="438"/>
      <c r="AM402" s="435"/>
      <c r="AS402" s="269">
        <f t="shared" si="133"/>
        <v>0</v>
      </c>
      <c r="AT402" s="269">
        <f t="shared" si="134"/>
        <v>254</v>
      </c>
      <c r="AU402" s="269">
        <f t="shared" si="135"/>
        <v>0</v>
      </c>
      <c r="AV402" s="269">
        <f t="shared" si="136"/>
        <v>0</v>
      </c>
      <c r="AW402" s="269">
        <f t="shared" si="137"/>
        <v>0</v>
      </c>
    </row>
    <row r="403" spans="1:49" s="273" customFormat="1" ht="30" hidden="1" customHeight="1" outlineLevel="1">
      <c r="A403" s="426"/>
      <c r="B403" s="427" t="s">
        <v>1349</v>
      </c>
      <c r="C403" s="427"/>
      <c r="D403" s="426" t="s">
        <v>1284</v>
      </c>
      <c r="E403" s="426" t="s">
        <v>1189</v>
      </c>
      <c r="F403" s="426" t="s">
        <v>1350</v>
      </c>
      <c r="G403" s="426" t="s">
        <v>1335</v>
      </c>
      <c r="H403" s="426"/>
      <c r="I403" s="431">
        <v>153</v>
      </c>
      <c r="J403" s="431">
        <v>128</v>
      </c>
      <c r="K403" s="431">
        <v>0</v>
      </c>
      <c r="L403" s="431">
        <v>15</v>
      </c>
      <c r="M403" s="431">
        <v>10</v>
      </c>
      <c r="N403" s="330"/>
      <c r="O403" s="431">
        <f t="shared" si="132"/>
        <v>227</v>
      </c>
      <c r="P403" s="431">
        <v>192</v>
      </c>
      <c r="Q403" s="330"/>
      <c r="R403" s="431">
        <v>25</v>
      </c>
      <c r="S403" s="431">
        <v>10</v>
      </c>
      <c r="T403" s="431"/>
      <c r="U403" s="431"/>
      <c r="V403" s="431"/>
      <c r="W403" s="431"/>
      <c r="X403" s="431"/>
      <c r="Y403" s="431"/>
      <c r="Z403" s="431">
        <v>153</v>
      </c>
      <c r="AA403" s="431">
        <v>128</v>
      </c>
      <c r="AB403" s="431">
        <v>0</v>
      </c>
      <c r="AC403" s="431">
        <v>15</v>
      </c>
      <c r="AD403" s="431"/>
      <c r="AE403" s="431">
        <v>10</v>
      </c>
      <c r="AF403" s="431">
        <v>153</v>
      </c>
      <c r="AG403" s="431">
        <v>128</v>
      </c>
      <c r="AH403" s="431">
        <v>0</v>
      </c>
      <c r="AI403" s="431">
        <v>15</v>
      </c>
      <c r="AJ403" s="431"/>
      <c r="AK403" s="431">
        <v>10</v>
      </c>
      <c r="AL403" s="438"/>
      <c r="AM403" s="435"/>
      <c r="AS403" s="269">
        <f t="shared" si="133"/>
        <v>0</v>
      </c>
      <c r="AT403" s="269">
        <f t="shared" si="134"/>
        <v>128</v>
      </c>
      <c r="AU403" s="269">
        <f t="shared" si="135"/>
        <v>0</v>
      </c>
      <c r="AV403" s="269">
        <f t="shared" si="136"/>
        <v>0</v>
      </c>
      <c r="AW403" s="269">
        <f t="shared" si="137"/>
        <v>0</v>
      </c>
    </row>
    <row r="404" spans="1:49" s="273" customFormat="1" ht="30" hidden="1" customHeight="1" outlineLevel="1">
      <c r="A404" s="426"/>
      <c r="B404" s="427" t="s">
        <v>1351</v>
      </c>
      <c r="C404" s="427"/>
      <c r="D404" s="426" t="s">
        <v>1145</v>
      </c>
      <c r="E404" s="426" t="s">
        <v>1224</v>
      </c>
      <c r="F404" s="426" t="s">
        <v>1352</v>
      </c>
      <c r="G404" s="426" t="s">
        <v>561</v>
      </c>
      <c r="H404" s="426"/>
      <c r="I404" s="431">
        <v>314</v>
      </c>
      <c r="J404" s="431">
        <v>254</v>
      </c>
      <c r="K404" s="431">
        <v>0</v>
      </c>
      <c r="L404" s="431">
        <v>30</v>
      </c>
      <c r="M404" s="431">
        <v>30</v>
      </c>
      <c r="N404" s="330"/>
      <c r="O404" s="431">
        <f t="shared" si="132"/>
        <v>314</v>
      </c>
      <c r="P404" s="431">
        <v>254</v>
      </c>
      <c r="Q404" s="330"/>
      <c r="R404" s="431">
        <v>30</v>
      </c>
      <c r="S404" s="431">
        <v>30</v>
      </c>
      <c r="T404" s="431"/>
      <c r="U404" s="431"/>
      <c r="V404" s="431"/>
      <c r="W404" s="431"/>
      <c r="X404" s="431"/>
      <c r="Y404" s="431"/>
      <c r="Z404" s="431">
        <v>314</v>
      </c>
      <c r="AA404" s="431">
        <v>254</v>
      </c>
      <c r="AB404" s="431">
        <v>0</v>
      </c>
      <c r="AC404" s="431">
        <v>30</v>
      </c>
      <c r="AD404" s="431"/>
      <c r="AE404" s="431">
        <v>30</v>
      </c>
      <c r="AF404" s="431">
        <v>314</v>
      </c>
      <c r="AG404" s="431">
        <v>254</v>
      </c>
      <c r="AH404" s="431">
        <v>0</v>
      </c>
      <c r="AI404" s="431">
        <v>30</v>
      </c>
      <c r="AJ404" s="431"/>
      <c r="AK404" s="431">
        <v>30</v>
      </c>
      <c r="AL404" s="438"/>
      <c r="AM404" s="435"/>
      <c r="AS404" s="269">
        <f t="shared" si="133"/>
        <v>0</v>
      </c>
      <c r="AT404" s="269">
        <f t="shared" si="134"/>
        <v>254</v>
      </c>
      <c r="AU404" s="269">
        <f t="shared" si="135"/>
        <v>0</v>
      </c>
      <c r="AV404" s="269">
        <f t="shared" si="136"/>
        <v>0</v>
      </c>
      <c r="AW404" s="269">
        <f t="shared" si="137"/>
        <v>0</v>
      </c>
    </row>
    <row r="405" spans="1:49" s="273" customFormat="1" ht="30" hidden="1" customHeight="1" outlineLevel="1">
      <c r="A405" s="426"/>
      <c r="B405" s="427" t="s">
        <v>1353</v>
      </c>
      <c r="C405" s="427"/>
      <c r="D405" s="426" t="s">
        <v>1145</v>
      </c>
      <c r="E405" s="426" t="s">
        <v>1219</v>
      </c>
      <c r="F405" s="426" t="s">
        <v>1354</v>
      </c>
      <c r="G405" s="426" t="s">
        <v>561</v>
      </c>
      <c r="H405" s="426"/>
      <c r="I405" s="431">
        <v>250</v>
      </c>
      <c r="J405" s="431">
        <v>200</v>
      </c>
      <c r="K405" s="431"/>
      <c r="L405" s="431">
        <v>25</v>
      </c>
      <c r="M405" s="431">
        <v>25</v>
      </c>
      <c r="N405" s="330"/>
      <c r="O405" s="431">
        <f t="shared" si="132"/>
        <v>250</v>
      </c>
      <c r="P405" s="431">
        <v>200</v>
      </c>
      <c r="Q405" s="330"/>
      <c r="R405" s="431">
        <v>25</v>
      </c>
      <c r="S405" s="431">
        <v>25</v>
      </c>
      <c r="T405" s="431"/>
      <c r="U405" s="431"/>
      <c r="V405" s="431"/>
      <c r="W405" s="431"/>
      <c r="X405" s="431"/>
      <c r="Y405" s="431"/>
      <c r="Z405" s="431">
        <v>250</v>
      </c>
      <c r="AA405" s="431">
        <v>200</v>
      </c>
      <c r="AB405" s="431">
        <v>0</v>
      </c>
      <c r="AC405" s="431">
        <v>25</v>
      </c>
      <c r="AD405" s="431"/>
      <c r="AE405" s="431">
        <v>25</v>
      </c>
      <c r="AF405" s="431">
        <v>250</v>
      </c>
      <c r="AG405" s="431">
        <v>200</v>
      </c>
      <c r="AH405" s="431">
        <v>0</v>
      </c>
      <c r="AI405" s="431">
        <v>25</v>
      </c>
      <c r="AJ405" s="431"/>
      <c r="AK405" s="431">
        <v>25</v>
      </c>
      <c r="AL405" s="438"/>
      <c r="AM405" s="435"/>
      <c r="AS405" s="269">
        <f t="shared" si="133"/>
        <v>0</v>
      </c>
      <c r="AT405" s="269">
        <f t="shared" si="134"/>
        <v>200</v>
      </c>
      <c r="AU405" s="269">
        <f t="shared" si="135"/>
        <v>0</v>
      </c>
      <c r="AV405" s="269">
        <f t="shared" si="136"/>
        <v>0</v>
      </c>
      <c r="AW405" s="269">
        <f t="shared" si="137"/>
        <v>0</v>
      </c>
    </row>
    <row r="406" spans="1:49" s="273" customFormat="1" ht="30" hidden="1" customHeight="1" outlineLevel="1">
      <c r="A406" s="426"/>
      <c r="B406" s="427" t="s">
        <v>1355</v>
      </c>
      <c r="C406" s="427"/>
      <c r="D406" s="426" t="s">
        <v>1289</v>
      </c>
      <c r="E406" s="426" t="s">
        <v>1203</v>
      </c>
      <c r="F406" s="426" t="s">
        <v>1356</v>
      </c>
      <c r="G406" s="426">
        <v>2019</v>
      </c>
      <c r="H406" s="426"/>
      <c r="I406" s="431">
        <v>413</v>
      </c>
      <c r="J406" s="431">
        <v>353</v>
      </c>
      <c r="K406" s="431"/>
      <c r="L406" s="431">
        <v>40</v>
      </c>
      <c r="M406" s="431">
        <v>20</v>
      </c>
      <c r="N406" s="330"/>
      <c r="O406" s="431">
        <f t="shared" si="132"/>
        <v>0</v>
      </c>
      <c r="P406" s="431"/>
      <c r="Q406" s="330"/>
      <c r="R406" s="431"/>
      <c r="S406" s="431"/>
      <c r="T406" s="431"/>
      <c r="U406" s="431"/>
      <c r="V406" s="431"/>
      <c r="W406" s="431"/>
      <c r="X406" s="431"/>
      <c r="Y406" s="431"/>
      <c r="Z406" s="431">
        <v>413</v>
      </c>
      <c r="AA406" s="431">
        <v>353</v>
      </c>
      <c r="AB406" s="431">
        <v>0</v>
      </c>
      <c r="AC406" s="431">
        <v>40</v>
      </c>
      <c r="AD406" s="431"/>
      <c r="AE406" s="431">
        <v>20</v>
      </c>
      <c r="AF406" s="431">
        <v>413</v>
      </c>
      <c r="AG406" s="431">
        <v>353</v>
      </c>
      <c r="AH406" s="431">
        <v>0</v>
      </c>
      <c r="AI406" s="431">
        <v>40</v>
      </c>
      <c r="AJ406" s="431"/>
      <c r="AK406" s="431">
        <v>20</v>
      </c>
      <c r="AL406" s="438"/>
      <c r="AM406" s="435"/>
      <c r="AS406" s="269">
        <f t="shared" si="133"/>
        <v>0</v>
      </c>
      <c r="AT406" s="269">
        <f t="shared" si="134"/>
        <v>353</v>
      </c>
      <c r="AU406" s="269">
        <f t="shared" si="135"/>
        <v>0</v>
      </c>
      <c r="AV406" s="269">
        <f t="shared" si="136"/>
        <v>0</v>
      </c>
      <c r="AW406" s="269">
        <f t="shared" si="137"/>
        <v>0</v>
      </c>
    </row>
    <row r="407" spans="1:49" s="273" customFormat="1" ht="30" hidden="1" customHeight="1" outlineLevel="1">
      <c r="A407" s="426"/>
      <c r="B407" s="427" t="s">
        <v>1357</v>
      </c>
      <c r="C407" s="427"/>
      <c r="D407" s="426" t="s">
        <v>1289</v>
      </c>
      <c r="E407" s="426" t="s">
        <v>1203</v>
      </c>
      <c r="F407" s="426" t="s">
        <v>1358</v>
      </c>
      <c r="G407" s="426">
        <v>2019</v>
      </c>
      <c r="H407" s="426"/>
      <c r="I407" s="431">
        <v>414</v>
      </c>
      <c r="J407" s="431">
        <v>354</v>
      </c>
      <c r="K407" s="431"/>
      <c r="L407" s="431">
        <v>40</v>
      </c>
      <c r="M407" s="431">
        <v>20</v>
      </c>
      <c r="N407" s="330"/>
      <c r="O407" s="431">
        <f t="shared" si="132"/>
        <v>0</v>
      </c>
      <c r="P407" s="431"/>
      <c r="Q407" s="330"/>
      <c r="R407" s="431"/>
      <c r="S407" s="431"/>
      <c r="T407" s="431"/>
      <c r="U407" s="431"/>
      <c r="V407" s="431"/>
      <c r="W407" s="431"/>
      <c r="X407" s="431"/>
      <c r="Y407" s="431"/>
      <c r="Z407" s="431">
        <v>414</v>
      </c>
      <c r="AA407" s="431">
        <v>354</v>
      </c>
      <c r="AB407" s="431">
        <v>0</v>
      </c>
      <c r="AC407" s="431">
        <v>40</v>
      </c>
      <c r="AD407" s="431"/>
      <c r="AE407" s="431">
        <v>20</v>
      </c>
      <c r="AF407" s="431">
        <v>414</v>
      </c>
      <c r="AG407" s="431">
        <v>354</v>
      </c>
      <c r="AH407" s="431">
        <v>0</v>
      </c>
      <c r="AI407" s="431">
        <v>40</v>
      </c>
      <c r="AJ407" s="431"/>
      <c r="AK407" s="431">
        <v>20</v>
      </c>
      <c r="AL407" s="438"/>
      <c r="AM407" s="435"/>
      <c r="AS407" s="269">
        <f t="shared" si="133"/>
        <v>0</v>
      </c>
      <c r="AT407" s="269">
        <f t="shared" si="134"/>
        <v>354</v>
      </c>
      <c r="AU407" s="269">
        <f t="shared" si="135"/>
        <v>0</v>
      </c>
      <c r="AV407" s="269">
        <f t="shared" si="136"/>
        <v>0</v>
      </c>
      <c r="AW407" s="269">
        <f t="shared" si="137"/>
        <v>0</v>
      </c>
    </row>
    <row r="408" spans="1:49" s="273" customFormat="1" ht="30" hidden="1" customHeight="1" outlineLevel="1">
      <c r="A408" s="426"/>
      <c r="B408" s="427" t="s">
        <v>1359</v>
      </c>
      <c r="C408" s="427"/>
      <c r="D408" s="426" t="s">
        <v>1294</v>
      </c>
      <c r="E408" s="426" t="s">
        <v>1295</v>
      </c>
      <c r="F408" s="426" t="s">
        <v>1360</v>
      </c>
      <c r="G408" s="426" t="s">
        <v>561</v>
      </c>
      <c r="H408" s="426"/>
      <c r="I408" s="431">
        <v>1754</v>
      </c>
      <c r="J408" s="431">
        <v>1434</v>
      </c>
      <c r="K408" s="431"/>
      <c r="L408" s="431">
        <v>160</v>
      </c>
      <c r="M408" s="431">
        <v>160</v>
      </c>
      <c r="N408" s="330"/>
      <c r="O408" s="431">
        <f t="shared" si="132"/>
        <v>0</v>
      </c>
      <c r="P408" s="431"/>
      <c r="Q408" s="330"/>
      <c r="R408" s="431"/>
      <c r="S408" s="431"/>
      <c r="T408" s="431"/>
      <c r="U408" s="431"/>
      <c r="V408" s="431"/>
      <c r="W408" s="431"/>
      <c r="X408" s="431"/>
      <c r="Y408" s="431"/>
      <c r="Z408" s="431">
        <v>1754</v>
      </c>
      <c r="AA408" s="431">
        <v>1434</v>
      </c>
      <c r="AB408" s="431">
        <v>0</v>
      </c>
      <c r="AC408" s="431">
        <v>160</v>
      </c>
      <c r="AD408" s="431"/>
      <c r="AE408" s="431">
        <v>160</v>
      </c>
      <c r="AF408" s="431">
        <v>1754</v>
      </c>
      <c r="AG408" s="431">
        <v>1434</v>
      </c>
      <c r="AH408" s="431">
        <v>0</v>
      </c>
      <c r="AI408" s="431">
        <v>160</v>
      </c>
      <c r="AJ408" s="431"/>
      <c r="AK408" s="431">
        <v>160</v>
      </c>
      <c r="AL408" s="438"/>
      <c r="AM408" s="435"/>
      <c r="AS408" s="269">
        <f t="shared" si="133"/>
        <v>0</v>
      </c>
      <c r="AT408" s="269">
        <f t="shared" si="134"/>
        <v>1434</v>
      </c>
      <c r="AU408" s="269">
        <f t="shared" si="135"/>
        <v>0</v>
      </c>
      <c r="AV408" s="269">
        <f t="shared" si="136"/>
        <v>0</v>
      </c>
      <c r="AW408" s="269">
        <f t="shared" si="137"/>
        <v>0</v>
      </c>
    </row>
    <row r="409" spans="1:49" s="273" customFormat="1" ht="30" hidden="1" customHeight="1" outlineLevel="1">
      <c r="A409" s="426"/>
      <c r="B409" s="427" t="s">
        <v>1361</v>
      </c>
      <c r="C409" s="427"/>
      <c r="D409" s="426" t="s">
        <v>1136</v>
      </c>
      <c r="E409" s="426" t="s">
        <v>1133</v>
      </c>
      <c r="F409" s="426" t="s">
        <v>1362</v>
      </c>
      <c r="G409" s="426" t="s">
        <v>561</v>
      </c>
      <c r="H409" s="426"/>
      <c r="I409" s="431">
        <v>1435</v>
      </c>
      <c r="J409" s="431">
        <v>1300</v>
      </c>
      <c r="K409" s="431">
        <v>0</v>
      </c>
      <c r="L409" s="431">
        <v>85</v>
      </c>
      <c r="M409" s="431">
        <v>50</v>
      </c>
      <c r="N409" s="330"/>
      <c r="O409" s="431">
        <f t="shared" si="132"/>
        <v>0</v>
      </c>
      <c r="P409" s="431"/>
      <c r="Q409" s="330"/>
      <c r="R409" s="431"/>
      <c r="S409" s="431"/>
      <c r="T409" s="431"/>
      <c r="U409" s="431"/>
      <c r="V409" s="431"/>
      <c r="W409" s="431"/>
      <c r="X409" s="431"/>
      <c r="Y409" s="431"/>
      <c r="Z409" s="431">
        <v>1435</v>
      </c>
      <c r="AA409" s="431">
        <v>1300</v>
      </c>
      <c r="AB409" s="431">
        <v>0</v>
      </c>
      <c r="AC409" s="431">
        <v>85</v>
      </c>
      <c r="AD409" s="431"/>
      <c r="AE409" s="431">
        <v>50</v>
      </c>
      <c r="AF409" s="431">
        <v>1435</v>
      </c>
      <c r="AG409" s="431">
        <v>1300</v>
      </c>
      <c r="AH409" s="431">
        <v>0</v>
      </c>
      <c r="AI409" s="431">
        <v>85</v>
      </c>
      <c r="AJ409" s="431"/>
      <c r="AK409" s="431">
        <v>50</v>
      </c>
      <c r="AL409" s="438"/>
      <c r="AM409" s="435"/>
      <c r="AS409" s="269">
        <f t="shared" si="133"/>
        <v>0</v>
      </c>
      <c r="AT409" s="269">
        <f t="shared" si="134"/>
        <v>1300</v>
      </c>
      <c r="AU409" s="269">
        <f t="shared" si="135"/>
        <v>0</v>
      </c>
      <c r="AV409" s="269">
        <f t="shared" si="136"/>
        <v>0</v>
      </c>
      <c r="AW409" s="269">
        <f t="shared" si="137"/>
        <v>0</v>
      </c>
    </row>
    <row r="410" spans="1:49" s="273" customFormat="1" ht="30" hidden="1" customHeight="1" outlineLevel="1">
      <c r="A410" s="426"/>
      <c r="B410" s="427" t="s">
        <v>1363</v>
      </c>
      <c r="C410" s="427"/>
      <c r="D410" s="426" t="s">
        <v>1145</v>
      </c>
      <c r="E410" s="426" t="s">
        <v>1311</v>
      </c>
      <c r="F410" s="426" t="s">
        <v>1346</v>
      </c>
      <c r="G410" s="426" t="s">
        <v>561</v>
      </c>
      <c r="H410" s="426"/>
      <c r="I410" s="431">
        <v>237</v>
      </c>
      <c r="J410" s="431">
        <v>192</v>
      </c>
      <c r="K410" s="431">
        <v>0</v>
      </c>
      <c r="L410" s="431">
        <v>30</v>
      </c>
      <c r="M410" s="431">
        <v>15</v>
      </c>
      <c r="N410" s="330"/>
      <c r="O410" s="431">
        <f t="shared" si="132"/>
        <v>0</v>
      </c>
      <c r="P410" s="431"/>
      <c r="Q410" s="330"/>
      <c r="R410" s="431"/>
      <c r="S410" s="431"/>
      <c r="T410" s="431"/>
      <c r="U410" s="431"/>
      <c r="V410" s="431"/>
      <c r="W410" s="431"/>
      <c r="X410" s="431"/>
      <c r="Y410" s="431"/>
      <c r="Z410" s="431">
        <v>237</v>
      </c>
      <c r="AA410" s="431">
        <v>192</v>
      </c>
      <c r="AB410" s="431">
        <v>0</v>
      </c>
      <c r="AC410" s="431">
        <v>30</v>
      </c>
      <c r="AD410" s="431"/>
      <c r="AE410" s="431">
        <v>15</v>
      </c>
      <c r="AF410" s="431">
        <v>237</v>
      </c>
      <c r="AG410" s="431">
        <v>192</v>
      </c>
      <c r="AH410" s="431">
        <v>0</v>
      </c>
      <c r="AI410" s="431">
        <v>30</v>
      </c>
      <c r="AJ410" s="431"/>
      <c r="AK410" s="431">
        <v>15</v>
      </c>
      <c r="AL410" s="438"/>
      <c r="AM410" s="435"/>
      <c r="AS410" s="269">
        <f t="shared" si="133"/>
        <v>0</v>
      </c>
      <c r="AT410" s="269">
        <f t="shared" si="134"/>
        <v>192</v>
      </c>
      <c r="AU410" s="269">
        <f t="shared" si="135"/>
        <v>0</v>
      </c>
      <c r="AV410" s="269">
        <f t="shared" si="136"/>
        <v>0</v>
      </c>
      <c r="AW410" s="269">
        <f t="shared" si="137"/>
        <v>0</v>
      </c>
    </row>
    <row r="411" spans="1:49" s="273" customFormat="1" ht="30" hidden="1" customHeight="1" outlineLevel="1">
      <c r="A411" s="426"/>
      <c r="B411" s="427" t="s">
        <v>1364</v>
      </c>
      <c r="C411" s="427"/>
      <c r="D411" s="426" t="s">
        <v>1145</v>
      </c>
      <c r="E411" s="426" t="s">
        <v>1365</v>
      </c>
      <c r="F411" s="426" t="s">
        <v>1366</v>
      </c>
      <c r="G411" s="426">
        <v>2019</v>
      </c>
      <c r="H411" s="426"/>
      <c r="I411" s="431">
        <v>2322</v>
      </c>
      <c r="J411" s="431">
        <v>1922</v>
      </c>
      <c r="K411" s="431">
        <v>0</v>
      </c>
      <c r="L411" s="431">
        <v>200</v>
      </c>
      <c r="M411" s="431">
        <v>200</v>
      </c>
      <c r="N411" s="330"/>
      <c r="O411" s="431">
        <f t="shared" si="132"/>
        <v>0</v>
      </c>
      <c r="P411" s="431"/>
      <c r="Q411" s="330"/>
      <c r="R411" s="431"/>
      <c r="S411" s="431"/>
      <c r="T411" s="431"/>
      <c r="U411" s="431"/>
      <c r="V411" s="431"/>
      <c r="W411" s="431"/>
      <c r="X411" s="431"/>
      <c r="Y411" s="431"/>
      <c r="Z411" s="431">
        <v>1782</v>
      </c>
      <c r="AA411" s="431">
        <v>1382</v>
      </c>
      <c r="AB411" s="431">
        <v>0</v>
      </c>
      <c r="AC411" s="431">
        <v>200</v>
      </c>
      <c r="AD411" s="431"/>
      <c r="AE411" s="431">
        <v>200</v>
      </c>
      <c r="AF411" s="431">
        <v>1782</v>
      </c>
      <c r="AG411" s="431">
        <v>1382</v>
      </c>
      <c r="AH411" s="431">
        <v>0</v>
      </c>
      <c r="AI411" s="431">
        <v>200</v>
      </c>
      <c r="AJ411" s="431"/>
      <c r="AK411" s="431">
        <v>200</v>
      </c>
      <c r="AL411" s="438" t="s">
        <v>761</v>
      </c>
      <c r="AM411" s="435"/>
      <c r="AS411" s="269">
        <f t="shared" si="133"/>
        <v>540</v>
      </c>
      <c r="AT411" s="269">
        <f t="shared" si="134"/>
        <v>1382</v>
      </c>
      <c r="AU411" s="269">
        <f t="shared" si="135"/>
        <v>0</v>
      </c>
      <c r="AV411" s="269">
        <f t="shared" si="136"/>
        <v>540</v>
      </c>
      <c r="AW411" s="269">
        <f t="shared" si="137"/>
        <v>540</v>
      </c>
    </row>
    <row r="412" spans="1:49" s="273" customFormat="1" ht="30" hidden="1" customHeight="1" outlineLevel="1">
      <c r="A412" s="426"/>
      <c r="B412" s="427" t="s">
        <v>1367</v>
      </c>
      <c r="C412" s="427"/>
      <c r="D412" s="426" t="s">
        <v>1289</v>
      </c>
      <c r="E412" s="426" t="s">
        <v>1203</v>
      </c>
      <c r="F412" s="426" t="s">
        <v>1368</v>
      </c>
      <c r="G412" s="426">
        <v>2020</v>
      </c>
      <c r="H412" s="426"/>
      <c r="I412" s="431">
        <v>867</v>
      </c>
      <c r="J412" s="431">
        <v>707</v>
      </c>
      <c r="K412" s="431"/>
      <c r="L412" s="431">
        <v>80</v>
      </c>
      <c r="M412" s="431">
        <v>80</v>
      </c>
      <c r="N412" s="330"/>
      <c r="O412" s="431">
        <f t="shared" si="132"/>
        <v>0</v>
      </c>
      <c r="P412" s="431"/>
      <c r="Q412" s="330"/>
      <c r="R412" s="431"/>
      <c r="S412" s="431"/>
      <c r="T412" s="431"/>
      <c r="U412" s="431"/>
      <c r="V412" s="431"/>
      <c r="W412" s="431"/>
      <c r="X412" s="431"/>
      <c r="Y412" s="431"/>
      <c r="Z412" s="431">
        <v>867</v>
      </c>
      <c r="AA412" s="431">
        <v>707</v>
      </c>
      <c r="AB412" s="431">
        <v>0</v>
      </c>
      <c r="AC412" s="431">
        <v>80</v>
      </c>
      <c r="AD412" s="431"/>
      <c r="AE412" s="431">
        <v>80</v>
      </c>
      <c r="AF412" s="431">
        <v>867</v>
      </c>
      <c r="AG412" s="431">
        <v>707</v>
      </c>
      <c r="AH412" s="431">
        <v>0</v>
      </c>
      <c r="AI412" s="431">
        <v>80</v>
      </c>
      <c r="AJ412" s="431"/>
      <c r="AK412" s="431">
        <v>80</v>
      </c>
      <c r="AL412" s="438"/>
      <c r="AM412" s="435"/>
      <c r="AS412" s="269">
        <f t="shared" si="133"/>
        <v>0</v>
      </c>
      <c r="AT412" s="269">
        <f t="shared" si="134"/>
        <v>707</v>
      </c>
      <c r="AU412" s="269">
        <f t="shared" si="135"/>
        <v>0</v>
      </c>
      <c r="AV412" s="269">
        <f t="shared" si="136"/>
        <v>0</v>
      </c>
      <c r="AW412" s="269">
        <f t="shared" si="137"/>
        <v>0</v>
      </c>
    </row>
    <row r="413" spans="1:49" s="273" customFormat="1" ht="30" hidden="1" customHeight="1" outlineLevel="1">
      <c r="A413" s="426"/>
      <c r="B413" s="427" t="s">
        <v>1369</v>
      </c>
      <c r="C413" s="427"/>
      <c r="D413" s="426" t="s">
        <v>1370</v>
      </c>
      <c r="E413" s="426" t="s">
        <v>436</v>
      </c>
      <c r="F413" s="426" t="s">
        <v>1371</v>
      </c>
      <c r="G413" s="426">
        <v>2020</v>
      </c>
      <c r="H413" s="426"/>
      <c r="I413" s="431">
        <v>832</v>
      </c>
      <c r="J413" s="431">
        <v>707</v>
      </c>
      <c r="K413" s="431"/>
      <c r="L413" s="431">
        <v>75</v>
      </c>
      <c r="M413" s="431">
        <v>50</v>
      </c>
      <c r="N413" s="330"/>
      <c r="O413" s="431">
        <f t="shared" si="132"/>
        <v>0</v>
      </c>
      <c r="P413" s="431"/>
      <c r="Q413" s="330"/>
      <c r="R413" s="431"/>
      <c r="S413" s="431"/>
      <c r="T413" s="431"/>
      <c r="U413" s="431"/>
      <c r="V413" s="431"/>
      <c r="W413" s="431"/>
      <c r="X413" s="431"/>
      <c r="Y413" s="431"/>
      <c r="Z413" s="431">
        <v>832</v>
      </c>
      <c r="AA413" s="431">
        <v>707</v>
      </c>
      <c r="AB413" s="431">
        <v>0</v>
      </c>
      <c r="AC413" s="431">
        <v>75</v>
      </c>
      <c r="AD413" s="431"/>
      <c r="AE413" s="431">
        <v>50</v>
      </c>
      <c r="AF413" s="431">
        <v>832</v>
      </c>
      <c r="AG413" s="431">
        <v>707</v>
      </c>
      <c r="AH413" s="431">
        <v>0</v>
      </c>
      <c r="AI413" s="431">
        <v>75</v>
      </c>
      <c r="AJ413" s="431"/>
      <c r="AK413" s="431">
        <v>50</v>
      </c>
      <c r="AL413" s="438"/>
      <c r="AM413" s="435"/>
      <c r="AS413" s="269">
        <f t="shared" si="133"/>
        <v>0</v>
      </c>
      <c r="AT413" s="269">
        <f t="shared" si="134"/>
        <v>707</v>
      </c>
      <c r="AU413" s="269">
        <f t="shared" si="135"/>
        <v>0</v>
      </c>
      <c r="AV413" s="269">
        <f t="shared" si="136"/>
        <v>0</v>
      </c>
      <c r="AW413" s="269">
        <f t="shared" si="137"/>
        <v>0</v>
      </c>
    </row>
    <row r="414" spans="1:49" s="273" customFormat="1" ht="30" hidden="1" customHeight="1" outlineLevel="1">
      <c r="A414" s="426"/>
      <c r="B414" s="427" t="s">
        <v>1372</v>
      </c>
      <c r="C414" s="427"/>
      <c r="D414" s="426" t="s">
        <v>1136</v>
      </c>
      <c r="E414" s="426" t="s">
        <v>1133</v>
      </c>
      <c r="F414" s="426" t="s">
        <v>1373</v>
      </c>
      <c r="G414" s="426">
        <v>2020</v>
      </c>
      <c r="H414" s="426"/>
      <c r="I414" s="431">
        <v>2929</v>
      </c>
      <c r="J414" s="431">
        <v>2429</v>
      </c>
      <c r="K414" s="431"/>
      <c r="L414" s="431">
        <v>300</v>
      </c>
      <c r="M414" s="431">
        <v>200</v>
      </c>
      <c r="N414" s="330"/>
      <c r="O414" s="431">
        <f t="shared" si="132"/>
        <v>0</v>
      </c>
      <c r="P414" s="431"/>
      <c r="Q414" s="330"/>
      <c r="R414" s="431"/>
      <c r="S414" s="431"/>
      <c r="T414" s="431"/>
      <c r="U414" s="431"/>
      <c r="V414" s="431"/>
      <c r="W414" s="431"/>
      <c r="X414" s="431"/>
      <c r="Y414" s="431"/>
      <c r="Z414" s="431">
        <v>1986</v>
      </c>
      <c r="AA414" s="431">
        <v>1536</v>
      </c>
      <c r="AB414" s="431">
        <v>0</v>
      </c>
      <c r="AC414" s="431">
        <v>250</v>
      </c>
      <c r="AD414" s="431"/>
      <c r="AE414" s="431">
        <v>200</v>
      </c>
      <c r="AF414" s="431">
        <v>1986</v>
      </c>
      <c r="AG414" s="431">
        <v>1536</v>
      </c>
      <c r="AH414" s="431">
        <v>0</v>
      </c>
      <c r="AI414" s="431">
        <v>250</v>
      </c>
      <c r="AJ414" s="431"/>
      <c r="AK414" s="431">
        <v>200</v>
      </c>
      <c r="AL414" s="438"/>
      <c r="AM414" s="435"/>
      <c r="AS414" s="269">
        <f t="shared" si="133"/>
        <v>943</v>
      </c>
      <c r="AT414" s="269">
        <f t="shared" si="134"/>
        <v>1536</v>
      </c>
      <c r="AU414" s="269">
        <f t="shared" si="135"/>
        <v>0</v>
      </c>
      <c r="AV414" s="269">
        <f t="shared" si="136"/>
        <v>893</v>
      </c>
      <c r="AW414" s="269">
        <f t="shared" si="137"/>
        <v>943</v>
      </c>
    </row>
    <row r="415" spans="1:49" s="273" customFormat="1" ht="30" hidden="1" customHeight="1" outlineLevel="1">
      <c r="A415" s="426"/>
      <c r="B415" s="427" t="s">
        <v>1374</v>
      </c>
      <c r="C415" s="427"/>
      <c r="D415" s="426" t="s">
        <v>1145</v>
      </c>
      <c r="E415" s="426" t="s">
        <v>1279</v>
      </c>
      <c r="F415" s="426" t="s">
        <v>1375</v>
      </c>
      <c r="G415" s="426">
        <v>2020</v>
      </c>
      <c r="H415" s="426"/>
      <c r="I415" s="431">
        <v>157</v>
      </c>
      <c r="J415" s="431">
        <v>127</v>
      </c>
      <c r="K415" s="431"/>
      <c r="L415" s="431">
        <v>15</v>
      </c>
      <c r="M415" s="431">
        <v>15</v>
      </c>
      <c r="N415" s="330"/>
      <c r="O415" s="431">
        <f t="shared" si="132"/>
        <v>0</v>
      </c>
      <c r="P415" s="431"/>
      <c r="Q415" s="330"/>
      <c r="R415" s="431"/>
      <c r="S415" s="431"/>
      <c r="T415" s="431"/>
      <c r="U415" s="431"/>
      <c r="V415" s="431"/>
      <c r="W415" s="431"/>
      <c r="X415" s="431"/>
      <c r="Y415" s="431"/>
      <c r="Z415" s="431">
        <v>157</v>
      </c>
      <c r="AA415" s="431">
        <v>127</v>
      </c>
      <c r="AB415" s="431">
        <v>0</v>
      </c>
      <c r="AC415" s="431">
        <v>15</v>
      </c>
      <c r="AD415" s="431"/>
      <c r="AE415" s="431">
        <v>15</v>
      </c>
      <c r="AF415" s="431">
        <v>157</v>
      </c>
      <c r="AG415" s="431">
        <v>127</v>
      </c>
      <c r="AH415" s="431">
        <v>0</v>
      </c>
      <c r="AI415" s="431">
        <v>15</v>
      </c>
      <c r="AJ415" s="431"/>
      <c r="AK415" s="431">
        <v>15</v>
      </c>
      <c r="AL415" s="438"/>
      <c r="AM415" s="435"/>
      <c r="AS415" s="269">
        <f t="shared" si="133"/>
        <v>0</v>
      </c>
      <c r="AT415" s="269">
        <f t="shared" si="134"/>
        <v>127</v>
      </c>
      <c r="AU415" s="269">
        <f t="shared" si="135"/>
        <v>0</v>
      </c>
      <c r="AV415" s="269">
        <f t="shared" si="136"/>
        <v>0</v>
      </c>
      <c r="AW415" s="269">
        <f t="shared" si="137"/>
        <v>0</v>
      </c>
    </row>
    <row r="416" spans="1:49" s="273" customFormat="1" ht="30" hidden="1" customHeight="1" outlineLevel="1">
      <c r="A416" s="426"/>
      <c r="B416" s="427" t="s">
        <v>1376</v>
      </c>
      <c r="C416" s="427"/>
      <c r="D416" s="426" t="s">
        <v>1145</v>
      </c>
      <c r="E416" s="426" t="s">
        <v>1279</v>
      </c>
      <c r="F416" s="426" t="s">
        <v>1375</v>
      </c>
      <c r="G416" s="426">
        <v>2020</v>
      </c>
      <c r="H416" s="426"/>
      <c r="I416" s="431">
        <v>157</v>
      </c>
      <c r="J416" s="431">
        <v>127</v>
      </c>
      <c r="K416" s="431"/>
      <c r="L416" s="431">
        <v>15</v>
      </c>
      <c r="M416" s="431">
        <v>15</v>
      </c>
      <c r="N416" s="330"/>
      <c r="O416" s="431">
        <f t="shared" si="132"/>
        <v>0</v>
      </c>
      <c r="P416" s="431"/>
      <c r="Q416" s="330"/>
      <c r="R416" s="431"/>
      <c r="S416" s="431"/>
      <c r="T416" s="431"/>
      <c r="U416" s="431"/>
      <c r="V416" s="431"/>
      <c r="W416" s="431"/>
      <c r="X416" s="431"/>
      <c r="Y416" s="431"/>
      <c r="Z416" s="431">
        <v>157</v>
      </c>
      <c r="AA416" s="431">
        <v>127</v>
      </c>
      <c r="AB416" s="431">
        <v>0</v>
      </c>
      <c r="AC416" s="431">
        <v>15</v>
      </c>
      <c r="AD416" s="431"/>
      <c r="AE416" s="431">
        <v>15</v>
      </c>
      <c r="AF416" s="431">
        <v>157</v>
      </c>
      <c r="AG416" s="431">
        <v>127</v>
      </c>
      <c r="AH416" s="431">
        <v>0</v>
      </c>
      <c r="AI416" s="431">
        <v>15</v>
      </c>
      <c r="AJ416" s="431"/>
      <c r="AK416" s="431">
        <v>15</v>
      </c>
      <c r="AL416" s="438"/>
      <c r="AM416" s="435"/>
      <c r="AS416" s="269">
        <f t="shared" si="133"/>
        <v>0</v>
      </c>
      <c r="AT416" s="269">
        <f t="shared" si="134"/>
        <v>127</v>
      </c>
      <c r="AU416" s="269">
        <f t="shared" si="135"/>
        <v>0</v>
      </c>
      <c r="AV416" s="269">
        <f t="shared" si="136"/>
        <v>0</v>
      </c>
      <c r="AW416" s="269">
        <f t="shared" si="137"/>
        <v>0</v>
      </c>
    </row>
    <row r="417" spans="1:49" s="273" customFormat="1" ht="30" hidden="1" customHeight="1" outlineLevel="1">
      <c r="A417" s="426"/>
      <c r="B417" s="427" t="s">
        <v>1377</v>
      </c>
      <c r="C417" s="427"/>
      <c r="D417" s="426" t="s">
        <v>1145</v>
      </c>
      <c r="E417" s="426" t="s">
        <v>1219</v>
      </c>
      <c r="F417" s="426" t="s">
        <v>1378</v>
      </c>
      <c r="G417" s="426">
        <v>2020</v>
      </c>
      <c r="H417" s="426"/>
      <c r="I417" s="431">
        <f>SUM(J417:O417)</f>
        <v>256</v>
      </c>
      <c r="J417" s="431">
        <f>181+25</f>
        <v>206</v>
      </c>
      <c r="K417" s="431">
        <v>0</v>
      </c>
      <c r="L417" s="431">
        <v>25</v>
      </c>
      <c r="M417" s="431">
        <v>25</v>
      </c>
      <c r="N417" s="330"/>
      <c r="O417" s="431">
        <f t="shared" si="132"/>
        <v>0</v>
      </c>
      <c r="P417" s="431"/>
      <c r="Q417" s="330"/>
      <c r="R417" s="431"/>
      <c r="S417" s="431"/>
      <c r="T417" s="431"/>
      <c r="U417" s="431"/>
      <c r="V417" s="431"/>
      <c r="W417" s="431"/>
      <c r="X417" s="431"/>
      <c r="Y417" s="431"/>
      <c r="Z417" s="431">
        <f>SUM(AA417:AE417)</f>
        <v>256</v>
      </c>
      <c r="AA417" s="431">
        <f>181+25</f>
        <v>206</v>
      </c>
      <c r="AB417" s="431">
        <v>0</v>
      </c>
      <c r="AC417" s="431">
        <v>25</v>
      </c>
      <c r="AD417" s="431"/>
      <c r="AE417" s="431">
        <v>25</v>
      </c>
      <c r="AF417" s="431">
        <f>SUM(AG417:AK417)</f>
        <v>254.4</v>
      </c>
      <c r="AG417" s="431">
        <f>181+23.4</f>
        <v>204.4</v>
      </c>
      <c r="AH417" s="431">
        <v>0</v>
      </c>
      <c r="AI417" s="431">
        <v>25</v>
      </c>
      <c r="AJ417" s="431"/>
      <c r="AK417" s="431">
        <v>25</v>
      </c>
      <c r="AL417" s="438"/>
      <c r="AM417" s="435"/>
      <c r="AS417" s="269">
        <f t="shared" si="133"/>
        <v>1.5999999999999943</v>
      </c>
      <c r="AT417" s="269">
        <f t="shared" si="134"/>
        <v>204.4</v>
      </c>
      <c r="AU417" s="269">
        <f t="shared" si="135"/>
        <v>0</v>
      </c>
      <c r="AV417" s="269">
        <f t="shared" si="136"/>
        <v>1.5999999999999943</v>
      </c>
      <c r="AW417" s="269">
        <f t="shared" si="137"/>
        <v>1.5999999999999943</v>
      </c>
    </row>
    <row r="418" spans="1:49" s="273" customFormat="1" ht="30" hidden="1" customHeight="1" outlineLevel="1">
      <c r="A418" s="426"/>
      <c r="B418" s="427" t="s">
        <v>1379</v>
      </c>
      <c r="C418" s="427"/>
      <c r="D418" s="426" t="s">
        <v>1145</v>
      </c>
      <c r="E418" s="426" t="s">
        <v>1219</v>
      </c>
      <c r="F418" s="426" t="s">
        <v>1380</v>
      </c>
      <c r="G418" s="426">
        <v>2020</v>
      </c>
      <c r="H418" s="426"/>
      <c r="I418" s="431">
        <v>157</v>
      </c>
      <c r="J418" s="431">
        <v>127</v>
      </c>
      <c r="K418" s="431">
        <v>0</v>
      </c>
      <c r="L418" s="431">
        <v>15</v>
      </c>
      <c r="M418" s="431">
        <v>15</v>
      </c>
      <c r="N418" s="330"/>
      <c r="O418" s="431">
        <f t="shared" si="132"/>
        <v>0</v>
      </c>
      <c r="P418" s="431"/>
      <c r="Q418" s="330"/>
      <c r="R418" s="431"/>
      <c r="S418" s="431"/>
      <c r="T418" s="431"/>
      <c r="U418" s="431"/>
      <c r="V418" s="431"/>
      <c r="W418" s="431"/>
      <c r="X418" s="431"/>
      <c r="Y418" s="431"/>
      <c r="Z418" s="431">
        <v>157</v>
      </c>
      <c r="AA418" s="431">
        <v>127</v>
      </c>
      <c r="AB418" s="431">
        <v>0</v>
      </c>
      <c r="AC418" s="431">
        <v>15</v>
      </c>
      <c r="AD418" s="431"/>
      <c r="AE418" s="431">
        <v>15</v>
      </c>
      <c r="AF418" s="431">
        <v>157</v>
      </c>
      <c r="AG418" s="431">
        <v>127</v>
      </c>
      <c r="AH418" s="431">
        <v>0</v>
      </c>
      <c r="AI418" s="431">
        <v>15</v>
      </c>
      <c r="AJ418" s="431"/>
      <c r="AK418" s="431">
        <v>15</v>
      </c>
      <c r="AL418" s="438"/>
      <c r="AM418" s="435"/>
      <c r="AS418" s="269">
        <f t="shared" si="133"/>
        <v>0</v>
      </c>
      <c r="AT418" s="269">
        <f t="shared" si="134"/>
        <v>127</v>
      </c>
      <c r="AU418" s="269">
        <f t="shared" si="135"/>
        <v>0</v>
      </c>
      <c r="AV418" s="269">
        <f t="shared" si="136"/>
        <v>0</v>
      </c>
      <c r="AW418" s="269">
        <f t="shared" si="137"/>
        <v>0</v>
      </c>
    </row>
    <row r="419" spans="1:49" s="273" customFormat="1" ht="30" customHeight="1" collapsed="1">
      <c r="A419" s="422" t="s">
        <v>62</v>
      </c>
      <c r="B419" s="423" t="s">
        <v>89</v>
      </c>
      <c r="C419" s="423"/>
      <c r="D419" s="422"/>
      <c r="E419" s="422"/>
      <c r="F419" s="422"/>
      <c r="G419" s="422"/>
      <c r="H419" s="422"/>
      <c r="I419" s="429">
        <f>I420+I432</f>
        <v>33813.022060093557</v>
      </c>
      <c r="J419" s="429">
        <f>J420+J432</f>
        <v>29759.681031</v>
      </c>
      <c r="K419" s="429">
        <f>K420+K432</f>
        <v>1000</v>
      </c>
      <c r="L419" s="429">
        <f>L420+L432</f>
        <v>882.38888888888891</v>
      </c>
      <c r="M419" s="429">
        <f>M420+M432</f>
        <v>2170.296649204678</v>
      </c>
      <c r="N419" s="330"/>
      <c r="O419" s="429">
        <f>O420+O432</f>
        <v>16071.043051040933</v>
      </c>
      <c r="P419" s="429">
        <f>P420+P432</f>
        <v>14995.547084</v>
      </c>
      <c r="Q419" s="330"/>
      <c r="R419" s="429">
        <f t="shared" ref="R419:AC419" si="138">R420+R432</f>
        <v>214.38888888888891</v>
      </c>
      <c r="S419" s="429">
        <f t="shared" si="138"/>
        <v>861.10707815204694</v>
      </c>
      <c r="T419" s="429">
        <f t="shared" si="138"/>
        <v>1502.146</v>
      </c>
      <c r="U419" s="429">
        <f t="shared" si="138"/>
        <v>834.14599999999996</v>
      </c>
      <c r="V419" s="429">
        <f t="shared" si="138"/>
        <v>668</v>
      </c>
      <c r="W419" s="429">
        <f t="shared" si="138"/>
        <v>1502.146</v>
      </c>
      <c r="X419" s="429">
        <f t="shared" si="138"/>
        <v>834.14599999999996</v>
      </c>
      <c r="Y419" s="429">
        <f t="shared" si="138"/>
        <v>668</v>
      </c>
      <c r="Z419" s="429">
        <f t="shared" si="138"/>
        <v>27351.619566315781</v>
      </c>
      <c r="AA419" s="429">
        <f t="shared" si="138"/>
        <v>25182.525037999996</v>
      </c>
      <c r="AB419" s="429">
        <f t="shared" si="138"/>
        <v>1000</v>
      </c>
      <c r="AC419" s="429">
        <f t="shared" si="138"/>
        <v>263</v>
      </c>
      <c r="AD419" s="429"/>
      <c r="AE419" s="429">
        <f>AE420+AE432</f>
        <v>906.09452831578926</v>
      </c>
      <c r="AF419" s="429">
        <f>AF420+AF432</f>
        <v>27352.089566315786</v>
      </c>
      <c r="AG419" s="429">
        <f>AG420+AG432</f>
        <v>25182.995037999997</v>
      </c>
      <c r="AH419" s="429">
        <f>AH420+AH432</f>
        <v>1000</v>
      </c>
      <c r="AI419" s="429">
        <f>AI420+AI432</f>
        <v>263</v>
      </c>
      <c r="AJ419" s="429"/>
      <c r="AK419" s="429">
        <f>AK420+AK432</f>
        <v>906.09452831578926</v>
      </c>
      <c r="AL419" s="434"/>
      <c r="AM419" s="435"/>
      <c r="AS419" s="269">
        <f t="shared" si="133"/>
        <v>4958.7864937777704</v>
      </c>
      <c r="AT419" s="269">
        <f t="shared" si="134"/>
        <v>25182.995037999997</v>
      </c>
      <c r="AU419" s="269">
        <f t="shared" si="135"/>
        <v>0</v>
      </c>
      <c r="AV419" s="269">
        <f t="shared" si="136"/>
        <v>4576.6859930000028</v>
      </c>
      <c r="AW419" s="269">
        <f t="shared" si="137"/>
        <v>6460.932493777771</v>
      </c>
    </row>
    <row r="420" spans="1:49" s="273" customFormat="1" ht="30" hidden="1" customHeight="1" outlineLevel="1">
      <c r="A420" s="424" t="s">
        <v>37</v>
      </c>
      <c r="B420" s="425" t="s">
        <v>221</v>
      </c>
      <c r="C420" s="425"/>
      <c r="D420" s="424"/>
      <c r="E420" s="424"/>
      <c r="F420" s="424"/>
      <c r="G420" s="424"/>
      <c r="H420" s="424"/>
      <c r="I420" s="430">
        <f>I421</f>
        <v>8433.3928830000004</v>
      </c>
      <c r="J420" s="430">
        <f>J421</f>
        <v>6765.3928830000004</v>
      </c>
      <c r="K420" s="430">
        <f>K421</f>
        <v>0</v>
      </c>
      <c r="L420" s="430">
        <f>L421</f>
        <v>668</v>
      </c>
      <c r="M420" s="430">
        <f>M421</f>
        <v>1000</v>
      </c>
      <c r="N420" s="330"/>
      <c r="O420" s="430">
        <f>O421</f>
        <v>0</v>
      </c>
      <c r="P420" s="430">
        <f>P421</f>
        <v>0</v>
      </c>
      <c r="Q420" s="330"/>
      <c r="R420" s="430">
        <f t="shared" ref="R420:AC420" si="139">R421</f>
        <v>0</v>
      </c>
      <c r="S420" s="430">
        <f t="shared" si="139"/>
        <v>0</v>
      </c>
      <c r="T420" s="430">
        <f t="shared" si="139"/>
        <v>1502.146</v>
      </c>
      <c r="U420" s="430">
        <f t="shared" si="139"/>
        <v>834.14599999999996</v>
      </c>
      <c r="V420" s="430">
        <f t="shared" si="139"/>
        <v>668</v>
      </c>
      <c r="W420" s="430">
        <f t="shared" si="139"/>
        <v>1502.146</v>
      </c>
      <c r="X420" s="430">
        <f t="shared" si="139"/>
        <v>834.14599999999996</v>
      </c>
      <c r="Y420" s="430">
        <f t="shared" si="139"/>
        <v>668</v>
      </c>
      <c r="Z420" s="430">
        <f t="shared" si="139"/>
        <v>2448.3379999999997</v>
      </c>
      <c r="AA420" s="430">
        <f t="shared" si="139"/>
        <v>2399.3379999999997</v>
      </c>
      <c r="AB420" s="430">
        <f t="shared" si="139"/>
        <v>0</v>
      </c>
      <c r="AC420" s="430">
        <f t="shared" si="139"/>
        <v>49</v>
      </c>
      <c r="AD420" s="430"/>
      <c r="AE420" s="430">
        <f>AE421</f>
        <v>0</v>
      </c>
      <c r="AF420" s="430">
        <f>AF421</f>
        <v>2448.3379999999997</v>
      </c>
      <c r="AG420" s="430">
        <f>AG421</f>
        <v>2399.3379999999997</v>
      </c>
      <c r="AH420" s="430">
        <f>AH421</f>
        <v>0</v>
      </c>
      <c r="AI420" s="430">
        <f>AI421</f>
        <v>49</v>
      </c>
      <c r="AJ420" s="430"/>
      <c r="AK420" s="430">
        <f>AK421</f>
        <v>0</v>
      </c>
      <c r="AL420" s="436"/>
      <c r="AM420" s="435"/>
      <c r="AS420" s="269">
        <f t="shared" si="133"/>
        <v>4482.908883000001</v>
      </c>
      <c r="AT420" s="269">
        <f t="shared" si="134"/>
        <v>2399.3379999999997</v>
      </c>
      <c r="AU420" s="269">
        <f t="shared" si="135"/>
        <v>0</v>
      </c>
      <c r="AV420" s="269">
        <f t="shared" si="136"/>
        <v>4366.0548830000007</v>
      </c>
      <c r="AW420" s="269">
        <f t="shared" si="137"/>
        <v>5985.0548830000007</v>
      </c>
    </row>
    <row r="421" spans="1:49" s="273" customFormat="1" ht="30" hidden="1" customHeight="1" outlineLevel="1">
      <c r="A421" s="424" t="s">
        <v>964</v>
      </c>
      <c r="B421" s="425" t="s">
        <v>223</v>
      </c>
      <c r="C421" s="425"/>
      <c r="D421" s="424"/>
      <c r="E421" s="424"/>
      <c r="F421" s="424"/>
      <c r="G421" s="424"/>
      <c r="H421" s="424"/>
      <c r="I421" s="430">
        <f>SUM(I422:I431)</f>
        <v>8433.3928830000004</v>
      </c>
      <c r="J421" s="430">
        <f>SUM(J422:J431)</f>
        <v>6765.3928830000004</v>
      </c>
      <c r="K421" s="430">
        <f>SUM(K422:K431)</f>
        <v>0</v>
      </c>
      <c r="L421" s="430">
        <f>SUM(L422:L431)</f>
        <v>668</v>
      </c>
      <c r="M421" s="430">
        <f>SUM(M422:M431)</f>
        <v>1000</v>
      </c>
      <c r="N421" s="330"/>
      <c r="O421" s="430">
        <f>SUM(O422:O431)</f>
        <v>0</v>
      </c>
      <c r="P421" s="430">
        <f>SUM(P422:P431)</f>
        <v>0</v>
      </c>
      <c r="Q421" s="330"/>
      <c r="R421" s="430">
        <f t="shared" ref="R421:AK421" si="140">SUM(R422:R431)</f>
        <v>0</v>
      </c>
      <c r="S421" s="430">
        <f t="shared" si="140"/>
        <v>0</v>
      </c>
      <c r="T421" s="430">
        <f t="shared" si="140"/>
        <v>1502.146</v>
      </c>
      <c r="U421" s="430">
        <f t="shared" si="140"/>
        <v>834.14599999999996</v>
      </c>
      <c r="V421" s="430">
        <f t="shared" si="140"/>
        <v>668</v>
      </c>
      <c r="W421" s="430">
        <f t="shared" si="140"/>
        <v>1502.146</v>
      </c>
      <c r="X421" s="430">
        <f t="shared" si="140"/>
        <v>834.14599999999996</v>
      </c>
      <c r="Y421" s="430">
        <f t="shared" si="140"/>
        <v>668</v>
      </c>
      <c r="Z421" s="430">
        <f t="shared" si="140"/>
        <v>2448.3379999999997</v>
      </c>
      <c r="AA421" s="430">
        <f t="shared" si="140"/>
        <v>2399.3379999999997</v>
      </c>
      <c r="AB421" s="430">
        <f t="shared" si="140"/>
        <v>0</v>
      </c>
      <c r="AC421" s="430">
        <f t="shared" si="140"/>
        <v>49</v>
      </c>
      <c r="AD421" s="430">
        <f t="shared" si="140"/>
        <v>0</v>
      </c>
      <c r="AE421" s="430">
        <f t="shared" si="140"/>
        <v>0</v>
      </c>
      <c r="AF421" s="430">
        <f t="shared" si="140"/>
        <v>2448.3379999999997</v>
      </c>
      <c r="AG421" s="430">
        <f t="shared" si="140"/>
        <v>2399.3379999999997</v>
      </c>
      <c r="AH421" s="430">
        <f t="shared" si="140"/>
        <v>0</v>
      </c>
      <c r="AI421" s="430">
        <f t="shared" si="140"/>
        <v>49</v>
      </c>
      <c r="AJ421" s="430">
        <f t="shared" si="140"/>
        <v>0</v>
      </c>
      <c r="AK421" s="430">
        <f t="shared" si="140"/>
        <v>0</v>
      </c>
      <c r="AL421" s="436"/>
      <c r="AM421" s="435"/>
      <c r="AS421" s="269">
        <f t="shared" si="133"/>
        <v>4482.908883000001</v>
      </c>
      <c r="AT421" s="269">
        <f t="shared" si="134"/>
        <v>2399.3379999999997</v>
      </c>
      <c r="AU421" s="269">
        <f t="shared" si="135"/>
        <v>0</v>
      </c>
      <c r="AV421" s="269">
        <f t="shared" si="136"/>
        <v>4366.0548830000007</v>
      </c>
      <c r="AW421" s="269">
        <f t="shared" si="137"/>
        <v>5985.0548830000007</v>
      </c>
    </row>
    <row r="422" spans="1:49" s="273" customFormat="1" ht="30" hidden="1" customHeight="1" outlineLevel="1">
      <c r="A422" s="426"/>
      <c r="B422" s="427" t="s">
        <v>1381</v>
      </c>
      <c r="C422" s="427">
        <v>7460934</v>
      </c>
      <c r="D422" s="426" t="s">
        <v>935</v>
      </c>
      <c r="E422" s="426" t="s">
        <v>931</v>
      </c>
      <c r="F422" s="426" t="s">
        <v>1382</v>
      </c>
      <c r="G422" s="426">
        <v>2014</v>
      </c>
      <c r="H422" s="426" t="s">
        <v>1383</v>
      </c>
      <c r="I422" s="431">
        <v>2200</v>
      </c>
      <c r="J422" s="431">
        <v>1532</v>
      </c>
      <c r="K422" s="431"/>
      <c r="L422" s="431">
        <v>668</v>
      </c>
      <c r="M422" s="431"/>
      <c r="N422" s="330"/>
      <c r="O422" s="431">
        <f t="shared" ref="O422:O431" si="141">SUM(P422:S422)</f>
        <v>0</v>
      </c>
      <c r="P422" s="431"/>
      <c r="Q422" s="330"/>
      <c r="R422" s="431"/>
      <c r="S422" s="431"/>
      <c r="T422" s="431">
        <f t="shared" ref="T422:T431" si="142">SUM(U422:V422)</f>
        <v>668</v>
      </c>
      <c r="U422" s="431">
        <v>0</v>
      </c>
      <c r="V422" s="431">
        <v>668</v>
      </c>
      <c r="W422" s="431">
        <f t="shared" ref="W422:W431" si="143">SUM(X422:Y422)</f>
        <v>668</v>
      </c>
      <c r="X422" s="431"/>
      <c r="Y422" s="431">
        <v>668</v>
      </c>
      <c r="Z422" s="431">
        <f>AA422+AB422+AC422+AE422</f>
        <v>385</v>
      </c>
      <c r="AA422" s="431">
        <v>336</v>
      </c>
      <c r="AB422" s="431"/>
      <c r="AC422" s="431">
        <v>49</v>
      </c>
      <c r="AD422" s="431"/>
      <c r="AE422" s="431"/>
      <c r="AF422" s="431">
        <v>385</v>
      </c>
      <c r="AG422" s="431">
        <v>336</v>
      </c>
      <c r="AH422" s="431"/>
      <c r="AI422" s="431">
        <v>49</v>
      </c>
      <c r="AJ422" s="431"/>
      <c r="AK422" s="431"/>
      <c r="AL422" s="438"/>
      <c r="AM422" s="435"/>
      <c r="AS422" s="269">
        <f t="shared" si="133"/>
        <v>1147</v>
      </c>
      <c r="AT422" s="269">
        <f t="shared" si="134"/>
        <v>336</v>
      </c>
      <c r="AU422" s="269">
        <f t="shared" si="135"/>
        <v>0</v>
      </c>
      <c r="AV422" s="269">
        <f t="shared" si="136"/>
        <v>1196</v>
      </c>
      <c r="AW422" s="269">
        <f t="shared" si="137"/>
        <v>1815</v>
      </c>
    </row>
    <row r="423" spans="1:49" s="273" customFormat="1" ht="30" hidden="1" customHeight="1" outlineLevel="1">
      <c r="A423" s="426"/>
      <c r="B423" s="427" t="s">
        <v>1384</v>
      </c>
      <c r="C423" s="427">
        <v>7514635</v>
      </c>
      <c r="D423" s="426" t="s">
        <v>935</v>
      </c>
      <c r="E423" s="426" t="s">
        <v>931</v>
      </c>
      <c r="F423" s="426" t="s">
        <v>1385</v>
      </c>
      <c r="G423" s="426">
        <v>2015</v>
      </c>
      <c r="H423" s="426" t="s">
        <v>1386</v>
      </c>
      <c r="I423" s="431">
        <v>1616.3848009999999</v>
      </c>
      <c r="J423" s="431">
        <v>1616.3848009999999</v>
      </c>
      <c r="K423" s="431"/>
      <c r="L423" s="431"/>
      <c r="M423" s="431"/>
      <c r="N423" s="330"/>
      <c r="O423" s="431">
        <f t="shared" si="141"/>
        <v>0</v>
      </c>
      <c r="P423" s="431"/>
      <c r="Q423" s="330"/>
      <c r="R423" s="431"/>
      <c r="S423" s="431"/>
      <c r="T423" s="431">
        <f t="shared" si="142"/>
        <v>500</v>
      </c>
      <c r="U423" s="431">
        <v>500</v>
      </c>
      <c r="V423" s="431"/>
      <c r="W423" s="431">
        <f t="shared" si="143"/>
        <v>500</v>
      </c>
      <c r="X423" s="431">
        <v>500</v>
      </c>
      <c r="Y423" s="431"/>
      <c r="Z423" s="431">
        <f>AA423+AB423+AC423+AE423</f>
        <v>912</v>
      </c>
      <c r="AA423" s="431">
        <f>381+531</f>
        <v>912</v>
      </c>
      <c r="AB423" s="431">
        <v>0</v>
      </c>
      <c r="AC423" s="431"/>
      <c r="AD423" s="431"/>
      <c r="AE423" s="431"/>
      <c r="AF423" s="431">
        <v>912</v>
      </c>
      <c r="AG423" s="431">
        <v>912</v>
      </c>
      <c r="AH423" s="431">
        <v>0</v>
      </c>
      <c r="AI423" s="431"/>
      <c r="AJ423" s="431"/>
      <c r="AK423" s="431"/>
      <c r="AL423" s="438">
        <v>88.535441999999904</v>
      </c>
      <c r="AM423" s="435"/>
      <c r="AS423" s="269">
        <f t="shared" si="133"/>
        <v>204.38480099999992</v>
      </c>
      <c r="AT423" s="269">
        <f t="shared" si="134"/>
        <v>912</v>
      </c>
      <c r="AU423" s="269">
        <f t="shared" si="135"/>
        <v>0</v>
      </c>
      <c r="AV423" s="269">
        <f t="shared" si="136"/>
        <v>704.38480099999992</v>
      </c>
      <c r="AW423" s="269">
        <f t="shared" si="137"/>
        <v>704.38480099999992</v>
      </c>
    </row>
    <row r="424" spans="1:49" s="273" customFormat="1" ht="30" hidden="1" customHeight="1" outlineLevel="1">
      <c r="A424" s="426"/>
      <c r="B424" s="427" t="s">
        <v>1387</v>
      </c>
      <c r="C424" s="427">
        <v>7471872</v>
      </c>
      <c r="D424" s="426" t="s">
        <v>1388</v>
      </c>
      <c r="E424" s="426" t="s">
        <v>1389</v>
      </c>
      <c r="F424" s="426" t="s">
        <v>1390</v>
      </c>
      <c r="G424" s="426">
        <v>2014</v>
      </c>
      <c r="H424" s="426" t="s">
        <v>1391</v>
      </c>
      <c r="I424" s="431">
        <v>2959.16392</v>
      </c>
      <c r="J424" s="431">
        <v>1959.16392</v>
      </c>
      <c r="K424" s="431"/>
      <c r="L424" s="431"/>
      <c r="M424" s="431">
        <f>I424-J424</f>
        <v>1000</v>
      </c>
      <c r="N424" s="330"/>
      <c r="O424" s="431">
        <f t="shared" si="141"/>
        <v>0</v>
      </c>
      <c r="P424" s="431"/>
      <c r="Q424" s="330"/>
      <c r="R424" s="431"/>
      <c r="S424" s="431"/>
      <c r="T424" s="431">
        <f t="shared" si="142"/>
        <v>0</v>
      </c>
      <c r="U424" s="431">
        <v>0</v>
      </c>
      <c r="V424" s="431"/>
      <c r="W424" s="431">
        <f t="shared" si="143"/>
        <v>0</v>
      </c>
      <c r="X424" s="431"/>
      <c r="Y424" s="431"/>
      <c r="Z424" s="431">
        <f>AA424+AB424+AC424+AE424</f>
        <v>743</v>
      </c>
      <c r="AA424" s="431">
        <v>743</v>
      </c>
      <c r="AB424" s="431"/>
      <c r="AC424" s="431"/>
      <c r="AD424" s="431"/>
      <c r="AE424" s="431"/>
      <c r="AF424" s="431">
        <v>743</v>
      </c>
      <c r="AG424" s="431">
        <v>743</v>
      </c>
      <c r="AH424" s="431"/>
      <c r="AI424" s="431"/>
      <c r="AJ424" s="431"/>
      <c r="AK424" s="431"/>
      <c r="AL424" s="438"/>
      <c r="AM424" s="435"/>
      <c r="AS424" s="269">
        <f t="shared" si="133"/>
        <v>2216.16392</v>
      </c>
      <c r="AT424" s="269">
        <f t="shared" si="134"/>
        <v>743</v>
      </c>
      <c r="AU424" s="269">
        <f t="shared" si="135"/>
        <v>0</v>
      </c>
      <c r="AV424" s="269">
        <f t="shared" si="136"/>
        <v>1216.16392</v>
      </c>
      <c r="AW424" s="269">
        <f t="shared" si="137"/>
        <v>2216.16392</v>
      </c>
    </row>
    <row r="425" spans="1:49" s="273" customFormat="1" ht="30" hidden="1" customHeight="1" outlineLevel="1">
      <c r="A425" s="426"/>
      <c r="B425" s="427" t="s">
        <v>1392</v>
      </c>
      <c r="C425" s="427">
        <v>7446591</v>
      </c>
      <c r="D425" s="426" t="s">
        <v>948</v>
      </c>
      <c r="E425" s="426" t="s">
        <v>1393</v>
      </c>
      <c r="F425" s="426" t="s">
        <v>1394</v>
      </c>
      <c r="G425" s="426">
        <v>2014</v>
      </c>
      <c r="H425" s="426" t="s">
        <v>1395</v>
      </c>
      <c r="I425" s="431">
        <f>J425</f>
        <v>389.996803</v>
      </c>
      <c r="J425" s="431">
        <v>389.996803</v>
      </c>
      <c r="K425" s="431"/>
      <c r="L425" s="431"/>
      <c r="M425" s="431"/>
      <c r="N425" s="330"/>
      <c r="O425" s="431">
        <f t="shared" si="141"/>
        <v>0</v>
      </c>
      <c r="P425" s="431"/>
      <c r="Q425" s="330"/>
      <c r="R425" s="431"/>
      <c r="S425" s="431"/>
      <c r="T425" s="431">
        <f t="shared" si="142"/>
        <v>334.14600000000002</v>
      </c>
      <c r="U425" s="431">
        <v>334.14600000000002</v>
      </c>
      <c r="V425" s="431"/>
      <c r="W425" s="431">
        <f t="shared" si="143"/>
        <v>334.14600000000002</v>
      </c>
      <c r="X425" s="431">
        <v>334.14600000000002</v>
      </c>
      <c r="Y425" s="431"/>
      <c r="Z425" s="431">
        <v>51.545000000000002</v>
      </c>
      <c r="AA425" s="431">
        <v>51.545000000000002</v>
      </c>
      <c r="AB425" s="431"/>
      <c r="AC425" s="431"/>
      <c r="AD425" s="431"/>
      <c r="AE425" s="431"/>
      <c r="AF425" s="431">
        <v>51.545000000000002</v>
      </c>
      <c r="AG425" s="431">
        <v>51.545000000000002</v>
      </c>
      <c r="AH425" s="431"/>
      <c r="AI425" s="431"/>
      <c r="AJ425" s="431"/>
      <c r="AK425" s="431"/>
      <c r="AL425" s="438">
        <f>SUM(AL443:AL458)</f>
        <v>0</v>
      </c>
      <c r="AM425" s="435"/>
      <c r="AS425" s="269">
        <f t="shared" si="133"/>
        <v>4.3058029999999832</v>
      </c>
      <c r="AT425" s="269">
        <f t="shared" si="134"/>
        <v>51.545000000000002</v>
      </c>
      <c r="AU425" s="269">
        <f t="shared" si="135"/>
        <v>0</v>
      </c>
      <c r="AV425" s="269">
        <f t="shared" si="136"/>
        <v>338.45180299999998</v>
      </c>
      <c r="AW425" s="269">
        <f t="shared" si="137"/>
        <v>338.45180299999998</v>
      </c>
    </row>
    <row r="426" spans="1:49" s="273" customFormat="1" ht="30" hidden="1" customHeight="1" outlineLevel="1">
      <c r="A426" s="426"/>
      <c r="B426" s="427" t="s">
        <v>1396</v>
      </c>
      <c r="C426" s="427">
        <v>7460941</v>
      </c>
      <c r="D426" s="426" t="s">
        <v>1397</v>
      </c>
      <c r="E426" s="426" t="s">
        <v>1398</v>
      </c>
      <c r="F426" s="426" t="s">
        <v>1399</v>
      </c>
      <c r="G426" s="426">
        <v>2014</v>
      </c>
      <c r="H426" s="426" t="s">
        <v>1400</v>
      </c>
      <c r="I426" s="431">
        <v>202.076121</v>
      </c>
      <c r="J426" s="431">
        <v>202.076121</v>
      </c>
      <c r="K426" s="431"/>
      <c r="L426" s="431"/>
      <c r="M426" s="431"/>
      <c r="N426" s="330"/>
      <c r="O426" s="431">
        <f t="shared" si="141"/>
        <v>0</v>
      </c>
      <c r="P426" s="431"/>
      <c r="Q426" s="330"/>
      <c r="R426" s="431"/>
      <c r="S426" s="431"/>
      <c r="T426" s="431">
        <f t="shared" si="142"/>
        <v>0</v>
      </c>
      <c r="U426" s="431">
        <v>0</v>
      </c>
      <c r="V426" s="431"/>
      <c r="W426" s="431">
        <f t="shared" si="143"/>
        <v>0</v>
      </c>
      <c r="X426" s="431"/>
      <c r="Y426" s="431"/>
      <c r="Z426" s="431">
        <f t="shared" ref="Z426:Z431" si="144">AA426+AB426+AC426+AE426</f>
        <v>64.14</v>
      </c>
      <c r="AA426" s="431">
        <v>64.14</v>
      </c>
      <c r="AB426" s="431"/>
      <c r="AC426" s="431"/>
      <c r="AD426" s="431"/>
      <c r="AE426" s="431"/>
      <c r="AF426" s="431">
        <v>64.14</v>
      </c>
      <c r="AG426" s="431">
        <v>64.14</v>
      </c>
      <c r="AH426" s="431"/>
      <c r="AI426" s="431"/>
      <c r="AJ426" s="431"/>
      <c r="AK426" s="431"/>
      <c r="AL426" s="438"/>
      <c r="AM426" s="435"/>
      <c r="AS426" s="269">
        <f t="shared" si="133"/>
        <v>137.93612100000001</v>
      </c>
      <c r="AT426" s="269">
        <f t="shared" si="134"/>
        <v>64.14</v>
      </c>
      <c r="AU426" s="269">
        <f t="shared" si="135"/>
        <v>0</v>
      </c>
      <c r="AV426" s="269">
        <f t="shared" si="136"/>
        <v>137.93612100000001</v>
      </c>
      <c r="AW426" s="269">
        <f t="shared" si="137"/>
        <v>137.93612100000001</v>
      </c>
    </row>
    <row r="427" spans="1:49" s="273" customFormat="1" ht="30" hidden="1" customHeight="1" outlineLevel="1">
      <c r="A427" s="426"/>
      <c r="B427" s="427" t="s">
        <v>1401</v>
      </c>
      <c r="C427" s="427">
        <v>7506767</v>
      </c>
      <c r="D427" s="426" t="s">
        <v>1397</v>
      </c>
      <c r="E427" s="426" t="s">
        <v>1398</v>
      </c>
      <c r="F427" s="426" t="s">
        <v>1402</v>
      </c>
      <c r="G427" s="426">
        <v>2015</v>
      </c>
      <c r="H427" s="426" t="s">
        <v>1403</v>
      </c>
      <c r="I427" s="431">
        <v>166.06932900000001</v>
      </c>
      <c r="J427" s="431">
        <v>166.06932900000001</v>
      </c>
      <c r="K427" s="431"/>
      <c r="L427" s="431"/>
      <c r="M427" s="431"/>
      <c r="N427" s="330"/>
      <c r="O427" s="431">
        <f t="shared" si="141"/>
        <v>0</v>
      </c>
      <c r="P427" s="431"/>
      <c r="Q427" s="330"/>
      <c r="R427" s="431"/>
      <c r="S427" s="431"/>
      <c r="T427" s="431">
        <f t="shared" si="142"/>
        <v>0</v>
      </c>
      <c r="U427" s="431">
        <v>0</v>
      </c>
      <c r="V427" s="431"/>
      <c r="W427" s="431">
        <f t="shared" si="143"/>
        <v>0</v>
      </c>
      <c r="X427" s="431"/>
      <c r="Y427" s="431"/>
      <c r="Z427" s="431">
        <f t="shared" si="144"/>
        <v>27.369</v>
      </c>
      <c r="AA427" s="431">
        <v>27.369</v>
      </c>
      <c r="AB427" s="431"/>
      <c r="AC427" s="431"/>
      <c r="AD427" s="431"/>
      <c r="AE427" s="431"/>
      <c r="AF427" s="431">
        <v>27.369</v>
      </c>
      <c r="AG427" s="431">
        <v>27.369</v>
      </c>
      <c r="AH427" s="431"/>
      <c r="AI427" s="431"/>
      <c r="AJ427" s="431"/>
      <c r="AK427" s="431"/>
      <c r="AL427" s="438"/>
      <c r="AM427" s="435"/>
      <c r="AS427" s="269">
        <f t="shared" si="133"/>
        <v>138.70032900000001</v>
      </c>
      <c r="AT427" s="269">
        <f t="shared" si="134"/>
        <v>27.369</v>
      </c>
      <c r="AU427" s="269">
        <f t="shared" si="135"/>
        <v>0</v>
      </c>
      <c r="AV427" s="269">
        <f t="shared" si="136"/>
        <v>138.70032900000001</v>
      </c>
      <c r="AW427" s="269">
        <f t="shared" si="137"/>
        <v>138.70032900000001</v>
      </c>
    </row>
    <row r="428" spans="1:49" s="273" customFormat="1" ht="30" hidden="1" customHeight="1" outlineLevel="1">
      <c r="A428" s="426"/>
      <c r="B428" s="427" t="s">
        <v>1404</v>
      </c>
      <c r="C428" s="427">
        <v>7506786</v>
      </c>
      <c r="D428" s="426" t="s">
        <v>1397</v>
      </c>
      <c r="E428" s="426" t="s">
        <v>1398</v>
      </c>
      <c r="F428" s="426" t="s">
        <v>1405</v>
      </c>
      <c r="G428" s="426">
        <v>2015</v>
      </c>
      <c r="H428" s="426" t="s">
        <v>1406</v>
      </c>
      <c r="I428" s="431">
        <v>195.97814</v>
      </c>
      <c r="J428" s="431">
        <v>195.97814</v>
      </c>
      <c r="K428" s="431"/>
      <c r="L428" s="431"/>
      <c r="M428" s="431"/>
      <c r="N428" s="330"/>
      <c r="O428" s="431">
        <f t="shared" si="141"/>
        <v>0</v>
      </c>
      <c r="P428" s="431"/>
      <c r="Q428" s="330"/>
      <c r="R428" s="431"/>
      <c r="S428" s="431"/>
      <c r="T428" s="431">
        <f t="shared" si="142"/>
        <v>0</v>
      </c>
      <c r="U428" s="431">
        <v>0</v>
      </c>
      <c r="V428" s="431"/>
      <c r="W428" s="431">
        <f t="shared" si="143"/>
        <v>0</v>
      </c>
      <c r="X428" s="431"/>
      <c r="Y428" s="431"/>
      <c r="Z428" s="431">
        <f t="shared" si="144"/>
        <v>86.7</v>
      </c>
      <c r="AA428" s="431">
        <v>86.7</v>
      </c>
      <c r="AB428" s="431"/>
      <c r="AC428" s="431"/>
      <c r="AD428" s="431"/>
      <c r="AE428" s="431"/>
      <c r="AF428" s="431">
        <v>86.7</v>
      </c>
      <c r="AG428" s="431">
        <v>86.7</v>
      </c>
      <c r="AH428" s="431"/>
      <c r="AI428" s="431"/>
      <c r="AJ428" s="431"/>
      <c r="AK428" s="431"/>
      <c r="AL428" s="438"/>
      <c r="AM428" s="435"/>
      <c r="AS428" s="269">
        <f t="shared" si="133"/>
        <v>109.27813999999999</v>
      </c>
      <c r="AT428" s="269">
        <f t="shared" si="134"/>
        <v>86.7</v>
      </c>
      <c r="AU428" s="269">
        <f t="shared" si="135"/>
        <v>0</v>
      </c>
      <c r="AV428" s="269">
        <f t="shared" si="136"/>
        <v>109.27813999999999</v>
      </c>
      <c r="AW428" s="269">
        <f t="shared" si="137"/>
        <v>109.27813999999999</v>
      </c>
    </row>
    <row r="429" spans="1:49" s="273" customFormat="1" ht="30" hidden="1" customHeight="1" outlineLevel="1">
      <c r="A429" s="426"/>
      <c r="B429" s="427" t="s">
        <v>1407</v>
      </c>
      <c r="C429" s="427">
        <v>7451053</v>
      </c>
      <c r="D429" s="426" t="s">
        <v>1397</v>
      </c>
      <c r="E429" s="426" t="s">
        <v>1398</v>
      </c>
      <c r="F429" s="426" t="s">
        <v>1408</v>
      </c>
      <c r="G429" s="426">
        <v>2013</v>
      </c>
      <c r="H429" s="426" t="s">
        <v>1409</v>
      </c>
      <c r="I429" s="431">
        <v>337.15699999999998</v>
      </c>
      <c r="J429" s="431">
        <v>337.15699999999998</v>
      </c>
      <c r="K429" s="431"/>
      <c r="L429" s="431"/>
      <c r="M429" s="431"/>
      <c r="N429" s="330"/>
      <c r="O429" s="431">
        <f t="shared" si="141"/>
        <v>0</v>
      </c>
      <c r="P429" s="431"/>
      <c r="Q429" s="330"/>
      <c r="R429" s="431"/>
      <c r="S429" s="431"/>
      <c r="T429" s="431">
        <f t="shared" si="142"/>
        <v>0</v>
      </c>
      <c r="U429" s="431">
        <v>0</v>
      </c>
      <c r="V429" s="431"/>
      <c r="W429" s="431">
        <f t="shared" si="143"/>
        <v>0</v>
      </c>
      <c r="X429" s="431"/>
      <c r="Y429" s="431"/>
      <c r="Z429" s="431">
        <f t="shared" si="144"/>
        <v>19.516999999999999</v>
      </c>
      <c r="AA429" s="431">
        <v>19.516999999999999</v>
      </c>
      <c r="AB429" s="431"/>
      <c r="AC429" s="431"/>
      <c r="AD429" s="431"/>
      <c r="AE429" s="431"/>
      <c r="AF429" s="431">
        <v>19.516999999999999</v>
      </c>
      <c r="AG429" s="431">
        <v>19.516999999999999</v>
      </c>
      <c r="AH429" s="431"/>
      <c r="AI429" s="431"/>
      <c r="AJ429" s="431"/>
      <c r="AK429" s="431"/>
      <c r="AL429" s="438"/>
      <c r="AM429" s="435"/>
      <c r="AS429" s="269">
        <f t="shared" si="133"/>
        <v>317.64</v>
      </c>
      <c r="AT429" s="269">
        <f t="shared" si="134"/>
        <v>19.516999999999999</v>
      </c>
      <c r="AU429" s="269">
        <f t="shared" si="135"/>
        <v>0</v>
      </c>
      <c r="AV429" s="269">
        <f t="shared" si="136"/>
        <v>317.64</v>
      </c>
      <c r="AW429" s="269">
        <f t="shared" si="137"/>
        <v>317.64</v>
      </c>
    </row>
    <row r="430" spans="1:49" s="273" customFormat="1" ht="30" hidden="1" customHeight="1" outlineLevel="1">
      <c r="A430" s="426"/>
      <c r="B430" s="427" t="s">
        <v>1410</v>
      </c>
      <c r="C430" s="427">
        <v>7535349</v>
      </c>
      <c r="D430" s="426" t="s">
        <v>1397</v>
      </c>
      <c r="E430" s="426" t="s">
        <v>1398</v>
      </c>
      <c r="F430" s="426" t="s">
        <v>1411</v>
      </c>
      <c r="G430" s="426">
        <v>2015</v>
      </c>
      <c r="H430" s="426" t="s">
        <v>1412</v>
      </c>
      <c r="I430" s="431">
        <v>173.578</v>
      </c>
      <c r="J430" s="431">
        <v>173.578</v>
      </c>
      <c r="K430" s="431"/>
      <c r="L430" s="431"/>
      <c r="M430" s="431"/>
      <c r="N430" s="330"/>
      <c r="O430" s="431">
        <f t="shared" si="141"/>
        <v>0</v>
      </c>
      <c r="P430" s="431"/>
      <c r="Q430" s="330"/>
      <c r="R430" s="431"/>
      <c r="S430" s="431"/>
      <c r="T430" s="431">
        <f t="shared" si="142"/>
        <v>0</v>
      </c>
      <c r="U430" s="431">
        <v>0</v>
      </c>
      <c r="V430" s="431"/>
      <c r="W430" s="431">
        <f t="shared" si="143"/>
        <v>0</v>
      </c>
      <c r="X430" s="431"/>
      <c r="Y430" s="431"/>
      <c r="Z430" s="431">
        <f t="shared" si="144"/>
        <v>64.867000000000004</v>
      </c>
      <c r="AA430" s="431">
        <v>64.867000000000004</v>
      </c>
      <c r="AB430" s="431"/>
      <c r="AC430" s="431"/>
      <c r="AD430" s="431"/>
      <c r="AE430" s="431"/>
      <c r="AF430" s="431">
        <v>64.867000000000004</v>
      </c>
      <c r="AG430" s="431">
        <v>64.867000000000004</v>
      </c>
      <c r="AH430" s="431"/>
      <c r="AI430" s="431"/>
      <c r="AJ430" s="431"/>
      <c r="AK430" s="431"/>
      <c r="AL430" s="438"/>
      <c r="AM430" s="435"/>
      <c r="AS430" s="269">
        <f t="shared" si="133"/>
        <v>108.711</v>
      </c>
      <c r="AT430" s="269">
        <f t="shared" si="134"/>
        <v>64.867000000000004</v>
      </c>
      <c r="AU430" s="269">
        <f t="shared" si="135"/>
        <v>0</v>
      </c>
      <c r="AV430" s="269">
        <f t="shared" si="136"/>
        <v>108.711</v>
      </c>
      <c r="AW430" s="269">
        <f t="shared" si="137"/>
        <v>108.711</v>
      </c>
    </row>
    <row r="431" spans="1:49" s="273" customFormat="1" ht="30" hidden="1" customHeight="1" outlineLevel="1">
      <c r="A431" s="426"/>
      <c r="B431" s="427" t="s">
        <v>1413</v>
      </c>
      <c r="C431" s="427">
        <v>7506777</v>
      </c>
      <c r="D431" s="426" t="s">
        <v>1397</v>
      </c>
      <c r="E431" s="426" t="s">
        <v>1398</v>
      </c>
      <c r="F431" s="426" t="s">
        <v>1414</v>
      </c>
      <c r="G431" s="426">
        <v>2015</v>
      </c>
      <c r="H431" s="426" t="s">
        <v>1415</v>
      </c>
      <c r="I431" s="431">
        <v>192.98876899999999</v>
      </c>
      <c r="J431" s="431">
        <v>192.98876899999999</v>
      </c>
      <c r="K431" s="431"/>
      <c r="L431" s="431"/>
      <c r="M431" s="431"/>
      <c r="N431" s="330"/>
      <c r="O431" s="431">
        <f t="shared" si="141"/>
        <v>0</v>
      </c>
      <c r="P431" s="431"/>
      <c r="Q431" s="330"/>
      <c r="R431" s="431"/>
      <c r="S431" s="431"/>
      <c r="T431" s="431">
        <f t="shared" si="142"/>
        <v>0</v>
      </c>
      <c r="U431" s="431">
        <v>0</v>
      </c>
      <c r="V431" s="431"/>
      <c r="W431" s="431">
        <f t="shared" si="143"/>
        <v>0</v>
      </c>
      <c r="X431" s="431"/>
      <c r="Y431" s="431"/>
      <c r="Z431" s="431">
        <f t="shared" si="144"/>
        <v>94.2</v>
      </c>
      <c r="AA431" s="431">
        <v>94.2</v>
      </c>
      <c r="AB431" s="431"/>
      <c r="AC431" s="431"/>
      <c r="AD431" s="431"/>
      <c r="AE431" s="431"/>
      <c r="AF431" s="431">
        <v>94.2</v>
      </c>
      <c r="AG431" s="431">
        <v>94.2</v>
      </c>
      <c r="AH431" s="431"/>
      <c r="AI431" s="431"/>
      <c r="AJ431" s="431"/>
      <c r="AK431" s="431"/>
      <c r="AL431" s="438"/>
      <c r="AM431" s="435"/>
      <c r="AS431" s="269">
        <f t="shared" si="133"/>
        <v>98.788768999999988</v>
      </c>
      <c r="AT431" s="269">
        <f t="shared" si="134"/>
        <v>94.2</v>
      </c>
      <c r="AU431" s="269">
        <f t="shared" si="135"/>
        <v>0</v>
      </c>
      <c r="AV431" s="269">
        <f t="shared" si="136"/>
        <v>98.788768999999988</v>
      </c>
      <c r="AW431" s="269">
        <f t="shared" si="137"/>
        <v>98.788768999999988</v>
      </c>
    </row>
    <row r="432" spans="1:49" s="273" customFormat="1" ht="30" hidden="1" customHeight="1" outlineLevel="1">
      <c r="A432" s="424" t="s">
        <v>51</v>
      </c>
      <c r="B432" s="425" t="s">
        <v>255</v>
      </c>
      <c r="C432" s="425"/>
      <c r="D432" s="424"/>
      <c r="E432" s="424"/>
      <c r="F432" s="424"/>
      <c r="G432" s="424"/>
      <c r="H432" s="424"/>
      <c r="I432" s="430">
        <f>I433</f>
        <v>25379.62917709356</v>
      </c>
      <c r="J432" s="430">
        <f>J433</f>
        <v>22994.288148</v>
      </c>
      <c r="K432" s="430">
        <f>K433</f>
        <v>1000</v>
      </c>
      <c r="L432" s="430">
        <f>L433</f>
        <v>214.38888888888891</v>
      </c>
      <c r="M432" s="430">
        <f>M433</f>
        <v>1170.296649204678</v>
      </c>
      <c r="N432" s="330"/>
      <c r="O432" s="430">
        <f>O433</f>
        <v>16071.043051040933</v>
      </c>
      <c r="P432" s="430">
        <f>P433</f>
        <v>14995.547084</v>
      </c>
      <c r="Q432" s="330"/>
      <c r="R432" s="430">
        <f t="shared" ref="R432:AC432" si="145">R433</f>
        <v>214.38888888888891</v>
      </c>
      <c r="S432" s="430">
        <f t="shared" si="145"/>
        <v>861.10707815204694</v>
      </c>
      <c r="T432" s="430">
        <f t="shared" si="145"/>
        <v>0</v>
      </c>
      <c r="U432" s="430">
        <f t="shared" si="145"/>
        <v>0</v>
      </c>
      <c r="V432" s="430">
        <f t="shared" si="145"/>
        <v>0</v>
      </c>
      <c r="W432" s="430">
        <f t="shared" si="145"/>
        <v>0</v>
      </c>
      <c r="X432" s="430">
        <f t="shared" si="145"/>
        <v>0</v>
      </c>
      <c r="Y432" s="430">
        <f t="shared" si="145"/>
        <v>0</v>
      </c>
      <c r="Z432" s="430">
        <f t="shared" si="145"/>
        <v>24903.281566315782</v>
      </c>
      <c r="AA432" s="430">
        <f t="shared" si="145"/>
        <v>22783.187037999996</v>
      </c>
      <c r="AB432" s="430">
        <f t="shared" si="145"/>
        <v>1000</v>
      </c>
      <c r="AC432" s="430">
        <f t="shared" si="145"/>
        <v>214</v>
      </c>
      <c r="AD432" s="430"/>
      <c r="AE432" s="430">
        <f>AE433</f>
        <v>906.09452831578926</v>
      </c>
      <c r="AF432" s="430">
        <f>AF433</f>
        <v>24903.751566315786</v>
      </c>
      <c r="AG432" s="430">
        <f>AG433</f>
        <v>22783.657037999998</v>
      </c>
      <c r="AH432" s="430">
        <f>AH433</f>
        <v>1000</v>
      </c>
      <c r="AI432" s="430">
        <f>AI433</f>
        <v>214</v>
      </c>
      <c r="AJ432" s="430"/>
      <c r="AK432" s="430">
        <f>AK433</f>
        <v>906.09452831578926</v>
      </c>
      <c r="AL432" s="436"/>
      <c r="AM432" s="435"/>
      <c r="AS432" s="269">
        <f t="shared" si="133"/>
        <v>475.87761077777395</v>
      </c>
      <c r="AT432" s="269">
        <f t="shared" si="134"/>
        <v>22783.657037999998</v>
      </c>
      <c r="AU432" s="269">
        <f t="shared" si="135"/>
        <v>0</v>
      </c>
      <c r="AV432" s="269">
        <f t="shared" si="136"/>
        <v>210.63111000000208</v>
      </c>
      <c r="AW432" s="269">
        <f t="shared" si="137"/>
        <v>475.87761077777395</v>
      </c>
    </row>
    <row r="433" spans="1:49" s="273" customFormat="1" ht="30" hidden="1" customHeight="1" outlineLevel="1">
      <c r="A433" s="424"/>
      <c r="B433" s="425" t="s">
        <v>1213</v>
      </c>
      <c r="C433" s="425"/>
      <c r="D433" s="424"/>
      <c r="E433" s="424"/>
      <c r="F433" s="424"/>
      <c r="G433" s="424"/>
      <c r="H433" s="424"/>
      <c r="I433" s="430">
        <f>SUM(I434:I486)</f>
        <v>25379.62917709356</v>
      </c>
      <c r="J433" s="430">
        <f>SUM(J434:J486)</f>
        <v>22994.288148</v>
      </c>
      <c r="K433" s="430">
        <f>SUM(K434:K486)</f>
        <v>1000</v>
      </c>
      <c r="L433" s="430">
        <f>SUM(L434:L486)</f>
        <v>214.38888888888891</v>
      </c>
      <c r="M433" s="430">
        <f>SUM(M434:M486)</f>
        <v>1170.296649204678</v>
      </c>
      <c r="N433" s="330"/>
      <c r="O433" s="430">
        <f>SUM(O434:O486)</f>
        <v>16071.043051040933</v>
      </c>
      <c r="P433" s="430">
        <f>SUM(P434:P486)</f>
        <v>14995.547084</v>
      </c>
      <c r="Q433" s="330"/>
      <c r="R433" s="430">
        <f t="shared" ref="R433:AC433" si="146">SUM(R434:R486)</f>
        <v>214.38888888888891</v>
      </c>
      <c r="S433" s="430">
        <f t="shared" si="146"/>
        <v>861.10707815204694</v>
      </c>
      <c r="T433" s="430">
        <f t="shared" si="146"/>
        <v>0</v>
      </c>
      <c r="U433" s="430">
        <f t="shared" si="146"/>
        <v>0</v>
      </c>
      <c r="V433" s="430">
        <f t="shared" si="146"/>
        <v>0</v>
      </c>
      <c r="W433" s="430">
        <f t="shared" si="146"/>
        <v>0</v>
      </c>
      <c r="X433" s="430">
        <f t="shared" si="146"/>
        <v>0</v>
      </c>
      <c r="Y433" s="430">
        <f t="shared" si="146"/>
        <v>0</v>
      </c>
      <c r="Z433" s="430">
        <f t="shared" si="146"/>
        <v>24903.281566315782</v>
      </c>
      <c r="AA433" s="430">
        <f t="shared" si="146"/>
        <v>22783.187037999996</v>
      </c>
      <c r="AB433" s="430">
        <f t="shared" si="146"/>
        <v>1000</v>
      </c>
      <c r="AC433" s="430">
        <f t="shared" si="146"/>
        <v>214</v>
      </c>
      <c r="AD433" s="430"/>
      <c r="AE433" s="430">
        <f>SUM(AE434:AE486)</f>
        <v>906.09452831578926</v>
      </c>
      <c r="AF433" s="430">
        <f>SUM(AF434:AF486)</f>
        <v>24903.751566315786</v>
      </c>
      <c r="AG433" s="430">
        <f>SUM(AG434:AG486)</f>
        <v>22783.657037999998</v>
      </c>
      <c r="AH433" s="430">
        <f>SUM(AH434:AH486)</f>
        <v>1000</v>
      </c>
      <c r="AI433" s="430">
        <f>SUM(AI434:AI486)</f>
        <v>214</v>
      </c>
      <c r="AJ433" s="430"/>
      <c r="AK433" s="430">
        <f>SUM(AK434:AK486)</f>
        <v>906.09452831578926</v>
      </c>
      <c r="AL433" s="436"/>
      <c r="AM433" s="435"/>
      <c r="AS433" s="269">
        <f t="shared" si="133"/>
        <v>475.87761077777395</v>
      </c>
      <c r="AT433" s="269">
        <f t="shared" si="134"/>
        <v>22783.657037999998</v>
      </c>
      <c r="AU433" s="269">
        <f t="shared" si="135"/>
        <v>0</v>
      </c>
      <c r="AV433" s="269">
        <f t="shared" si="136"/>
        <v>210.63111000000208</v>
      </c>
      <c r="AW433" s="269">
        <f t="shared" si="137"/>
        <v>475.87761077777395</v>
      </c>
    </row>
    <row r="434" spans="1:49" s="273" customFormat="1" ht="30" hidden="1" customHeight="1" outlineLevel="1">
      <c r="A434" s="426"/>
      <c r="B434" s="427" t="s">
        <v>1416</v>
      </c>
      <c r="C434" s="427" t="s">
        <v>1417</v>
      </c>
      <c r="D434" s="426" t="s">
        <v>1397</v>
      </c>
      <c r="E434" s="426" t="s">
        <v>927</v>
      </c>
      <c r="F434" s="426" t="s">
        <v>1418</v>
      </c>
      <c r="G434" s="426">
        <v>2016</v>
      </c>
      <c r="H434" s="426" t="s">
        <v>1419</v>
      </c>
      <c r="I434" s="431">
        <v>137</v>
      </c>
      <c r="J434" s="431">
        <v>126.85552</v>
      </c>
      <c r="K434" s="431"/>
      <c r="L434" s="431"/>
      <c r="M434" s="431">
        <v>9.9</v>
      </c>
      <c r="N434" s="330"/>
      <c r="O434" s="431">
        <f t="shared" ref="O434:O465" si="147">SUM(P434:S434)</f>
        <v>138</v>
      </c>
      <c r="P434" s="431">
        <v>128</v>
      </c>
      <c r="Q434" s="330"/>
      <c r="R434" s="431"/>
      <c r="S434" s="431">
        <v>10</v>
      </c>
      <c r="T434" s="431"/>
      <c r="U434" s="431"/>
      <c r="V434" s="431"/>
      <c r="W434" s="431"/>
      <c r="X434" s="431"/>
      <c r="Y434" s="431"/>
      <c r="Z434" s="431">
        <f t="shared" ref="Z434:Z462" si="148">AA434+AB434+AC434+AE434</f>
        <v>127.764</v>
      </c>
      <c r="AA434" s="431">
        <v>127.764</v>
      </c>
      <c r="AB434" s="431"/>
      <c r="AC434" s="431"/>
      <c r="AD434" s="431"/>
      <c r="AE434" s="431"/>
      <c r="AF434" s="431">
        <v>127.764</v>
      </c>
      <c r="AG434" s="431">
        <v>127.764</v>
      </c>
      <c r="AH434" s="431"/>
      <c r="AI434" s="431"/>
      <c r="AJ434" s="431"/>
      <c r="AK434" s="431"/>
      <c r="AL434" s="438"/>
      <c r="AM434" s="435"/>
      <c r="AS434" s="269">
        <f t="shared" si="133"/>
        <v>9.2360000000000042</v>
      </c>
      <c r="AT434" s="269">
        <f t="shared" si="134"/>
        <v>127.764</v>
      </c>
      <c r="AU434" s="269">
        <f t="shared" si="135"/>
        <v>0</v>
      </c>
      <c r="AV434" s="269">
        <f t="shared" si="136"/>
        <v>-0.90847999999999729</v>
      </c>
      <c r="AW434" s="269">
        <f t="shared" si="137"/>
        <v>9.2360000000000042</v>
      </c>
    </row>
    <row r="435" spans="1:49" s="273" customFormat="1" ht="30" hidden="1" customHeight="1" outlineLevel="1">
      <c r="A435" s="426"/>
      <c r="B435" s="427" t="s">
        <v>1420</v>
      </c>
      <c r="C435" s="427" t="s">
        <v>1421</v>
      </c>
      <c r="D435" s="426" t="s">
        <v>1397</v>
      </c>
      <c r="E435" s="426" t="s">
        <v>927</v>
      </c>
      <c r="F435" s="426" t="s">
        <v>1422</v>
      </c>
      <c r="G435" s="426">
        <v>2016</v>
      </c>
      <c r="H435" s="426" t="s">
        <v>1423</v>
      </c>
      <c r="I435" s="431">
        <v>94.3</v>
      </c>
      <c r="J435" s="431">
        <v>86.3</v>
      </c>
      <c r="K435" s="431"/>
      <c r="L435" s="431"/>
      <c r="M435" s="431">
        <v>7.9</v>
      </c>
      <c r="N435" s="330"/>
      <c r="O435" s="431">
        <f t="shared" si="147"/>
        <v>94</v>
      </c>
      <c r="P435" s="431">
        <v>86</v>
      </c>
      <c r="Q435" s="330"/>
      <c r="R435" s="431"/>
      <c r="S435" s="431">
        <v>8</v>
      </c>
      <c r="T435" s="431"/>
      <c r="U435" s="431"/>
      <c r="V435" s="431"/>
      <c r="W435" s="431"/>
      <c r="X435" s="431"/>
      <c r="Y435" s="431"/>
      <c r="Z435" s="431">
        <f t="shared" si="148"/>
        <v>86.3</v>
      </c>
      <c r="AA435" s="431">
        <v>86.3</v>
      </c>
      <c r="AB435" s="431"/>
      <c r="AC435" s="431"/>
      <c r="AD435" s="431"/>
      <c r="AE435" s="431"/>
      <c r="AF435" s="431">
        <v>86.3</v>
      </c>
      <c r="AG435" s="431">
        <v>86.3</v>
      </c>
      <c r="AH435" s="431"/>
      <c r="AI435" s="431"/>
      <c r="AJ435" s="431"/>
      <c r="AK435" s="431"/>
      <c r="AL435" s="438"/>
      <c r="AM435" s="435"/>
      <c r="AS435" s="269">
        <f t="shared" si="133"/>
        <v>8</v>
      </c>
      <c r="AT435" s="269">
        <f t="shared" si="134"/>
        <v>86.3</v>
      </c>
      <c r="AU435" s="269">
        <f t="shared" si="135"/>
        <v>0</v>
      </c>
      <c r="AV435" s="269">
        <f t="shared" si="136"/>
        <v>0</v>
      </c>
      <c r="AW435" s="269">
        <f t="shared" si="137"/>
        <v>8</v>
      </c>
    </row>
    <row r="436" spans="1:49" s="273" customFormat="1" ht="30" hidden="1" customHeight="1" outlineLevel="1">
      <c r="A436" s="426"/>
      <c r="B436" s="427" t="s">
        <v>1424</v>
      </c>
      <c r="C436" s="427" t="s">
        <v>1425</v>
      </c>
      <c r="D436" s="426" t="s">
        <v>1397</v>
      </c>
      <c r="E436" s="426" t="s">
        <v>927</v>
      </c>
      <c r="F436" s="426" t="s">
        <v>1426</v>
      </c>
      <c r="G436" s="426">
        <v>2016</v>
      </c>
      <c r="H436" s="426" t="s">
        <v>1427</v>
      </c>
      <c r="I436" s="431">
        <v>165.143</v>
      </c>
      <c r="J436" s="431">
        <v>153.143</v>
      </c>
      <c r="K436" s="431"/>
      <c r="L436" s="431"/>
      <c r="M436" s="431">
        <v>11.933</v>
      </c>
      <c r="N436" s="330"/>
      <c r="O436" s="431">
        <f t="shared" si="147"/>
        <v>165</v>
      </c>
      <c r="P436" s="431">
        <v>153</v>
      </c>
      <c r="Q436" s="330"/>
      <c r="R436" s="431"/>
      <c r="S436" s="431">
        <v>12</v>
      </c>
      <c r="T436" s="431"/>
      <c r="U436" s="431"/>
      <c r="V436" s="431"/>
      <c r="W436" s="431"/>
      <c r="X436" s="431"/>
      <c r="Y436" s="431"/>
      <c r="Z436" s="431">
        <f t="shared" si="148"/>
        <v>153.143</v>
      </c>
      <c r="AA436" s="431">
        <v>153.143</v>
      </c>
      <c r="AB436" s="431"/>
      <c r="AC436" s="431"/>
      <c r="AD436" s="431"/>
      <c r="AE436" s="431"/>
      <c r="AF436" s="431">
        <v>153.143</v>
      </c>
      <c r="AG436" s="431">
        <v>153.143</v>
      </c>
      <c r="AH436" s="431"/>
      <c r="AI436" s="431"/>
      <c r="AJ436" s="431"/>
      <c r="AK436" s="431"/>
      <c r="AL436" s="438"/>
      <c r="AM436" s="435"/>
      <c r="AS436" s="269">
        <f t="shared" si="133"/>
        <v>12</v>
      </c>
      <c r="AT436" s="269">
        <f t="shared" si="134"/>
        <v>153.143</v>
      </c>
      <c r="AU436" s="269">
        <f t="shared" si="135"/>
        <v>0</v>
      </c>
      <c r="AV436" s="269">
        <f t="shared" si="136"/>
        <v>0</v>
      </c>
      <c r="AW436" s="269">
        <f t="shared" si="137"/>
        <v>12</v>
      </c>
    </row>
    <row r="437" spans="1:49" s="273" customFormat="1" ht="30" hidden="1" customHeight="1" outlineLevel="1">
      <c r="A437" s="426"/>
      <c r="B437" s="427" t="s">
        <v>1428</v>
      </c>
      <c r="C437" s="427" t="s">
        <v>1429</v>
      </c>
      <c r="D437" s="426" t="s">
        <v>1430</v>
      </c>
      <c r="E437" s="426" t="s">
        <v>1393</v>
      </c>
      <c r="F437" s="426" t="s">
        <v>1431</v>
      </c>
      <c r="G437" s="426">
        <v>2016</v>
      </c>
      <c r="H437" s="426" t="s">
        <v>1432</v>
      </c>
      <c r="I437" s="431">
        <v>242</v>
      </c>
      <c r="J437" s="431">
        <v>220</v>
      </c>
      <c r="K437" s="431"/>
      <c r="L437" s="431"/>
      <c r="M437" s="431">
        <v>21.9925</v>
      </c>
      <c r="N437" s="330"/>
      <c r="O437" s="431">
        <f t="shared" si="147"/>
        <v>242</v>
      </c>
      <c r="P437" s="431">
        <v>220</v>
      </c>
      <c r="Q437" s="330"/>
      <c r="R437" s="431"/>
      <c r="S437" s="431">
        <v>22</v>
      </c>
      <c r="T437" s="431"/>
      <c r="U437" s="431"/>
      <c r="V437" s="431"/>
      <c r="W437" s="431"/>
      <c r="X437" s="431"/>
      <c r="Y437" s="431"/>
      <c r="Z437" s="431">
        <f t="shared" si="148"/>
        <v>220</v>
      </c>
      <c r="AA437" s="431">
        <v>220</v>
      </c>
      <c r="AB437" s="431"/>
      <c r="AC437" s="431"/>
      <c r="AD437" s="431"/>
      <c r="AE437" s="431"/>
      <c r="AF437" s="431">
        <v>220</v>
      </c>
      <c r="AG437" s="431">
        <v>220</v>
      </c>
      <c r="AH437" s="431"/>
      <c r="AI437" s="431"/>
      <c r="AJ437" s="431"/>
      <c r="AK437" s="431"/>
      <c r="AL437" s="438"/>
      <c r="AM437" s="435"/>
      <c r="AS437" s="269">
        <f t="shared" si="133"/>
        <v>22</v>
      </c>
      <c r="AT437" s="269">
        <f t="shared" si="134"/>
        <v>220</v>
      </c>
      <c r="AU437" s="269">
        <f t="shared" si="135"/>
        <v>0</v>
      </c>
      <c r="AV437" s="269">
        <f t="shared" si="136"/>
        <v>0</v>
      </c>
      <c r="AW437" s="269">
        <f t="shared" si="137"/>
        <v>22</v>
      </c>
    </row>
    <row r="438" spans="1:49" s="273" customFormat="1" ht="30" hidden="1" customHeight="1" outlineLevel="1">
      <c r="A438" s="426"/>
      <c r="B438" s="427" t="s">
        <v>1433</v>
      </c>
      <c r="C438" s="427" t="s">
        <v>1434</v>
      </c>
      <c r="D438" s="426" t="s">
        <v>1430</v>
      </c>
      <c r="E438" s="426" t="s">
        <v>1393</v>
      </c>
      <c r="F438" s="426" t="s">
        <v>1435</v>
      </c>
      <c r="G438" s="426">
        <v>2016</v>
      </c>
      <c r="H438" s="426" t="s">
        <v>1436</v>
      </c>
      <c r="I438" s="431">
        <v>208</v>
      </c>
      <c r="J438" s="431">
        <v>189</v>
      </c>
      <c r="K438" s="431"/>
      <c r="L438" s="431"/>
      <c r="M438" s="431">
        <v>18.9968</v>
      </c>
      <c r="N438" s="330"/>
      <c r="O438" s="431">
        <f t="shared" si="147"/>
        <v>208</v>
      </c>
      <c r="P438" s="431">
        <v>189</v>
      </c>
      <c r="Q438" s="330"/>
      <c r="R438" s="431"/>
      <c r="S438" s="431">
        <v>19</v>
      </c>
      <c r="T438" s="431"/>
      <c r="U438" s="431"/>
      <c r="V438" s="431"/>
      <c r="W438" s="431"/>
      <c r="X438" s="431"/>
      <c r="Y438" s="431"/>
      <c r="Z438" s="431">
        <f t="shared" si="148"/>
        <v>189</v>
      </c>
      <c r="AA438" s="431">
        <v>189</v>
      </c>
      <c r="AB438" s="431"/>
      <c r="AC438" s="431"/>
      <c r="AD438" s="431"/>
      <c r="AE438" s="431"/>
      <c r="AF438" s="431">
        <v>189</v>
      </c>
      <c r="AG438" s="431">
        <v>189</v>
      </c>
      <c r="AH438" s="431"/>
      <c r="AI438" s="431"/>
      <c r="AJ438" s="431"/>
      <c r="AK438" s="431"/>
      <c r="AL438" s="438"/>
      <c r="AM438" s="435"/>
      <c r="AS438" s="269">
        <f t="shared" si="133"/>
        <v>19</v>
      </c>
      <c r="AT438" s="269">
        <f t="shared" si="134"/>
        <v>189</v>
      </c>
      <c r="AU438" s="269">
        <f t="shared" si="135"/>
        <v>0</v>
      </c>
      <c r="AV438" s="269">
        <f t="shared" si="136"/>
        <v>0</v>
      </c>
      <c r="AW438" s="269">
        <f t="shared" si="137"/>
        <v>19</v>
      </c>
    </row>
    <row r="439" spans="1:49" s="273" customFormat="1" ht="30" hidden="1" customHeight="1" outlineLevel="1">
      <c r="A439" s="426"/>
      <c r="B439" s="427" t="s">
        <v>1437</v>
      </c>
      <c r="C439" s="427" t="s">
        <v>1438</v>
      </c>
      <c r="D439" s="426" t="s">
        <v>942</v>
      </c>
      <c r="E439" s="426" t="s">
        <v>1439</v>
      </c>
      <c r="F439" s="426" t="s">
        <v>1440</v>
      </c>
      <c r="G439" s="426">
        <v>2016</v>
      </c>
      <c r="H439" s="426" t="s">
        <v>1441</v>
      </c>
      <c r="I439" s="431">
        <v>190</v>
      </c>
      <c r="J439" s="431">
        <v>173</v>
      </c>
      <c r="K439" s="431"/>
      <c r="L439" s="431"/>
      <c r="M439" s="431">
        <v>16.994</v>
      </c>
      <c r="N439" s="330"/>
      <c r="O439" s="431">
        <f t="shared" si="147"/>
        <v>190</v>
      </c>
      <c r="P439" s="431">
        <v>173</v>
      </c>
      <c r="Q439" s="330"/>
      <c r="R439" s="431"/>
      <c r="S439" s="431">
        <v>17</v>
      </c>
      <c r="T439" s="431"/>
      <c r="U439" s="431"/>
      <c r="V439" s="431"/>
      <c r="W439" s="431"/>
      <c r="X439" s="431"/>
      <c r="Y439" s="431"/>
      <c r="Z439" s="431">
        <f t="shared" si="148"/>
        <v>173</v>
      </c>
      <c r="AA439" s="431">
        <v>173</v>
      </c>
      <c r="AB439" s="431"/>
      <c r="AC439" s="431"/>
      <c r="AD439" s="431"/>
      <c r="AE439" s="431"/>
      <c r="AF439" s="431">
        <v>173</v>
      </c>
      <c r="AG439" s="431">
        <v>173</v>
      </c>
      <c r="AH439" s="431"/>
      <c r="AI439" s="431"/>
      <c r="AJ439" s="431"/>
      <c r="AK439" s="431"/>
      <c r="AL439" s="438"/>
      <c r="AM439" s="435"/>
      <c r="AS439" s="269">
        <f t="shared" si="133"/>
        <v>17</v>
      </c>
      <c r="AT439" s="269">
        <f t="shared" si="134"/>
        <v>173</v>
      </c>
      <c r="AU439" s="269">
        <f t="shared" si="135"/>
        <v>0</v>
      </c>
      <c r="AV439" s="269">
        <f t="shared" si="136"/>
        <v>0</v>
      </c>
      <c r="AW439" s="269">
        <f t="shared" si="137"/>
        <v>17</v>
      </c>
    </row>
    <row r="440" spans="1:49" s="273" customFormat="1" ht="30" hidden="1" customHeight="1" outlineLevel="1">
      <c r="A440" s="426"/>
      <c r="B440" s="427" t="s">
        <v>1442</v>
      </c>
      <c r="C440" s="427" t="s">
        <v>1443</v>
      </c>
      <c r="D440" s="426" t="s">
        <v>1444</v>
      </c>
      <c r="E440" s="426" t="s">
        <v>883</v>
      </c>
      <c r="F440" s="426" t="s">
        <v>1445</v>
      </c>
      <c r="G440" s="426">
        <v>2016</v>
      </c>
      <c r="H440" s="426" t="s">
        <v>1446</v>
      </c>
      <c r="I440" s="431">
        <v>419</v>
      </c>
      <c r="J440" s="431">
        <v>381.02717799999999</v>
      </c>
      <c r="K440" s="431"/>
      <c r="L440" s="431"/>
      <c r="M440" s="431">
        <v>37.985999999999997</v>
      </c>
      <c r="N440" s="330"/>
      <c r="O440" s="431">
        <f t="shared" si="147"/>
        <v>420</v>
      </c>
      <c r="P440" s="431">
        <v>382</v>
      </c>
      <c r="Q440" s="330"/>
      <c r="R440" s="431"/>
      <c r="S440" s="431">
        <v>38</v>
      </c>
      <c r="T440" s="431">
        <f>SUM(U440:V440)</f>
        <v>0</v>
      </c>
      <c r="U440" s="431">
        <v>0</v>
      </c>
      <c r="V440" s="431"/>
      <c r="W440" s="431">
        <f>SUM(X440:Y440)</f>
        <v>0</v>
      </c>
      <c r="X440" s="431"/>
      <c r="Y440" s="431"/>
      <c r="Z440" s="431">
        <f t="shared" si="148"/>
        <v>382</v>
      </c>
      <c r="AA440" s="431">
        <v>382</v>
      </c>
      <c r="AB440" s="431"/>
      <c r="AC440" s="431"/>
      <c r="AD440" s="431"/>
      <c r="AE440" s="431"/>
      <c r="AF440" s="431">
        <v>382</v>
      </c>
      <c r="AG440" s="431">
        <v>382</v>
      </c>
      <c r="AH440" s="431"/>
      <c r="AI440" s="431"/>
      <c r="AJ440" s="431"/>
      <c r="AK440" s="431"/>
      <c r="AL440" s="438"/>
      <c r="AM440" s="435"/>
      <c r="AS440" s="269">
        <f t="shared" si="133"/>
        <v>37</v>
      </c>
      <c r="AT440" s="269">
        <f t="shared" si="134"/>
        <v>382</v>
      </c>
      <c r="AU440" s="269">
        <f t="shared" si="135"/>
        <v>0</v>
      </c>
      <c r="AV440" s="269">
        <f t="shared" si="136"/>
        <v>-0.97282200000000785</v>
      </c>
      <c r="AW440" s="269">
        <f t="shared" si="137"/>
        <v>37</v>
      </c>
    </row>
    <row r="441" spans="1:49" s="273" customFormat="1" ht="30" hidden="1" customHeight="1" outlineLevel="1">
      <c r="A441" s="426"/>
      <c r="B441" s="427" t="s">
        <v>1447</v>
      </c>
      <c r="C441" s="427" t="s">
        <v>1448</v>
      </c>
      <c r="D441" s="426" t="s">
        <v>1444</v>
      </c>
      <c r="E441" s="426" t="s">
        <v>883</v>
      </c>
      <c r="F441" s="426" t="s">
        <v>1449</v>
      </c>
      <c r="G441" s="426">
        <v>2016</v>
      </c>
      <c r="H441" s="426" t="s">
        <v>1450</v>
      </c>
      <c r="I441" s="431">
        <v>664</v>
      </c>
      <c r="J441" s="431">
        <v>602.92684699999995</v>
      </c>
      <c r="K441" s="431"/>
      <c r="L441" s="431"/>
      <c r="M441" s="431">
        <v>61.422187000000001</v>
      </c>
      <c r="N441" s="330"/>
      <c r="O441" s="431">
        <f t="shared" si="147"/>
        <v>669</v>
      </c>
      <c r="P441" s="431">
        <v>609</v>
      </c>
      <c r="Q441" s="330"/>
      <c r="R441" s="431"/>
      <c r="S441" s="431">
        <v>60</v>
      </c>
      <c r="T441" s="431">
        <f>SUM(U441:V441)</f>
        <v>0</v>
      </c>
      <c r="U441" s="431">
        <v>0</v>
      </c>
      <c r="V441" s="431"/>
      <c r="W441" s="431">
        <f>SUM(X441:Y441)</f>
        <v>0</v>
      </c>
      <c r="X441" s="431"/>
      <c r="Y441" s="431"/>
      <c r="Z441" s="431">
        <f t="shared" si="148"/>
        <v>609</v>
      </c>
      <c r="AA441" s="431">
        <v>609</v>
      </c>
      <c r="AB441" s="431"/>
      <c r="AC441" s="431"/>
      <c r="AD441" s="431"/>
      <c r="AE441" s="431"/>
      <c r="AF441" s="431">
        <v>609</v>
      </c>
      <c r="AG441" s="431">
        <v>609</v>
      </c>
      <c r="AH441" s="431"/>
      <c r="AI441" s="431"/>
      <c r="AJ441" s="431"/>
      <c r="AK441" s="431"/>
      <c r="AL441" s="438"/>
      <c r="AM441" s="435"/>
      <c r="AS441" s="269">
        <f t="shared" si="133"/>
        <v>55</v>
      </c>
      <c r="AT441" s="269">
        <f t="shared" si="134"/>
        <v>609</v>
      </c>
      <c r="AU441" s="269">
        <f t="shared" si="135"/>
        <v>0</v>
      </c>
      <c r="AV441" s="269">
        <f t="shared" si="136"/>
        <v>-6.0731530000000475</v>
      </c>
      <c r="AW441" s="269">
        <f t="shared" si="137"/>
        <v>55</v>
      </c>
    </row>
    <row r="442" spans="1:49" s="273" customFormat="1" ht="30" hidden="1" customHeight="1" outlineLevel="1">
      <c r="A442" s="426"/>
      <c r="B442" s="427" t="s">
        <v>1451</v>
      </c>
      <c r="C442" s="427" t="s">
        <v>1452</v>
      </c>
      <c r="D442" s="426" t="s">
        <v>1453</v>
      </c>
      <c r="E442" s="426" t="s">
        <v>879</v>
      </c>
      <c r="F442" s="426" t="s">
        <v>1454</v>
      </c>
      <c r="G442" s="426">
        <v>2016</v>
      </c>
      <c r="H442" s="426" t="s">
        <v>1455</v>
      </c>
      <c r="I442" s="431">
        <v>870.40618800000004</v>
      </c>
      <c r="J442" s="431">
        <v>799.717443</v>
      </c>
      <c r="K442" s="431"/>
      <c r="L442" s="431"/>
      <c r="M442" s="431">
        <v>70.688744999999997</v>
      </c>
      <c r="N442" s="330"/>
      <c r="O442" s="431">
        <f t="shared" si="147"/>
        <v>885</v>
      </c>
      <c r="P442" s="431">
        <v>805</v>
      </c>
      <c r="Q442" s="330"/>
      <c r="R442" s="431"/>
      <c r="S442" s="431">
        <v>80</v>
      </c>
      <c r="T442" s="431">
        <f>SUM(U442:V442)</f>
        <v>0</v>
      </c>
      <c r="U442" s="431">
        <v>0</v>
      </c>
      <c r="V442" s="431"/>
      <c r="W442" s="431">
        <f>SUM(X442:Y442)</f>
        <v>0</v>
      </c>
      <c r="X442" s="431"/>
      <c r="Y442" s="431"/>
      <c r="Z442" s="431">
        <f t="shared" si="148"/>
        <v>805</v>
      </c>
      <c r="AA442" s="431">
        <v>805</v>
      </c>
      <c r="AB442" s="431"/>
      <c r="AC442" s="431"/>
      <c r="AD442" s="431"/>
      <c r="AE442" s="431"/>
      <c r="AF442" s="431">
        <v>805</v>
      </c>
      <c r="AG442" s="431">
        <v>805</v>
      </c>
      <c r="AH442" s="431"/>
      <c r="AI442" s="431"/>
      <c r="AJ442" s="431"/>
      <c r="AK442" s="431"/>
      <c r="AL442" s="438"/>
      <c r="AM442" s="435"/>
      <c r="AS442" s="269">
        <f t="shared" si="133"/>
        <v>65.406188000000043</v>
      </c>
      <c r="AT442" s="269">
        <f t="shared" si="134"/>
        <v>805</v>
      </c>
      <c r="AU442" s="269">
        <f t="shared" si="135"/>
        <v>0</v>
      </c>
      <c r="AV442" s="269">
        <f t="shared" si="136"/>
        <v>-5.2825569999999971</v>
      </c>
      <c r="AW442" s="269">
        <f t="shared" si="137"/>
        <v>65.406188000000043</v>
      </c>
    </row>
    <row r="443" spans="1:49" s="273" customFormat="1" ht="30" hidden="1" customHeight="1" outlineLevel="1">
      <c r="A443" s="426"/>
      <c r="B443" s="427" t="s">
        <v>1456</v>
      </c>
      <c r="C443" s="427">
        <v>7564376</v>
      </c>
      <c r="D443" s="426" t="s">
        <v>935</v>
      </c>
      <c r="E443" s="426" t="s">
        <v>931</v>
      </c>
      <c r="F443" s="426" t="s">
        <v>1457</v>
      </c>
      <c r="G443" s="426">
        <v>2016</v>
      </c>
      <c r="H443" s="426" t="s">
        <v>1458</v>
      </c>
      <c r="I443" s="431">
        <v>1999.410836</v>
      </c>
      <c r="J443" s="431">
        <f>I443-K443</f>
        <v>1499.410836</v>
      </c>
      <c r="K443" s="431">
        <v>500</v>
      </c>
      <c r="L443" s="431"/>
      <c r="M443" s="431"/>
      <c r="N443" s="330"/>
      <c r="O443" s="431">
        <f t="shared" si="147"/>
        <v>0</v>
      </c>
      <c r="P443" s="431"/>
      <c r="Q443" s="330"/>
      <c r="R443" s="431"/>
      <c r="S443" s="431"/>
      <c r="T443" s="431"/>
      <c r="U443" s="431"/>
      <c r="V443" s="431"/>
      <c r="W443" s="431"/>
      <c r="X443" s="431"/>
      <c r="Y443" s="431"/>
      <c r="Z443" s="431">
        <f t="shared" si="148"/>
        <v>1893.3904419999999</v>
      </c>
      <c r="AA443" s="431">
        <v>1393.3904419999999</v>
      </c>
      <c r="AB443" s="431">
        <v>500</v>
      </c>
      <c r="AC443" s="431"/>
      <c r="AD443" s="431"/>
      <c r="AE443" s="431"/>
      <c r="AF443" s="431">
        <v>1893.3904419999999</v>
      </c>
      <c r="AG443" s="431">
        <v>1393.3904419999999</v>
      </c>
      <c r="AH443" s="431">
        <v>500</v>
      </c>
      <c r="AI443" s="431"/>
      <c r="AJ443" s="431"/>
      <c r="AK443" s="431"/>
      <c r="AL443" s="438"/>
      <c r="AM443" s="435"/>
      <c r="AS443" s="269">
        <f t="shared" si="133"/>
        <v>106.02039400000012</v>
      </c>
      <c r="AT443" s="269">
        <f t="shared" si="134"/>
        <v>1393.3904419999999</v>
      </c>
      <c r="AU443" s="269">
        <f t="shared" si="135"/>
        <v>0</v>
      </c>
      <c r="AV443" s="269">
        <f t="shared" si="136"/>
        <v>106.02039400000012</v>
      </c>
      <c r="AW443" s="269">
        <f t="shared" si="137"/>
        <v>106.02039400000012</v>
      </c>
    </row>
    <row r="444" spans="1:49" s="273" customFormat="1" ht="30" hidden="1" customHeight="1" outlineLevel="1">
      <c r="A444" s="426"/>
      <c r="B444" s="427" t="s">
        <v>1459</v>
      </c>
      <c r="C444" s="427">
        <v>7565857</v>
      </c>
      <c r="D444" s="426" t="s">
        <v>1388</v>
      </c>
      <c r="E444" s="426" t="s">
        <v>1389</v>
      </c>
      <c r="F444" s="426" t="s">
        <v>1460</v>
      </c>
      <c r="G444" s="426">
        <v>2016</v>
      </c>
      <c r="H444" s="426" t="s">
        <v>1461</v>
      </c>
      <c r="I444" s="431">
        <v>999.82950000000005</v>
      </c>
      <c r="J444" s="431">
        <v>499.8295</v>
      </c>
      <c r="K444" s="431">
        <v>500</v>
      </c>
      <c r="L444" s="431"/>
      <c r="M444" s="431"/>
      <c r="N444" s="330"/>
      <c r="O444" s="431">
        <f t="shared" si="147"/>
        <v>0</v>
      </c>
      <c r="P444" s="431"/>
      <c r="Q444" s="330"/>
      <c r="R444" s="431"/>
      <c r="S444" s="431"/>
      <c r="T444" s="431"/>
      <c r="U444" s="431"/>
      <c r="V444" s="431"/>
      <c r="W444" s="431"/>
      <c r="X444" s="431"/>
      <c r="Y444" s="431"/>
      <c r="Z444" s="431">
        <f t="shared" si="148"/>
        <v>971.173</v>
      </c>
      <c r="AA444" s="431">
        <v>471.173</v>
      </c>
      <c r="AB444" s="431">
        <v>500</v>
      </c>
      <c r="AC444" s="431"/>
      <c r="AD444" s="431"/>
      <c r="AE444" s="431"/>
      <c r="AF444" s="431">
        <v>971.173</v>
      </c>
      <c r="AG444" s="431">
        <v>471.173</v>
      </c>
      <c r="AH444" s="431">
        <v>500</v>
      </c>
      <c r="AI444" s="431"/>
      <c r="AJ444" s="431"/>
      <c r="AK444" s="431"/>
      <c r="AL444" s="438"/>
      <c r="AM444" s="435"/>
      <c r="AS444" s="269">
        <f t="shared" si="133"/>
        <v>28.656500000000051</v>
      </c>
      <c r="AT444" s="269">
        <f t="shared" si="134"/>
        <v>471.173</v>
      </c>
      <c r="AU444" s="269">
        <f t="shared" si="135"/>
        <v>0</v>
      </c>
      <c r="AV444" s="269">
        <f t="shared" si="136"/>
        <v>28.656499999999994</v>
      </c>
      <c r="AW444" s="269">
        <f t="shared" si="137"/>
        <v>28.656500000000051</v>
      </c>
    </row>
    <row r="445" spans="1:49" s="273" customFormat="1" ht="30" hidden="1" customHeight="1" outlineLevel="1">
      <c r="A445" s="426"/>
      <c r="B445" s="427" t="s">
        <v>1462</v>
      </c>
      <c r="C445" s="427">
        <v>7628632</v>
      </c>
      <c r="D445" s="426" t="s">
        <v>1388</v>
      </c>
      <c r="E445" s="426" t="s">
        <v>1389</v>
      </c>
      <c r="F445" s="426" t="s">
        <v>1463</v>
      </c>
      <c r="G445" s="426">
        <v>2017</v>
      </c>
      <c r="H445" s="426" t="s">
        <v>1464</v>
      </c>
      <c r="I445" s="431">
        <v>535.97404300000005</v>
      </c>
      <c r="J445" s="431">
        <v>524.97404300000005</v>
      </c>
      <c r="K445" s="431"/>
      <c r="L445" s="431"/>
      <c r="M445" s="431">
        <v>11</v>
      </c>
      <c r="N445" s="330"/>
      <c r="O445" s="431">
        <f t="shared" si="147"/>
        <v>535</v>
      </c>
      <c r="P445" s="431">
        <v>526</v>
      </c>
      <c r="Q445" s="330"/>
      <c r="R445" s="431"/>
      <c r="S445" s="431">
        <v>9</v>
      </c>
      <c r="T445" s="431"/>
      <c r="U445" s="431"/>
      <c r="V445" s="431"/>
      <c r="W445" s="431"/>
      <c r="X445" s="431"/>
      <c r="Y445" s="431"/>
      <c r="Z445" s="431">
        <f t="shared" si="148"/>
        <v>535.97199999999998</v>
      </c>
      <c r="AA445" s="431">
        <v>524.97199999999998</v>
      </c>
      <c r="AB445" s="431"/>
      <c r="AC445" s="431"/>
      <c r="AD445" s="431"/>
      <c r="AE445" s="431">
        <v>11</v>
      </c>
      <c r="AF445" s="431">
        <v>535.97199999999998</v>
      </c>
      <c r="AG445" s="431">
        <v>524.97199999999998</v>
      </c>
      <c r="AH445" s="431"/>
      <c r="AI445" s="431"/>
      <c r="AJ445" s="431"/>
      <c r="AK445" s="431">
        <v>11</v>
      </c>
      <c r="AL445" s="438" t="s">
        <v>761</v>
      </c>
      <c r="AM445" s="435"/>
      <c r="AS445" s="269">
        <f t="shared" si="133"/>
        <v>2.0430000000715154E-3</v>
      </c>
      <c r="AT445" s="269">
        <f t="shared" si="134"/>
        <v>524.97199999999998</v>
      </c>
      <c r="AU445" s="269">
        <f t="shared" si="135"/>
        <v>0</v>
      </c>
      <c r="AV445" s="269">
        <f t="shared" si="136"/>
        <v>2.0430000000715154E-3</v>
      </c>
      <c r="AW445" s="269">
        <f t="shared" si="137"/>
        <v>2.0430000000715154E-3</v>
      </c>
    </row>
    <row r="446" spans="1:49" s="273" customFormat="1" ht="30" hidden="1" customHeight="1" outlineLevel="1">
      <c r="A446" s="426"/>
      <c r="B446" s="427" t="s">
        <v>1465</v>
      </c>
      <c r="C446" s="427" t="s">
        <v>1466</v>
      </c>
      <c r="D446" s="426" t="s">
        <v>1444</v>
      </c>
      <c r="E446" s="426" t="s">
        <v>883</v>
      </c>
      <c r="F446" s="426" t="s">
        <v>1467</v>
      </c>
      <c r="G446" s="426">
        <v>2017</v>
      </c>
      <c r="H446" s="426" t="s">
        <v>1468</v>
      </c>
      <c r="I446" s="431">
        <v>1020</v>
      </c>
      <c r="J446" s="431">
        <v>1000</v>
      </c>
      <c r="K446" s="431"/>
      <c r="L446" s="431"/>
      <c r="M446" s="431">
        <v>20</v>
      </c>
      <c r="N446" s="330"/>
      <c r="O446" s="431">
        <f t="shared" si="147"/>
        <v>1020</v>
      </c>
      <c r="P446" s="431">
        <v>1000</v>
      </c>
      <c r="Q446" s="330"/>
      <c r="R446" s="431"/>
      <c r="S446" s="431">
        <v>20</v>
      </c>
      <c r="T446" s="431"/>
      <c r="U446" s="431"/>
      <c r="V446" s="431"/>
      <c r="W446" s="431"/>
      <c r="X446" s="431"/>
      <c r="Y446" s="431"/>
      <c r="Z446" s="431">
        <f t="shared" si="148"/>
        <v>950.07100000000003</v>
      </c>
      <c r="AA446" s="431">
        <v>930.07100000000003</v>
      </c>
      <c r="AB446" s="431"/>
      <c r="AC446" s="431"/>
      <c r="AD446" s="431"/>
      <c r="AE446" s="431">
        <v>20</v>
      </c>
      <c r="AF446" s="431">
        <v>950.07100000000003</v>
      </c>
      <c r="AG446" s="431">
        <v>930.07100000000003</v>
      </c>
      <c r="AH446" s="431"/>
      <c r="AI446" s="431"/>
      <c r="AJ446" s="431"/>
      <c r="AK446" s="431">
        <v>20</v>
      </c>
      <c r="AL446" s="438"/>
      <c r="AM446" s="435"/>
      <c r="AS446" s="269">
        <f t="shared" si="133"/>
        <v>69.928999999999974</v>
      </c>
      <c r="AT446" s="269">
        <f t="shared" si="134"/>
        <v>930.07100000000003</v>
      </c>
      <c r="AU446" s="269">
        <f t="shared" si="135"/>
        <v>0</v>
      </c>
      <c r="AV446" s="269">
        <f t="shared" si="136"/>
        <v>69.928999999999974</v>
      </c>
      <c r="AW446" s="269">
        <f t="shared" si="137"/>
        <v>69.928999999999974</v>
      </c>
    </row>
    <row r="447" spans="1:49" s="273" customFormat="1" ht="30" hidden="1" customHeight="1" outlineLevel="1">
      <c r="A447" s="426"/>
      <c r="B447" s="427" t="s">
        <v>1469</v>
      </c>
      <c r="C447" s="427">
        <v>7628396</v>
      </c>
      <c r="D447" s="426" t="s">
        <v>948</v>
      </c>
      <c r="E447" s="426" t="s">
        <v>1393</v>
      </c>
      <c r="F447" s="426" t="s">
        <v>1470</v>
      </c>
      <c r="G447" s="426">
        <v>2017</v>
      </c>
      <c r="H447" s="426" t="s">
        <v>1471</v>
      </c>
      <c r="I447" s="431">
        <v>155.957301</v>
      </c>
      <c r="J447" s="431">
        <v>147.957301</v>
      </c>
      <c r="K447" s="431"/>
      <c r="L447" s="431"/>
      <c r="M447" s="431">
        <v>8</v>
      </c>
      <c r="N447" s="330"/>
      <c r="O447" s="431">
        <f t="shared" si="147"/>
        <v>157</v>
      </c>
      <c r="P447" s="431">
        <v>148</v>
      </c>
      <c r="Q447" s="330"/>
      <c r="R447" s="431"/>
      <c r="S447" s="431">
        <v>9</v>
      </c>
      <c r="T447" s="431"/>
      <c r="U447" s="431"/>
      <c r="V447" s="431"/>
      <c r="W447" s="431"/>
      <c r="X447" s="431"/>
      <c r="Y447" s="431"/>
      <c r="Z447" s="431">
        <f t="shared" si="148"/>
        <v>156.45500000000001</v>
      </c>
      <c r="AA447" s="431">
        <v>148.45500000000001</v>
      </c>
      <c r="AB447" s="431"/>
      <c r="AC447" s="431"/>
      <c r="AD447" s="431"/>
      <c r="AE447" s="431">
        <v>8</v>
      </c>
      <c r="AF447" s="431">
        <v>156.45500000000001</v>
      </c>
      <c r="AG447" s="431">
        <v>148.45500000000001</v>
      </c>
      <c r="AH447" s="431"/>
      <c r="AI447" s="431"/>
      <c r="AJ447" s="431"/>
      <c r="AK447" s="431">
        <v>8</v>
      </c>
      <c r="AL447" s="438" t="s">
        <v>761</v>
      </c>
      <c r="AM447" s="435"/>
      <c r="AS447" s="269">
        <f t="shared" si="133"/>
        <v>-0.49769900000001144</v>
      </c>
      <c r="AT447" s="269">
        <f t="shared" si="134"/>
        <v>148.45500000000001</v>
      </c>
      <c r="AU447" s="269">
        <f t="shared" si="135"/>
        <v>0</v>
      </c>
      <c r="AV447" s="269">
        <f t="shared" si="136"/>
        <v>-0.49769900000001144</v>
      </c>
      <c r="AW447" s="269">
        <f t="shared" si="137"/>
        <v>-0.49769900000001144</v>
      </c>
    </row>
    <row r="448" spans="1:49" s="273" customFormat="1" ht="30" hidden="1" customHeight="1" outlineLevel="1">
      <c r="A448" s="426"/>
      <c r="B448" s="427" t="s">
        <v>1472</v>
      </c>
      <c r="C448" s="427">
        <v>7628397</v>
      </c>
      <c r="D448" s="426" t="s">
        <v>948</v>
      </c>
      <c r="E448" s="426" t="s">
        <v>1393</v>
      </c>
      <c r="F448" s="426" t="s">
        <v>1473</v>
      </c>
      <c r="G448" s="426">
        <v>2017</v>
      </c>
      <c r="H448" s="426" t="s">
        <v>1474</v>
      </c>
      <c r="I448" s="431">
        <v>203.38841400000001</v>
      </c>
      <c r="J448" s="431">
        <v>195.47966099999999</v>
      </c>
      <c r="K448" s="431"/>
      <c r="L448" s="431"/>
      <c r="M448" s="431">
        <v>7.9089999999999998</v>
      </c>
      <c r="N448" s="330"/>
      <c r="O448" s="431">
        <f t="shared" si="147"/>
        <v>208</v>
      </c>
      <c r="P448" s="431">
        <v>200</v>
      </c>
      <c r="Q448" s="330"/>
      <c r="R448" s="431"/>
      <c r="S448" s="431">
        <v>8</v>
      </c>
      <c r="T448" s="431"/>
      <c r="U448" s="431"/>
      <c r="V448" s="431"/>
      <c r="W448" s="431"/>
      <c r="X448" s="431"/>
      <c r="Y448" s="431"/>
      <c r="Z448" s="431">
        <f t="shared" si="148"/>
        <v>202.90899999999999</v>
      </c>
      <c r="AA448" s="431">
        <v>195</v>
      </c>
      <c r="AB448" s="431"/>
      <c r="AC448" s="431"/>
      <c r="AD448" s="431"/>
      <c r="AE448" s="431">
        <v>7.9089999999999998</v>
      </c>
      <c r="AF448" s="431">
        <v>202.90899999999999</v>
      </c>
      <c r="AG448" s="431">
        <v>195</v>
      </c>
      <c r="AH448" s="431"/>
      <c r="AI448" s="431"/>
      <c r="AJ448" s="431"/>
      <c r="AK448" s="431">
        <v>7.9089999999999998</v>
      </c>
      <c r="AL448" s="438"/>
      <c r="AM448" s="435"/>
      <c r="AS448" s="269">
        <f t="shared" si="133"/>
        <v>0.47941400000001977</v>
      </c>
      <c r="AT448" s="269">
        <f t="shared" si="134"/>
        <v>195</v>
      </c>
      <c r="AU448" s="269">
        <f t="shared" si="135"/>
        <v>0</v>
      </c>
      <c r="AV448" s="269">
        <f t="shared" si="136"/>
        <v>0.47966099999999301</v>
      </c>
      <c r="AW448" s="269">
        <f t="shared" si="137"/>
        <v>0.47941400000001977</v>
      </c>
    </row>
    <row r="449" spans="1:49" s="273" customFormat="1" ht="30" hidden="1" customHeight="1" outlineLevel="1">
      <c r="A449" s="426"/>
      <c r="B449" s="427" t="s">
        <v>1475</v>
      </c>
      <c r="C449" s="427">
        <v>7633250</v>
      </c>
      <c r="D449" s="426" t="s">
        <v>1397</v>
      </c>
      <c r="E449" s="426" t="s">
        <v>1398</v>
      </c>
      <c r="F449" s="426" t="s">
        <v>1476</v>
      </c>
      <c r="G449" s="426">
        <v>2017</v>
      </c>
      <c r="H449" s="426" t="s">
        <v>1477</v>
      </c>
      <c r="I449" s="431">
        <v>207.79772800000001</v>
      </c>
      <c r="J449" s="431">
        <v>199.79772800000001</v>
      </c>
      <c r="K449" s="431"/>
      <c r="L449" s="431"/>
      <c r="M449" s="431">
        <v>8</v>
      </c>
      <c r="N449" s="330"/>
      <c r="O449" s="431">
        <f t="shared" si="147"/>
        <v>208</v>
      </c>
      <c r="P449" s="431">
        <v>200</v>
      </c>
      <c r="Q449" s="330"/>
      <c r="R449" s="431"/>
      <c r="S449" s="431">
        <v>8</v>
      </c>
      <c r="T449" s="431"/>
      <c r="U449" s="431"/>
      <c r="V449" s="431"/>
      <c r="W449" s="431"/>
      <c r="X449" s="431"/>
      <c r="Y449" s="431"/>
      <c r="Z449" s="431">
        <f t="shared" si="148"/>
        <v>202</v>
      </c>
      <c r="AA449" s="431">
        <v>194</v>
      </c>
      <c r="AB449" s="431"/>
      <c r="AC449" s="431"/>
      <c r="AD449" s="431"/>
      <c r="AE449" s="431">
        <v>8</v>
      </c>
      <c r="AF449" s="431">
        <v>202</v>
      </c>
      <c r="AG449" s="431">
        <v>194</v>
      </c>
      <c r="AH449" s="431"/>
      <c r="AI449" s="431"/>
      <c r="AJ449" s="431"/>
      <c r="AK449" s="431">
        <v>8</v>
      </c>
      <c r="AL449" s="438"/>
      <c r="AM449" s="435"/>
      <c r="AS449" s="269">
        <f t="shared" si="133"/>
        <v>5.7977280000000064</v>
      </c>
      <c r="AT449" s="269">
        <f t="shared" si="134"/>
        <v>194</v>
      </c>
      <c r="AU449" s="269">
        <f t="shared" si="135"/>
        <v>0</v>
      </c>
      <c r="AV449" s="269">
        <f t="shared" si="136"/>
        <v>5.7977280000000064</v>
      </c>
      <c r="AW449" s="269">
        <f t="shared" si="137"/>
        <v>5.7977280000000064</v>
      </c>
    </row>
    <row r="450" spans="1:49" s="273" customFormat="1" ht="30" hidden="1" customHeight="1" outlineLevel="1">
      <c r="A450" s="426"/>
      <c r="B450" s="427" t="s">
        <v>1478</v>
      </c>
      <c r="C450" s="427">
        <v>7633248</v>
      </c>
      <c r="D450" s="426" t="s">
        <v>1397</v>
      </c>
      <c r="E450" s="426" t="s">
        <v>1398</v>
      </c>
      <c r="F450" s="426" t="s">
        <v>1479</v>
      </c>
      <c r="G450" s="426">
        <v>2017</v>
      </c>
      <c r="H450" s="426" t="s">
        <v>1480</v>
      </c>
      <c r="I450" s="431">
        <v>207.79328100000001</v>
      </c>
      <c r="J450" s="431">
        <v>199.79328100000001</v>
      </c>
      <c r="K450" s="431"/>
      <c r="L450" s="431"/>
      <c r="M450" s="431">
        <v>8</v>
      </c>
      <c r="N450" s="330"/>
      <c r="O450" s="431">
        <f t="shared" si="147"/>
        <v>208</v>
      </c>
      <c r="P450" s="431">
        <v>200</v>
      </c>
      <c r="Q450" s="330"/>
      <c r="R450" s="431"/>
      <c r="S450" s="431">
        <v>8</v>
      </c>
      <c r="T450" s="431"/>
      <c r="U450" s="431"/>
      <c r="V450" s="431"/>
      <c r="W450" s="431"/>
      <c r="X450" s="431"/>
      <c r="Y450" s="431"/>
      <c r="Z450" s="431">
        <f t="shared" si="148"/>
        <v>201</v>
      </c>
      <c r="AA450" s="431">
        <v>193</v>
      </c>
      <c r="AB450" s="431"/>
      <c r="AC450" s="431"/>
      <c r="AD450" s="431"/>
      <c r="AE450" s="431">
        <v>8</v>
      </c>
      <c r="AF450" s="431">
        <v>201</v>
      </c>
      <c r="AG450" s="431">
        <v>193</v>
      </c>
      <c r="AH450" s="431"/>
      <c r="AI450" s="431"/>
      <c r="AJ450" s="431"/>
      <c r="AK450" s="431">
        <v>8</v>
      </c>
      <c r="AL450" s="438"/>
      <c r="AM450" s="435"/>
      <c r="AS450" s="269">
        <f t="shared" si="133"/>
        <v>6.7932810000000075</v>
      </c>
      <c r="AT450" s="269">
        <f t="shared" si="134"/>
        <v>193</v>
      </c>
      <c r="AU450" s="269">
        <f t="shared" si="135"/>
        <v>0</v>
      </c>
      <c r="AV450" s="269">
        <f t="shared" si="136"/>
        <v>6.7932810000000075</v>
      </c>
      <c r="AW450" s="269">
        <f t="shared" si="137"/>
        <v>6.7932810000000075</v>
      </c>
    </row>
    <row r="451" spans="1:49" s="273" customFormat="1" ht="30" hidden="1" customHeight="1" outlineLevel="1">
      <c r="A451" s="426"/>
      <c r="B451" s="427" t="s">
        <v>1481</v>
      </c>
      <c r="C451" s="427">
        <v>7633247</v>
      </c>
      <c r="D451" s="426" t="s">
        <v>1397</v>
      </c>
      <c r="E451" s="426" t="s">
        <v>1398</v>
      </c>
      <c r="F451" s="426" t="s">
        <v>1482</v>
      </c>
      <c r="G451" s="426">
        <v>2017</v>
      </c>
      <c r="H451" s="426" t="s">
        <v>1483</v>
      </c>
      <c r="I451" s="431">
        <v>207.847117</v>
      </c>
      <c r="J451" s="431">
        <v>199.847117</v>
      </c>
      <c r="K451" s="431"/>
      <c r="L451" s="431"/>
      <c r="M451" s="431">
        <v>8</v>
      </c>
      <c r="N451" s="330"/>
      <c r="O451" s="431">
        <f t="shared" si="147"/>
        <v>208</v>
      </c>
      <c r="P451" s="431">
        <v>200</v>
      </c>
      <c r="Q451" s="330"/>
      <c r="R451" s="431"/>
      <c r="S451" s="431">
        <v>8</v>
      </c>
      <c r="T451" s="431"/>
      <c r="U451" s="431"/>
      <c r="V451" s="431"/>
      <c r="W451" s="431"/>
      <c r="X451" s="431"/>
      <c r="Y451" s="431"/>
      <c r="Z451" s="431">
        <f t="shared" si="148"/>
        <v>201</v>
      </c>
      <c r="AA451" s="431">
        <v>193</v>
      </c>
      <c r="AB451" s="431"/>
      <c r="AC451" s="431"/>
      <c r="AD451" s="431"/>
      <c r="AE451" s="431">
        <v>8</v>
      </c>
      <c r="AF451" s="431">
        <v>201</v>
      </c>
      <c r="AG451" s="431">
        <v>193</v>
      </c>
      <c r="AH451" s="431"/>
      <c r="AI451" s="431"/>
      <c r="AJ451" s="431"/>
      <c r="AK451" s="431">
        <v>8</v>
      </c>
      <c r="AL451" s="438"/>
      <c r="AM451" s="435"/>
      <c r="AS451" s="269">
        <f t="shared" si="133"/>
        <v>6.8471169999999972</v>
      </c>
      <c r="AT451" s="269">
        <f t="shared" si="134"/>
        <v>193</v>
      </c>
      <c r="AU451" s="269">
        <f t="shared" si="135"/>
        <v>0</v>
      </c>
      <c r="AV451" s="269">
        <f t="shared" si="136"/>
        <v>6.8471169999999972</v>
      </c>
      <c r="AW451" s="269">
        <f t="shared" si="137"/>
        <v>6.8471169999999972</v>
      </c>
    </row>
    <row r="452" spans="1:49" s="273" customFormat="1" ht="30" hidden="1" customHeight="1" outlineLevel="1">
      <c r="A452" s="426"/>
      <c r="B452" s="427" t="s">
        <v>1484</v>
      </c>
      <c r="C452" s="427">
        <v>7629143</v>
      </c>
      <c r="D452" s="426" t="s">
        <v>942</v>
      </c>
      <c r="E452" s="426" t="s">
        <v>943</v>
      </c>
      <c r="F452" s="426" t="s">
        <v>1485</v>
      </c>
      <c r="G452" s="426">
        <f>'[3]To trình chủ trương'!$J$17</f>
        <v>2017</v>
      </c>
      <c r="H452" s="426" t="s">
        <v>1486</v>
      </c>
      <c r="I452" s="431">
        <v>207.95514</v>
      </c>
      <c r="J452" s="431">
        <v>199.95514</v>
      </c>
      <c r="K452" s="431"/>
      <c r="L452" s="431"/>
      <c r="M452" s="431">
        <v>8</v>
      </c>
      <c r="N452" s="330"/>
      <c r="O452" s="431">
        <f t="shared" si="147"/>
        <v>208</v>
      </c>
      <c r="P452" s="431">
        <v>200</v>
      </c>
      <c r="Q452" s="330"/>
      <c r="R452" s="431"/>
      <c r="S452" s="431">
        <v>8</v>
      </c>
      <c r="T452" s="431"/>
      <c r="U452" s="431"/>
      <c r="V452" s="431"/>
      <c r="W452" s="431"/>
      <c r="X452" s="431"/>
      <c r="Y452" s="431"/>
      <c r="Z452" s="431">
        <f t="shared" si="148"/>
        <v>207.874</v>
      </c>
      <c r="AA452" s="431">
        <v>199.874</v>
      </c>
      <c r="AB452" s="431"/>
      <c r="AC452" s="431"/>
      <c r="AD452" s="431"/>
      <c r="AE452" s="431">
        <v>8</v>
      </c>
      <c r="AF452" s="431">
        <v>207.874</v>
      </c>
      <c r="AG452" s="431">
        <v>199.874</v>
      </c>
      <c r="AH452" s="431"/>
      <c r="AI452" s="431"/>
      <c r="AJ452" s="431"/>
      <c r="AK452" s="431">
        <v>8</v>
      </c>
      <c r="AL452" s="438"/>
      <c r="AM452" s="435"/>
      <c r="AS452" s="269">
        <f t="shared" si="133"/>
        <v>8.1140000000004875E-2</v>
      </c>
      <c r="AT452" s="269">
        <f t="shared" si="134"/>
        <v>199.874</v>
      </c>
      <c r="AU452" s="269">
        <f t="shared" si="135"/>
        <v>0</v>
      </c>
      <c r="AV452" s="269">
        <f t="shared" si="136"/>
        <v>8.1140000000004875E-2</v>
      </c>
      <c r="AW452" s="269">
        <f t="shared" si="137"/>
        <v>8.1140000000004875E-2</v>
      </c>
    </row>
    <row r="453" spans="1:49" s="273" customFormat="1" ht="30" hidden="1" customHeight="1" outlineLevel="1">
      <c r="A453" s="426"/>
      <c r="B453" s="427" t="s">
        <v>1487</v>
      </c>
      <c r="C453" s="427">
        <v>7646400</v>
      </c>
      <c r="D453" s="426" t="s">
        <v>942</v>
      </c>
      <c r="E453" s="426" t="s">
        <v>943</v>
      </c>
      <c r="F453" s="426" t="s">
        <v>1488</v>
      </c>
      <c r="G453" s="426">
        <v>2017</v>
      </c>
      <c r="H453" s="426" t="s">
        <v>1489</v>
      </c>
      <c r="I453" s="431">
        <f t="shared" ref="I453:I459" si="149">J453+K453+L453+M453</f>
        <v>1207.7777777777778</v>
      </c>
      <c r="J453" s="431">
        <v>1087</v>
      </c>
      <c r="K453" s="431"/>
      <c r="L453" s="431">
        <v>60.3888888888889</v>
      </c>
      <c r="M453" s="431">
        <v>60.3888888888889</v>
      </c>
      <c r="N453" s="330"/>
      <c r="O453" s="431">
        <f t="shared" si="147"/>
        <v>1207.7777777777778</v>
      </c>
      <c r="P453" s="431">
        <v>1087</v>
      </c>
      <c r="Q453" s="330"/>
      <c r="R453" s="431">
        <v>60.3888888888889</v>
      </c>
      <c r="S453" s="431">
        <v>60.3888888888889</v>
      </c>
      <c r="T453" s="431"/>
      <c r="U453" s="431"/>
      <c r="V453" s="431"/>
      <c r="W453" s="431"/>
      <c r="X453" s="431"/>
      <c r="Y453" s="431"/>
      <c r="Z453" s="431">
        <f t="shared" si="148"/>
        <v>1207.126</v>
      </c>
      <c r="AA453" s="431">
        <v>1087.126</v>
      </c>
      <c r="AB453" s="431"/>
      <c r="AC453" s="431">
        <v>60</v>
      </c>
      <c r="AD453" s="431"/>
      <c r="AE453" s="431">
        <v>60</v>
      </c>
      <c r="AF453" s="431">
        <v>1207.126</v>
      </c>
      <c r="AG453" s="431">
        <v>1087.126</v>
      </c>
      <c r="AH453" s="431"/>
      <c r="AI453" s="431">
        <v>60</v>
      </c>
      <c r="AJ453" s="431"/>
      <c r="AK453" s="431">
        <v>60</v>
      </c>
      <c r="AL453" s="438" t="s">
        <v>761</v>
      </c>
      <c r="AM453" s="435"/>
      <c r="AS453" s="269">
        <f t="shared" si="133"/>
        <v>0.65177777777785195</v>
      </c>
      <c r="AT453" s="269">
        <f t="shared" si="134"/>
        <v>1087.126</v>
      </c>
      <c r="AU453" s="269">
        <f t="shared" si="135"/>
        <v>0</v>
      </c>
      <c r="AV453" s="269">
        <f t="shared" si="136"/>
        <v>-0.12599999999997635</v>
      </c>
      <c r="AW453" s="269">
        <f t="shared" si="137"/>
        <v>0.65177777777785195</v>
      </c>
    </row>
    <row r="454" spans="1:49" s="273" customFormat="1" ht="30" hidden="1" customHeight="1" outlineLevel="1">
      <c r="A454" s="426"/>
      <c r="B454" s="427" t="s">
        <v>1490</v>
      </c>
      <c r="C454" s="427">
        <v>7646657</v>
      </c>
      <c r="D454" s="426" t="s">
        <v>1388</v>
      </c>
      <c r="E454" s="426" t="s">
        <v>1389</v>
      </c>
      <c r="F454" s="426" t="s">
        <v>1491</v>
      </c>
      <c r="G454" s="426" t="s">
        <v>325</v>
      </c>
      <c r="H454" s="426" t="s">
        <v>1492</v>
      </c>
      <c r="I454" s="431">
        <f t="shared" si="149"/>
        <v>35.354956999999956</v>
      </c>
      <c r="J454" s="431">
        <f>907-J445-350.671</f>
        <v>31.354956999999956</v>
      </c>
      <c r="K454" s="431"/>
      <c r="L454" s="431">
        <v>2</v>
      </c>
      <c r="M454" s="431">
        <v>2</v>
      </c>
      <c r="N454" s="330"/>
      <c r="O454" s="431">
        <f t="shared" si="147"/>
        <v>35.354956999999999</v>
      </c>
      <c r="P454" s="431">
        <v>31.354956999999999</v>
      </c>
      <c r="Q454" s="330"/>
      <c r="R454" s="431">
        <v>2</v>
      </c>
      <c r="S454" s="431">
        <v>2</v>
      </c>
      <c r="T454" s="431"/>
      <c r="U454" s="431"/>
      <c r="V454" s="431"/>
      <c r="W454" s="431"/>
      <c r="X454" s="431"/>
      <c r="Y454" s="431"/>
      <c r="Z454" s="431">
        <f t="shared" si="148"/>
        <v>35</v>
      </c>
      <c r="AA454" s="431">
        <v>31</v>
      </c>
      <c r="AB454" s="431"/>
      <c r="AC454" s="431">
        <v>2</v>
      </c>
      <c r="AD454" s="431"/>
      <c r="AE454" s="431">
        <v>2</v>
      </c>
      <c r="AF454" s="431">
        <v>35</v>
      </c>
      <c r="AG454" s="431">
        <v>31</v>
      </c>
      <c r="AH454" s="431"/>
      <c r="AI454" s="431">
        <v>2</v>
      </c>
      <c r="AJ454" s="431"/>
      <c r="AK454" s="431">
        <v>2</v>
      </c>
      <c r="AL454" s="438"/>
      <c r="AM454" s="435"/>
      <c r="AS454" s="269">
        <f t="shared" si="133"/>
        <v>0.35495699999995622</v>
      </c>
      <c r="AT454" s="269">
        <f t="shared" si="134"/>
        <v>31</v>
      </c>
      <c r="AU454" s="269">
        <f t="shared" si="135"/>
        <v>0</v>
      </c>
      <c r="AV454" s="269">
        <f t="shared" si="136"/>
        <v>0.35495699999995622</v>
      </c>
      <c r="AW454" s="269">
        <f t="shared" si="137"/>
        <v>0.35495699999995622</v>
      </c>
    </row>
    <row r="455" spans="1:49" s="273" customFormat="1" ht="30" hidden="1" customHeight="1" outlineLevel="1">
      <c r="A455" s="426"/>
      <c r="B455" s="427" t="s">
        <v>1493</v>
      </c>
      <c r="C455" s="427">
        <v>7645879</v>
      </c>
      <c r="D455" s="426" t="s">
        <v>1453</v>
      </c>
      <c r="E455" s="426" t="s">
        <v>1494</v>
      </c>
      <c r="F455" s="426" t="s">
        <v>1495</v>
      </c>
      <c r="G455" s="426" t="s">
        <v>325</v>
      </c>
      <c r="H455" s="426" t="s">
        <v>1496</v>
      </c>
      <c r="I455" s="431">
        <f t="shared" si="149"/>
        <v>330</v>
      </c>
      <c r="J455" s="431">
        <f>201+95</f>
        <v>296</v>
      </c>
      <c r="K455" s="431"/>
      <c r="L455" s="431">
        <v>17</v>
      </c>
      <c r="M455" s="431">
        <v>17</v>
      </c>
      <c r="N455" s="330"/>
      <c r="O455" s="431">
        <f t="shared" si="147"/>
        <v>330</v>
      </c>
      <c r="P455" s="431">
        <v>296</v>
      </c>
      <c r="Q455" s="330"/>
      <c r="R455" s="431">
        <v>17</v>
      </c>
      <c r="S455" s="431">
        <v>17</v>
      </c>
      <c r="T455" s="431"/>
      <c r="U455" s="431"/>
      <c r="V455" s="431"/>
      <c r="W455" s="431"/>
      <c r="X455" s="431"/>
      <c r="Y455" s="431"/>
      <c r="Z455" s="431">
        <f t="shared" si="148"/>
        <v>330</v>
      </c>
      <c r="AA455" s="431">
        <v>296</v>
      </c>
      <c r="AB455" s="431"/>
      <c r="AC455" s="431">
        <v>17</v>
      </c>
      <c r="AD455" s="431"/>
      <c r="AE455" s="431">
        <v>17</v>
      </c>
      <c r="AF455" s="431">
        <v>330</v>
      </c>
      <c r="AG455" s="431">
        <v>296</v>
      </c>
      <c r="AH455" s="431"/>
      <c r="AI455" s="431">
        <v>17</v>
      </c>
      <c r="AJ455" s="431"/>
      <c r="AK455" s="431">
        <v>17</v>
      </c>
      <c r="AL455" s="438"/>
      <c r="AM455" s="435"/>
      <c r="AS455" s="269">
        <f t="shared" si="133"/>
        <v>0</v>
      </c>
      <c r="AT455" s="269">
        <f t="shared" si="134"/>
        <v>296</v>
      </c>
      <c r="AU455" s="269">
        <f t="shared" si="135"/>
        <v>0</v>
      </c>
      <c r="AV455" s="269">
        <f t="shared" si="136"/>
        <v>0</v>
      </c>
      <c r="AW455" s="269">
        <f t="shared" si="137"/>
        <v>0</v>
      </c>
    </row>
    <row r="456" spans="1:49" s="273" customFormat="1" ht="30" hidden="1" customHeight="1" outlineLevel="1">
      <c r="A456" s="426"/>
      <c r="B456" s="427" t="s">
        <v>1497</v>
      </c>
      <c r="C456" s="427">
        <v>7645877</v>
      </c>
      <c r="D456" s="426" t="s">
        <v>1453</v>
      </c>
      <c r="E456" s="426" t="s">
        <v>1494</v>
      </c>
      <c r="F456" s="426" t="s">
        <v>1495</v>
      </c>
      <c r="G456" s="426" t="s">
        <v>325</v>
      </c>
      <c r="H456" s="426" t="s">
        <v>1498</v>
      </c>
      <c r="I456" s="431">
        <f t="shared" si="149"/>
        <v>330</v>
      </c>
      <c r="J456" s="431">
        <f>201+95</f>
        <v>296</v>
      </c>
      <c r="K456" s="431"/>
      <c r="L456" s="431">
        <v>17</v>
      </c>
      <c r="M456" s="431">
        <v>17</v>
      </c>
      <c r="N456" s="330"/>
      <c r="O456" s="431">
        <f t="shared" si="147"/>
        <v>330</v>
      </c>
      <c r="P456" s="431">
        <v>296</v>
      </c>
      <c r="Q456" s="330"/>
      <c r="R456" s="431">
        <v>17</v>
      </c>
      <c r="S456" s="431">
        <v>17</v>
      </c>
      <c r="T456" s="431"/>
      <c r="U456" s="431"/>
      <c r="V456" s="431"/>
      <c r="W456" s="431"/>
      <c r="X456" s="431"/>
      <c r="Y456" s="431"/>
      <c r="Z456" s="431">
        <f t="shared" si="148"/>
        <v>330</v>
      </c>
      <c r="AA456" s="431">
        <v>296</v>
      </c>
      <c r="AB456" s="431"/>
      <c r="AC456" s="431">
        <v>17</v>
      </c>
      <c r="AD456" s="431"/>
      <c r="AE456" s="431">
        <v>17</v>
      </c>
      <c r="AF456" s="431">
        <v>330</v>
      </c>
      <c r="AG456" s="431">
        <v>296</v>
      </c>
      <c r="AH456" s="431"/>
      <c r="AI456" s="431">
        <v>17</v>
      </c>
      <c r="AJ456" s="431"/>
      <c r="AK456" s="431">
        <v>17</v>
      </c>
      <c r="AL456" s="438"/>
      <c r="AM456" s="435"/>
      <c r="AS456" s="269">
        <f t="shared" si="133"/>
        <v>0</v>
      </c>
      <c r="AT456" s="269">
        <f t="shared" si="134"/>
        <v>296</v>
      </c>
      <c r="AU456" s="269">
        <f t="shared" si="135"/>
        <v>0</v>
      </c>
      <c r="AV456" s="269">
        <f t="shared" si="136"/>
        <v>0</v>
      </c>
      <c r="AW456" s="269">
        <f t="shared" si="137"/>
        <v>0</v>
      </c>
    </row>
    <row r="457" spans="1:49" s="273" customFormat="1" ht="30" hidden="1" customHeight="1" outlineLevel="1">
      <c r="A457" s="426"/>
      <c r="B457" s="427" t="s">
        <v>1499</v>
      </c>
      <c r="C457" s="427">
        <v>7645878</v>
      </c>
      <c r="D457" s="426" t="s">
        <v>1453</v>
      </c>
      <c r="E457" s="426" t="s">
        <v>1494</v>
      </c>
      <c r="F457" s="426" t="s">
        <v>1495</v>
      </c>
      <c r="G457" s="426" t="s">
        <v>325</v>
      </c>
      <c r="H457" s="426" t="s">
        <v>1500</v>
      </c>
      <c r="I457" s="431">
        <f t="shared" si="149"/>
        <v>330</v>
      </c>
      <c r="J457" s="431">
        <f>201+95</f>
        <v>296</v>
      </c>
      <c r="K457" s="431"/>
      <c r="L457" s="431">
        <v>17</v>
      </c>
      <c r="M457" s="431">
        <v>17</v>
      </c>
      <c r="N457" s="330"/>
      <c r="O457" s="431">
        <f t="shared" si="147"/>
        <v>330</v>
      </c>
      <c r="P457" s="431">
        <v>296</v>
      </c>
      <c r="Q457" s="330"/>
      <c r="R457" s="431">
        <v>17</v>
      </c>
      <c r="S457" s="431">
        <v>17</v>
      </c>
      <c r="T457" s="431"/>
      <c r="U457" s="431"/>
      <c r="V457" s="431"/>
      <c r="W457" s="431"/>
      <c r="X457" s="431"/>
      <c r="Y457" s="431"/>
      <c r="Z457" s="431">
        <f t="shared" si="148"/>
        <v>330</v>
      </c>
      <c r="AA457" s="431">
        <v>296</v>
      </c>
      <c r="AB457" s="431"/>
      <c r="AC457" s="431">
        <v>17</v>
      </c>
      <c r="AD457" s="431"/>
      <c r="AE457" s="431">
        <v>17</v>
      </c>
      <c r="AF457" s="431">
        <v>330</v>
      </c>
      <c r="AG457" s="431">
        <v>296</v>
      </c>
      <c r="AH457" s="431"/>
      <c r="AI457" s="431">
        <v>17</v>
      </c>
      <c r="AJ457" s="431"/>
      <c r="AK457" s="431">
        <v>17</v>
      </c>
      <c r="AL457" s="438"/>
      <c r="AM457" s="435"/>
      <c r="AS457" s="269">
        <f t="shared" si="133"/>
        <v>0</v>
      </c>
      <c r="AT457" s="269">
        <f t="shared" si="134"/>
        <v>296</v>
      </c>
      <c r="AU457" s="269">
        <f t="shared" si="135"/>
        <v>0</v>
      </c>
      <c r="AV457" s="269">
        <f t="shared" si="136"/>
        <v>0</v>
      </c>
      <c r="AW457" s="269">
        <f t="shared" si="137"/>
        <v>0</v>
      </c>
    </row>
    <row r="458" spans="1:49" s="273" customFormat="1" ht="30" hidden="1" customHeight="1" outlineLevel="1">
      <c r="A458" s="426"/>
      <c r="B458" s="427" t="s">
        <v>1501</v>
      </c>
      <c r="C458" s="427">
        <v>7649763</v>
      </c>
      <c r="D458" s="426" t="s">
        <v>1444</v>
      </c>
      <c r="E458" s="426" t="s">
        <v>883</v>
      </c>
      <c r="F458" s="426" t="s">
        <v>1502</v>
      </c>
      <c r="G458" s="426" t="s">
        <v>325</v>
      </c>
      <c r="H458" s="426" t="s">
        <v>1503</v>
      </c>
      <c r="I458" s="431">
        <f t="shared" si="149"/>
        <v>592.37377000000004</v>
      </c>
      <c r="J458" s="431">
        <v>532.37377000000004</v>
      </c>
      <c r="K458" s="431"/>
      <c r="L458" s="431">
        <v>30</v>
      </c>
      <c r="M458" s="431">
        <v>30</v>
      </c>
      <c r="N458" s="330"/>
      <c r="O458" s="431">
        <f t="shared" si="147"/>
        <v>592</v>
      </c>
      <c r="P458" s="431">
        <v>532</v>
      </c>
      <c r="Q458" s="330"/>
      <c r="R458" s="431">
        <v>30</v>
      </c>
      <c r="S458" s="431">
        <v>30</v>
      </c>
      <c r="T458" s="431"/>
      <c r="U458" s="431"/>
      <c r="V458" s="431"/>
      <c r="W458" s="431"/>
      <c r="X458" s="431"/>
      <c r="Y458" s="431"/>
      <c r="Z458" s="431">
        <f t="shared" si="148"/>
        <v>592.37377000000004</v>
      </c>
      <c r="AA458" s="431">
        <v>532.37377000000004</v>
      </c>
      <c r="AB458" s="431"/>
      <c r="AC458" s="431">
        <v>30</v>
      </c>
      <c r="AD458" s="431"/>
      <c r="AE458" s="431">
        <v>30</v>
      </c>
      <c r="AF458" s="431">
        <v>592.37377000000004</v>
      </c>
      <c r="AG458" s="431">
        <v>532.37377000000004</v>
      </c>
      <c r="AH458" s="431"/>
      <c r="AI458" s="431">
        <v>30</v>
      </c>
      <c r="AJ458" s="431"/>
      <c r="AK458" s="431">
        <v>30</v>
      </c>
      <c r="AL458" s="438"/>
      <c r="AM458" s="435"/>
      <c r="AS458" s="269">
        <f t="shared" si="133"/>
        <v>0</v>
      </c>
      <c r="AT458" s="269">
        <f t="shared" si="134"/>
        <v>532.37377000000004</v>
      </c>
      <c r="AU458" s="269">
        <f t="shared" si="135"/>
        <v>0</v>
      </c>
      <c r="AV458" s="269">
        <f t="shared" si="136"/>
        <v>0</v>
      </c>
      <c r="AW458" s="269">
        <f t="shared" si="137"/>
        <v>0</v>
      </c>
    </row>
    <row r="459" spans="1:49" s="273" customFormat="1" ht="30" hidden="1" customHeight="1" outlineLevel="1">
      <c r="A459" s="426"/>
      <c r="B459" s="427" t="s">
        <v>1504</v>
      </c>
      <c r="C459" s="427"/>
      <c r="D459" s="426" t="s">
        <v>1505</v>
      </c>
      <c r="E459" s="426" t="s">
        <v>931</v>
      </c>
      <c r="F459" s="426" t="s">
        <v>1506</v>
      </c>
      <c r="G459" s="426" t="s">
        <v>325</v>
      </c>
      <c r="H459" s="426" t="s">
        <v>1507</v>
      </c>
      <c r="I459" s="431">
        <f t="shared" si="149"/>
        <v>1412.6095580000001</v>
      </c>
      <c r="J459" s="431">
        <v>1270.6095580000001</v>
      </c>
      <c r="K459" s="431"/>
      <c r="L459" s="431">
        <v>71</v>
      </c>
      <c r="M459" s="431">
        <v>71</v>
      </c>
      <c r="N459" s="330"/>
      <c r="O459" s="431">
        <f t="shared" si="147"/>
        <v>1412.6095580000001</v>
      </c>
      <c r="P459" s="431">
        <v>1270.6095580000001</v>
      </c>
      <c r="Q459" s="330"/>
      <c r="R459" s="431">
        <v>71</v>
      </c>
      <c r="S459" s="431">
        <v>71</v>
      </c>
      <c r="T459" s="431"/>
      <c r="U459" s="431"/>
      <c r="V459" s="431"/>
      <c r="W459" s="431"/>
      <c r="X459" s="431"/>
      <c r="Y459" s="431"/>
      <c r="Z459" s="431">
        <f t="shared" si="148"/>
        <v>1412.6095580000001</v>
      </c>
      <c r="AA459" s="431">
        <v>1270.6095580000001</v>
      </c>
      <c r="AB459" s="431"/>
      <c r="AC459" s="431">
        <v>71</v>
      </c>
      <c r="AD459" s="431"/>
      <c r="AE459" s="431">
        <v>71</v>
      </c>
      <c r="AF459" s="431">
        <f t="shared" ref="AF459:AF486" si="150">AG459+AH459+AI459+AK459</f>
        <v>1412.6095580000001</v>
      </c>
      <c r="AG459" s="431">
        <v>1270.6095580000001</v>
      </c>
      <c r="AH459" s="431"/>
      <c r="AI459" s="431">
        <v>71</v>
      </c>
      <c r="AJ459" s="431"/>
      <c r="AK459" s="431">
        <v>71</v>
      </c>
      <c r="AL459" s="438"/>
      <c r="AM459" s="435"/>
      <c r="AS459" s="269">
        <f t="shared" si="133"/>
        <v>0</v>
      </c>
      <c r="AT459" s="269">
        <f t="shared" si="134"/>
        <v>1270.6095580000001</v>
      </c>
      <c r="AU459" s="269">
        <f t="shared" si="135"/>
        <v>0</v>
      </c>
      <c r="AV459" s="269">
        <f t="shared" si="136"/>
        <v>0</v>
      </c>
      <c r="AW459" s="269">
        <f t="shared" si="137"/>
        <v>0</v>
      </c>
    </row>
    <row r="460" spans="1:49" s="273" customFormat="1" ht="30" hidden="1" customHeight="1" outlineLevel="1">
      <c r="A460" s="426"/>
      <c r="B460" s="427" t="s">
        <v>1508</v>
      </c>
      <c r="C460" s="427"/>
      <c r="D460" s="426" t="s">
        <v>1444</v>
      </c>
      <c r="E460" s="426" t="s">
        <v>883</v>
      </c>
      <c r="F460" s="426" t="s">
        <v>1509</v>
      </c>
      <c r="G460" s="426">
        <v>2018</v>
      </c>
      <c r="H460" s="426"/>
      <c r="I460" s="431">
        <v>669</v>
      </c>
      <c r="J460" s="431">
        <v>635.55523000000005</v>
      </c>
      <c r="K460" s="431"/>
      <c r="L460" s="431">
        <v>0</v>
      </c>
      <c r="M460" s="431">
        <v>33</v>
      </c>
      <c r="N460" s="330"/>
      <c r="O460" s="431">
        <f t="shared" si="147"/>
        <v>668.55523000000005</v>
      </c>
      <c r="P460" s="431">
        <v>635.55523000000005</v>
      </c>
      <c r="Q460" s="330"/>
      <c r="R460" s="431"/>
      <c r="S460" s="431">
        <v>33</v>
      </c>
      <c r="T460" s="431"/>
      <c r="U460" s="431"/>
      <c r="V460" s="431"/>
      <c r="W460" s="431"/>
      <c r="X460" s="431"/>
      <c r="Y460" s="431"/>
      <c r="Z460" s="431">
        <f t="shared" si="148"/>
        <v>668.55523000000005</v>
      </c>
      <c r="AA460" s="431">
        <v>635.55523000000005</v>
      </c>
      <c r="AB460" s="431"/>
      <c r="AC460" s="431"/>
      <c r="AD460" s="431"/>
      <c r="AE460" s="431">
        <v>33</v>
      </c>
      <c r="AF460" s="431">
        <f t="shared" si="150"/>
        <v>668.55523000000005</v>
      </c>
      <c r="AG460" s="431">
        <v>635.55523000000005</v>
      </c>
      <c r="AH460" s="431"/>
      <c r="AI460" s="431"/>
      <c r="AJ460" s="431"/>
      <c r="AK460" s="431">
        <v>33</v>
      </c>
      <c r="AL460" s="438"/>
      <c r="AM460" s="435"/>
      <c r="AS460" s="269">
        <f t="shared" si="133"/>
        <v>0.4447699999999486</v>
      </c>
      <c r="AT460" s="269">
        <f t="shared" si="134"/>
        <v>635.55523000000005</v>
      </c>
      <c r="AU460" s="269">
        <f t="shared" si="135"/>
        <v>0</v>
      </c>
      <c r="AV460" s="269">
        <f t="shared" si="136"/>
        <v>0</v>
      </c>
      <c r="AW460" s="269">
        <f t="shared" si="137"/>
        <v>0.4447699999999486</v>
      </c>
    </row>
    <row r="461" spans="1:49" s="273" customFormat="1" ht="30" hidden="1" customHeight="1" outlineLevel="1">
      <c r="A461" s="426"/>
      <c r="B461" s="427" t="s">
        <v>1510</v>
      </c>
      <c r="C461" s="427"/>
      <c r="D461" s="426" t="s">
        <v>1388</v>
      </c>
      <c r="E461" s="426" t="s">
        <v>1389</v>
      </c>
      <c r="F461" s="426" t="s">
        <v>1511</v>
      </c>
      <c r="G461" s="426">
        <v>2018</v>
      </c>
      <c r="H461" s="426"/>
      <c r="I461" s="431">
        <v>1264</v>
      </c>
      <c r="J461" s="431">
        <v>1200.855</v>
      </c>
      <c r="K461" s="431"/>
      <c r="L461" s="431"/>
      <c r="M461" s="431">
        <v>63</v>
      </c>
      <c r="N461" s="330"/>
      <c r="O461" s="431">
        <f t="shared" si="147"/>
        <v>1264.2168714736843</v>
      </c>
      <c r="P461" s="431">
        <v>1201</v>
      </c>
      <c r="Q461" s="330"/>
      <c r="R461" s="431"/>
      <c r="S461" s="431">
        <v>63.2168714736843</v>
      </c>
      <c r="T461" s="431"/>
      <c r="U461" s="431"/>
      <c r="V461" s="431"/>
      <c r="W461" s="431"/>
      <c r="X461" s="431"/>
      <c r="Y461" s="431"/>
      <c r="Z461" s="431">
        <f t="shared" si="148"/>
        <v>1263.855</v>
      </c>
      <c r="AA461" s="431">
        <v>1200.855</v>
      </c>
      <c r="AB461" s="431"/>
      <c r="AC461" s="431"/>
      <c r="AD461" s="431"/>
      <c r="AE461" s="431">
        <v>63</v>
      </c>
      <c r="AF461" s="431">
        <f t="shared" si="150"/>
        <v>1263.855</v>
      </c>
      <c r="AG461" s="431">
        <v>1200.855</v>
      </c>
      <c r="AH461" s="431"/>
      <c r="AI461" s="431"/>
      <c r="AJ461" s="431"/>
      <c r="AK461" s="431">
        <v>63</v>
      </c>
      <c r="AL461" s="438"/>
      <c r="AM461" s="435"/>
      <c r="AS461" s="269">
        <f t="shared" ref="AS461:AS524" si="151">I461-W461-AF461</f>
        <v>0.14499999999998181</v>
      </c>
      <c r="AT461" s="269">
        <f t="shared" ref="AT461:AT524" si="152">AF461-AH461-AI461-AK461</f>
        <v>1200.855</v>
      </c>
      <c r="AU461" s="269">
        <f t="shared" ref="AU461:AU524" si="153">AG461-AT461</f>
        <v>0</v>
      </c>
      <c r="AV461" s="269">
        <f t="shared" ref="AV461:AV524" si="154">J461-AG461</f>
        <v>0</v>
      </c>
      <c r="AW461" s="269">
        <f t="shared" ref="AW461:AW524" si="155">I461-AF461</f>
        <v>0.14499999999998181</v>
      </c>
    </row>
    <row r="462" spans="1:49" s="273" customFormat="1" ht="30" hidden="1" customHeight="1" outlineLevel="1">
      <c r="A462" s="426"/>
      <c r="B462" s="427" t="s">
        <v>1512</v>
      </c>
      <c r="C462" s="427"/>
      <c r="D462" s="426" t="s">
        <v>1505</v>
      </c>
      <c r="E462" s="426" t="s">
        <v>1513</v>
      </c>
      <c r="F462" s="426" t="s">
        <v>1514</v>
      </c>
      <c r="G462" s="426">
        <v>2018</v>
      </c>
      <c r="H462" s="426"/>
      <c r="I462" s="431">
        <v>1349</v>
      </c>
      <c r="J462" s="431">
        <v>1282</v>
      </c>
      <c r="K462" s="431"/>
      <c r="L462" s="431"/>
      <c r="M462" s="431">
        <v>67</v>
      </c>
      <c r="N462" s="330"/>
      <c r="O462" s="431">
        <f t="shared" si="147"/>
        <v>1349</v>
      </c>
      <c r="P462" s="431">
        <v>1282</v>
      </c>
      <c r="Q462" s="330"/>
      <c r="R462" s="431"/>
      <c r="S462" s="431">
        <v>67</v>
      </c>
      <c r="T462" s="431"/>
      <c r="U462" s="431"/>
      <c r="V462" s="431"/>
      <c r="W462" s="431"/>
      <c r="X462" s="431"/>
      <c r="Y462" s="431"/>
      <c r="Z462" s="431">
        <f t="shared" si="148"/>
        <v>1343</v>
      </c>
      <c r="AA462" s="431">
        <v>1282</v>
      </c>
      <c r="AB462" s="431"/>
      <c r="AC462" s="431"/>
      <c r="AD462" s="431"/>
      <c r="AE462" s="431">
        <v>61</v>
      </c>
      <c r="AF462" s="431">
        <f t="shared" si="150"/>
        <v>1343</v>
      </c>
      <c r="AG462" s="431">
        <v>1282</v>
      </c>
      <c r="AH462" s="431"/>
      <c r="AI462" s="431"/>
      <c r="AJ462" s="431"/>
      <c r="AK462" s="431">
        <v>61</v>
      </c>
      <c r="AL462" s="438"/>
      <c r="AM462" s="435"/>
      <c r="AS462" s="269">
        <f t="shared" si="151"/>
        <v>6</v>
      </c>
      <c r="AT462" s="269">
        <f t="shared" si="152"/>
        <v>1282</v>
      </c>
      <c r="AU462" s="269">
        <f t="shared" si="153"/>
        <v>0</v>
      </c>
      <c r="AV462" s="269">
        <f t="shared" si="154"/>
        <v>0</v>
      </c>
      <c r="AW462" s="269">
        <f t="shared" si="155"/>
        <v>6</v>
      </c>
    </row>
    <row r="463" spans="1:49" s="273" customFormat="1" ht="30" hidden="1" customHeight="1" outlineLevel="1">
      <c r="A463" s="426"/>
      <c r="B463" s="427" t="s">
        <v>1515</v>
      </c>
      <c r="C463" s="427"/>
      <c r="D463" s="426" t="s">
        <v>1397</v>
      </c>
      <c r="E463" s="426" t="s">
        <v>1398</v>
      </c>
      <c r="F463" s="426" t="s">
        <v>1516</v>
      </c>
      <c r="G463" s="426" t="s">
        <v>259</v>
      </c>
      <c r="H463" s="426"/>
      <c r="I463" s="431">
        <f t="shared" ref="I463:I486" si="156">J463*100/95</f>
        <v>340.23578947368418</v>
      </c>
      <c r="J463" s="431">
        <v>323.22399999999999</v>
      </c>
      <c r="K463" s="431"/>
      <c r="L463" s="431"/>
      <c r="M463" s="431">
        <f t="shared" ref="M463:M486" si="157">I463-J463</f>
        <v>17.011789473684189</v>
      </c>
      <c r="N463" s="330"/>
      <c r="O463" s="431">
        <f t="shared" si="147"/>
        <v>390.76210526315788</v>
      </c>
      <c r="P463" s="431">
        <v>371.22399999999999</v>
      </c>
      <c r="Q463" s="330"/>
      <c r="R463" s="431"/>
      <c r="S463" s="431">
        <v>19.538105263157899</v>
      </c>
      <c r="T463" s="431"/>
      <c r="U463" s="431"/>
      <c r="V463" s="431"/>
      <c r="W463" s="431"/>
      <c r="X463" s="431"/>
      <c r="Y463" s="431"/>
      <c r="Z463" s="431">
        <v>340.23578947368401</v>
      </c>
      <c r="AA463" s="431">
        <v>323.22399999999999</v>
      </c>
      <c r="AB463" s="431"/>
      <c r="AC463" s="431"/>
      <c r="AD463" s="431"/>
      <c r="AE463" s="431">
        <v>17.0117894736842</v>
      </c>
      <c r="AF463" s="431">
        <f t="shared" si="150"/>
        <v>340.23578947368418</v>
      </c>
      <c r="AG463" s="431">
        <v>323.22399999999999</v>
      </c>
      <c r="AH463" s="431"/>
      <c r="AI463" s="431"/>
      <c r="AJ463" s="431"/>
      <c r="AK463" s="431">
        <v>17.0117894736842</v>
      </c>
      <c r="AL463" s="438"/>
      <c r="AM463" s="435"/>
      <c r="AS463" s="269">
        <f t="shared" si="151"/>
        <v>0</v>
      </c>
      <c r="AT463" s="269">
        <f t="shared" si="152"/>
        <v>323.22399999999999</v>
      </c>
      <c r="AU463" s="269">
        <f t="shared" si="153"/>
        <v>0</v>
      </c>
      <c r="AV463" s="269">
        <f t="shared" si="154"/>
        <v>0</v>
      </c>
      <c r="AW463" s="269">
        <f t="shared" si="155"/>
        <v>0</v>
      </c>
    </row>
    <row r="464" spans="1:49" s="273" customFormat="1" ht="30" hidden="1" customHeight="1" outlineLevel="1">
      <c r="A464" s="426"/>
      <c r="B464" s="427" t="s">
        <v>1517</v>
      </c>
      <c r="C464" s="427"/>
      <c r="D464" s="426" t="s">
        <v>1397</v>
      </c>
      <c r="E464" s="426" t="s">
        <v>1398</v>
      </c>
      <c r="F464" s="426" t="s">
        <v>1518</v>
      </c>
      <c r="G464" s="426" t="s">
        <v>259</v>
      </c>
      <c r="H464" s="426"/>
      <c r="I464" s="431">
        <f t="shared" si="156"/>
        <v>337.50736842105266</v>
      </c>
      <c r="J464" s="431">
        <v>320.63200000000001</v>
      </c>
      <c r="K464" s="431"/>
      <c r="L464" s="431"/>
      <c r="M464" s="431">
        <f t="shared" si="157"/>
        <v>16.875368421052656</v>
      </c>
      <c r="N464" s="330"/>
      <c r="O464" s="431">
        <f t="shared" si="147"/>
        <v>388.0336842105263</v>
      </c>
      <c r="P464" s="431">
        <v>368.63200000000001</v>
      </c>
      <c r="Q464" s="330"/>
      <c r="R464" s="431"/>
      <c r="S464" s="431">
        <v>19.401684210526302</v>
      </c>
      <c r="T464" s="431"/>
      <c r="U464" s="431"/>
      <c r="V464" s="431"/>
      <c r="W464" s="431"/>
      <c r="X464" s="431"/>
      <c r="Y464" s="431"/>
      <c r="Z464" s="431">
        <v>337.507368421053</v>
      </c>
      <c r="AA464" s="431">
        <v>320.63200000000001</v>
      </c>
      <c r="AB464" s="431"/>
      <c r="AC464" s="431"/>
      <c r="AD464" s="431"/>
      <c r="AE464" s="431">
        <v>16.875368421052698</v>
      </c>
      <c r="AF464" s="431">
        <f t="shared" si="150"/>
        <v>337.50736842105272</v>
      </c>
      <c r="AG464" s="431">
        <v>320.63200000000001</v>
      </c>
      <c r="AH464" s="431"/>
      <c r="AI464" s="431"/>
      <c r="AJ464" s="431"/>
      <c r="AK464" s="431">
        <v>16.875368421052698</v>
      </c>
      <c r="AL464" s="438"/>
      <c r="AM464" s="435"/>
      <c r="AS464" s="269">
        <f t="shared" si="151"/>
        <v>0</v>
      </c>
      <c r="AT464" s="269">
        <f t="shared" si="152"/>
        <v>320.63200000000001</v>
      </c>
      <c r="AU464" s="269">
        <f t="shared" si="153"/>
        <v>0</v>
      </c>
      <c r="AV464" s="269">
        <f t="shared" si="154"/>
        <v>0</v>
      </c>
      <c r="AW464" s="269">
        <f t="shared" si="155"/>
        <v>0</v>
      </c>
    </row>
    <row r="465" spans="1:49" s="273" customFormat="1" ht="30" hidden="1" customHeight="1" outlineLevel="1">
      <c r="A465" s="426"/>
      <c r="B465" s="427" t="s">
        <v>1519</v>
      </c>
      <c r="C465" s="427"/>
      <c r="D465" s="426" t="s">
        <v>1397</v>
      </c>
      <c r="E465" s="426" t="s">
        <v>1398</v>
      </c>
      <c r="F465" s="426" t="s">
        <v>1518</v>
      </c>
      <c r="G465" s="426" t="s">
        <v>259</v>
      </c>
      <c r="H465" s="426"/>
      <c r="I465" s="431">
        <f t="shared" si="156"/>
        <v>338.58000000000004</v>
      </c>
      <c r="J465" s="431">
        <v>321.65100000000001</v>
      </c>
      <c r="K465" s="431"/>
      <c r="L465" s="431"/>
      <c r="M465" s="431">
        <f t="shared" si="157"/>
        <v>16.92900000000003</v>
      </c>
      <c r="N465" s="330"/>
      <c r="O465" s="431">
        <f t="shared" si="147"/>
        <v>390.15894736842102</v>
      </c>
      <c r="P465" s="431">
        <v>370.65100000000001</v>
      </c>
      <c r="Q465" s="330"/>
      <c r="R465" s="431"/>
      <c r="S465" s="431">
        <v>19.507947368421</v>
      </c>
      <c r="T465" s="431"/>
      <c r="U465" s="431"/>
      <c r="V465" s="431"/>
      <c r="W465" s="431"/>
      <c r="X465" s="431"/>
      <c r="Y465" s="431"/>
      <c r="Z465" s="431">
        <v>338.58</v>
      </c>
      <c r="AA465" s="431">
        <v>321.65100000000001</v>
      </c>
      <c r="AB465" s="431"/>
      <c r="AC465" s="431"/>
      <c r="AD465" s="431"/>
      <c r="AE465" s="431">
        <v>16.928999999999998</v>
      </c>
      <c r="AF465" s="431">
        <f t="shared" si="150"/>
        <v>338.58</v>
      </c>
      <c r="AG465" s="431">
        <v>321.65100000000001</v>
      </c>
      <c r="AH465" s="431"/>
      <c r="AI465" s="431"/>
      <c r="AJ465" s="431"/>
      <c r="AK465" s="431">
        <v>16.928999999999998</v>
      </c>
      <c r="AL465" s="438"/>
      <c r="AM465" s="435"/>
      <c r="AS465" s="269">
        <f t="shared" si="151"/>
        <v>0</v>
      </c>
      <c r="AT465" s="269">
        <f t="shared" si="152"/>
        <v>321.65100000000001</v>
      </c>
      <c r="AU465" s="269">
        <f t="shared" si="153"/>
        <v>0</v>
      </c>
      <c r="AV465" s="269">
        <f t="shared" si="154"/>
        <v>0</v>
      </c>
      <c r="AW465" s="269">
        <f t="shared" si="155"/>
        <v>0</v>
      </c>
    </row>
    <row r="466" spans="1:49" s="273" customFormat="1" ht="30" hidden="1" customHeight="1" outlineLevel="1">
      <c r="A466" s="426"/>
      <c r="B466" s="427" t="s">
        <v>1520</v>
      </c>
      <c r="C466" s="427"/>
      <c r="D466" s="426" t="s">
        <v>948</v>
      </c>
      <c r="E466" s="426" t="s">
        <v>1393</v>
      </c>
      <c r="F466" s="426" t="s">
        <v>1521</v>
      </c>
      <c r="G466" s="426" t="s">
        <v>259</v>
      </c>
      <c r="H466" s="426"/>
      <c r="I466" s="431">
        <f t="shared" si="156"/>
        <v>336.33719894736839</v>
      </c>
      <c r="J466" s="431">
        <v>319.52033899999998</v>
      </c>
      <c r="K466" s="431"/>
      <c r="L466" s="431"/>
      <c r="M466" s="431">
        <f t="shared" si="157"/>
        <v>16.816859947368414</v>
      </c>
      <c r="N466" s="330"/>
      <c r="O466" s="431">
        <f t="shared" ref="O466:O486" si="158">SUM(P466:S466)</f>
        <v>387.91614631578949</v>
      </c>
      <c r="P466" s="431">
        <v>368.52033899999998</v>
      </c>
      <c r="Q466" s="330"/>
      <c r="R466" s="431"/>
      <c r="S466" s="431">
        <v>19.395807315789501</v>
      </c>
      <c r="T466" s="431"/>
      <c r="U466" s="431"/>
      <c r="V466" s="431"/>
      <c r="W466" s="431"/>
      <c r="X466" s="431"/>
      <c r="Y466" s="431"/>
      <c r="Z466" s="431">
        <v>336.33719894736799</v>
      </c>
      <c r="AA466" s="431">
        <v>319.52033899999998</v>
      </c>
      <c r="AB466" s="431"/>
      <c r="AC466" s="431"/>
      <c r="AD466" s="431"/>
      <c r="AE466" s="431">
        <v>16.8168599473684</v>
      </c>
      <c r="AF466" s="431">
        <f t="shared" si="150"/>
        <v>336.33719894736839</v>
      </c>
      <c r="AG466" s="431">
        <v>319.52033899999998</v>
      </c>
      <c r="AH466" s="431"/>
      <c r="AI466" s="431"/>
      <c r="AJ466" s="431"/>
      <c r="AK466" s="431">
        <v>16.8168599473684</v>
      </c>
      <c r="AL466" s="438"/>
      <c r="AM466" s="435"/>
      <c r="AS466" s="269">
        <f t="shared" si="151"/>
        <v>0</v>
      </c>
      <c r="AT466" s="269">
        <f t="shared" si="152"/>
        <v>319.52033899999998</v>
      </c>
      <c r="AU466" s="269">
        <f t="shared" si="153"/>
        <v>0</v>
      </c>
      <c r="AV466" s="269">
        <f t="shared" si="154"/>
        <v>0</v>
      </c>
      <c r="AW466" s="269">
        <f t="shared" si="155"/>
        <v>0</v>
      </c>
    </row>
    <row r="467" spans="1:49" s="273" customFormat="1" ht="30" hidden="1" customHeight="1" outlineLevel="1">
      <c r="A467" s="426"/>
      <c r="B467" s="427" t="s">
        <v>1522</v>
      </c>
      <c r="C467" s="427"/>
      <c r="D467" s="426" t="s">
        <v>948</v>
      </c>
      <c r="E467" s="426" t="s">
        <v>1393</v>
      </c>
      <c r="F467" s="426" t="s">
        <v>1521</v>
      </c>
      <c r="G467" s="426" t="s">
        <v>259</v>
      </c>
      <c r="H467" s="426"/>
      <c r="I467" s="431">
        <f t="shared" si="156"/>
        <v>333.15547263157896</v>
      </c>
      <c r="J467" s="431">
        <v>316.49769900000001</v>
      </c>
      <c r="K467" s="431"/>
      <c r="L467" s="431"/>
      <c r="M467" s="431">
        <f t="shared" si="157"/>
        <v>16.657773631578948</v>
      </c>
      <c r="N467" s="330"/>
      <c r="O467" s="431">
        <f t="shared" si="158"/>
        <v>383.81566836842103</v>
      </c>
      <c r="P467" s="431">
        <v>365</v>
      </c>
      <c r="Q467" s="330"/>
      <c r="R467" s="431"/>
      <c r="S467" s="431">
        <v>18.815668368421001</v>
      </c>
      <c r="T467" s="431"/>
      <c r="U467" s="431"/>
      <c r="V467" s="431"/>
      <c r="W467" s="431"/>
      <c r="X467" s="431"/>
      <c r="Y467" s="431"/>
      <c r="Z467" s="431">
        <f>AA467+AB467+AC467+AE467</f>
        <v>333.1554726315789</v>
      </c>
      <c r="AA467" s="431">
        <v>316.49769900000001</v>
      </c>
      <c r="AB467" s="431"/>
      <c r="AC467" s="431"/>
      <c r="AD467" s="431"/>
      <c r="AE467" s="431">
        <v>16.657773631578898</v>
      </c>
      <c r="AF467" s="431">
        <f t="shared" si="150"/>
        <v>333.1554726315789</v>
      </c>
      <c r="AG467" s="431">
        <v>316.49769900000001</v>
      </c>
      <c r="AH467" s="431"/>
      <c r="AI467" s="431"/>
      <c r="AJ467" s="431"/>
      <c r="AK467" s="431">
        <v>16.657773631578898</v>
      </c>
      <c r="AL467" s="438"/>
      <c r="AM467" s="435"/>
      <c r="AS467" s="269">
        <f t="shared" si="151"/>
        <v>0</v>
      </c>
      <c r="AT467" s="269">
        <f t="shared" si="152"/>
        <v>316.49769900000001</v>
      </c>
      <c r="AU467" s="269">
        <f t="shared" si="153"/>
        <v>0</v>
      </c>
      <c r="AV467" s="269">
        <f t="shared" si="154"/>
        <v>0</v>
      </c>
      <c r="AW467" s="269">
        <f t="shared" si="155"/>
        <v>0</v>
      </c>
    </row>
    <row r="468" spans="1:49" s="273" customFormat="1" ht="30" hidden="1" customHeight="1" outlineLevel="1">
      <c r="A468" s="426"/>
      <c r="B468" s="427" t="s">
        <v>1523</v>
      </c>
      <c r="C468" s="427"/>
      <c r="D468" s="426" t="s">
        <v>1453</v>
      </c>
      <c r="E468" s="426" t="s">
        <v>1494</v>
      </c>
      <c r="F468" s="426" t="s">
        <v>1524</v>
      </c>
      <c r="G468" s="426" t="s">
        <v>259</v>
      </c>
      <c r="H468" s="426"/>
      <c r="I468" s="431">
        <f t="shared" si="156"/>
        <v>229.47368421052633</v>
      </c>
      <c r="J468" s="431">
        <v>218</v>
      </c>
      <c r="K468" s="431"/>
      <c r="L468" s="431"/>
      <c r="M468" s="431">
        <f t="shared" si="157"/>
        <v>11.473684210526329</v>
      </c>
      <c r="N468" s="330"/>
      <c r="O468" s="431">
        <f t="shared" si="158"/>
        <v>282.42105263157902</v>
      </c>
      <c r="P468" s="431">
        <v>268</v>
      </c>
      <c r="Q468" s="330"/>
      <c r="R468" s="431"/>
      <c r="S468" s="431">
        <v>14.421052631579</v>
      </c>
      <c r="T468" s="431"/>
      <c r="U468" s="431"/>
      <c r="V468" s="431"/>
      <c r="W468" s="431"/>
      <c r="X468" s="431"/>
      <c r="Y468" s="431"/>
      <c r="Z468" s="431">
        <v>229.47368421052599</v>
      </c>
      <c r="AA468" s="431">
        <v>218</v>
      </c>
      <c r="AB468" s="431"/>
      <c r="AC468" s="431"/>
      <c r="AD468" s="431"/>
      <c r="AE468" s="431">
        <v>11.473684210526301</v>
      </c>
      <c r="AF468" s="431">
        <f t="shared" si="150"/>
        <v>229.4736842105263</v>
      </c>
      <c r="AG468" s="431">
        <v>218</v>
      </c>
      <c r="AH468" s="431"/>
      <c r="AI468" s="431"/>
      <c r="AJ468" s="431"/>
      <c r="AK468" s="431">
        <v>11.473684210526301</v>
      </c>
      <c r="AL468" s="438"/>
      <c r="AM468" s="435"/>
      <c r="AS468" s="269">
        <f t="shared" si="151"/>
        <v>0</v>
      </c>
      <c r="AT468" s="269">
        <f t="shared" si="152"/>
        <v>218</v>
      </c>
      <c r="AU468" s="269">
        <f t="shared" si="153"/>
        <v>0</v>
      </c>
      <c r="AV468" s="269">
        <f t="shared" si="154"/>
        <v>0</v>
      </c>
      <c r="AW468" s="269">
        <f t="shared" si="155"/>
        <v>0</v>
      </c>
    </row>
    <row r="469" spans="1:49" s="273" customFormat="1" ht="30" hidden="1" customHeight="1" outlineLevel="1">
      <c r="A469" s="426"/>
      <c r="B469" s="427" t="s">
        <v>1525</v>
      </c>
      <c r="C469" s="427"/>
      <c r="D469" s="426" t="s">
        <v>1453</v>
      </c>
      <c r="E469" s="426" t="s">
        <v>1494</v>
      </c>
      <c r="F469" s="426" t="s">
        <v>1524</v>
      </c>
      <c r="G469" s="426" t="s">
        <v>259</v>
      </c>
      <c r="H469" s="426"/>
      <c r="I469" s="431">
        <f t="shared" si="156"/>
        <v>232.63157894736841</v>
      </c>
      <c r="J469" s="431">
        <v>221</v>
      </c>
      <c r="K469" s="431"/>
      <c r="L469" s="431"/>
      <c r="M469" s="431">
        <f t="shared" si="157"/>
        <v>11.631578947368411</v>
      </c>
      <c r="N469" s="330"/>
      <c r="O469" s="431">
        <f t="shared" si="158"/>
        <v>283</v>
      </c>
      <c r="P469" s="431">
        <v>269</v>
      </c>
      <c r="Q469" s="330"/>
      <c r="R469" s="431"/>
      <c r="S469" s="431">
        <v>14</v>
      </c>
      <c r="T469" s="431"/>
      <c r="U469" s="431"/>
      <c r="V469" s="431"/>
      <c r="W469" s="431"/>
      <c r="X469" s="431"/>
      <c r="Y469" s="431"/>
      <c r="Z469" s="431">
        <v>232.63157894736801</v>
      </c>
      <c r="AA469" s="431">
        <v>221</v>
      </c>
      <c r="AB469" s="431"/>
      <c r="AC469" s="431"/>
      <c r="AD469" s="431"/>
      <c r="AE469" s="431">
        <v>11.6315789473684</v>
      </c>
      <c r="AF469" s="431">
        <f t="shared" si="150"/>
        <v>232.63157894736841</v>
      </c>
      <c r="AG469" s="431">
        <v>221</v>
      </c>
      <c r="AH469" s="431"/>
      <c r="AI469" s="431"/>
      <c r="AJ469" s="431"/>
      <c r="AK469" s="431">
        <v>11.6315789473684</v>
      </c>
      <c r="AL469" s="438"/>
      <c r="AM469" s="435"/>
      <c r="AS469" s="269">
        <f t="shared" si="151"/>
        <v>0</v>
      </c>
      <c r="AT469" s="269">
        <f t="shared" si="152"/>
        <v>221</v>
      </c>
      <c r="AU469" s="269">
        <f t="shared" si="153"/>
        <v>0</v>
      </c>
      <c r="AV469" s="269">
        <f t="shared" si="154"/>
        <v>0</v>
      </c>
      <c r="AW469" s="269">
        <f t="shared" si="155"/>
        <v>0</v>
      </c>
    </row>
    <row r="470" spans="1:49" s="273" customFormat="1" ht="30" hidden="1" customHeight="1" outlineLevel="1">
      <c r="A470" s="426"/>
      <c r="B470" s="427" t="s">
        <v>1526</v>
      </c>
      <c r="C470" s="427"/>
      <c r="D470" s="426" t="s">
        <v>1453</v>
      </c>
      <c r="E470" s="426" t="s">
        <v>1494</v>
      </c>
      <c r="F470" s="426" t="s">
        <v>1524</v>
      </c>
      <c r="G470" s="426" t="s">
        <v>259</v>
      </c>
      <c r="H470" s="426"/>
      <c r="I470" s="431">
        <f t="shared" si="156"/>
        <v>230.52631578947367</v>
      </c>
      <c r="J470" s="431">
        <v>219</v>
      </c>
      <c r="K470" s="431"/>
      <c r="L470" s="431"/>
      <c r="M470" s="431">
        <f t="shared" si="157"/>
        <v>11.526315789473671</v>
      </c>
      <c r="N470" s="330"/>
      <c r="O470" s="431">
        <f t="shared" si="158"/>
        <v>282.42105263157902</v>
      </c>
      <c r="P470" s="431">
        <v>268</v>
      </c>
      <c r="Q470" s="330"/>
      <c r="R470" s="431"/>
      <c r="S470" s="431">
        <v>14.421052631579</v>
      </c>
      <c r="T470" s="431"/>
      <c r="U470" s="431"/>
      <c r="V470" s="431"/>
      <c r="W470" s="431"/>
      <c r="X470" s="431"/>
      <c r="Y470" s="431"/>
      <c r="Z470" s="431">
        <v>230.52631578947401</v>
      </c>
      <c r="AA470" s="431">
        <v>219</v>
      </c>
      <c r="AB470" s="431"/>
      <c r="AC470" s="431"/>
      <c r="AD470" s="431"/>
      <c r="AE470" s="431">
        <v>11.526315789473699</v>
      </c>
      <c r="AF470" s="431">
        <f t="shared" si="150"/>
        <v>230.5263157894737</v>
      </c>
      <c r="AG470" s="431">
        <v>219</v>
      </c>
      <c r="AH470" s="431"/>
      <c r="AI470" s="431"/>
      <c r="AJ470" s="431"/>
      <c r="AK470" s="431">
        <v>11.526315789473699</v>
      </c>
      <c r="AL470" s="438"/>
      <c r="AM470" s="435"/>
      <c r="AS470" s="269">
        <f t="shared" si="151"/>
        <v>0</v>
      </c>
      <c r="AT470" s="269">
        <f t="shared" si="152"/>
        <v>219</v>
      </c>
      <c r="AU470" s="269">
        <f t="shared" si="153"/>
        <v>0</v>
      </c>
      <c r="AV470" s="269">
        <f t="shared" si="154"/>
        <v>0</v>
      </c>
      <c r="AW470" s="269">
        <f t="shared" si="155"/>
        <v>0</v>
      </c>
    </row>
    <row r="471" spans="1:49" s="273" customFormat="1" ht="30" hidden="1" customHeight="1" outlineLevel="1">
      <c r="A471" s="426"/>
      <c r="B471" s="427" t="s">
        <v>1527</v>
      </c>
      <c r="C471" s="427"/>
      <c r="D471" s="426" t="s">
        <v>935</v>
      </c>
      <c r="E471" s="426" t="s">
        <v>931</v>
      </c>
      <c r="F471" s="426" t="s">
        <v>1528</v>
      </c>
      <c r="G471" s="426">
        <v>2019</v>
      </c>
      <c r="H471" s="426"/>
      <c r="I471" s="431">
        <f t="shared" si="156"/>
        <v>301.05263157894734</v>
      </c>
      <c r="J471" s="431">
        <v>286</v>
      </c>
      <c r="K471" s="431"/>
      <c r="L471" s="431"/>
      <c r="M471" s="431">
        <f t="shared" si="157"/>
        <v>15.052631578947341</v>
      </c>
      <c r="N471" s="330"/>
      <c r="O471" s="431">
        <f t="shared" si="158"/>
        <v>0</v>
      </c>
      <c r="P471" s="431"/>
      <c r="Q471" s="330"/>
      <c r="R471" s="431"/>
      <c r="S471" s="431"/>
      <c r="T471" s="431"/>
      <c r="U471" s="431"/>
      <c r="V471" s="431"/>
      <c r="W471" s="431"/>
      <c r="X471" s="431"/>
      <c r="Y471" s="431"/>
      <c r="Z471" s="431">
        <v>301.052631578947</v>
      </c>
      <c r="AA471" s="431">
        <v>286</v>
      </c>
      <c r="AB471" s="431"/>
      <c r="AC471" s="431"/>
      <c r="AD471" s="431"/>
      <c r="AE471" s="431">
        <v>15.052631578947301</v>
      </c>
      <c r="AF471" s="431">
        <f t="shared" si="150"/>
        <v>301.05263157894728</v>
      </c>
      <c r="AG471" s="431">
        <v>286</v>
      </c>
      <c r="AH471" s="431"/>
      <c r="AI471" s="431"/>
      <c r="AJ471" s="431"/>
      <c r="AK471" s="431">
        <v>15.052631578947301</v>
      </c>
      <c r="AL471" s="438"/>
      <c r="AM471" s="435"/>
      <c r="AS471" s="269">
        <f t="shared" si="151"/>
        <v>0</v>
      </c>
      <c r="AT471" s="269">
        <f t="shared" si="152"/>
        <v>286</v>
      </c>
      <c r="AU471" s="269">
        <f t="shared" si="153"/>
        <v>0</v>
      </c>
      <c r="AV471" s="269">
        <f t="shared" si="154"/>
        <v>0</v>
      </c>
      <c r="AW471" s="269">
        <f t="shared" si="155"/>
        <v>0</v>
      </c>
    </row>
    <row r="472" spans="1:49" s="273" customFormat="1" ht="30" hidden="1" customHeight="1" outlineLevel="1">
      <c r="A472" s="426"/>
      <c r="B472" s="427" t="s">
        <v>1529</v>
      </c>
      <c r="C472" s="427"/>
      <c r="D472" s="426" t="s">
        <v>1388</v>
      </c>
      <c r="E472" s="426" t="s">
        <v>1389</v>
      </c>
      <c r="F472" s="426" t="s">
        <v>1530</v>
      </c>
      <c r="G472" s="426">
        <v>2019</v>
      </c>
      <c r="H472" s="426"/>
      <c r="I472" s="431">
        <f t="shared" si="156"/>
        <v>806.31578947368416</v>
      </c>
      <c r="J472" s="431">
        <v>766</v>
      </c>
      <c r="K472" s="431"/>
      <c r="L472" s="431"/>
      <c r="M472" s="431">
        <f t="shared" si="157"/>
        <v>40.315789473684163</v>
      </c>
      <c r="N472" s="330"/>
      <c r="O472" s="431">
        <f t="shared" si="158"/>
        <v>0</v>
      </c>
      <c r="P472" s="431"/>
      <c r="Q472" s="330"/>
      <c r="R472" s="431"/>
      <c r="S472" s="431"/>
      <c r="T472" s="431"/>
      <c r="U472" s="431"/>
      <c r="V472" s="431"/>
      <c r="W472" s="431"/>
      <c r="X472" s="431"/>
      <c r="Y472" s="431"/>
      <c r="Z472" s="431">
        <v>806.31578947368405</v>
      </c>
      <c r="AA472" s="431">
        <v>766</v>
      </c>
      <c r="AB472" s="431"/>
      <c r="AC472" s="431"/>
      <c r="AD472" s="431"/>
      <c r="AE472" s="431">
        <v>40.315789473684198</v>
      </c>
      <c r="AF472" s="431">
        <f t="shared" si="150"/>
        <v>806.31578947368416</v>
      </c>
      <c r="AG472" s="431">
        <v>766</v>
      </c>
      <c r="AH472" s="431"/>
      <c r="AI472" s="431"/>
      <c r="AJ472" s="431"/>
      <c r="AK472" s="431">
        <v>40.315789473684198</v>
      </c>
      <c r="AL472" s="438"/>
      <c r="AM472" s="435"/>
      <c r="AS472" s="269">
        <f t="shared" si="151"/>
        <v>0</v>
      </c>
      <c r="AT472" s="269">
        <f t="shared" si="152"/>
        <v>766</v>
      </c>
      <c r="AU472" s="269">
        <f t="shared" si="153"/>
        <v>0</v>
      </c>
      <c r="AV472" s="269">
        <f t="shared" si="154"/>
        <v>0</v>
      </c>
      <c r="AW472" s="269">
        <f t="shared" si="155"/>
        <v>0</v>
      </c>
    </row>
    <row r="473" spans="1:49" s="273" customFormat="1" ht="30" hidden="1" customHeight="1" outlineLevel="1">
      <c r="A473" s="426"/>
      <c r="B473" s="427" t="s">
        <v>1531</v>
      </c>
      <c r="C473" s="427"/>
      <c r="D473" s="426" t="s">
        <v>1444</v>
      </c>
      <c r="E473" s="426" t="s">
        <v>883</v>
      </c>
      <c r="F473" s="426" t="s">
        <v>1532</v>
      </c>
      <c r="G473" s="426">
        <v>2019</v>
      </c>
      <c r="H473" s="426"/>
      <c r="I473" s="431">
        <f t="shared" si="156"/>
        <v>806.31578947368416</v>
      </c>
      <c r="J473" s="431">
        <v>766</v>
      </c>
      <c r="K473" s="431"/>
      <c r="L473" s="431"/>
      <c r="M473" s="431">
        <f t="shared" si="157"/>
        <v>40.315789473684163</v>
      </c>
      <c r="N473" s="330"/>
      <c r="O473" s="431">
        <f t="shared" si="158"/>
        <v>0</v>
      </c>
      <c r="P473" s="431"/>
      <c r="Q473" s="330"/>
      <c r="R473" s="431"/>
      <c r="S473" s="431"/>
      <c r="T473" s="431"/>
      <c r="U473" s="431"/>
      <c r="V473" s="431"/>
      <c r="W473" s="431"/>
      <c r="X473" s="431"/>
      <c r="Y473" s="431"/>
      <c r="Z473" s="431">
        <v>806.31578947368405</v>
      </c>
      <c r="AA473" s="431">
        <v>766</v>
      </c>
      <c r="AB473" s="431"/>
      <c r="AC473" s="431"/>
      <c r="AD473" s="431"/>
      <c r="AE473" s="431">
        <v>40.315789473684198</v>
      </c>
      <c r="AF473" s="431">
        <f t="shared" si="150"/>
        <v>806.31578947368416</v>
      </c>
      <c r="AG473" s="431">
        <v>766</v>
      </c>
      <c r="AH473" s="431"/>
      <c r="AI473" s="431"/>
      <c r="AJ473" s="431"/>
      <c r="AK473" s="431">
        <v>40.315789473684198</v>
      </c>
      <c r="AL473" s="438"/>
      <c r="AM473" s="435"/>
      <c r="AS473" s="269">
        <f t="shared" si="151"/>
        <v>0</v>
      </c>
      <c r="AT473" s="269">
        <f t="shared" si="152"/>
        <v>766</v>
      </c>
      <c r="AU473" s="269">
        <f t="shared" si="153"/>
        <v>0</v>
      </c>
      <c r="AV473" s="269">
        <f t="shared" si="154"/>
        <v>0</v>
      </c>
      <c r="AW473" s="269">
        <f t="shared" si="155"/>
        <v>0</v>
      </c>
    </row>
    <row r="474" spans="1:49" s="273" customFormat="1" ht="30" hidden="1" customHeight="1" outlineLevel="1">
      <c r="A474" s="426"/>
      <c r="B474" s="427" t="s">
        <v>1533</v>
      </c>
      <c r="C474" s="427"/>
      <c r="D474" s="426" t="s">
        <v>942</v>
      </c>
      <c r="E474" s="426" t="s">
        <v>1513</v>
      </c>
      <c r="F474" s="426" t="s">
        <v>1534</v>
      </c>
      <c r="G474" s="426">
        <v>2019</v>
      </c>
      <c r="H474" s="426"/>
      <c r="I474" s="431">
        <f t="shared" si="156"/>
        <v>308.42105263157896</v>
      </c>
      <c r="J474" s="431">
        <v>293</v>
      </c>
      <c r="K474" s="431"/>
      <c r="L474" s="431"/>
      <c r="M474" s="431">
        <f t="shared" si="157"/>
        <v>15.421052631578959</v>
      </c>
      <c r="N474" s="330"/>
      <c r="O474" s="431">
        <f t="shared" si="158"/>
        <v>0</v>
      </c>
      <c r="P474" s="431"/>
      <c r="Q474" s="330"/>
      <c r="R474" s="431"/>
      <c r="S474" s="431"/>
      <c r="T474" s="431"/>
      <c r="U474" s="431"/>
      <c r="V474" s="431"/>
      <c r="W474" s="431"/>
      <c r="X474" s="431"/>
      <c r="Y474" s="431"/>
      <c r="Z474" s="431">
        <v>308.42105263157902</v>
      </c>
      <c r="AA474" s="431">
        <v>293</v>
      </c>
      <c r="AB474" s="431"/>
      <c r="AC474" s="431"/>
      <c r="AD474" s="431"/>
      <c r="AE474" s="431">
        <v>15.421052631579</v>
      </c>
      <c r="AF474" s="431">
        <f t="shared" si="150"/>
        <v>308.42105263157902</v>
      </c>
      <c r="AG474" s="431">
        <v>293</v>
      </c>
      <c r="AH474" s="431"/>
      <c r="AI474" s="431"/>
      <c r="AJ474" s="431"/>
      <c r="AK474" s="431">
        <v>15.421052631579</v>
      </c>
      <c r="AL474" s="438"/>
      <c r="AM474" s="435"/>
      <c r="AS474" s="269">
        <f t="shared" si="151"/>
        <v>0</v>
      </c>
      <c r="AT474" s="269">
        <f t="shared" si="152"/>
        <v>293</v>
      </c>
      <c r="AU474" s="269">
        <f t="shared" si="153"/>
        <v>0</v>
      </c>
      <c r="AV474" s="269">
        <f t="shared" si="154"/>
        <v>0</v>
      </c>
      <c r="AW474" s="269">
        <f t="shared" si="155"/>
        <v>0</v>
      </c>
    </row>
    <row r="475" spans="1:49" s="273" customFormat="1" ht="30" hidden="1" customHeight="1" outlineLevel="1">
      <c r="A475" s="426"/>
      <c r="B475" s="427" t="s">
        <v>1535</v>
      </c>
      <c r="C475" s="427"/>
      <c r="D475" s="426" t="s">
        <v>935</v>
      </c>
      <c r="E475" s="426" t="s">
        <v>931</v>
      </c>
      <c r="F475" s="426" t="s">
        <v>1528</v>
      </c>
      <c r="G475" s="426">
        <v>2020</v>
      </c>
      <c r="H475" s="426"/>
      <c r="I475" s="431">
        <f t="shared" si="156"/>
        <v>831.57894736842104</v>
      </c>
      <c r="J475" s="431">
        <v>790</v>
      </c>
      <c r="K475" s="431"/>
      <c r="L475" s="431"/>
      <c r="M475" s="431">
        <f t="shared" si="157"/>
        <v>41.578947368421041</v>
      </c>
      <c r="N475" s="330"/>
      <c r="O475" s="431">
        <f t="shared" si="158"/>
        <v>0</v>
      </c>
      <c r="P475" s="431"/>
      <c r="Q475" s="330"/>
      <c r="R475" s="431"/>
      <c r="S475" s="431"/>
      <c r="T475" s="431"/>
      <c r="U475" s="431"/>
      <c r="V475" s="431"/>
      <c r="W475" s="431"/>
      <c r="X475" s="431"/>
      <c r="Y475" s="431"/>
      <c r="Z475" s="431">
        <v>831.57894736842104</v>
      </c>
      <c r="AA475" s="431">
        <v>790</v>
      </c>
      <c r="AB475" s="431"/>
      <c r="AC475" s="431"/>
      <c r="AD475" s="431"/>
      <c r="AE475" s="431">
        <v>41.578947368420998</v>
      </c>
      <c r="AF475" s="431">
        <f t="shared" si="150"/>
        <v>831.57894736842104</v>
      </c>
      <c r="AG475" s="431">
        <v>790</v>
      </c>
      <c r="AH475" s="431"/>
      <c r="AI475" s="431"/>
      <c r="AJ475" s="431"/>
      <c r="AK475" s="431">
        <v>41.578947368420998</v>
      </c>
      <c r="AL475" s="438"/>
      <c r="AM475" s="435"/>
      <c r="AS475" s="269">
        <f t="shared" si="151"/>
        <v>0</v>
      </c>
      <c r="AT475" s="269">
        <f t="shared" si="152"/>
        <v>790</v>
      </c>
      <c r="AU475" s="269">
        <f t="shared" si="153"/>
        <v>0</v>
      </c>
      <c r="AV475" s="269">
        <f t="shared" si="154"/>
        <v>0</v>
      </c>
      <c r="AW475" s="269">
        <f t="shared" si="155"/>
        <v>0</v>
      </c>
    </row>
    <row r="476" spans="1:49" s="273" customFormat="1" ht="30" hidden="1" customHeight="1" outlineLevel="1">
      <c r="A476" s="426"/>
      <c r="B476" s="427" t="s">
        <v>1536</v>
      </c>
      <c r="C476" s="427"/>
      <c r="D476" s="426" t="s">
        <v>1388</v>
      </c>
      <c r="E476" s="426" t="s">
        <v>1389</v>
      </c>
      <c r="F476" s="426" t="s">
        <v>1511</v>
      </c>
      <c r="G476" s="426">
        <v>2020</v>
      </c>
      <c r="H476" s="426"/>
      <c r="I476" s="431">
        <f t="shared" si="156"/>
        <v>831.57894736842104</v>
      </c>
      <c r="J476" s="431">
        <v>790</v>
      </c>
      <c r="K476" s="431"/>
      <c r="L476" s="431"/>
      <c r="M476" s="431">
        <f t="shared" si="157"/>
        <v>41.578947368421041</v>
      </c>
      <c r="N476" s="330"/>
      <c r="O476" s="431">
        <f t="shared" si="158"/>
        <v>0</v>
      </c>
      <c r="P476" s="431"/>
      <c r="Q476" s="330"/>
      <c r="R476" s="431"/>
      <c r="S476" s="431"/>
      <c r="T476" s="431"/>
      <c r="U476" s="431"/>
      <c r="V476" s="431"/>
      <c r="W476" s="431"/>
      <c r="X476" s="431"/>
      <c r="Y476" s="431"/>
      <c r="Z476" s="431">
        <v>831.57894736842104</v>
      </c>
      <c r="AA476" s="431">
        <v>790</v>
      </c>
      <c r="AB476" s="431"/>
      <c r="AC476" s="431"/>
      <c r="AD476" s="431"/>
      <c r="AE476" s="431">
        <v>41.578947368420998</v>
      </c>
      <c r="AF476" s="431">
        <f t="shared" si="150"/>
        <v>831.57894736842104</v>
      </c>
      <c r="AG476" s="431">
        <v>790</v>
      </c>
      <c r="AH476" s="431"/>
      <c r="AI476" s="431"/>
      <c r="AJ476" s="431"/>
      <c r="AK476" s="431">
        <v>41.578947368420998</v>
      </c>
      <c r="AL476" s="438"/>
      <c r="AM476" s="435"/>
      <c r="AS476" s="269">
        <f t="shared" si="151"/>
        <v>0</v>
      </c>
      <c r="AT476" s="269">
        <f t="shared" si="152"/>
        <v>790</v>
      </c>
      <c r="AU476" s="269">
        <f t="shared" si="153"/>
        <v>0</v>
      </c>
      <c r="AV476" s="269">
        <f t="shared" si="154"/>
        <v>0</v>
      </c>
      <c r="AW476" s="269">
        <f t="shared" si="155"/>
        <v>0</v>
      </c>
    </row>
    <row r="477" spans="1:49" s="273" customFormat="1" ht="30" hidden="1" customHeight="1" outlineLevel="1">
      <c r="A477" s="426"/>
      <c r="B477" s="427" t="s">
        <v>1537</v>
      </c>
      <c r="C477" s="427"/>
      <c r="D477" s="426" t="s">
        <v>1444</v>
      </c>
      <c r="E477" s="426" t="s">
        <v>883</v>
      </c>
      <c r="F477" s="426" t="s">
        <v>1514</v>
      </c>
      <c r="G477" s="426">
        <v>2020</v>
      </c>
      <c r="H477" s="426"/>
      <c r="I477" s="431">
        <f t="shared" si="156"/>
        <v>831.57894736842104</v>
      </c>
      <c r="J477" s="431">
        <v>790</v>
      </c>
      <c r="K477" s="431"/>
      <c r="L477" s="431"/>
      <c r="M477" s="431">
        <f t="shared" si="157"/>
        <v>41.578947368421041</v>
      </c>
      <c r="N477" s="330"/>
      <c r="O477" s="431">
        <f t="shared" si="158"/>
        <v>0</v>
      </c>
      <c r="P477" s="431"/>
      <c r="Q477" s="330"/>
      <c r="R477" s="431"/>
      <c r="S477" s="431"/>
      <c r="T477" s="431"/>
      <c r="U477" s="431"/>
      <c r="V477" s="431"/>
      <c r="W477" s="431"/>
      <c r="X477" s="431"/>
      <c r="Y477" s="431"/>
      <c r="Z477" s="431">
        <v>831.57894736842104</v>
      </c>
      <c r="AA477" s="431">
        <v>790</v>
      </c>
      <c r="AB477" s="431"/>
      <c r="AC477" s="431"/>
      <c r="AD477" s="431"/>
      <c r="AE477" s="431">
        <v>41.578947368420998</v>
      </c>
      <c r="AF477" s="431">
        <f t="shared" si="150"/>
        <v>831.57894736842104</v>
      </c>
      <c r="AG477" s="431">
        <v>790</v>
      </c>
      <c r="AH477" s="431"/>
      <c r="AI477" s="431"/>
      <c r="AJ477" s="431"/>
      <c r="AK477" s="431">
        <v>41.578947368420998</v>
      </c>
      <c r="AL477" s="438"/>
      <c r="AM477" s="435"/>
      <c r="AS477" s="269">
        <f t="shared" si="151"/>
        <v>0</v>
      </c>
      <c r="AT477" s="269">
        <f t="shared" si="152"/>
        <v>790</v>
      </c>
      <c r="AU477" s="269">
        <f t="shared" si="153"/>
        <v>0</v>
      </c>
      <c r="AV477" s="269">
        <f t="shared" si="154"/>
        <v>0</v>
      </c>
      <c r="AW477" s="269">
        <f t="shared" si="155"/>
        <v>0</v>
      </c>
    </row>
    <row r="478" spans="1:49" s="273" customFormat="1" ht="30" hidden="1" customHeight="1" outlineLevel="1">
      <c r="A478" s="426"/>
      <c r="B478" s="427" t="s">
        <v>1538</v>
      </c>
      <c r="C478" s="427"/>
      <c r="D478" s="426" t="s">
        <v>942</v>
      </c>
      <c r="E478" s="426" t="s">
        <v>1513</v>
      </c>
      <c r="F478" s="426" t="s">
        <v>1534</v>
      </c>
      <c r="G478" s="426">
        <v>2020</v>
      </c>
      <c r="H478" s="426"/>
      <c r="I478" s="431">
        <f t="shared" si="156"/>
        <v>830.52631578947364</v>
      </c>
      <c r="J478" s="431">
        <v>789</v>
      </c>
      <c r="K478" s="431"/>
      <c r="L478" s="431"/>
      <c r="M478" s="431">
        <f t="shared" si="157"/>
        <v>41.526315789473642</v>
      </c>
      <c r="N478" s="330"/>
      <c r="O478" s="431">
        <f t="shared" si="158"/>
        <v>0</v>
      </c>
      <c r="P478" s="431"/>
      <c r="Q478" s="330"/>
      <c r="R478" s="431"/>
      <c r="S478" s="431"/>
      <c r="T478" s="431"/>
      <c r="U478" s="431"/>
      <c r="V478" s="431"/>
      <c r="W478" s="431"/>
      <c r="X478" s="431"/>
      <c r="Y478" s="431"/>
      <c r="Z478" s="431">
        <v>830.52631578947398</v>
      </c>
      <c r="AA478" s="431">
        <v>789</v>
      </c>
      <c r="AB478" s="431"/>
      <c r="AC478" s="431"/>
      <c r="AD478" s="431"/>
      <c r="AE478" s="431">
        <v>41.5263157894736</v>
      </c>
      <c r="AF478" s="431">
        <f t="shared" si="150"/>
        <v>830.52631578947364</v>
      </c>
      <c r="AG478" s="431">
        <v>789</v>
      </c>
      <c r="AH478" s="431"/>
      <c r="AI478" s="431"/>
      <c r="AJ478" s="431"/>
      <c r="AK478" s="431">
        <v>41.5263157894736</v>
      </c>
      <c r="AL478" s="438"/>
      <c r="AM478" s="435"/>
      <c r="AS478" s="269">
        <f t="shared" si="151"/>
        <v>0</v>
      </c>
      <c r="AT478" s="269">
        <f t="shared" si="152"/>
        <v>789</v>
      </c>
      <c r="AU478" s="269">
        <f t="shared" si="153"/>
        <v>0</v>
      </c>
      <c r="AV478" s="269">
        <f t="shared" si="154"/>
        <v>0</v>
      </c>
      <c r="AW478" s="269">
        <f t="shared" si="155"/>
        <v>0</v>
      </c>
    </row>
    <row r="479" spans="1:49" s="273" customFormat="1" ht="30" hidden="1" customHeight="1" outlineLevel="1">
      <c r="A479" s="426"/>
      <c r="B479" s="427" t="s">
        <v>1539</v>
      </c>
      <c r="C479" s="427"/>
      <c r="D479" s="426" t="s">
        <v>948</v>
      </c>
      <c r="E479" s="426" t="s">
        <v>1393</v>
      </c>
      <c r="F479" s="426" t="s">
        <v>1540</v>
      </c>
      <c r="G479" s="426">
        <v>2020</v>
      </c>
      <c r="H479" s="426"/>
      <c r="I479" s="431">
        <f t="shared" si="156"/>
        <v>149.47368421052633</v>
      </c>
      <c r="J479" s="431">
        <v>142</v>
      </c>
      <c r="K479" s="431"/>
      <c r="L479" s="431"/>
      <c r="M479" s="431">
        <f t="shared" si="157"/>
        <v>7.4736842105263293</v>
      </c>
      <c r="N479" s="330"/>
      <c r="O479" s="431">
        <f t="shared" si="158"/>
        <v>0</v>
      </c>
      <c r="P479" s="431"/>
      <c r="Q479" s="330"/>
      <c r="R479" s="431"/>
      <c r="S479" s="431"/>
      <c r="T479" s="431"/>
      <c r="U479" s="431"/>
      <c r="V479" s="431"/>
      <c r="W479" s="431"/>
      <c r="X479" s="431"/>
      <c r="Y479" s="431"/>
      <c r="Z479" s="431">
        <v>149.47368421052599</v>
      </c>
      <c r="AA479" s="431">
        <v>142</v>
      </c>
      <c r="AB479" s="431"/>
      <c r="AC479" s="431"/>
      <c r="AD479" s="431"/>
      <c r="AE479" s="431">
        <v>7.4736842105263301</v>
      </c>
      <c r="AF479" s="431">
        <f t="shared" si="150"/>
        <v>149.47368421052633</v>
      </c>
      <c r="AG479" s="431">
        <v>142</v>
      </c>
      <c r="AH479" s="431"/>
      <c r="AI479" s="431"/>
      <c r="AJ479" s="431"/>
      <c r="AK479" s="431">
        <v>7.4736842105263301</v>
      </c>
      <c r="AL479" s="438"/>
      <c r="AM479" s="435"/>
      <c r="AS479" s="269">
        <f t="shared" si="151"/>
        <v>0</v>
      </c>
      <c r="AT479" s="269">
        <f t="shared" si="152"/>
        <v>142</v>
      </c>
      <c r="AU479" s="269">
        <f t="shared" si="153"/>
        <v>0</v>
      </c>
      <c r="AV479" s="269">
        <f t="shared" si="154"/>
        <v>0</v>
      </c>
      <c r="AW479" s="269">
        <f t="shared" si="155"/>
        <v>0</v>
      </c>
    </row>
    <row r="480" spans="1:49" s="273" customFormat="1" ht="30" hidden="1" customHeight="1" outlineLevel="1">
      <c r="A480" s="426"/>
      <c r="B480" s="427" t="s">
        <v>1541</v>
      </c>
      <c r="C480" s="427"/>
      <c r="D480" s="426" t="s">
        <v>948</v>
      </c>
      <c r="E480" s="426" t="s">
        <v>1393</v>
      </c>
      <c r="F480" s="426" t="s">
        <v>1540</v>
      </c>
      <c r="G480" s="426">
        <v>2020</v>
      </c>
      <c r="H480" s="426"/>
      <c r="I480" s="431">
        <f t="shared" si="156"/>
        <v>149.47368421052633</v>
      </c>
      <c r="J480" s="431">
        <v>142</v>
      </c>
      <c r="K480" s="431"/>
      <c r="L480" s="431"/>
      <c r="M480" s="431">
        <f t="shared" si="157"/>
        <v>7.4736842105263293</v>
      </c>
      <c r="N480" s="330"/>
      <c r="O480" s="431">
        <f t="shared" si="158"/>
        <v>0</v>
      </c>
      <c r="P480" s="431"/>
      <c r="Q480" s="330"/>
      <c r="R480" s="431"/>
      <c r="S480" s="431"/>
      <c r="T480" s="431"/>
      <c r="U480" s="431"/>
      <c r="V480" s="431"/>
      <c r="W480" s="431"/>
      <c r="X480" s="431"/>
      <c r="Y480" s="431"/>
      <c r="Z480" s="431">
        <v>149.47368421052599</v>
      </c>
      <c r="AA480" s="431">
        <v>142</v>
      </c>
      <c r="AB480" s="431"/>
      <c r="AC480" s="431"/>
      <c r="AD480" s="431"/>
      <c r="AE480" s="431">
        <v>7.4736842105263301</v>
      </c>
      <c r="AF480" s="431">
        <f t="shared" si="150"/>
        <v>149.47368421052633</v>
      </c>
      <c r="AG480" s="431">
        <v>142</v>
      </c>
      <c r="AH480" s="431"/>
      <c r="AI480" s="431"/>
      <c r="AJ480" s="431"/>
      <c r="AK480" s="431">
        <v>7.4736842105263301</v>
      </c>
      <c r="AL480" s="438"/>
      <c r="AM480" s="435"/>
      <c r="AS480" s="269">
        <f t="shared" si="151"/>
        <v>0</v>
      </c>
      <c r="AT480" s="269">
        <f t="shared" si="152"/>
        <v>142</v>
      </c>
      <c r="AU480" s="269">
        <f t="shared" si="153"/>
        <v>0</v>
      </c>
      <c r="AV480" s="269">
        <f t="shared" si="154"/>
        <v>0</v>
      </c>
      <c r="AW480" s="269">
        <f t="shared" si="155"/>
        <v>0</v>
      </c>
    </row>
    <row r="481" spans="1:49" s="273" customFormat="1" ht="30" hidden="1" customHeight="1" outlineLevel="1">
      <c r="A481" s="426"/>
      <c r="B481" s="427" t="s">
        <v>1542</v>
      </c>
      <c r="C481" s="427"/>
      <c r="D481" s="426" t="s">
        <v>1397</v>
      </c>
      <c r="E481" s="426" t="s">
        <v>1398</v>
      </c>
      <c r="F481" s="426" t="s">
        <v>1543</v>
      </c>
      <c r="G481" s="426">
        <v>2020</v>
      </c>
      <c r="H481" s="426"/>
      <c r="I481" s="431">
        <f t="shared" si="156"/>
        <v>150.52631578947367</v>
      </c>
      <c r="J481" s="431">
        <v>143</v>
      </c>
      <c r="K481" s="431"/>
      <c r="L481" s="431"/>
      <c r="M481" s="431">
        <f t="shared" si="157"/>
        <v>7.5263157894736707</v>
      </c>
      <c r="N481" s="330"/>
      <c r="O481" s="431">
        <f t="shared" si="158"/>
        <v>0</v>
      </c>
      <c r="P481" s="431"/>
      <c r="Q481" s="330"/>
      <c r="R481" s="431"/>
      <c r="S481" s="431"/>
      <c r="T481" s="431"/>
      <c r="U481" s="431"/>
      <c r="V481" s="431"/>
      <c r="W481" s="431"/>
      <c r="X481" s="431"/>
      <c r="Y481" s="431"/>
      <c r="Z481" s="431">
        <v>150.52631578947401</v>
      </c>
      <c r="AA481" s="431">
        <v>143</v>
      </c>
      <c r="AB481" s="431"/>
      <c r="AC481" s="431"/>
      <c r="AD481" s="431"/>
      <c r="AE481" s="431">
        <v>7.5263157894736699</v>
      </c>
      <c r="AF481" s="431">
        <f t="shared" si="150"/>
        <v>150.52631578947367</v>
      </c>
      <c r="AG481" s="431">
        <v>143</v>
      </c>
      <c r="AH481" s="431"/>
      <c r="AI481" s="431"/>
      <c r="AJ481" s="431"/>
      <c r="AK481" s="431">
        <v>7.5263157894736699</v>
      </c>
      <c r="AL481" s="438"/>
      <c r="AM481" s="435"/>
      <c r="AS481" s="269">
        <f t="shared" si="151"/>
        <v>0</v>
      </c>
      <c r="AT481" s="269">
        <f t="shared" si="152"/>
        <v>143</v>
      </c>
      <c r="AU481" s="269">
        <f t="shared" si="153"/>
        <v>0</v>
      </c>
      <c r="AV481" s="269">
        <f t="shared" si="154"/>
        <v>0</v>
      </c>
      <c r="AW481" s="269">
        <f t="shared" si="155"/>
        <v>0</v>
      </c>
    </row>
    <row r="482" spans="1:49" s="273" customFormat="1" ht="30" hidden="1" customHeight="1" outlineLevel="1">
      <c r="A482" s="426"/>
      <c r="B482" s="427" t="s">
        <v>1544</v>
      </c>
      <c r="C482" s="427"/>
      <c r="D482" s="426" t="s">
        <v>1397</v>
      </c>
      <c r="E482" s="426" t="s">
        <v>1398</v>
      </c>
      <c r="F482" s="426" t="s">
        <v>1540</v>
      </c>
      <c r="G482" s="426">
        <v>2020</v>
      </c>
      <c r="H482" s="426"/>
      <c r="I482" s="431">
        <f t="shared" si="156"/>
        <v>149.47368421052633</v>
      </c>
      <c r="J482" s="431">
        <v>142</v>
      </c>
      <c r="K482" s="431"/>
      <c r="L482" s="431"/>
      <c r="M482" s="431">
        <f t="shared" si="157"/>
        <v>7.4736842105263293</v>
      </c>
      <c r="N482" s="330"/>
      <c r="O482" s="431">
        <f t="shared" si="158"/>
        <v>0</v>
      </c>
      <c r="P482" s="431"/>
      <c r="Q482" s="330"/>
      <c r="R482" s="431"/>
      <c r="S482" s="431"/>
      <c r="T482" s="431"/>
      <c r="U482" s="431"/>
      <c r="V482" s="431"/>
      <c r="W482" s="431"/>
      <c r="X482" s="431"/>
      <c r="Y482" s="431"/>
      <c r="Z482" s="431">
        <v>149.47368421052599</v>
      </c>
      <c r="AA482" s="431">
        <v>142</v>
      </c>
      <c r="AB482" s="431"/>
      <c r="AC482" s="431"/>
      <c r="AD482" s="431"/>
      <c r="AE482" s="431">
        <v>7.4736842105263301</v>
      </c>
      <c r="AF482" s="431">
        <f t="shared" si="150"/>
        <v>149.47368421052633</v>
      </c>
      <c r="AG482" s="431">
        <v>142</v>
      </c>
      <c r="AH482" s="431"/>
      <c r="AI482" s="431"/>
      <c r="AJ482" s="431"/>
      <c r="AK482" s="431">
        <v>7.4736842105263301</v>
      </c>
      <c r="AL482" s="438"/>
      <c r="AM482" s="435"/>
      <c r="AS482" s="269">
        <f t="shared" si="151"/>
        <v>0</v>
      </c>
      <c r="AT482" s="269">
        <f t="shared" si="152"/>
        <v>142</v>
      </c>
      <c r="AU482" s="269">
        <f t="shared" si="153"/>
        <v>0</v>
      </c>
      <c r="AV482" s="269">
        <f t="shared" si="154"/>
        <v>0</v>
      </c>
      <c r="AW482" s="269">
        <f t="shared" si="155"/>
        <v>0</v>
      </c>
    </row>
    <row r="483" spans="1:49" s="273" customFormat="1" ht="30" hidden="1" customHeight="1" outlineLevel="1">
      <c r="A483" s="426"/>
      <c r="B483" s="427" t="s">
        <v>1545</v>
      </c>
      <c r="C483" s="427"/>
      <c r="D483" s="426" t="s">
        <v>1397</v>
      </c>
      <c r="E483" s="426" t="s">
        <v>1398</v>
      </c>
      <c r="F483" s="426" t="s">
        <v>1540</v>
      </c>
      <c r="G483" s="426">
        <v>2020</v>
      </c>
      <c r="H483" s="426"/>
      <c r="I483" s="431">
        <f t="shared" si="156"/>
        <v>149.47368421052633</v>
      </c>
      <c r="J483" s="431">
        <v>142</v>
      </c>
      <c r="K483" s="431"/>
      <c r="L483" s="431"/>
      <c r="M483" s="431">
        <f t="shared" si="157"/>
        <v>7.4736842105263293</v>
      </c>
      <c r="N483" s="330"/>
      <c r="O483" s="431">
        <f t="shared" si="158"/>
        <v>0</v>
      </c>
      <c r="P483" s="431"/>
      <c r="Q483" s="330"/>
      <c r="R483" s="431"/>
      <c r="S483" s="431"/>
      <c r="T483" s="431"/>
      <c r="U483" s="431"/>
      <c r="V483" s="431"/>
      <c r="W483" s="431"/>
      <c r="X483" s="431"/>
      <c r="Y483" s="431"/>
      <c r="Z483" s="431">
        <v>149.47368421052599</v>
      </c>
      <c r="AA483" s="431">
        <v>142</v>
      </c>
      <c r="AB483" s="431"/>
      <c r="AC483" s="431"/>
      <c r="AD483" s="431"/>
      <c r="AE483" s="431">
        <v>7.4736842105263301</v>
      </c>
      <c r="AF483" s="431">
        <f t="shared" si="150"/>
        <v>149.47368421052633</v>
      </c>
      <c r="AG483" s="431">
        <v>142</v>
      </c>
      <c r="AH483" s="431"/>
      <c r="AI483" s="431"/>
      <c r="AJ483" s="431"/>
      <c r="AK483" s="431">
        <v>7.4736842105263301</v>
      </c>
      <c r="AL483" s="438"/>
      <c r="AM483" s="435"/>
      <c r="AS483" s="269">
        <f t="shared" si="151"/>
        <v>0</v>
      </c>
      <c r="AT483" s="269">
        <f t="shared" si="152"/>
        <v>142</v>
      </c>
      <c r="AU483" s="269">
        <f t="shared" si="153"/>
        <v>0</v>
      </c>
      <c r="AV483" s="269">
        <f t="shared" si="154"/>
        <v>0</v>
      </c>
      <c r="AW483" s="269">
        <f t="shared" si="155"/>
        <v>0</v>
      </c>
    </row>
    <row r="484" spans="1:49" s="273" customFormat="1" ht="30" hidden="1" customHeight="1" outlineLevel="1">
      <c r="A484" s="426"/>
      <c r="B484" s="427" t="s">
        <v>1546</v>
      </c>
      <c r="C484" s="427"/>
      <c r="D484" s="426" t="s">
        <v>1453</v>
      </c>
      <c r="E484" s="426" t="s">
        <v>1494</v>
      </c>
      <c r="F484" s="426" t="s">
        <v>1547</v>
      </c>
      <c r="G484" s="426">
        <v>2020</v>
      </c>
      <c r="H484" s="426"/>
      <c r="I484" s="431">
        <f t="shared" si="156"/>
        <v>149.47368421052633</v>
      </c>
      <c r="J484" s="431">
        <v>142</v>
      </c>
      <c r="K484" s="431"/>
      <c r="L484" s="431"/>
      <c r="M484" s="431">
        <f t="shared" si="157"/>
        <v>7.4736842105263293</v>
      </c>
      <c r="N484" s="330"/>
      <c r="O484" s="431">
        <f t="shared" si="158"/>
        <v>0</v>
      </c>
      <c r="P484" s="431"/>
      <c r="Q484" s="330"/>
      <c r="R484" s="431"/>
      <c r="S484" s="431"/>
      <c r="T484" s="431"/>
      <c r="U484" s="431"/>
      <c r="V484" s="431"/>
      <c r="W484" s="431"/>
      <c r="X484" s="431"/>
      <c r="Y484" s="431"/>
      <c r="Z484" s="431">
        <v>149.47368421052599</v>
      </c>
      <c r="AA484" s="431">
        <v>142</v>
      </c>
      <c r="AB484" s="431"/>
      <c r="AC484" s="431"/>
      <c r="AD484" s="431"/>
      <c r="AE484" s="431">
        <v>7.4736842105263301</v>
      </c>
      <c r="AF484" s="431">
        <f t="shared" si="150"/>
        <v>149.47368421052633</v>
      </c>
      <c r="AG484" s="431">
        <v>142</v>
      </c>
      <c r="AH484" s="431"/>
      <c r="AI484" s="431"/>
      <c r="AJ484" s="431"/>
      <c r="AK484" s="431">
        <v>7.4736842105263301</v>
      </c>
      <c r="AL484" s="438"/>
      <c r="AM484" s="435"/>
      <c r="AS484" s="269">
        <f t="shared" si="151"/>
        <v>0</v>
      </c>
      <c r="AT484" s="269">
        <f t="shared" si="152"/>
        <v>142</v>
      </c>
      <c r="AU484" s="269">
        <f t="shared" si="153"/>
        <v>0</v>
      </c>
      <c r="AV484" s="269">
        <f t="shared" si="154"/>
        <v>0</v>
      </c>
      <c r="AW484" s="269">
        <f t="shared" si="155"/>
        <v>0</v>
      </c>
    </row>
    <row r="485" spans="1:49" s="273" customFormat="1" ht="30" hidden="1" customHeight="1" outlineLevel="1">
      <c r="A485" s="426"/>
      <c r="B485" s="427" t="s">
        <v>1548</v>
      </c>
      <c r="C485" s="427"/>
      <c r="D485" s="426" t="s">
        <v>1453</v>
      </c>
      <c r="E485" s="426" t="s">
        <v>1494</v>
      </c>
      <c r="F485" s="426" t="s">
        <v>1547</v>
      </c>
      <c r="G485" s="426">
        <v>2020</v>
      </c>
      <c r="H485" s="426"/>
      <c r="I485" s="431">
        <f t="shared" si="156"/>
        <v>150.52631578947367</v>
      </c>
      <c r="J485" s="431">
        <v>143</v>
      </c>
      <c r="K485" s="431"/>
      <c r="L485" s="431"/>
      <c r="M485" s="431">
        <f t="shared" si="157"/>
        <v>7.5263157894736707</v>
      </c>
      <c r="N485" s="330"/>
      <c r="O485" s="431">
        <f t="shared" si="158"/>
        <v>0</v>
      </c>
      <c r="P485" s="431"/>
      <c r="Q485" s="330"/>
      <c r="R485" s="431"/>
      <c r="S485" s="431"/>
      <c r="T485" s="431"/>
      <c r="U485" s="431"/>
      <c r="V485" s="431"/>
      <c r="W485" s="431"/>
      <c r="X485" s="431"/>
      <c r="Y485" s="431"/>
      <c r="Z485" s="431">
        <v>150.52631578947401</v>
      </c>
      <c r="AA485" s="431">
        <v>143</v>
      </c>
      <c r="AB485" s="431"/>
      <c r="AC485" s="431"/>
      <c r="AD485" s="431"/>
      <c r="AE485" s="431">
        <v>7.5263157894736699</v>
      </c>
      <c r="AF485" s="431">
        <f t="shared" si="150"/>
        <v>150.79631578947368</v>
      </c>
      <c r="AG485" s="431">
        <f>143+0.27</f>
        <v>143.27000000000001</v>
      </c>
      <c r="AH485" s="431"/>
      <c r="AI485" s="431"/>
      <c r="AJ485" s="431"/>
      <c r="AK485" s="431">
        <v>7.5263157894736699</v>
      </c>
      <c r="AL485" s="438"/>
      <c r="AM485" s="435"/>
      <c r="AS485" s="269">
        <f t="shared" si="151"/>
        <v>-0.27000000000001023</v>
      </c>
      <c r="AT485" s="269">
        <f t="shared" si="152"/>
        <v>143.27000000000001</v>
      </c>
      <c r="AU485" s="269">
        <f t="shared" si="153"/>
        <v>0</v>
      </c>
      <c r="AV485" s="269">
        <f t="shared" si="154"/>
        <v>-0.27000000000001023</v>
      </c>
      <c r="AW485" s="269">
        <f t="shared" si="155"/>
        <v>-0.27000000000001023</v>
      </c>
    </row>
    <row r="486" spans="1:49" s="273" customFormat="1" ht="30" hidden="1" customHeight="1" outlineLevel="1">
      <c r="A486" s="426"/>
      <c r="B486" s="427" t="s">
        <v>1549</v>
      </c>
      <c r="C486" s="427"/>
      <c r="D486" s="426" t="s">
        <v>1453</v>
      </c>
      <c r="E486" s="426" t="s">
        <v>1494</v>
      </c>
      <c r="F486" s="426" t="s">
        <v>1547</v>
      </c>
      <c r="G486" s="426">
        <v>2020</v>
      </c>
      <c r="H486" s="426"/>
      <c r="I486" s="431">
        <f t="shared" si="156"/>
        <v>149.47368421052633</v>
      </c>
      <c r="J486" s="431">
        <v>142</v>
      </c>
      <c r="K486" s="431"/>
      <c r="L486" s="431"/>
      <c r="M486" s="431">
        <f t="shared" si="157"/>
        <v>7.4736842105263293</v>
      </c>
      <c r="N486" s="330"/>
      <c r="O486" s="431">
        <f t="shared" si="158"/>
        <v>0</v>
      </c>
      <c r="P486" s="431"/>
      <c r="Q486" s="330"/>
      <c r="R486" s="431"/>
      <c r="S486" s="431"/>
      <c r="T486" s="431"/>
      <c r="U486" s="431"/>
      <c r="V486" s="431"/>
      <c r="W486" s="431"/>
      <c r="X486" s="431"/>
      <c r="Y486" s="431"/>
      <c r="Z486" s="431">
        <v>149.47368421052599</v>
      </c>
      <c r="AA486" s="431">
        <v>142</v>
      </c>
      <c r="AB486" s="431"/>
      <c r="AC486" s="431"/>
      <c r="AD486" s="431"/>
      <c r="AE486" s="431">
        <v>7.4736842105263301</v>
      </c>
      <c r="AF486" s="431">
        <f t="shared" si="150"/>
        <v>149.67368421052632</v>
      </c>
      <c r="AG486" s="431">
        <f>142+0.2</f>
        <v>142.19999999999999</v>
      </c>
      <c r="AH486" s="431"/>
      <c r="AI486" s="431"/>
      <c r="AJ486" s="431"/>
      <c r="AK486" s="431">
        <v>7.4736842105263301</v>
      </c>
      <c r="AL486" s="438"/>
      <c r="AM486" s="435"/>
      <c r="AS486" s="269">
        <f t="shared" si="151"/>
        <v>-0.19999999999998863</v>
      </c>
      <c r="AT486" s="269">
        <f t="shared" si="152"/>
        <v>142.19999999999999</v>
      </c>
      <c r="AU486" s="269">
        <f t="shared" si="153"/>
        <v>0</v>
      </c>
      <c r="AV486" s="269">
        <f t="shared" si="154"/>
        <v>-0.19999999999998863</v>
      </c>
      <c r="AW486" s="269">
        <f t="shared" si="155"/>
        <v>-0.19999999999998863</v>
      </c>
    </row>
    <row r="487" spans="1:49" s="273" customFormat="1" ht="30" customHeight="1" collapsed="1">
      <c r="A487" s="422" t="s">
        <v>72</v>
      </c>
      <c r="B487" s="423" t="s">
        <v>1550</v>
      </c>
      <c r="C487" s="423"/>
      <c r="D487" s="422"/>
      <c r="E487" s="422"/>
      <c r="F487" s="422"/>
      <c r="G487" s="422"/>
      <c r="H487" s="422"/>
      <c r="I487" s="429">
        <f t="shared" ref="I487:M488" si="159">I488</f>
        <v>16357.296639999999</v>
      </c>
      <c r="J487" s="429">
        <f t="shared" si="159"/>
        <v>14224.293958999997</v>
      </c>
      <c r="K487" s="376">
        <f t="shared" si="159"/>
        <v>0</v>
      </c>
      <c r="L487" s="429">
        <f t="shared" si="159"/>
        <v>826</v>
      </c>
      <c r="M487" s="429">
        <f t="shared" si="159"/>
        <v>1307.0026809999999</v>
      </c>
      <c r="N487" s="330"/>
      <c r="O487" s="429">
        <f>O488</f>
        <v>11332</v>
      </c>
      <c r="P487" s="429">
        <f>P488</f>
        <v>9892</v>
      </c>
      <c r="Q487" s="330"/>
      <c r="R487" s="429">
        <f t="shared" ref="R487:AC488" si="160">R488</f>
        <v>378</v>
      </c>
      <c r="S487" s="429">
        <f t="shared" si="160"/>
        <v>1062</v>
      </c>
      <c r="T487" s="429">
        <f t="shared" si="160"/>
        <v>0</v>
      </c>
      <c r="U487" s="429">
        <f t="shared" si="160"/>
        <v>0</v>
      </c>
      <c r="V487" s="429">
        <f t="shared" si="160"/>
        <v>0</v>
      </c>
      <c r="W487" s="376">
        <f t="shared" si="160"/>
        <v>0</v>
      </c>
      <c r="X487" s="376">
        <f t="shared" si="160"/>
        <v>0</v>
      </c>
      <c r="Y487" s="376">
        <f t="shared" si="160"/>
        <v>0</v>
      </c>
      <c r="Z487" s="429">
        <f t="shared" si="160"/>
        <v>16357.296639999999</v>
      </c>
      <c r="AA487" s="429">
        <f t="shared" si="160"/>
        <v>14224.293958999997</v>
      </c>
      <c r="AB487" s="429">
        <f t="shared" si="160"/>
        <v>0</v>
      </c>
      <c r="AC487" s="429">
        <f t="shared" si="160"/>
        <v>826</v>
      </c>
      <c r="AD487" s="429"/>
      <c r="AE487" s="429">
        <f t="shared" ref="AE487:AI488" si="161">AE488</f>
        <v>1307.330911</v>
      </c>
      <c r="AF487" s="429">
        <f t="shared" si="161"/>
        <v>15422.661877999999</v>
      </c>
      <c r="AG487" s="429">
        <f t="shared" si="161"/>
        <v>13344.999999999998</v>
      </c>
      <c r="AH487" s="389">
        <f t="shared" si="161"/>
        <v>0</v>
      </c>
      <c r="AI487" s="429">
        <f t="shared" si="161"/>
        <v>826</v>
      </c>
      <c r="AJ487" s="429"/>
      <c r="AK487" s="429">
        <f>AK488</f>
        <v>1251.6618780000001</v>
      </c>
      <c r="AL487" s="434"/>
      <c r="AM487" s="435"/>
      <c r="AS487" s="269">
        <f t="shared" si="151"/>
        <v>934.63476199999968</v>
      </c>
      <c r="AT487" s="269">
        <f t="shared" si="152"/>
        <v>13344.999999999998</v>
      </c>
      <c r="AU487" s="269">
        <f t="shared" si="153"/>
        <v>0</v>
      </c>
      <c r="AV487" s="269">
        <f t="shared" si="154"/>
        <v>879.29395899999872</v>
      </c>
      <c r="AW487" s="269">
        <f t="shared" si="155"/>
        <v>934.63476199999968</v>
      </c>
    </row>
    <row r="488" spans="1:49" s="273" customFormat="1" ht="30" hidden="1" customHeight="1" outlineLevel="1">
      <c r="A488" s="424" t="s">
        <v>37</v>
      </c>
      <c r="B488" s="425" t="s">
        <v>255</v>
      </c>
      <c r="C488" s="425"/>
      <c r="D488" s="424"/>
      <c r="E488" s="424"/>
      <c r="F488" s="424"/>
      <c r="G488" s="424"/>
      <c r="H488" s="424"/>
      <c r="I488" s="430">
        <f t="shared" si="159"/>
        <v>16357.296639999999</v>
      </c>
      <c r="J488" s="430">
        <f t="shared" si="159"/>
        <v>14224.293958999997</v>
      </c>
      <c r="K488" s="430">
        <f t="shared" si="159"/>
        <v>0</v>
      </c>
      <c r="L488" s="430">
        <f t="shared" si="159"/>
        <v>826</v>
      </c>
      <c r="M488" s="430">
        <f t="shared" si="159"/>
        <v>1307.0026809999999</v>
      </c>
      <c r="N488" s="330"/>
      <c r="O488" s="430">
        <f>O489</f>
        <v>11332</v>
      </c>
      <c r="P488" s="430">
        <f>P489</f>
        <v>9892</v>
      </c>
      <c r="Q488" s="330"/>
      <c r="R488" s="430">
        <f t="shared" si="160"/>
        <v>378</v>
      </c>
      <c r="S488" s="430">
        <f t="shared" si="160"/>
        <v>1062</v>
      </c>
      <c r="T488" s="430">
        <f t="shared" si="160"/>
        <v>0</v>
      </c>
      <c r="U488" s="430">
        <f t="shared" si="160"/>
        <v>0</v>
      </c>
      <c r="V488" s="430">
        <f t="shared" si="160"/>
        <v>0</v>
      </c>
      <c r="W488" s="430">
        <f t="shared" si="160"/>
        <v>0</v>
      </c>
      <c r="X488" s="430">
        <f t="shared" si="160"/>
        <v>0</v>
      </c>
      <c r="Y488" s="430">
        <f t="shared" si="160"/>
        <v>0</v>
      </c>
      <c r="Z488" s="430">
        <f t="shared" si="160"/>
        <v>16357.296639999999</v>
      </c>
      <c r="AA488" s="430">
        <f t="shared" si="160"/>
        <v>14224.293958999997</v>
      </c>
      <c r="AB488" s="430">
        <f t="shared" si="160"/>
        <v>0</v>
      </c>
      <c r="AC488" s="430">
        <f t="shared" si="160"/>
        <v>826</v>
      </c>
      <c r="AD488" s="430"/>
      <c r="AE488" s="430">
        <f t="shared" si="161"/>
        <v>1307.330911</v>
      </c>
      <c r="AF488" s="430">
        <f t="shared" si="161"/>
        <v>15422.661877999999</v>
      </c>
      <c r="AG488" s="430">
        <f t="shared" si="161"/>
        <v>13344.999999999998</v>
      </c>
      <c r="AH488" s="430">
        <f t="shared" si="161"/>
        <v>0</v>
      </c>
      <c r="AI488" s="430">
        <f t="shared" si="161"/>
        <v>826</v>
      </c>
      <c r="AJ488" s="430"/>
      <c r="AK488" s="430">
        <f>AK489</f>
        <v>1251.6618780000001</v>
      </c>
      <c r="AL488" s="436"/>
      <c r="AM488" s="435"/>
      <c r="AS488" s="269">
        <f t="shared" si="151"/>
        <v>934.63476199999968</v>
      </c>
      <c r="AT488" s="269">
        <f t="shared" si="152"/>
        <v>13344.999999999998</v>
      </c>
      <c r="AU488" s="269">
        <f t="shared" si="153"/>
        <v>0</v>
      </c>
      <c r="AV488" s="269">
        <f t="shared" si="154"/>
        <v>879.29395899999872</v>
      </c>
      <c r="AW488" s="269">
        <f t="shared" si="155"/>
        <v>934.63476199999968</v>
      </c>
    </row>
    <row r="489" spans="1:49" s="273" customFormat="1" ht="30" hidden="1" customHeight="1" outlineLevel="1">
      <c r="A489" s="424"/>
      <c r="B489" s="425" t="s">
        <v>1213</v>
      </c>
      <c r="C489" s="425"/>
      <c r="D489" s="424"/>
      <c r="E489" s="424"/>
      <c r="F489" s="424"/>
      <c r="G489" s="424"/>
      <c r="H489" s="424"/>
      <c r="I489" s="430">
        <f>SUM(I490:I577)</f>
        <v>16357.296639999999</v>
      </c>
      <c r="J489" s="430">
        <f>SUM(J490:J577)</f>
        <v>14224.293958999997</v>
      </c>
      <c r="K489" s="430">
        <f>SUM(K490:K577)</f>
        <v>0</v>
      </c>
      <c r="L489" s="430">
        <f>SUM(L490:L577)</f>
        <v>826</v>
      </c>
      <c r="M489" s="430">
        <f>SUM(M490:M577)</f>
        <v>1307.0026809999999</v>
      </c>
      <c r="N489" s="330"/>
      <c r="O489" s="430">
        <f>SUM(O490:O577)</f>
        <v>11332</v>
      </c>
      <c r="P489" s="430">
        <f>SUM(P490:P577)</f>
        <v>9892</v>
      </c>
      <c r="Q489" s="330"/>
      <c r="R489" s="430">
        <f t="shared" ref="R489:AC489" si="162">SUM(R490:R577)</f>
        <v>378</v>
      </c>
      <c r="S489" s="430">
        <f t="shared" si="162"/>
        <v>1062</v>
      </c>
      <c r="T489" s="430">
        <f t="shared" si="162"/>
        <v>0</v>
      </c>
      <c r="U489" s="430">
        <f t="shared" si="162"/>
        <v>0</v>
      </c>
      <c r="V489" s="430">
        <f t="shared" si="162"/>
        <v>0</v>
      </c>
      <c r="W489" s="430">
        <f t="shared" si="162"/>
        <v>0</v>
      </c>
      <c r="X489" s="430">
        <f t="shared" si="162"/>
        <v>0</v>
      </c>
      <c r="Y489" s="430">
        <f t="shared" si="162"/>
        <v>0</v>
      </c>
      <c r="Z489" s="430">
        <f t="shared" si="162"/>
        <v>16357.296639999999</v>
      </c>
      <c r="AA489" s="430">
        <f t="shared" si="162"/>
        <v>14224.293958999997</v>
      </c>
      <c r="AB489" s="430">
        <f t="shared" si="162"/>
        <v>0</v>
      </c>
      <c r="AC489" s="430">
        <f t="shared" si="162"/>
        <v>826</v>
      </c>
      <c r="AD489" s="430"/>
      <c r="AE489" s="430">
        <f>SUM(AE490:AE577)</f>
        <v>1307.330911</v>
      </c>
      <c r="AF489" s="430">
        <f>SUM(AF490:AF577)</f>
        <v>15422.661877999999</v>
      </c>
      <c r="AG489" s="430">
        <f>SUM(AG490:AG577)</f>
        <v>13344.999999999998</v>
      </c>
      <c r="AH489" s="430">
        <f>SUM(AH490:AH577)</f>
        <v>0</v>
      </c>
      <c r="AI489" s="430">
        <f>SUM(AI490:AI577)</f>
        <v>826</v>
      </c>
      <c r="AJ489" s="430"/>
      <c r="AK489" s="430">
        <f>SUM(AK490:AK577)</f>
        <v>1251.6618780000001</v>
      </c>
      <c r="AL489" s="436"/>
      <c r="AM489" s="435"/>
      <c r="AS489" s="269">
        <f t="shared" si="151"/>
        <v>934.63476199999968</v>
      </c>
      <c r="AT489" s="269">
        <f t="shared" si="152"/>
        <v>13344.999999999998</v>
      </c>
      <c r="AU489" s="269">
        <f t="shared" si="153"/>
        <v>0</v>
      </c>
      <c r="AV489" s="269">
        <f t="shared" si="154"/>
        <v>879.29395899999872</v>
      </c>
      <c r="AW489" s="269">
        <f t="shared" si="155"/>
        <v>934.63476199999968</v>
      </c>
    </row>
    <row r="490" spans="1:49" s="273" customFormat="1" ht="30" hidden="1" customHeight="1" outlineLevel="1">
      <c r="A490" s="426"/>
      <c r="B490" s="427" t="s">
        <v>1551</v>
      </c>
      <c r="C490" s="427">
        <v>7594489</v>
      </c>
      <c r="D490" s="426" t="s">
        <v>1552</v>
      </c>
      <c r="E490" s="426" t="s">
        <v>1553</v>
      </c>
      <c r="F490" s="426" t="s">
        <v>1554</v>
      </c>
      <c r="G490" s="426" t="s">
        <v>985</v>
      </c>
      <c r="H490" s="426" t="s">
        <v>1555</v>
      </c>
      <c r="I490" s="431">
        <v>249.83371</v>
      </c>
      <c r="J490" s="431">
        <v>249.83371</v>
      </c>
      <c r="K490" s="431">
        <v>0</v>
      </c>
      <c r="L490" s="431">
        <v>0</v>
      </c>
      <c r="M490" s="431">
        <v>0</v>
      </c>
      <c r="N490" s="330"/>
      <c r="O490" s="431">
        <f t="shared" ref="O490:O521" si="163">SUM(P490:S490)</f>
        <v>275</v>
      </c>
      <c r="P490" s="431">
        <v>250</v>
      </c>
      <c r="Q490" s="330"/>
      <c r="R490" s="431"/>
      <c r="S490" s="431">
        <v>25</v>
      </c>
      <c r="T490" s="431">
        <v>0</v>
      </c>
      <c r="U490" s="431"/>
      <c r="V490" s="431"/>
      <c r="W490" s="431">
        <v>0</v>
      </c>
      <c r="X490" s="431"/>
      <c r="Y490" s="431"/>
      <c r="Z490" s="431">
        <v>249.83371</v>
      </c>
      <c r="AA490" s="431">
        <v>249.83371</v>
      </c>
      <c r="AB490" s="431">
        <v>0</v>
      </c>
      <c r="AC490" s="431">
        <v>0</v>
      </c>
      <c r="AD490" s="431"/>
      <c r="AE490" s="431">
        <v>0</v>
      </c>
      <c r="AF490" s="431">
        <v>250</v>
      </c>
      <c r="AG490" s="431">
        <v>250</v>
      </c>
      <c r="AH490" s="431">
        <v>0</v>
      </c>
      <c r="AI490" s="431">
        <v>0</v>
      </c>
      <c r="AJ490" s="431"/>
      <c r="AK490" s="431">
        <v>0</v>
      </c>
      <c r="AL490" s="438"/>
      <c r="AM490" s="435"/>
      <c r="AS490" s="269">
        <f t="shared" si="151"/>
        <v>-0.1662900000000036</v>
      </c>
      <c r="AT490" s="269">
        <f t="shared" si="152"/>
        <v>250</v>
      </c>
      <c r="AU490" s="269">
        <f t="shared" si="153"/>
        <v>0</v>
      </c>
      <c r="AV490" s="269">
        <f t="shared" si="154"/>
        <v>-0.1662900000000036</v>
      </c>
      <c r="AW490" s="269">
        <f t="shared" si="155"/>
        <v>-0.1662900000000036</v>
      </c>
    </row>
    <row r="491" spans="1:49" s="273" customFormat="1" ht="30" hidden="1" customHeight="1" outlineLevel="1">
      <c r="A491" s="426"/>
      <c r="B491" s="427" t="s">
        <v>1556</v>
      </c>
      <c r="C491" s="427">
        <v>7594493</v>
      </c>
      <c r="D491" s="426" t="s">
        <v>1552</v>
      </c>
      <c r="E491" s="426" t="s">
        <v>1553</v>
      </c>
      <c r="F491" s="426" t="s">
        <v>1557</v>
      </c>
      <c r="G491" s="426" t="s">
        <v>985</v>
      </c>
      <c r="H491" s="426" t="s">
        <v>1558</v>
      </c>
      <c r="I491" s="431">
        <v>279.56869799999998</v>
      </c>
      <c r="J491" s="431">
        <v>260.01611300000002</v>
      </c>
      <c r="K491" s="431">
        <v>0</v>
      </c>
      <c r="L491" s="431">
        <v>0</v>
      </c>
      <c r="M491" s="431">
        <v>19.552585000000001</v>
      </c>
      <c r="N491" s="330"/>
      <c r="O491" s="431">
        <f t="shared" si="163"/>
        <v>286</v>
      </c>
      <c r="P491" s="431">
        <v>260</v>
      </c>
      <c r="Q491" s="330"/>
      <c r="R491" s="431"/>
      <c r="S491" s="431">
        <v>26</v>
      </c>
      <c r="T491" s="431">
        <v>0</v>
      </c>
      <c r="U491" s="431"/>
      <c r="V491" s="431"/>
      <c r="W491" s="431">
        <v>0</v>
      </c>
      <c r="X491" s="431"/>
      <c r="Y491" s="431"/>
      <c r="Z491" s="431">
        <v>279.56869799999998</v>
      </c>
      <c r="AA491" s="431">
        <v>260.01611300000002</v>
      </c>
      <c r="AB491" s="431">
        <v>0</v>
      </c>
      <c r="AC491" s="431">
        <v>0</v>
      </c>
      <c r="AD491" s="431"/>
      <c r="AE491" s="431">
        <v>19.568698000000001</v>
      </c>
      <c r="AF491" s="431">
        <v>279.56869799999998</v>
      </c>
      <c r="AG491" s="431">
        <v>260</v>
      </c>
      <c r="AH491" s="431">
        <v>0</v>
      </c>
      <c r="AI491" s="431">
        <v>0</v>
      </c>
      <c r="AJ491" s="431"/>
      <c r="AK491" s="431">
        <v>19.568698000000001</v>
      </c>
      <c r="AL491" s="438" t="s">
        <v>761</v>
      </c>
      <c r="AM491" s="435"/>
      <c r="AS491" s="269">
        <f t="shared" si="151"/>
        <v>0</v>
      </c>
      <c r="AT491" s="269">
        <f t="shared" si="152"/>
        <v>260</v>
      </c>
      <c r="AU491" s="269">
        <f t="shared" si="153"/>
        <v>0</v>
      </c>
      <c r="AV491" s="269">
        <f t="shared" si="154"/>
        <v>1.6113000000018474E-2</v>
      </c>
      <c r="AW491" s="269">
        <f t="shared" si="155"/>
        <v>0</v>
      </c>
    </row>
    <row r="492" spans="1:49" s="273" customFormat="1" ht="30" hidden="1" customHeight="1" outlineLevel="1">
      <c r="A492" s="426"/>
      <c r="B492" s="427" t="s">
        <v>1559</v>
      </c>
      <c r="C492" s="427">
        <v>7594491</v>
      </c>
      <c r="D492" s="426" t="s">
        <v>1552</v>
      </c>
      <c r="E492" s="426" t="s">
        <v>1553</v>
      </c>
      <c r="F492" s="426" t="s">
        <v>1560</v>
      </c>
      <c r="G492" s="426" t="s">
        <v>985</v>
      </c>
      <c r="H492" s="426" t="s">
        <v>1561</v>
      </c>
      <c r="I492" s="431">
        <v>250.36500000000001</v>
      </c>
      <c r="J492" s="431">
        <v>233.03932800000001</v>
      </c>
      <c r="K492" s="431">
        <v>0</v>
      </c>
      <c r="L492" s="431">
        <v>0</v>
      </c>
      <c r="M492" s="431">
        <v>17.325672000000001</v>
      </c>
      <c r="N492" s="330"/>
      <c r="O492" s="431">
        <f t="shared" si="163"/>
        <v>256</v>
      </c>
      <c r="P492" s="431">
        <v>233</v>
      </c>
      <c r="Q492" s="330"/>
      <c r="R492" s="431"/>
      <c r="S492" s="431">
        <v>23</v>
      </c>
      <c r="T492" s="431">
        <v>0</v>
      </c>
      <c r="U492" s="431"/>
      <c r="V492" s="431"/>
      <c r="W492" s="431">
        <v>0</v>
      </c>
      <c r="X492" s="431"/>
      <c r="Y492" s="431"/>
      <c r="Z492" s="431">
        <v>250.36500000000001</v>
      </c>
      <c r="AA492" s="431">
        <v>233.03932800000001</v>
      </c>
      <c r="AB492" s="431">
        <v>0</v>
      </c>
      <c r="AC492" s="431">
        <v>0</v>
      </c>
      <c r="AD492" s="431"/>
      <c r="AE492" s="431">
        <v>17.364999999999998</v>
      </c>
      <c r="AF492" s="431">
        <v>250.36500000000001</v>
      </c>
      <c r="AG492" s="431">
        <v>233</v>
      </c>
      <c r="AH492" s="431">
        <v>0</v>
      </c>
      <c r="AI492" s="431">
        <v>0</v>
      </c>
      <c r="AJ492" s="431"/>
      <c r="AK492" s="431">
        <v>17.364999999999998</v>
      </c>
      <c r="AL492" s="438" t="s">
        <v>761</v>
      </c>
      <c r="AM492" s="435"/>
      <c r="AS492" s="269">
        <f t="shared" si="151"/>
        <v>0</v>
      </c>
      <c r="AT492" s="269">
        <f t="shared" si="152"/>
        <v>233</v>
      </c>
      <c r="AU492" s="269">
        <f t="shared" si="153"/>
        <v>0</v>
      </c>
      <c r="AV492" s="269">
        <f t="shared" si="154"/>
        <v>3.9328000000011798E-2</v>
      </c>
      <c r="AW492" s="269">
        <f t="shared" si="155"/>
        <v>0</v>
      </c>
    </row>
    <row r="493" spans="1:49" s="273" customFormat="1" ht="30" hidden="1" customHeight="1" outlineLevel="1">
      <c r="A493" s="426"/>
      <c r="B493" s="427" t="s">
        <v>1562</v>
      </c>
      <c r="C493" s="427">
        <v>7594488</v>
      </c>
      <c r="D493" s="426" t="s">
        <v>1563</v>
      </c>
      <c r="E493" s="426" t="s">
        <v>1564</v>
      </c>
      <c r="F493" s="426" t="s">
        <v>1565</v>
      </c>
      <c r="G493" s="426" t="s">
        <v>985</v>
      </c>
      <c r="H493" s="426" t="s">
        <v>1566</v>
      </c>
      <c r="I493" s="431">
        <v>189.970167</v>
      </c>
      <c r="J493" s="431">
        <v>172.97547599999999</v>
      </c>
      <c r="K493" s="431">
        <v>0</v>
      </c>
      <c r="L493" s="431">
        <v>0</v>
      </c>
      <c r="M493" s="431">
        <v>16.994691</v>
      </c>
      <c r="N493" s="330"/>
      <c r="O493" s="431">
        <f t="shared" si="163"/>
        <v>190</v>
      </c>
      <c r="P493" s="431">
        <v>173</v>
      </c>
      <c r="Q493" s="330"/>
      <c r="R493" s="431"/>
      <c r="S493" s="431">
        <v>17</v>
      </c>
      <c r="T493" s="431">
        <v>0</v>
      </c>
      <c r="U493" s="431"/>
      <c r="V493" s="431"/>
      <c r="W493" s="431">
        <v>0</v>
      </c>
      <c r="X493" s="431"/>
      <c r="Y493" s="431"/>
      <c r="Z493" s="431">
        <v>189.970167</v>
      </c>
      <c r="AA493" s="431">
        <v>172.97547599999999</v>
      </c>
      <c r="AB493" s="431">
        <v>0</v>
      </c>
      <c r="AC493" s="431">
        <v>0</v>
      </c>
      <c r="AD493" s="431"/>
      <c r="AE493" s="431">
        <v>16.970167</v>
      </c>
      <c r="AF493" s="431">
        <v>189.970167</v>
      </c>
      <c r="AG493" s="431">
        <v>173</v>
      </c>
      <c r="AH493" s="431">
        <v>0</v>
      </c>
      <c r="AI493" s="431">
        <v>0</v>
      </c>
      <c r="AJ493" s="431"/>
      <c r="AK493" s="431">
        <v>16.970167</v>
      </c>
      <c r="AL493" s="438"/>
      <c r="AM493" s="435"/>
      <c r="AS493" s="269">
        <f t="shared" si="151"/>
        <v>0</v>
      </c>
      <c r="AT493" s="269">
        <f t="shared" si="152"/>
        <v>173</v>
      </c>
      <c r="AU493" s="269">
        <f t="shared" si="153"/>
        <v>0</v>
      </c>
      <c r="AV493" s="269">
        <f t="shared" si="154"/>
        <v>-2.4524000000013757E-2</v>
      </c>
      <c r="AW493" s="269">
        <f t="shared" si="155"/>
        <v>0</v>
      </c>
    </row>
    <row r="494" spans="1:49" s="273" customFormat="1" ht="30" hidden="1" customHeight="1" outlineLevel="1">
      <c r="A494" s="426"/>
      <c r="B494" s="427" t="s">
        <v>1567</v>
      </c>
      <c r="C494" s="427">
        <v>7592879</v>
      </c>
      <c r="D494" s="426" t="s">
        <v>1568</v>
      </c>
      <c r="E494" s="426" t="s">
        <v>1569</v>
      </c>
      <c r="F494" s="426" t="s">
        <v>1570</v>
      </c>
      <c r="G494" s="426" t="s">
        <v>985</v>
      </c>
      <c r="H494" s="426" t="s">
        <v>1571</v>
      </c>
      <c r="I494" s="431">
        <v>132.542517</v>
      </c>
      <c r="J494" s="431">
        <v>132.542517</v>
      </c>
      <c r="K494" s="431">
        <v>0</v>
      </c>
      <c r="L494" s="431">
        <v>0</v>
      </c>
      <c r="M494" s="431">
        <v>0</v>
      </c>
      <c r="N494" s="330"/>
      <c r="O494" s="431">
        <f t="shared" si="163"/>
        <v>146</v>
      </c>
      <c r="P494" s="431">
        <v>133</v>
      </c>
      <c r="Q494" s="330"/>
      <c r="R494" s="431"/>
      <c r="S494" s="431">
        <v>13</v>
      </c>
      <c r="T494" s="431">
        <v>0</v>
      </c>
      <c r="U494" s="431"/>
      <c r="V494" s="431"/>
      <c r="W494" s="431">
        <v>0</v>
      </c>
      <c r="X494" s="431"/>
      <c r="Y494" s="431"/>
      <c r="Z494" s="431">
        <v>132.542517</v>
      </c>
      <c r="AA494" s="431">
        <v>132.542517</v>
      </c>
      <c r="AB494" s="431">
        <v>0</v>
      </c>
      <c r="AC494" s="431">
        <v>0</v>
      </c>
      <c r="AD494" s="431"/>
      <c r="AE494" s="431">
        <v>0</v>
      </c>
      <c r="AF494" s="431">
        <v>133</v>
      </c>
      <c r="AG494" s="431">
        <v>133</v>
      </c>
      <c r="AH494" s="431">
        <v>0</v>
      </c>
      <c r="AI494" s="431">
        <v>0</v>
      </c>
      <c r="AJ494" s="431"/>
      <c r="AK494" s="431">
        <v>0</v>
      </c>
      <c r="AL494" s="438"/>
      <c r="AM494" s="435"/>
      <c r="AS494" s="269">
        <f t="shared" si="151"/>
        <v>-0.45748299999999631</v>
      </c>
      <c r="AT494" s="269">
        <f t="shared" si="152"/>
        <v>133</v>
      </c>
      <c r="AU494" s="269">
        <f t="shared" si="153"/>
        <v>0</v>
      </c>
      <c r="AV494" s="269">
        <f t="shared" si="154"/>
        <v>-0.45748299999999631</v>
      </c>
      <c r="AW494" s="269">
        <f t="shared" si="155"/>
        <v>-0.45748299999999631</v>
      </c>
    </row>
    <row r="495" spans="1:49" s="273" customFormat="1" ht="30" hidden="1" customHeight="1" outlineLevel="1">
      <c r="A495" s="426"/>
      <c r="B495" s="427" t="s">
        <v>1572</v>
      </c>
      <c r="C495" s="427">
        <v>7592876</v>
      </c>
      <c r="D495" s="426" t="s">
        <v>1568</v>
      </c>
      <c r="E495" s="426" t="s">
        <v>1569</v>
      </c>
      <c r="F495" s="426" t="s">
        <v>1573</v>
      </c>
      <c r="G495" s="426" t="s">
        <v>985</v>
      </c>
      <c r="H495" s="426" t="s">
        <v>1574</v>
      </c>
      <c r="I495" s="431">
        <v>43.793965999999998</v>
      </c>
      <c r="J495" s="431">
        <v>40.04974</v>
      </c>
      <c r="K495" s="431">
        <v>0</v>
      </c>
      <c r="L495" s="431">
        <v>0</v>
      </c>
      <c r="M495" s="431">
        <v>3.7442259999999998</v>
      </c>
      <c r="N495" s="330"/>
      <c r="O495" s="431">
        <f t="shared" si="163"/>
        <v>44</v>
      </c>
      <c r="P495" s="431">
        <v>40</v>
      </c>
      <c r="Q495" s="330"/>
      <c r="R495" s="431"/>
      <c r="S495" s="431">
        <v>4</v>
      </c>
      <c r="T495" s="431">
        <v>0</v>
      </c>
      <c r="U495" s="431"/>
      <c r="V495" s="431"/>
      <c r="W495" s="431">
        <v>0</v>
      </c>
      <c r="X495" s="431"/>
      <c r="Y495" s="431"/>
      <c r="Z495" s="431">
        <v>43.793965999999998</v>
      </c>
      <c r="AA495" s="431">
        <v>40.04974</v>
      </c>
      <c r="AB495" s="431">
        <v>0</v>
      </c>
      <c r="AC495" s="431">
        <v>0</v>
      </c>
      <c r="AD495" s="431"/>
      <c r="AE495" s="431">
        <v>3.7939660000000002</v>
      </c>
      <c r="AF495" s="431">
        <v>43.793965999999998</v>
      </c>
      <c r="AG495" s="431">
        <v>40</v>
      </c>
      <c r="AH495" s="431">
        <v>0</v>
      </c>
      <c r="AI495" s="431">
        <v>0</v>
      </c>
      <c r="AJ495" s="431"/>
      <c r="AK495" s="431">
        <v>3.7939660000000002</v>
      </c>
      <c r="AL495" s="438"/>
      <c r="AM495" s="435"/>
      <c r="AS495" s="269">
        <f t="shared" si="151"/>
        <v>0</v>
      </c>
      <c r="AT495" s="269">
        <f t="shared" si="152"/>
        <v>40</v>
      </c>
      <c r="AU495" s="269">
        <f t="shared" si="153"/>
        <v>0</v>
      </c>
      <c r="AV495" s="269">
        <f t="shared" si="154"/>
        <v>4.9739999999999895E-2</v>
      </c>
      <c r="AW495" s="269">
        <f t="shared" si="155"/>
        <v>0</v>
      </c>
    </row>
    <row r="496" spans="1:49" s="273" customFormat="1" ht="30" hidden="1" customHeight="1" outlineLevel="1">
      <c r="A496" s="426"/>
      <c r="B496" s="427" t="s">
        <v>1575</v>
      </c>
      <c r="C496" s="427">
        <v>7592881</v>
      </c>
      <c r="D496" s="426" t="s">
        <v>1568</v>
      </c>
      <c r="E496" s="426" t="s">
        <v>1569</v>
      </c>
      <c r="F496" s="426" t="s">
        <v>1576</v>
      </c>
      <c r="G496" s="426" t="s">
        <v>985</v>
      </c>
      <c r="H496" s="426" t="s">
        <v>1577</v>
      </c>
      <c r="I496" s="431">
        <v>113.438993</v>
      </c>
      <c r="J496" s="431">
        <v>113.438993</v>
      </c>
      <c r="K496" s="431">
        <v>0</v>
      </c>
      <c r="L496" s="431">
        <v>0</v>
      </c>
      <c r="M496" s="431">
        <v>0</v>
      </c>
      <c r="N496" s="330"/>
      <c r="O496" s="431">
        <f t="shared" si="163"/>
        <v>124</v>
      </c>
      <c r="P496" s="431">
        <v>113</v>
      </c>
      <c r="Q496" s="330"/>
      <c r="R496" s="431"/>
      <c r="S496" s="431">
        <v>11</v>
      </c>
      <c r="T496" s="431">
        <v>0</v>
      </c>
      <c r="U496" s="431"/>
      <c r="V496" s="431"/>
      <c r="W496" s="431">
        <v>0</v>
      </c>
      <c r="X496" s="431"/>
      <c r="Y496" s="431"/>
      <c r="Z496" s="431">
        <v>113.438993</v>
      </c>
      <c r="AA496" s="431">
        <v>113.438993</v>
      </c>
      <c r="AB496" s="431">
        <v>0</v>
      </c>
      <c r="AC496" s="431">
        <v>0</v>
      </c>
      <c r="AD496" s="431"/>
      <c r="AE496" s="431">
        <v>0</v>
      </c>
      <c r="AF496" s="431">
        <v>113</v>
      </c>
      <c r="AG496" s="431">
        <v>113</v>
      </c>
      <c r="AH496" s="431">
        <v>0</v>
      </c>
      <c r="AI496" s="431">
        <v>0</v>
      </c>
      <c r="AJ496" s="431"/>
      <c r="AK496" s="431">
        <v>0</v>
      </c>
      <c r="AL496" s="438"/>
      <c r="AM496" s="435"/>
      <c r="AS496" s="269">
        <f t="shared" si="151"/>
        <v>0.43899299999999641</v>
      </c>
      <c r="AT496" s="269">
        <f t="shared" si="152"/>
        <v>113</v>
      </c>
      <c r="AU496" s="269">
        <f t="shared" si="153"/>
        <v>0</v>
      </c>
      <c r="AV496" s="269">
        <f t="shared" si="154"/>
        <v>0.43899299999999641</v>
      </c>
      <c r="AW496" s="269">
        <f t="shared" si="155"/>
        <v>0.43899299999999641</v>
      </c>
    </row>
    <row r="497" spans="1:49" s="273" customFormat="1" ht="30" hidden="1" customHeight="1" outlineLevel="1">
      <c r="A497" s="426"/>
      <c r="B497" s="427" t="s">
        <v>1578</v>
      </c>
      <c r="C497" s="427">
        <v>7592873</v>
      </c>
      <c r="D497" s="426" t="s">
        <v>1568</v>
      </c>
      <c r="E497" s="426" t="s">
        <v>1569</v>
      </c>
      <c r="F497" s="426" t="s">
        <v>1579</v>
      </c>
      <c r="G497" s="426" t="s">
        <v>985</v>
      </c>
      <c r="H497" s="426" t="s">
        <v>1580</v>
      </c>
      <c r="I497" s="431">
        <v>49.269761000000003</v>
      </c>
      <c r="J497" s="431">
        <v>45.059106999999997</v>
      </c>
      <c r="K497" s="431">
        <v>0</v>
      </c>
      <c r="L497" s="431">
        <v>0</v>
      </c>
      <c r="M497" s="431">
        <v>4.2106539999999999</v>
      </c>
      <c r="N497" s="330"/>
      <c r="O497" s="431">
        <f t="shared" si="163"/>
        <v>50</v>
      </c>
      <c r="P497" s="431">
        <v>45</v>
      </c>
      <c r="Q497" s="330"/>
      <c r="R497" s="431"/>
      <c r="S497" s="431">
        <v>5</v>
      </c>
      <c r="T497" s="431">
        <v>0</v>
      </c>
      <c r="U497" s="431"/>
      <c r="V497" s="431"/>
      <c r="W497" s="431">
        <v>0</v>
      </c>
      <c r="X497" s="431"/>
      <c r="Y497" s="431"/>
      <c r="Z497" s="431">
        <v>49.269761000000003</v>
      </c>
      <c r="AA497" s="431">
        <v>45.059106999999997</v>
      </c>
      <c r="AB497" s="431">
        <v>0</v>
      </c>
      <c r="AC497" s="431">
        <v>0</v>
      </c>
      <c r="AD497" s="431"/>
      <c r="AE497" s="431">
        <v>4.2697609999999999</v>
      </c>
      <c r="AF497" s="431">
        <v>49.269761000000003</v>
      </c>
      <c r="AG497" s="431">
        <v>45</v>
      </c>
      <c r="AH497" s="431">
        <v>0</v>
      </c>
      <c r="AI497" s="431">
        <v>0</v>
      </c>
      <c r="AJ497" s="431"/>
      <c r="AK497" s="431">
        <v>4.2697609999999999</v>
      </c>
      <c r="AL497" s="438"/>
      <c r="AM497" s="435"/>
      <c r="AS497" s="269">
        <f t="shared" si="151"/>
        <v>0</v>
      </c>
      <c r="AT497" s="269">
        <f t="shared" si="152"/>
        <v>45</v>
      </c>
      <c r="AU497" s="269">
        <f t="shared" si="153"/>
        <v>0</v>
      </c>
      <c r="AV497" s="269">
        <f t="shared" si="154"/>
        <v>5.9106999999997356E-2</v>
      </c>
      <c r="AW497" s="269">
        <f t="shared" si="155"/>
        <v>0</v>
      </c>
    </row>
    <row r="498" spans="1:49" s="273" customFormat="1" ht="30" hidden="1" customHeight="1" outlineLevel="1">
      <c r="A498" s="426"/>
      <c r="B498" s="427" t="s">
        <v>1581</v>
      </c>
      <c r="C498" s="427">
        <v>7588203</v>
      </c>
      <c r="D498" s="426" t="s">
        <v>1582</v>
      </c>
      <c r="E498" s="426" t="s">
        <v>1583</v>
      </c>
      <c r="F498" s="426" t="s">
        <v>1584</v>
      </c>
      <c r="G498" s="426" t="s">
        <v>985</v>
      </c>
      <c r="H498" s="426" t="s">
        <v>1585</v>
      </c>
      <c r="I498" s="431">
        <v>172.07702499999999</v>
      </c>
      <c r="J498" s="431">
        <v>158.07870700000001</v>
      </c>
      <c r="K498" s="431">
        <v>0</v>
      </c>
      <c r="L498" s="431">
        <v>0</v>
      </c>
      <c r="M498" s="431">
        <v>13.998317999999999</v>
      </c>
      <c r="N498" s="330"/>
      <c r="O498" s="431">
        <f t="shared" si="163"/>
        <v>174</v>
      </c>
      <c r="P498" s="431">
        <v>158</v>
      </c>
      <c r="Q498" s="330"/>
      <c r="R498" s="431"/>
      <c r="S498" s="431">
        <v>16</v>
      </c>
      <c r="T498" s="431">
        <v>0</v>
      </c>
      <c r="U498" s="431"/>
      <c r="V498" s="431"/>
      <c r="W498" s="431">
        <v>0</v>
      </c>
      <c r="X498" s="431"/>
      <c r="Y498" s="431"/>
      <c r="Z498" s="431">
        <v>172.07702499999999</v>
      </c>
      <c r="AA498" s="431">
        <v>158.07870700000001</v>
      </c>
      <c r="AB498" s="431">
        <v>0</v>
      </c>
      <c r="AC498" s="431">
        <v>0</v>
      </c>
      <c r="AD498" s="431"/>
      <c r="AE498" s="431">
        <v>14.077025000000001</v>
      </c>
      <c r="AF498" s="431">
        <v>172.07702499999999</v>
      </c>
      <c r="AG498" s="431">
        <v>158</v>
      </c>
      <c r="AH498" s="431">
        <v>0</v>
      </c>
      <c r="AI498" s="431">
        <v>0</v>
      </c>
      <c r="AJ498" s="431"/>
      <c r="AK498" s="431">
        <v>14.077025000000001</v>
      </c>
      <c r="AL498" s="438"/>
      <c r="AM498" s="435"/>
      <c r="AS498" s="269">
        <f t="shared" si="151"/>
        <v>0</v>
      </c>
      <c r="AT498" s="269">
        <f t="shared" si="152"/>
        <v>158</v>
      </c>
      <c r="AU498" s="269">
        <f t="shared" si="153"/>
        <v>0</v>
      </c>
      <c r="AV498" s="269">
        <f t="shared" si="154"/>
        <v>7.870700000000852E-2</v>
      </c>
      <c r="AW498" s="269">
        <f t="shared" si="155"/>
        <v>0</v>
      </c>
    </row>
    <row r="499" spans="1:49" s="273" customFormat="1" ht="30" hidden="1" customHeight="1" outlineLevel="1">
      <c r="A499" s="426"/>
      <c r="B499" s="427" t="s">
        <v>1586</v>
      </c>
      <c r="C499" s="427">
        <v>7588207</v>
      </c>
      <c r="D499" s="426" t="s">
        <v>1582</v>
      </c>
      <c r="E499" s="426" t="s">
        <v>1583</v>
      </c>
      <c r="F499" s="426" t="s">
        <v>1587</v>
      </c>
      <c r="G499" s="426" t="s">
        <v>985</v>
      </c>
      <c r="H499" s="426" t="s">
        <v>1588</v>
      </c>
      <c r="I499" s="431">
        <v>206.753614</v>
      </c>
      <c r="J499" s="431">
        <v>188.96158600000001</v>
      </c>
      <c r="K499" s="431">
        <v>0</v>
      </c>
      <c r="L499" s="431">
        <v>0</v>
      </c>
      <c r="M499" s="431">
        <v>17.792027999999998</v>
      </c>
      <c r="N499" s="330"/>
      <c r="O499" s="431">
        <f t="shared" si="163"/>
        <v>208</v>
      </c>
      <c r="P499" s="431">
        <v>189</v>
      </c>
      <c r="Q499" s="330"/>
      <c r="R499" s="431"/>
      <c r="S499" s="431">
        <v>19</v>
      </c>
      <c r="T499" s="431">
        <v>0</v>
      </c>
      <c r="U499" s="431"/>
      <c r="V499" s="431"/>
      <c r="W499" s="431">
        <v>0</v>
      </c>
      <c r="X499" s="431"/>
      <c r="Y499" s="431"/>
      <c r="Z499" s="431">
        <v>206.753614</v>
      </c>
      <c r="AA499" s="431">
        <v>188.96158600000001</v>
      </c>
      <c r="AB499" s="431">
        <v>0</v>
      </c>
      <c r="AC499" s="431">
        <v>0</v>
      </c>
      <c r="AD499" s="431"/>
      <c r="AE499" s="431">
        <v>17.753613999999999</v>
      </c>
      <c r="AF499" s="431">
        <v>206.753614</v>
      </c>
      <c r="AG499" s="431">
        <v>189</v>
      </c>
      <c r="AH499" s="431">
        <v>0</v>
      </c>
      <c r="AI499" s="431">
        <v>0</v>
      </c>
      <c r="AJ499" s="431"/>
      <c r="AK499" s="431">
        <v>17.753613999999999</v>
      </c>
      <c r="AL499" s="438"/>
      <c r="AM499" s="435"/>
      <c r="AS499" s="269">
        <f t="shared" si="151"/>
        <v>0</v>
      </c>
      <c r="AT499" s="269">
        <f t="shared" si="152"/>
        <v>189</v>
      </c>
      <c r="AU499" s="269">
        <f t="shared" si="153"/>
        <v>0</v>
      </c>
      <c r="AV499" s="269">
        <f t="shared" si="154"/>
        <v>-3.8413999999988846E-2</v>
      </c>
      <c r="AW499" s="269">
        <f t="shared" si="155"/>
        <v>0</v>
      </c>
    </row>
    <row r="500" spans="1:49" s="273" customFormat="1" ht="30" hidden="1" customHeight="1" outlineLevel="1">
      <c r="A500" s="426"/>
      <c r="B500" s="427" t="s">
        <v>1589</v>
      </c>
      <c r="C500" s="427">
        <v>7588195</v>
      </c>
      <c r="D500" s="426" t="s">
        <v>1582</v>
      </c>
      <c r="E500" s="426" t="s">
        <v>1583</v>
      </c>
      <c r="F500" s="426" t="s">
        <v>1590</v>
      </c>
      <c r="G500" s="426" t="s">
        <v>985</v>
      </c>
      <c r="H500" s="426" t="s">
        <v>1591</v>
      </c>
      <c r="I500" s="431">
        <v>222.89948799999999</v>
      </c>
      <c r="J500" s="431">
        <v>204.03606099999999</v>
      </c>
      <c r="K500" s="431">
        <v>0</v>
      </c>
      <c r="L500" s="431">
        <v>0</v>
      </c>
      <c r="M500" s="431">
        <v>18.863427000000001</v>
      </c>
      <c r="N500" s="330"/>
      <c r="O500" s="431">
        <f t="shared" si="163"/>
        <v>224</v>
      </c>
      <c r="P500" s="431">
        <v>204</v>
      </c>
      <c r="Q500" s="330"/>
      <c r="R500" s="431"/>
      <c r="S500" s="431">
        <v>20</v>
      </c>
      <c r="T500" s="431">
        <v>0</v>
      </c>
      <c r="U500" s="431"/>
      <c r="V500" s="431"/>
      <c r="W500" s="431">
        <v>0</v>
      </c>
      <c r="X500" s="431"/>
      <c r="Y500" s="431"/>
      <c r="Z500" s="431">
        <v>222.89948799999999</v>
      </c>
      <c r="AA500" s="431">
        <v>204.03606099999999</v>
      </c>
      <c r="AB500" s="431">
        <v>0</v>
      </c>
      <c r="AC500" s="431">
        <v>0</v>
      </c>
      <c r="AD500" s="431"/>
      <c r="AE500" s="431">
        <v>18.899488000000002</v>
      </c>
      <c r="AF500" s="431">
        <v>222.89948799999999</v>
      </c>
      <c r="AG500" s="431">
        <v>204</v>
      </c>
      <c r="AH500" s="431">
        <v>0</v>
      </c>
      <c r="AI500" s="431">
        <v>0</v>
      </c>
      <c r="AJ500" s="431"/>
      <c r="AK500" s="431">
        <v>18.899488000000002</v>
      </c>
      <c r="AL500" s="438"/>
      <c r="AM500" s="435"/>
      <c r="AS500" s="269">
        <f t="shared" si="151"/>
        <v>0</v>
      </c>
      <c r="AT500" s="269">
        <f t="shared" si="152"/>
        <v>204</v>
      </c>
      <c r="AU500" s="269">
        <f t="shared" si="153"/>
        <v>0</v>
      </c>
      <c r="AV500" s="269">
        <f t="shared" si="154"/>
        <v>3.6060999999989463E-2</v>
      </c>
      <c r="AW500" s="269">
        <f t="shared" si="155"/>
        <v>0</v>
      </c>
    </row>
    <row r="501" spans="1:49" s="273" customFormat="1" ht="30" hidden="1" customHeight="1" outlineLevel="1">
      <c r="A501" s="426"/>
      <c r="B501" s="427" t="s">
        <v>1592</v>
      </c>
      <c r="C501" s="427">
        <v>7588214</v>
      </c>
      <c r="D501" s="426" t="s">
        <v>1582</v>
      </c>
      <c r="E501" s="426" t="s">
        <v>1583</v>
      </c>
      <c r="F501" s="426" t="s">
        <v>1593</v>
      </c>
      <c r="G501" s="426" t="s">
        <v>985</v>
      </c>
      <c r="H501" s="426" t="s">
        <v>1594</v>
      </c>
      <c r="I501" s="431">
        <v>131.17299600000001</v>
      </c>
      <c r="J501" s="431">
        <v>131.17299600000001</v>
      </c>
      <c r="K501" s="431">
        <v>0</v>
      </c>
      <c r="L501" s="431">
        <v>0</v>
      </c>
      <c r="M501" s="431">
        <v>0</v>
      </c>
      <c r="N501" s="330"/>
      <c r="O501" s="431">
        <f t="shared" si="163"/>
        <v>145</v>
      </c>
      <c r="P501" s="431">
        <v>132</v>
      </c>
      <c r="Q501" s="330"/>
      <c r="R501" s="431"/>
      <c r="S501" s="431">
        <v>13</v>
      </c>
      <c r="T501" s="431">
        <v>0</v>
      </c>
      <c r="U501" s="431"/>
      <c r="V501" s="431"/>
      <c r="W501" s="431">
        <v>0</v>
      </c>
      <c r="X501" s="431"/>
      <c r="Y501" s="431"/>
      <c r="Z501" s="431">
        <v>131.17299600000001</v>
      </c>
      <c r="AA501" s="431">
        <v>131.17299600000001</v>
      </c>
      <c r="AB501" s="431">
        <v>0</v>
      </c>
      <c r="AC501" s="431">
        <v>0</v>
      </c>
      <c r="AD501" s="431"/>
      <c r="AE501" s="431">
        <v>0</v>
      </c>
      <c r="AF501" s="431">
        <v>132</v>
      </c>
      <c r="AG501" s="431">
        <v>132</v>
      </c>
      <c r="AH501" s="431">
        <v>0</v>
      </c>
      <c r="AI501" s="431">
        <v>0</v>
      </c>
      <c r="AJ501" s="431"/>
      <c r="AK501" s="431">
        <v>0</v>
      </c>
      <c r="AL501" s="438"/>
      <c r="AM501" s="435"/>
      <c r="AS501" s="269">
        <f t="shared" si="151"/>
        <v>-0.82700399999998808</v>
      </c>
      <c r="AT501" s="269">
        <f t="shared" si="152"/>
        <v>132</v>
      </c>
      <c r="AU501" s="269">
        <f t="shared" si="153"/>
        <v>0</v>
      </c>
      <c r="AV501" s="269">
        <f t="shared" si="154"/>
        <v>-0.82700399999998808</v>
      </c>
      <c r="AW501" s="269">
        <f t="shared" si="155"/>
        <v>-0.82700399999998808</v>
      </c>
    </row>
    <row r="502" spans="1:49" s="273" customFormat="1" ht="30" hidden="1" customHeight="1" outlineLevel="1">
      <c r="A502" s="426"/>
      <c r="B502" s="427" t="s">
        <v>1595</v>
      </c>
      <c r="C502" s="427">
        <v>7588200</v>
      </c>
      <c r="D502" s="426" t="s">
        <v>1582</v>
      </c>
      <c r="E502" s="426" t="s">
        <v>1583</v>
      </c>
      <c r="F502" s="426" t="s">
        <v>1596</v>
      </c>
      <c r="G502" s="426" t="s">
        <v>985</v>
      </c>
      <c r="H502" s="426" t="s">
        <v>1597</v>
      </c>
      <c r="I502" s="431">
        <v>62.096677</v>
      </c>
      <c r="J502" s="431">
        <v>56.942127999999997</v>
      </c>
      <c r="K502" s="431">
        <v>0</v>
      </c>
      <c r="L502" s="431">
        <v>0</v>
      </c>
      <c r="M502" s="431">
        <v>5.1545490000000003</v>
      </c>
      <c r="N502" s="330"/>
      <c r="O502" s="431">
        <f t="shared" si="163"/>
        <v>63</v>
      </c>
      <c r="P502" s="431">
        <v>57</v>
      </c>
      <c r="Q502" s="330"/>
      <c r="R502" s="431"/>
      <c r="S502" s="431">
        <v>6</v>
      </c>
      <c r="T502" s="431">
        <v>0</v>
      </c>
      <c r="U502" s="431"/>
      <c r="V502" s="431"/>
      <c r="W502" s="431">
        <v>0</v>
      </c>
      <c r="X502" s="431"/>
      <c r="Y502" s="431"/>
      <c r="Z502" s="431">
        <v>62.096677</v>
      </c>
      <c r="AA502" s="431">
        <v>56.942127999999997</v>
      </c>
      <c r="AB502" s="431">
        <v>0</v>
      </c>
      <c r="AC502" s="431">
        <v>0</v>
      </c>
      <c r="AD502" s="431"/>
      <c r="AE502" s="431">
        <v>5.0966769999999997</v>
      </c>
      <c r="AF502" s="431">
        <v>62.096677</v>
      </c>
      <c r="AG502" s="431">
        <v>57</v>
      </c>
      <c r="AH502" s="431">
        <v>0</v>
      </c>
      <c r="AI502" s="431">
        <v>0</v>
      </c>
      <c r="AJ502" s="431"/>
      <c r="AK502" s="431">
        <v>5.0966769999999997</v>
      </c>
      <c r="AL502" s="438"/>
      <c r="AM502" s="435"/>
      <c r="AS502" s="269">
        <f t="shared" si="151"/>
        <v>0</v>
      </c>
      <c r="AT502" s="269">
        <f t="shared" si="152"/>
        <v>57</v>
      </c>
      <c r="AU502" s="269">
        <f t="shared" si="153"/>
        <v>0</v>
      </c>
      <c r="AV502" s="269">
        <f t="shared" si="154"/>
        <v>-5.7872000000003254E-2</v>
      </c>
      <c r="AW502" s="269">
        <f t="shared" si="155"/>
        <v>0</v>
      </c>
    </row>
    <row r="503" spans="1:49" s="273" customFormat="1" ht="30" hidden="1" customHeight="1" outlineLevel="1">
      <c r="A503" s="426"/>
      <c r="B503" s="427" t="s">
        <v>1598</v>
      </c>
      <c r="C503" s="427">
        <v>7593144</v>
      </c>
      <c r="D503" s="426" t="s">
        <v>1599</v>
      </c>
      <c r="E503" s="426" t="s">
        <v>1600</v>
      </c>
      <c r="F503" s="426" t="s">
        <v>1601</v>
      </c>
      <c r="G503" s="426" t="s">
        <v>985</v>
      </c>
      <c r="H503" s="426" t="s">
        <v>1602</v>
      </c>
      <c r="I503" s="431">
        <v>185.40701899999999</v>
      </c>
      <c r="J503" s="431">
        <v>173.042416</v>
      </c>
      <c r="K503" s="431">
        <v>0</v>
      </c>
      <c r="L503" s="431">
        <v>0</v>
      </c>
      <c r="M503" s="431">
        <v>12.364603000000001</v>
      </c>
      <c r="N503" s="330"/>
      <c r="O503" s="431">
        <f t="shared" si="163"/>
        <v>190</v>
      </c>
      <c r="P503" s="431">
        <v>173</v>
      </c>
      <c r="Q503" s="330"/>
      <c r="R503" s="431"/>
      <c r="S503" s="431">
        <v>17</v>
      </c>
      <c r="T503" s="431">
        <v>0</v>
      </c>
      <c r="U503" s="431"/>
      <c r="V503" s="431"/>
      <c r="W503" s="431">
        <v>0</v>
      </c>
      <c r="X503" s="431"/>
      <c r="Y503" s="431"/>
      <c r="Z503" s="431">
        <v>185.40701899999999</v>
      </c>
      <c r="AA503" s="431">
        <v>173.042416</v>
      </c>
      <c r="AB503" s="431">
        <v>0</v>
      </c>
      <c r="AC503" s="431">
        <v>0</v>
      </c>
      <c r="AD503" s="431"/>
      <c r="AE503" s="431">
        <v>12.407019</v>
      </c>
      <c r="AF503" s="431">
        <v>185.40701899999999</v>
      </c>
      <c r="AG503" s="431">
        <v>173</v>
      </c>
      <c r="AH503" s="431">
        <v>0</v>
      </c>
      <c r="AI503" s="431">
        <v>0</v>
      </c>
      <c r="AJ503" s="431"/>
      <c r="AK503" s="431">
        <v>12.407019</v>
      </c>
      <c r="AL503" s="438" t="s">
        <v>761</v>
      </c>
      <c r="AM503" s="435"/>
      <c r="AS503" s="269">
        <f t="shared" si="151"/>
        <v>0</v>
      </c>
      <c r="AT503" s="269">
        <f t="shared" si="152"/>
        <v>173</v>
      </c>
      <c r="AU503" s="269">
        <f t="shared" si="153"/>
        <v>0</v>
      </c>
      <c r="AV503" s="269">
        <f t="shared" si="154"/>
        <v>4.2416000000002896E-2</v>
      </c>
      <c r="AW503" s="269">
        <f t="shared" si="155"/>
        <v>0</v>
      </c>
    </row>
    <row r="504" spans="1:49" s="273" customFormat="1" ht="30" hidden="1" customHeight="1" outlineLevel="1">
      <c r="A504" s="426"/>
      <c r="B504" s="427" t="s">
        <v>1603</v>
      </c>
      <c r="C504" s="427">
        <v>7593161</v>
      </c>
      <c r="D504" s="426" t="s">
        <v>1599</v>
      </c>
      <c r="E504" s="426" t="s">
        <v>1600</v>
      </c>
      <c r="F504" s="426" t="s">
        <v>1604</v>
      </c>
      <c r="G504" s="426" t="s">
        <v>985</v>
      </c>
      <c r="H504" s="426" t="s">
        <v>1605</v>
      </c>
      <c r="I504" s="431">
        <v>122.387406</v>
      </c>
      <c r="J504" s="431">
        <v>122.387406</v>
      </c>
      <c r="K504" s="431">
        <v>0</v>
      </c>
      <c r="L504" s="431">
        <v>0</v>
      </c>
      <c r="M504" s="431">
        <v>0</v>
      </c>
      <c r="N504" s="330"/>
      <c r="O504" s="431">
        <f t="shared" si="163"/>
        <v>123</v>
      </c>
      <c r="P504" s="431">
        <v>112</v>
      </c>
      <c r="Q504" s="330"/>
      <c r="R504" s="431"/>
      <c r="S504" s="431">
        <v>11</v>
      </c>
      <c r="T504" s="431">
        <v>0</v>
      </c>
      <c r="U504" s="431"/>
      <c r="V504" s="431"/>
      <c r="W504" s="431">
        <v>0</v>
      </c>
      <c r="X504" s="431"/>
      <c r="Y504" s="431"/>
      <c r="Z504" s="431">
        <v>122.387406</v>
      </c>
      <c r="AA504" s="431">
        <v>122.387406</v>
      </c>
      <c r="AB504" s="431">
        <v>0</v>
      </c>
      <c r="AC504" s="431">
        <v>0</v>
      </c>
      <c r="AD504" s="431"/>
      <c r="AE504" s="431">
        <v>0</v>
      </c>
      <c r="AF504" s="431">
        <v>112</v>
      </c>
      <c r="AG504" s="431">
        <v>112</v>
      </c>
      <c r="AH504" s="431">
        <v>0</v>
      </c>
      <c r="AI504" s="431">
        <v>0</v>
      </c>
      <c r="AJ504" s="431"/>
      <c r="AK504" s="431">
        <v>0</v>
      </c>
      <c r="AL504" s="438"/>
      <c r="AM504" s="435"/>
      <c r="AS504" s="269">
        <f t="shared" si="151"/>
        <v>10.387405999999999</v>
      </c>
      <c r="AT504" s="269">
        <f t="shared" si="152"/>
        <v>112</v>
      </c>
      <c r="AU504" s="269">
        <f t="shared" si="153"/>
        <v>0</v>
      </c>
      <c r="AV504" s="269">
        <f t="shared" si="154"/>
        <v>10.387405999999999</v>
      </c>
      <c r="AW504" s="269">
        <f t="shared" si="155"/>
        <v>10.387405999999999</v>
      </c>
    </row>
    <row r="505" spans="1:49" s="273" customFormat="1" ht="30" hidden="1" customHeight="1" outlineLevel="1">
      <c r="A505" s="426"/>
      <c r="B505" s="427" t="s">
        <v>1606</v>
      </c>
      <c r="C505" s="427">
        <v>7593154</v>
      </c>
      <c r="D505" s="426" t="s">
        <v>1599</v>
      </c>
      <c r="E505" s="426" t="s">
        <v>1600</v>
      </c>
      <c r="F505" s="426" t="s">
        <v>1607</v>
      </c>
      <c r="G505" s="426" t="s">
        <v>985</v>
      </c>
      <c r="H505" s="426" t="s">
        <v>1608</v>
      </c>
      <c r="I505" s="431">
        <v>65.277054000000007</v>
      </c>
      <c r="J505" s="431">
        <v>60.959454000000001</v>
      </c>
      <c r="K505" s="431">
        <v>0</v>
      </c>
      <c r="L505" s="431">
        <v>0</v>
      </c>
      <c r="M505" s="431">
        <v>4.3175999999999997</v>
      </c>
      <c r="N505" s="330"/>
      <c r="O505" s="431">
        <f t="shared" si="163"/>
        <v>67</v>
      </c>
      <c r="P505" s="431">
        <v>61</v>
      </c>
      <c r="Q505" s="330"/>
      <c r="R505" s="431"/>
      <c r="S505" s="431">
        <v>6</v>
      </c>
      <c r="T505" s="431">
        <v>0</v>
      </c>
      <c r="U505" s="431"/>
      <c r="V505" s="431"/>
      <c r="W505" s="431">
        <v>0</v>
      </c>
      <c r="X505" s="431"/>
      <c r="Y505" s="431"/>
      <c r="Z505" s="431">
        <v>65.277054000000007</v>
      </c>
      <c r="AA505" s="431">
        <v>60.959454000000001</v>
      </c>
      <c r="AB505" s="431">
        <v>0</v>
      </c>
      <c r="AC505" s="431">
        <v>0</v>
      </c>
      <c r="AD505" s="431"/>
      <c r="AE505" s="431">
        <v>4.2770540000000103</v>
      </c>
      <c r="AF505" s="431">
        <v>65.277054000000007</v>
      </c>
      <c r="AG505" s="431">
        <v>61</v>
      </c>
      <c r="AH505" s="431">
        <v>0</v>
      </c>
      <c r="AI505" s="431">
        <v>0</v>
      </c>
      <c r="AJ505" s="431"/>
      <c r="AK505" s="431">
        <v>4.2770540000000103</v>
      </c>
      <c r="AL505" s="438" t="s">
        <v>761</v>
      </c>
      <c r="AM505" s="435"/>
      <c r="AS505" s="269">
        <f t="shared" si="151"/>
        <v>0</v>
      </c>
      <c r="AT505" s="269">
        <f t="shared" si="152"/>
        <v>61</v>
      </c>
      <c r="AU505" s="269">
        <f t="shared" si="153"/>
        <v>0</v>
      </c>
      <c r="AV505" s="269">
        <f t="shared" si="154"/>
        <v>-4.0545999999999083E-2</v>
      </c>
      <c r="AW505" s="269">
        <f t="shared" si="155"/>
        <v>0</v>
      </c>
    </row>
    <row r="506" spans="1:49" s="273" customFormat="1" ht="30" hidden="1" customHeight="1" outlineLevel="1">
      <c r="A506" s="426"/>
      <c r="B506" s="427" t="s">
        <v>1609</v>
      </c>
      <c r="C506" s="427">
        <v>7593147</v>
      </c>
      <c r="D506" s="426" t="s">
        <v>1599</v>
      </c>
      <c r="E506" s="426" t="s">
        <v>1600</v>
      </c>
      <c r="F506" s="426" t="s">
        <v>1610</v>
      </c>
      <c r="G506" s="426" t="s">
        <v>985</v>
      </c>
      <c r="H506" s="426" t="s">
        <v>1611</v>
      </c>
      <c r="I506" s="431">
        <v>185.30816799999999</v>
      </c>
      <c r="J506" s="431">
        <v>173.08284599999999</v>
      </c>
      <c r="K506" s="431">
        <v>0</v>
      </c>
      <c r="L506" s="431">
        <v>0</v>
      </c>
      <c r="M506" s="431">
        <v>12.225322</v>
      </c>
      <c r="N506" s="330"/>
      <c r="O506" s="431">
        <f t="shared" si="163"/>
        <v>190</v>
      </c>
      <c r="P506" s="431">
        <v>173</v>
      </c>
      <c r="Q506" s="330"/>
      <c r="R506" s="431"/>
      <c r="S506" s="431">
        <v>17</v>
      </c>
      <c r="T506" s="431">
        <v>0</v>
      </c>
      <c r="U506" s="431"/>
      <c r="V506" s="431"/>
      <c r="W506" s="431">
        <v>0</v>
      </c>
      <c r="X506" s="431"/>
      <c r="Y506" s="431"/>
      <c r="Z506" s="431">
        <v>185.30816799999999</v>
      </c>
      <c r="AA506" s="431">
        <v>173.08284599999999</v>
      </c>
      <c r="AB506" s="431">
        <v>0</v>
      </c>
      <c r="AC506" s="431">
        <v>0</v>
      </c>
      <c r="AD506" s="431"/>
      <c r="AE506" s="431">
        <v>12.308168</v>
      </c>
      <c r="AF506" s="431">
        <v>185.30816799999999</v>
      </c>
      <c r="AG506" s="431">
        <v>173</v>
      </c>
      <c r="AH506" s="431">
        <v>0</v>
      </c>
      <c r="AI506" s="431">
        <v>0</v>
      </c>
      <c r="AJ506" s="431"/>
      <c r="AK506" s="431">
        <v>12.308168</v>
      </c>
      <c r="AL506" s="438" t="s">
        <v>761</v>
      </c>
      <c r="AM506" s="435"/>
      <c r="AS506" s="269">
        <f t="shared" si="151"/>
        <v>0</v>
      </c>
      <c r="AT506" s="269">
        <f t="shared" si="152"/>
        <v>173</v>
      </c>
      <c r="AU506" s="269">
        <f t="shared" si="153"/>
        <v>0</v>
      </c>
      <c r="AV506" s="269">
        <f t="shared" si="154"/>
        <v>8.2845999999989317E-2</v>
      </c>
      <c r="AW506" s="269">
        <f t="shared" si="155"/>
        <v>0</v>
      </c>
    </row>
    <row r="507" spans="1:49" s="273" customFormat="1" ht="30" hidden="1" customHeight="1" outlineLevel="1">
      <c r="A507" s="426"/>
      <c r="B507" s="427" t="s">
        <v>1612</v>
      </c>
      <c r="C507" s="427">
        <v>7593101</v>
      </c>
      <c r="D507" s="426" t="s">
        <v>1613</v>
      </c>
      <c r="E507" s="426" t="s">
        <v>1614</v>
      </c>
      <c r="F507" s="426" t="s">
        <v>1615</v>
      </c>
      <c r="G507" s="426" t="s">
        <v>985</v>
      </c>
      <c r="H507" s="426" t="s">
        <v>1616</v>
      </c>
      <c r="I507" s="431">
        <v>144</v>
      </c>
      <c r="J507" s="431">
        <v>144</v>
      </c>
      <c r="K507" s="431">
        <v>0</v>
      </c>
      <c r="L507" s="431">
        <v>0</v>
      </c>
      <c r="M507" s="431">
        <v>0</v>
      </c>
      <c r="N507" s="330"/>
      <c r="O507" s="431">
        <f t="shared" si="163"/>
        <v>158</v>
      </c>
      <c r="P507" s="431">
        <v>144</v>
      </c>
      <c r="Q507" s="330"/>
      <c r="R507" s="431"/>
      <c r="S507" s="431">
        <v>14</v>
      </c>
      <c r="T507" s="431">
        <v>0</v>
      </c>
      <c r="U507" s="431"/>
      <c r="V507" s="431"/>
      <c r="W507" s="431">
        <v>0</v>
      </c>
      <c r="X507" s="431"/>
      <c r="Y507" s="431"/>
      <c r="Z507" s="431">
        <v>144</v>
      </c>
      <c r="AA507" s="431">
        <v>144</v>
      </c>
      <c r="AB507" s="431">
        <v>0</v>
      </c>
      <c r="AC507" s="431">
        <v>0</v>
      </c>
      <c r="AD507" s="431"/>
      <c r="AE507" s="431">
        <v>0</v>
      </c>
      <c r="AF507" s="431">
        <v>144</v>
      </c>
      <c r="AG507" s="431">
        <v>144</v>
      </c>
      <c r="AH507" s="431">
        <v>0</v>
      </c>
      <c r="AI507" s="431">
        <v>0</v>
      </c>
      <c r="AJ507" s="431"/>
      <c r="AK507" s="431">
        <v>0</v>
      </c>
      <c r="AL507" s="438"/>
      <c r="AM507" s="435"/>
      <c r="AS507" s="269">
        <f t="shared" si="151"/>
        <v>0</v>
      </c>
      <c r="AT507" s="269">
        <f t="shared" si="152"/>
        <v>144</v>
      </c>
      <c r="AU507" s="269">
        <f t="shared" si="153"/>
        <v>0</v>
      </c>
      <c r="AV507" s="269">
        <f t="shared" si="154"/>
        <v>0</v>
      </c>
      <c r="AW507" s="269">
        <f t="shared" si="155"/>
        <v>0</v>
      </c>
    </row>
    <row r="508" spans="1:49" s="273" customFormat="1" ht="30" hidden="1" customHeight="1" outlineLevel="1">
      <c r="A508" s="426"/>
      <c r="B508" s="427" t="s">
        <v>1617</v>
      </c>
      <c r="C508" s="427">
        <v>7593099</v>
      </c>
      <c r="D508" s="426" t="s">
        <v>1613</v>
      </c>
      <c r="E508" s="426" t="s">
        <v>1614</v>
      </c>
      <c r="F508" s="426" t="s">
        <v>1618</v>
      </c>
      <c r="G508" s="426" t="s">
        <v>985</v>
      </c>
      <c r="H508" s="426" t="s">
        <v>1619</v>
      </c>
      <c r="I508" s="431">
        <v>65.424279999999996</v>
      </c>
      <c r="J508" s="431">
        <v>60.019930000000002</v>
      </c>
      <c r="K508" s="431">
        <v>0</v>
      </c>
      <c r="L508" s="431">
        <v>0</v>
      </c>
      <c r="M508" s="431">
        <v>5.40435</v>
      </c>
      <c r="N508" s="330"/>
      <c r="O508" s="431">
        <f t="shared" si="163"/>
        <v>66</v>
      </c>
      <c r="P508" s="431">
        <v>60</v>
      </c>
      <c r="Q508" s="330"/>
      <c r="R508" s="431"/>
      <c r="S508" s="431">
        <v>6</v>
      </c>
      <c r="T508" s="431">
        <v>0</v>
      </c>
      <c r="U508" s="431"/>
      <c r="V508" s="431"/>
      <c r="W508" s="431">
        <v>0</v>
      </c>
      <c r="X508" s="431"/>
      <c r="Y508" s="431"/>
      <c r="Z508" s="431">
        <v>65.424279999999996</v>
      </c>
      <c r="AA508" s="431">
        <v>60.019930000000002</v>
      </c>
      <c r="AB508" s="431">
        <v>0</v>
      </c>
      <c r="AC508" s="431">
        <v>0</v>
      </c>
      <c r="AD508" s="431"/>
      <c r="AE508" s="431">
        <v>5.4242800000000004</v>
      </c>
      <c r="AF508" s="431">
        <v>65.424279999999996</v>
      </c>
      <c r="AG508" s="431">
        <v>60</v>
      </c>
      <c r="AH508" s="431">
        <v>0</v>
      </c>
      <c r="AI508" s="431">
        <v>0</v>
      </c>
      <c r="AJ508" s="431"/>
      <c r="AK508" s="431">
        <v>5.4242800000000004</v>
      </c>
      <c r="AL508" s="438"/>
      <c r="AM508" s="435"/>
      <c r="AS508" s="269">
        <f t="shared" si="151"/>
        <v>0</v>
      </c>
      <c r="AT508" s="269">
        <f t="shared" si="152"/>
        <v>59.999999999999993</v>
      </c>
      <c r="AU508" s="269">
        <f t="shared" si="153"/>
        <v>0</v>
      </c>
      <c r="AV508" s="269">
        <f t="shared" si="154"/>
        <v>1.9930000000002224E-2</v>
      </c>
      <c r="AW508" s="269">
        <f t="shared" si="155"/>
        <v>0</v>
      </c>
    </row>
    <row r="509" spans="1:49" s="273" customFormat="1" ht="30" hidden="1" customHeight="1" outlineLevel="1">
      <c r="A509" s="426"/>
      <c r="B509" s="427" t="s">
        <v>1620</v>
      </c>
      <c r="C509" s="427">
        <v>7593108</v>
      </c>
      <c r="D509" s="426" t="s">
        <v>1613</v>
      </c>
      <c r="E509" s="426" t="s">
        <v>1614</v>
      </c>
      <c r="F509" s="426" t="s">
        <v>1621</v>
      </c>
      <c r="G509" s="426" t="s">
        <v>985</v>
      </c>
      <c r="H509" s="426" t="s">
        <v>1622</v>
      </c>
      <c r="I509" s="431">
        <v>184</v>
      </c>
      <c r="J509" s="431">
        <v>184</v>
      </c>
      <c r="K509" s="431">
        <v>0</v>
      </c>
      <c r="L509" s="431">
        <v>0</v>
      </c>
      <c r="M509" s="431">
        <v>0</v>
      </c>
      <c r="N509" s="330"/>
      <c r="O509" s="431">
        <f t="shared" si="163"/>
        <v>202</v>
      </c>
      <c r="P509" s="431">
        <v>184</v>
      </c>
      <c r="Q509" s="330"/>
      <c r="R509" s="431"/>
      <c r="S509" s="431">
        <v>18</v>
      </c>
      <c r="T509" s="431">
        <v>0</v>
      </c>
      <c r="U509" s="431"/>
      <c r="V509" s="431"/>
      <c r="W509" s="431">
        <v>0</v>
      </c>
      <c r="X509" s="431"/>
      <c r="Y509" s="431"/>
      <c r="Z509" s="431">
        <v>184</v>
      </c>
      <c r="AA509" s="431">
        <v>184</v>
      </c>
      <c r="AB509" s="431">
        <v>0</v>
      </c>
      <c r="AC509" s="431">
        <v>0</v>
      </c>
      <c r="AD509" s="431"/>
      <c r="AE509" s="431">
        <v>0</v>
      </c>
      <c r="AF509" s="431">
        <v>184</v>
      </c>
      <c r="AG509" s="431">
        <v>184</v>
      </c>
      <c r="AH509" s="431">
        <v>0</v>
      </c>
      <c r="AI509" s="431">
        <v>0</v>
      </c>
      <c r="AJ509" s="431"/>
      <c r="AK509" s="431">
        <v>0</v>
      </c>
      <c r="AL509" s="438"/>
      <c r="AM509" s="435"/>
      <c r="AS509" s="269">
        <f t="shared" si="151"/>
        <v>0</v>
      </c>
      <c r="AT509" s="269">
        <f t="shared" si="152"/>
        <v>184</v>
      </c>
      <c r="AU509" s="269">
        <f t="shared" si="153"/>
        <v>0</v>
      </c>
      <c r="AV509" s="269">
        <f t="shared" si="154"/>
        <v>0</v>
      </c>
      <c r="AW509" s="269">
        <f t="shared" si="155"/>
        <v>0</v>
      </c>
    </row>
    <row r="510" spans="1:49" s="273" customFormat="1" ht="30" hidden="1" customHeight="1" outlineLevel="1">
      <c r="A510" s="426"/>
      <c r="B510" s="427" t="s">
        <v>1623</v>
      </c>
      <c r="C510" s="427">
        <v>7593095</v>
      </c>
      <c r="D510" s="426" t="s">
        <v>1613</v>
      </c>
      <c r="E510" s="426" t="s">
        <v>1614</v>
      </c>
      <c r="F510" s="426" t="s">
        <v>1624</v>
      </c>
      <c r="G510" s="426" t="s">
        <v>985</v>
      </c>
      <c r="H510" s="426" t="s">
        <v>1625</v>
      </c>
      <c r="I510" s="431">
        <v>107.995068</v>
      </c>
      <c r="J510" s="431">
        <v>99.065337999999997</v>
      </c>
      <c r="K510" s="431">
        <v>0</v>
      </c>
      <c r="L510" s="431">
        <v>0</v>
      </c>
      <c r="M510" s="431">
        <v>8.9297299999999993</v>
      </c>
      <c r="N510" s="330"/>
      <c r="O510" s="431">
        <f t="shared" si="163"/>
        <v>109</v>
      </c>
      <c r="P510" s="431">
        <v>99</v>
      </c>
      <c r="Q510" s="330"/>
      <c r="R510" s="431"/>
      <c r="S510" s="431">
        <v>10</v>
      </c>
      <c r="T510" s="431">
        <v>0</v>
      </c>
      <c r="U510" s="431"/>
      <c r="V510" s="431"/>
      <c r="W510" s="431">
        <v>0</v>
      </c>
      <c r="X510" s="431"/>
      <c r="Y510" s="431"/>
      <c r="Z510" s="431">
        <v>107.995068</v>
      </c>
      <c r="AA510" s="431">
        <v>99.065337999999997</v>
      </c>
      <c r="AB510" s="431">
        <v>0</v>
      </c>
      <c r="AC510" s="431">
        <v>0</v>
      </c>
      <c r="AD510" s="431"/>
      <c r="AE510" s="431">
        <v>8.9950679999999998</v>
      </c>
      <c r="AF510" s="431">
        <v>107.995068</v>
      </c>
      <c r="AG510" s="431">
        <v>99</v>
      </c>
      <c r="AH510" s="431">
        <v>0</v>
      </c>
      <c r="AI510" s="431">
        <v>0</v>
      </c>
      <c r="AJ510" s="431"/>
      <c r="AK510" s="431">
        <v>8.9950679999999998</v>
      </c>
      <c r="AL510" s="438"/>
      <c r="AM510" s="435"/>
      <c r="AS510" s="269">
        <f t="shared" si="151"/>
        <v>0</v>
      </c>
      <c r="AT510" s="269">
        <f t="shared" si="152"/>
        <v>99</v>
      </c>
      <c r="AU510" s="269">
        <f t="shared" si="153"/>
        <v>0</v>
      </c>
      <c r="AV510" s="269">
        <f t="shared" si="154"/>
        <v>6.533799999999701E-2</v>
      </c>
      <c r="AW510" s="269">
        <f t="shared" si="155"/>
        <v>0</v>
      </c>
    </row>
    <row r="511" spans="1:49" s="273" customFormat="1" ht="30" hidden="1" customHeight="1" outlineLevel="1">
      <c r="A511" s="426"/>
      <c r="B511" s="427" t="s">
        <v>1626</v>
      </c>
      <c r="C511" s="427"/>
      <c r="D511" s="426" t="s">
        <v>1627</v>
      </c>
      <c r="E511" s="426" t="s">
        <v>1628</v>
      </c>
      <c r="F511" s="426" t="s">
        <v>1629</v>
      </c>
      <c r="G511" s="426"/>
      <c r="H511" s="426" t="s">
        <v>1630</v>
      </c>
      <c r="I511" s="431">
        <v>525.07291099999998</v>
      </c>
      <c r="J511" s="431">
        <v>500</v>
      </c>
      <c r="K511" s="431"/>
      <c r="L511" s="431"/>
      <c r="M511" s="431">
        <v>25.072911000000001</v>
      </c>
      <c r="N511" s="330"/>
      <c r="O511" s="431">
        <f t="shared" si="163"/>
        <v>550</v>
      </c>
      <c r="P511" s="431">
        <v>500</v>
      </c>
      <c r="Q511" s="330"/>
      <c r="R511" s="431"/>
      <c r="S511" s="431">
        <v>50</v>
      </c>
      <c r="T511" s="431"/>
      <c r="U511" s="431"/>
      <c r="V511" s="431"/>
      <c r="W511" s="431"/>
      <c r="X511" s="431"/>
      <c r="Y511" s="431"/>
      <c r="Z511" s="431">
        <v>525.07291099999998</v>
      </c>
      <c r="AA511" s="431">
        <v>500</v>
      </c>
      <c r="AB511" s="431"/>
      <c r="AC511" s="431"/>
      <c r="AD511" s="431"/>
      <c r="AE511" s="431">
        <v>25.072911000000001</v>
      </c>
      <c r="AF511" s="431">
        <f>AG511</f>
        <v>55</v>
      </c>
      <c r="AG511" s="431">
        <v>55</v>
      </c>
      <c r="AH511" s="431"/>
      <c r="AI511" s="431"/>
      <c r="AJ511" s="431"/>
      <c r="AK511" s="431"/>
      <c r="AL511" s="438"/>
      <c r="AM511" s="435"/>
      <c r="AS511" s="269">
        <f t="shared" si="151"/>
        <v>470.07291099999998</v>
      </c>
      <c r="AT511" s="269">
        <f t="shared" si="152"/>
        <v>55</v>
      </c>
      <c r="AU511" s="269">
        <f t="shared" si="153"/>
        <v>0</v>
      </c>
      <c r="AV511" s="269">
        <f t="shared" si="154"/>
        <v>445</v>
      </c>
      <c r="AW511" s="269">
        <f t="shared" si="155"/>
        <v>470.07291099999998</v>
      </c>
    </row>
    <row r="512" spans="1:49" s="273" customFormat="1" ht="30" hidden="1" customHeight="1" outlineLevel="1">
      <c r="A512" s="426"/>
      <c r="B512" s="427" t="s">
        <v>1631</v>
      </c>
      <c r="C512" s="427" t="s">
        <v>1632</v>
      </c>
      <c r="D512" s="426" t="s">
        <v>1627</v>
      </c>
      <c r="E512" s="426" t="s">
        <v>1628</v>
      </c>
      <c r="F512" s="426" t="s">
        <v>1633</v>
      </c>
      <c r="G512" s="426"/>
      <c r="H512" s="426" t="s">
        <v>1634</v>
      </c>
      <c r="I512" s="431">
        <v>422.20679799999999</v>
      </c>
      <c r="J512" s="431">
        <v>400</v>
      </c>
      <c r="K512" s="431"/>
      <c r="L512" s="431"/>
      <c r="M512" s="431">
        <v>22.206797999999999</v>
      </c>
      <c r="N512" s="330"/>
      <c r="O512" s="431">
        <f t="shared" si="163"/>
        <v>440</v>
      </c>
      <c r="P512" s="431">
        <v>400</v>
      </c>
      <c r="Q512" s="330"/>
      <c r="R512" s="431"/>
      <c r="S512" s="431">
        <v>40</v>
      </c>
      <c r="T512" s="431"/>
      <c r="U512" s="431"/>
      <c r="V512" s="431"/>
      <c r="W512" s="431"/>
      <c r="X512" s="431"/>
      <c r="Y512" s="431"/>
      <c r="Z512" s="431">
        <v>422.20679799999999</v>
      </c>
      <c r="AA512" s="431">
        <v>400</v>
      </c>
      <c r="AB512" s="431"/>
      <c r="AC512" s="431"/>
      <c r="AD512" s="431"/>
      <c r="AE512" s="431">
        <v>22.206797999999999</v>
      </c>
      <c r="AF512" s="431">
        <f>AG512</f>
        <v>45</v>
      </c>
      <c r="AG512" s="431">
        <v>45</v>
      </c>
      <c r="AH512" s="431"/>
      <c r="AI512" s="431"/>
      <c r="AJ512" s="431"/>
      <c r="AK512" s="431"/>
      <c r="AL512" s="438"/>
      <c r="AM512" s="435"/>
      <c r="AS512" s="269">
        <f t="shared" si="151"/>
        <v>377.20679799999999</v>
      </c>
      <c r="AT512" s="269">
        <f t="shared" si="152"/>
        <v>45</v>
      </c>
      <c r="AU512" s="269">
        <f t="shared" si="153"/>
        <v>0</v>
      </c>
      <c r="AV512" s="269">
        <f t="shared" si="154"/>
        <v>355</v>
      </c>
      <c r="AW512" s="269">
        <f t="shared" si="155"/>
        <v>377.20679799999999</v>
      </c>
    </row>
    <row r="513" spans="1:49" s="273" customFormat="1" ht="30" hidden="1" customHeight="1" outlineLevel="1">
      <c r="A513" s="426"/>
      <c r="B513" s="427" t="s">
        <v>1635</v>
      </c>
      <c r="C513" s="427"/>
      <c r="D513" s="426" t="s">
        <v>1627</v>
      </c>
      <c r="E513" s="426" t="s">
        <v>1628</v>
      </c>
      <c r="F513" s="426" t="s">
        <v>1636</v>
      </c>
      <c r="G513" s="426"/>
      <c r="H513" s="426" t="s">
        <v>1637</v>
      </c>
      <c r="I513" s="431">
        <v>108.389324</v>
      </c>
      <c r="J513" s="431">
        <v>100</v>
      </c>
      <c r="K513" s="431"/>
      <c r="L513" s="431"/>
      <c r="M513" s="431">
        <v>8.3893240000000002</v>
      </c>
      <c r="N513" s="330"/>
      <c r="O513" s="431">
        <f t="shared" si="163"/>
        <v>110</v>
      </c>
      <c r="P513" s="431">
        <v>100</v>
      </c>
      <c r="Q513" s="330"/>
      <c r="R513" s="431"/>
      <c r="S513" s="431">
        <v>10</v>
      </c>
      <c r="T513" s="431"/>
      <c r="U513" s="431"/>
      <c r="V513" s="431"/>
      <c r="W513" s="431"/>
      <c r="X513" s="431"/>
      <c r="Y513" s="431"/>
      <c r="Z513" s="431">
        <v>108.389324</v>
      </c>
      <c r="AA513" s="431">
        <v>100</v>
      </c>
      <c r="AB513" s="431"/>
      <c r="AC513" s="431"/>
      <c r="AD513" s="431"/>
      <c r="AE513" s="431">
        <v>8.3893240000000002</v>
      </c>
      <c r="AF513" s="431">
        <f>AG513</f>
        <v>30</v>
      </c>
      <c r="AG513" s="431">
        <v>30</v>
      </c>
      <c r="AH513" s="431"/>
      <c r="AI513" s="431"/>
      <c r="AJ513" s="431"/>
      <c r="AK513" s="431"/>
      <c r="AL513" s="438"/>
      <c r="AM513" s="435"/>
      <c r="AS513" s="269">
        <f t="shared" si="151"/>
        <v>78.389324000000002</v>
      </c>
      <c r="AT513" s="269">
        <f t="shared" si="152"/>
        <v>30</v>
      </c>
      <c r="AU513" s="269">
        <f t="shared" si="153"/>
        <v>0</v>
      </c>
      <c r="AV513" s="269">
        <f t="shared" si="154"/>
        <v>70</v>
      </c>
      <c r="AW513" s="269">
        <f t="shared" si="155"/>
        <v>78.389324000000002</v>
      </c>
    </row>
    <row r="514" spans="1:49" s="273" customFormat="1" ht="30" hidden="1" customHeight="1" outlineLevel="1">
      <c r="A514" s="426"/>
      <c r="B514" s="427" t="s">
        <v>1638</v>
      </c>
      <c r="C514" s="427">
        <v>7635095</v>
      </c>
      <c r="D514" s="426" t="s">
        <v>1639</v>
      </c>
      <c r="E514" s="426" t="s">
        <v>1569</v>
      </c>
      <c r="F514" s="426" t="s">
        <v>1640</v>
      </c>
      <c r="G514" s="426" t="s">
        <v>325</v>
      </c>
      <c r="H514" s="426" t="s">
        <v>1641</v>
      </c>
      <c r="I514" s="431">
        <v>188.35499999999999</v>
      </c>
      <c r="J514" s="431">
        <v>169.37208699999999</v>
      </c>
      <c r="K514" s="431">
        <v>0</v>
      </c>
      <c r="L514" s="431">
        <v>0</v>
      </c>
      <c r="M514" s="431">
        <v>18.982913</v>
      </c>
      <c r="N514" s="330"/>
      <c r="O514" s="431">
        <f t="shared" si="163"/>
        <v>220</v>
      </c>
      <c r="P514" s="431">
        <v>200</v>
      </c>
      <c r="Q514" s="330"/>
      <c r="R514" s="431"/>
      <c r="S514" s="431">
        <v>20</v>
      </c>
      <c r="T514" s="431">
        <v>0</v>
      </c>
      <c r="U514" s="431"/>
      <c r="V514" s="431"/>
      <c r="W514" s="431">
        <v>0</v>
      </c>
      <c r="X514" s="431"/>
      <c r="Y514" s="431"/>
      <c r="Z514" s="431">
        <v>188.35499999999999</v>
      </c>
      <c r="AA514" s="431">
        <v>169.37208699999999</v>
      </c>
      <c r="AB514" s="431">
        <v>0</v>
      </c>
      <c r="AC514" s="431">
        <v>0</v>
      </c>
      <c r="AD514" s="431"/>
      <c r="AE514" s="431">
        <v>18.982913</v>
      </c>
      <c r="AF514" s="431">
        <f t="shared" ref="AF514:AF525" si="164">SUM(AG514:AK514)</f>
        <v>188.982913</v>
      </c>
      <c r="AG514" s="431">
        <v>170</v>
      </c>
      <c r="AH514" s="431">
        <v>0</v>
      </c>
      <c r="AI514" s="431">
        <v>0</v>
      </c>
      <c r="AJ514" s="431"/>
      <c r="AK514" s="431">
        <v>18.982913</v>
      </c>
      <c r="AL514" s="438"/>
      <c r="AM514" s="435"/>
      <c r="AS514" s="269">
        <f t="shared" si="151"/>
        <v>-0.6279130000000066</v>
      </c>
      <c r="AT514" s="269">
        <f t="shared" si="152"/>
        <v>170</v>
      </c>
      <c r="AU514" s="269">
        <f t="shared" si="153"/>
        <v>0</v>
      </c>
      <c r="AV514" s="269">
        <f t="shared" si="154"/>
        <v>-0.6279130000000066</v>
      </c>
      <c r="AW514" s="269">
        <f t="shared" si="155"/>
        <v>-0.6279130000000066</v>
      </c>
    </row>
    <row r="515" spans="1:49" s="273" customFormat="1" ht="30" hidden="1" customHeight="1" outlineLevel="1">
      <c r="A515" s="426"/>
      <c r="B515" s="427" t="s">
        <v>1642</v>
      </c>
      <c r="C515" s="427"/>
      <c r="D515" s="426" t="s">
        <v>1643</v>
      </c>
      <c r="E515" s="426" t="s">
        <v>1583</v>
      </c>
      <c r="F515" s="426" t="s">
        <v>1644</v>
      </c>
      <c r="G515" s="426" t="s">
        <v>325</v>
      </c>
      <c r="H515" s="426" t="s">
        <v>1645</v>
      </c>
      <c r="I515" s="431">
        <v>217.77699999999999</v>
      </c>
      <c r="J515" s="431">
        <v>199.94745</v>
      </c>
      <c r="K515" s="431">
        <v>0</v>
      </c>
      <c r="L515" s="431">
        <v>0</v>
      </c>
      <c r="M515" s="431">
        <v>17.829550000000001</v>
      </c>
      <c r="N515" s="330"/>
      <c r="O515" s="431">
        <f t="shared" si="163"/>
        <v>220</v>
      </c>
      <c r="P515" s="431">
        <v>200</v>
      </c>
      <c r="Q515" s="330"/>
      <c r="R515" s="431"/>
      <c r="S515" s="431">
        <v>20</v>
      </c>
      <c r="T515" s="431">
        <v>0</v>
      </c>
      <c r="U515" s="431"/>
      <c r="V515" s="431"/>
      <c r="W515" s="431">
        <v>0</v>
      </c>
      <c r="X515" s="431"/>
      <c r="Y515" s="431"/>
      <c r="Z515" s="431">
        <v>217.77699999999999</v>
      </c>
      <c r="AA515" s="431">
        <v>199.94745</v>
      </c>
      <c r="AB515" s="431">
        <v>0</v>
      </c>
      <c r="AC515" s="431">
        <v>0</v>
      </c>
      <c r="AD515" s="431"/>
      <c r="AE515" s="431">
        <v>17.829550000000001</v>
      </c>
      <c r="AF515" s="431">
        <f t="shared" si="164"/>
        <v>217.82955000000001</v>
      </c>
      <c r="AG515" s="431">
        <f t="shared" ref="AG515:AG525" si="165">185+15</f>
        <v>200</v>
      </c>
      <c r="AH515" s="431">
        <v>0</v>
      </c>
      <c r="AI515" s="431">
        <v>0</v>
      </c>
      <c r="AJ515" s="431"/>
      <c r="AK515" s="431">
        <v>17.829550000000001</v>
      </c>
      <c r="AL515" s="443" t="s">
        <v>761</v>
      </c>
      <c r="AM515" s="435"/>
      <c r="AS515" s="269">
        <f t="shared" si="151"/>
        <v>-5.2550000000024966E-2</v>
      </c>
      <c r="AT515" s="269">
        <f t="shared" si="152"/>
        <v>200</v>
      </c>
      <c r="AU515" s="269">
        <f t="shared" si="153"/>
        <v>0</v>
      </c>
      <c r="AV515" s="269">
        <f t="shared" si="154"/>
        <v>-5.2549999999996544E-2</v>
      </c>
      <c r="AW515" s="269">
        <f t="shared" si="155"/>
        <v>-5.2550000000024966E-2</v>
      </c>
    </row>
    <row r="516" spans="1:49" s="273" customFormat="1" ht="30" hidden="1" customHeight="1" outlineLevel="1">
      <c r="A516" s="426"/>
      <c r="B516" s="427" t="s">
        <v>1646</v>
      </c>
      <c r="C516" s="427"/>
      <c r="D516" s="426" t="s">
        <v>1643</v>
      </c>
      <c r="E516" s="426" t="s">
        <v>1583</v>
      </c>
      <c r="F516" s="426" t="s">
        <v>1647</v>
      </c>
      <c r="G516" s="426" t="s">
        <v>325</v>
      </c>
      <c r="H516" s="426" t="s">
        <v>1648</v>
      </c>
      <c r="I516" s="431">
        <v>217.67599999999999</v>
      </c>
      <c r="J516" s="431">
        <v>199.91081600000001</v>
      </c>
      <c r="K516" s="431">
        <v>0</v>
      </c>
      <c r="L516" s="431">
        <v>0</v>
      </c>
      <c r="M516" s="431">
        <v>17.765184000000001</v>
      </c>
      <c r="N516" s="330"/>
      <c r="O516" s="431">
        <f t="shared" si="163"/>
        <v>220</v>
      </c>
      <c r="P516" s="431">
        <v>200</v>
      </c>
      <c r="Q516" s="330"/>
      <c r="R516" s="431"/>
      <c r="S516" s="431">
        <v>20</v>
      </c>
      <c r="T516" s="431">
        <v>0</v>
      </c>
      <c r="U516" s="431"/>
      <c r="V516" s="431"/>
      <c r="W516" s="431">
        <v>0</v>
      </c>
      <c r="X516" s="431"/>
      <c r="Y516" s="431"/>
      <c r="Z516" s="431">
        <v>217.67599999999999</v>
      </c>
      <c r="AA516" s="431">
        <v>199.91081600000001</v>
      </c>
      <c r="AB516" s="431">
        <v>0</v>
      </c>
      <c r="AC516" s="431">
        <v>0</v>
      </c>
      <c r="AD516" s="431"/>
      <c r="AE516" s="431">
        <v>17.765184000000001</v>
      </c>
      <c r="AF516" s="431">
        <f t="shared" si="164"/>
        <v>217.765184</v>
      </c>
      <c r="AG516" s="431">
        <f t="shared" si="165"/>
        <v>200</v>
      </c>
      <c r="AH516" s="431">
        <v>0</v>
      </c>
      <c r="AI516" s="431">
        <v>0</v>
      </c>
      <c r="AJ516" s="431"/>
      <c r="AK516" s="431">
        <v>17.765184000000001</v>
      </c>
      <c r="AL516" s="443" t="s">
        <v>761</v>
      </c>
      <c r="AM516" s="435"/>
      <c r="AS516" s="269">
        <f t="shared" si="151"/>
        <v>-8.9184000000017249E-2</v>
      </c>
      <c r="AT516" s="269">
        <f t="shared" si="152"/>
        <v>200</v>
      </c>
      <c r="AU516" s="269">
        <f t="shared" si="153"/>
        <v>0</v>
      </c>
      <c r="AV516" s="269">
        <f t="shared" si="154"/>
        <v>-8.9183999999988828E-2</v>
      </c>
      <c r="AW516" s="269">
        <f t="shared" si="155"/>
        <v>-8.9184000000017249E-2</v>
      </c>
    </row>
    <row r="517" spans="1:49" s="273" customFormat="1" ht="30" hidden="1" customHeight="1" outlineLevel="1">
      <c r="A517" s="426"/>
      <c r="B517" s="427" t="s">
        <v>1589</v>
      </c>
      <c r="C517" s="427"/>
      <c r="D517" s="426" t="s">
        <v>1643</v>
      </c>
      <c r="E517" s="426" t="s">
        <v>1583</v>
      </c>
      <c r="F517" s="426" t="s">
        <v>1649</v>
      </c>
      <c r="G517" s="426" t="s">
        <v>325</v>
      </c>
      <c r="H517" s="426" t="s">
        <v>1650</v>
      </c>
      <c r="I517" s="431">
        <v>217.428</v>
      </c>
      <c r="J517" s="431">
        <v>199.86878899999999</v>
      </c>
      <c r="K517" s="431">
        <v>0</v>
      </c>
      <c r="L517" s="431">
        <v>0</v>
      </c>
      <c r="M517" s="431">
        <v>17.559211000000001</v>
      </c>
      <c r="N517" s="330"/>
      <c r="O517" s="431">
        <f t="shared" si="163"/>
        <v>220</v>
      </c>
      <c r="P517" s="431">
        <v>200</v>
      </c>
      <c r="Q517" s="330"/>
      <c r="R517" s="431"/>
      <c r="S517" s="431">
        <v>20</v>
      </c>
      <c r="T517" s="431">
        <v>0</v>
      </c>
      <c r="U517" s="431"/>
      <c r="V517" s="431"/>
      <c r="W517" s="431">
        <v>0</v>
      </c>
      <c r="X517" s="431"/>
      <c r="Y517" s="431"/>
      <c r="Z517" s="431">
        <v>217.428</v>
      </c>
      <c r="AA517" s="431">
        <v>199.86878899999999</v>
      </c>
      <c r="AB517" s="431">
        <v>0</v>
      </c>
      <c r="AC517" s="431">
        <v>0</v>
      </c>
      <c r="AD517" s="431"/>
      <c r="AE517" s="431">
        <v>17.559211000000001</v>
      </c>
      <c r="AF517" s="431">
        <f t="shared" si="164"/>
        <v>217.559211</v>
      </c>
      <c r="AG517" s="431">
        <f t="shared" si="165"/>
        <v>200</v>
      </c>
      <c r="AH517" s="431">
        <v>0</v>
      </c>
      <c r="AI517" s="431">
        <v>0</v>
      </c>
      <c r="AJ517" s="431"/>
      <c r="AK517" s="431">
        <v>17.559211000000001</v>
      </c>
      <c r="AL517" s="443"/>
      <c r="AM517" s="435"/>
      <c r="AS517" s="269">
        <f t="shared" si="151"/>
        <v>-0.13121100000000752</v>
      </c>
      <c r="AT517" s="269">
        <f t="shared" si="152"/>
        <v>200</v>
      </c>
      <c r="AU517" s="269">
        <f t="shared" si="153"/>
        <v>0</v>
      </c>
      <c r="AV517" s="269">
        <f t="shared" si="154"/>
        <v>-0.13121100000000752</v>
      </c>
      <c r="AW517" s="269">
        <f t="shared" si="155"/>
        <v>-0.13121100000000752</v>
      </c>
    </row>
    <row r="518" spans="1:49" s="273" customFormat="1" ht="30" hidden="1" customHeight="1" outlineLevel="1">
      <c r="A518" s="426"/>
      <c r="B518" s="427" t="s">
        <v>1651</v>
      </c>
      <c r="C518" s="427"/>
      <c r="D518" s="426" t="s">
        <v>1643</v>
      </c>
      <c r="E518" s="426" t="s">
        <v>1583</v>
      </c>
      <c r="F518" s="426" t="s">
        <v>1652</v>
      </c>
      <c r="G518" s="426" t="s">
        <v>325</v>
      </c>
      <c r="H518" s="426" t="s">
        <v>1653</v>
      </c>
      <c r="I518" s="431">
        <v>217.35300000000001</v>
      </c>
      <c r="J518" s="431">
        <v>199.68436600000001</v>
      </c>
      <c r="K518" s="431">
        <v>0</v>
      </c>
      <c r="L518" s="431">
        <v>0</v>
      </c>
      <c r="M518" s="431">
        <v>17.668634000000001</v>
      </c>
      <c r="N518" s="330"/>
      <c r="O518" s="431">
        <f t="shared" si="163"/>
        <v>220</v>
      </c>
      <c r="P518" s="431">
        <v>200</v>
      </c>
      <c r="Q518" s="330"/>
      <c r="R518" s="431"/>
      <c r="S518" s="431">
        <v>20</v>
      </c>
      <c r="T518" s="431">
        <v>0</v>
      </c>
      <c r="U518" s="431"/>
      <c r="V518" s="431"/>
      <c r="W518" s="431">
        <v>0</v>
      </c>
      <c r="X518" s="431"/>
      <c r="Y518" s="431"/>
      <c r="Z518" s="431">
        <v>217.35300000000001</v>
      </c>
      <c r="AA518" s="431">
        <v>199.68436600000001</v>
      </c>
      <c r="AB518" s="431">
        <v>0</v>
      </c>
      <c r="AC518" s="431">
        <v>0</v>
      </c>
      <c r="AD518" s="431"/>
      <c r="AE518" s="431">
        <v>17.668634000000001</v>
      </c>
      <c r="AF518" s="431">
        <f t="shared" si="164"/>
        <v>217.668634</v>
      </c>
      <c r="AG518" s="431">
        <f t="shared" si="165"/>
        <v>200</v>
      </c>
      <c r="AH518" s="431">
        <v>0</v>
      </c>
      <c r="AI518" s="431">
        <v>0</v>
      </c>
      <c r="AJ518" s="431"/>
      <c r="AK518" s="431">
        <v>17.668634000000001</v>
      </c>
      <c r="AL518" s="443" t="s">
        <v>761</v>
      </c>
      <c r="AM518" s="435"/>
      <c r="AS518" s="269">
        <f t="shared" si="151"/>
        <v>-0.31563399999998865</v>
      </c>
      <c r="AT518" s="269">
        <f t="shared" si="152"/>
        <v>200</v>
      </c>
      <c r="AU518" s="269">
        <f t="shared" si="153"/>
        <v>0</v>
      </c>
      <c r="AV518" s="269">
        <f t="shared" si="154"/>
        <v>-0.31563399999998865</v>
      </c>
      <c r="AW518" s="269">
        <f t="shared" si="155"/>
        <v>-0.31563399999998865</v>
      </c>
    </row>
    <row r="519" spans="1:49" s="273" customFormat="1" ht="30" hidden="1" customHeight="1" outlineLevel="1">
      <c r="A519" s="426"/>
      <c r="B519" s="427" t="s">
        <v>1654</v>
      </c>
      <c r="C519" s="427"/>
      <c r="D519" s="426" t="s">
        <v>1643</v>
      </c>
      <c r="E519" s="426" t="s">
        <v>1583</v>
      </c>
      <c r="F519" s="426" t="s">
        <v>1644</v>
      </c>
      <c r="G519" s="426" t="s">
        <v>325</v>
      </c>
      <c r="H519" s="426" t="s">
        <v>1655</v>
      </c>
      <c r="I519" s="431">
        <v>217.77699999999999</v>
      </c>
      <c r="J519" s="431">
        <v>199.94745</v>
      </c>
      <c r="K519" s="431">
        <v>0</v>
      </c>
      <c r="L519" s="431">
        <v>0</v>
      </c>
      <c r="M519" s="431">
        <v>17.829550000000001</v>
      </c>
      <c r="N519" s="330"/>
      <c r="O519" s="431">
        <f t="shared" si="163"/>
        <v>220</v>
      </c>
      <c r="P519" s="431">
        <v>200</v>
      </c>
      <c r="Q519" s="330"/>
      <c r="R519" s="431"/>
      <c r="S519" s="431">
        <v>20</v>
      </c>
      <c r="T519" s="431">
        <v>0</v>
      </c>
      <c r="U519" s="431"/>
      <c r="V519" s="431"/>
      <c r="W519" s="431">
        <v>0</v>
      </c>
      <c r="X519" s="431"/>
      <c r="Y519" s="431"/>
      <c r="Z519" s="431">
        <v>217.77699999999999</v>
      </c>
      <c r="AA519" s="431">
        <v>199.94745</v>
      </c>
      <c r="AB519" s="431">
        <v>0</v>
      </c>
      <c r="AC519" s="431">
        <v>0</v>
      </c>
      <c r="AD519" s="431"/>
      <c r="AE519" s="431">
        <v>17.829550000000001</v>
      </c>
      <c r="AF519" s="431">
        <f t="shared" si="164"/>
        <v>217.82955000000001</v>
      </c>
      <c r="AG519" s="431">
        <f t="shared" si="165"/>
        <v>200</v>
      </c>
      <c r="AH519" s="431">
        <v>0</v>
      </c>
      <c r="AI519" s="431">
        <v>0</v>
      </c>
      <c r="AJ519" s="431"/>
      <c r="AK519" s="431">
        <v>17.829550000000001</v>
      </c>
      <c r="AL519" s="443" t="s">
        <v>761</v>
      </c>
      <c r="AM519" s="435"/>
      <c r="AS519" s="269">
        <f t="shared" si="151"/>
        <v>-5.2550000000024966E-2</v>
      </c>
      <c r="AT519" s="269">
        <f t="shared" si="152"/>
        <v>200</v>
      </c>
      <c r="AU519" s="269">
        <f t="shared" si="153"/>
        <v>0</v>
      </c>
      <c r="AV519" s="269">
        <f t="shared" si="154"/>
        <v>-5.2549999999996544E-2</v>
      </c>
      <c r="AW519" s="269">
        <f t="shared" si="155"/>
        <v>-5.2550000000024966E-2</v>
      </c>
    </row>
    <row r="520" spans="1:49" s="273" customFormat="1" ht="30" hidden="1" customHeight="1" outlineLevel="1">
      <c r="A520" s="426"/>
      <c r="B520" s="427" t="s">
        <v>1656</v>
      </c>
      <c r="C520" s="427"/>
      <c r="D520" s="426" t="s">
        <v>1643</v>
      </c>
      <c r="E520" s="426" t="s">
        <v>1583</v>
      </c>
      <c r="F520" s="426" t="s">
        <v>1649</v>
      </c>
      <c r="G520" s="426" t="s">
        <v>325</v>
      </c>
      <c r="H520" s="426" t="s">
        <v>1657</v>
      </c>
      <c r="I520" s="431">
        <v>217.428</v>
      </c>
      <c r="J520" s="431">
        <v>199.86878899999999</v>
      </c>
      <c r="K520" s="431">
        <v>0</v>
      </c>
      <c r="L520" s="431">
        <v>0</v>
      </c>
      <c r="M520" s="431">
        <v>17.559211000000001</v>
      </c>
      <c r="N520" s="330"/>
      <c r="O520" s="431">
        <f t="shared" si="163"/>
        <v>220</v>
      </c>
      <c r="P520" s="431">
        <v>200</v>
      </c>
      <c r="Q520" s="330"/>
      <c r="R520" s="431"/>
      <c r="S520" s="431">
        <v>20</v>
      </c>
      <c r="T520" s="431">
        <v>0</v>
      </c>
      <c r="U520" s="431"/>
      <c r="V520" s="431"/>
      <c r="W520" s="431">
        <v>0</v>
      </c>
      <c r="X520" s="431"/>
      <c r="Y520" s="431"/>
      <c r="Z520" s="431">
        <v>217.428</v>
      </c>
      <c r="AA520" s="431">
        <v>199.86878899999999</v>
      </c>
      <c r="AB520" s="431">
        <v>0</v>
      </c>
      <c r="AC520" s="431">
        <v>0</v>
      </c>
      <c r="AD520" s="431"/>
      <c r="AE520" s="431">
        <v>17.559211000000001</v>
      </c>
      <c r="AF520" s="431">
        <f t="shared" si="164"/>
        <v>217.559211</v>
      </c>
      <c r="AG520" s="431">
        <f t="shared" si="165"/>
        <v>200</v>
      </c>
      <c r="AH520" s="431">
        <v>0</v>
      </c>
      <c r="AI520" s="431">
        <v>0</v>
      </c>
      <c r="AJ520" s="431"/>
      <c r="AK520" s="431">
        <v>17.559211000000001</v>
      </c>
      <c r="AL520" s="443" t="s">
        <v>761</v>
      </c>
      <c r="AM520" s="435"/>
      <c r="AS520" s="269">
        <f t="shared" si="151"/>
        <v>-0.13121100000000752</v>
      </c>
      <c r="AT520" s="269">
        <f t="shared" si="152"/>
        <v>200</v>
      </c>
      <c r="AU520" s="269">
        <f t="shared" si="153"/>
        <v>0</v>
      </c>
      <c r="AV520" s="269">
        <f t="shared" si="154"/>
        <v>-0.13121100000000752</v>
      </c>
      <c r="AW520" s="269">
        <f t="shared" si="155"/>
        <v>-0.13121100000000752</v>
      </c>
    </row>
    <row r="521" spans="1:49" s="273" customFormat="1" ht="30" hidden="1" customHeight="1" outlineLevel="1">
      <c r="A521" s="426"/>
      <c r="B521" s="427" t="s">
        <v>1658</v>
      </c>
      <c r="C521" s="427"/>
      <c r="D521" s="426" t="s">
        <v>1643</v>
      </c>
      <c r="E521" s="426" t="s">
        <v>1583</v>
      </c>
      <c r="F521" s="426" t="s">
        <v>1647</v>
      </c>
      <c r="G521" s="426" t="s">
        <v>325</v>
      </c>
      <c r="H521" s="426" t="s">
        <v>1659</v>
      </c>
      <c r="I521" s="431">
        <v>217.67599999999999</v>
      </c>
      <c r="J521" s="431">
        <v>199.91081600000001</v>
      </c>
      <c r="K521" s="431">
        <v>0</v>
      </c>
      <c r="L521" s="431">
        <v>0</v>
      </c>
      <c r="M521" s="431">
        <v>17.765184000000001</v>
      </c>
      <c r="N521" s="330"/>
      <c r="O521" s="431">
        <f t="shared" si="163"/>
        <v>220</v>
      </c>
      <c r="P521" s="431">
        <v>200</v>
      </c>
      <c r="Q521" s="330"/>
      <c r="R521" s="431"/>
      <c r="S521" s="431">
        <v>20</v>
      </c>
      <c r="T521" s="431">
        <v>0</v>
      </c>
      <c r="U521" s="431"/>
      <c r="V521" s="431"/>
      <c r="W521" s="431">
        <v>0</v>
      </c>
      <c r="X521" s="431"/>
      <c r="Y521" s="431"/>
      <c r="Z521" s="431">
        <v>217.67599999999999</v>
      </c>
      <c r="AA521" s="431">
        <v>199.91081600000001</v>
      </c>
      <c r="AB521" s="431">
        <v>0</v>
      </c>
      <c r="AC521" s="431">
        <v>0</v>
      </c>
      <c r="AD521" s="431"/>
      <c r="AE521" s="431">
        <v>17.765184000000001</v>
      </c>
      <c r="AF521" s="431">
        <f t="shared" si="164"/>
        <v>217.765184</v>
      </c>
      <c r="AG521" s="431">
        <f t="shared" si="165"/>
        <v>200</v>
      </c>
      <c r="AH521" s="431">
        <v>0</v>
      </c>
      <c r="AI521" s="431">
        <v>0</v>
      </c>
      <c r="AJ521" s="431"/>
      <c r="AK521" s="431">
        <v>17.765184000000001</v>
      </c>
      <c r="AL521" s="443" t="s">
        <v>761</v>
      </c>
      <c r="AM521" s="435"/>
      <c r="AS521" s="269">
        <f t="shared" si="151"/>
        <v>-8.9184000000017249E-2</v>
      </c>
      <c r="AT521" s="269">
        <f t="shared" si="152"/>
        <v>200</v>
      </c>
      <c r="AU521" s="269">
        <f t="shared" si="153"/>
        <v>0</v>
      </c>
      <c r="AV521" s="269">
        <f t="shared" si="154"/>
        <v>-8.9183999999988828E-2</v>
      </c>
      <c r="AW521" s="269">
        <f t="shared" si="155"/>
        <v>-8.9184000000017249E-2</v>
      </c>
    </row>
    <row r="522" spans="1:49" s="273" customFormat="1" ht="30" hidden="1" customHeight="1" outlineLevel="1">
      <c r="A522" s="426"/>
      <c r="B522" s="427" t="s">
        <v>1660</v>
      </c>
      <c r="C522" s="427"/>
      <c r="D522" s="426" t="s">
        <v>1643</v>
      </c>
      <c r="E522" s="426" t="s">
        <v>1583</v>
      </c>
      <c r="F522" s="426" t="s">
        <v>1644</v>
      </c>
      <c r="G522" s="426" t="s">
        <v>325</v>
      </c>
      <c r="H522" s="426" t="s">
        <v>1661</v>
      </c>
      <c r="I522" s="431">
        <v>217.77699999999999</v>
      </c>
      <c r="J522" s="431">
        <v>199.94745</v>
      </c>
      <c r="K522" s="431">
        <v>0</v>
      </c>
      <c r="L522" s="431">
        <v>0</v>
      </c>
      <c r="M522" s="431">
        <v>17.829550000000001</v>
      </c>
      <c r="N522" s="330"/>
      <c r="O522" s="431">
        <f t="shared" ref="O522:O553" si="166">SUM(P522:S522)</f>
        <v>220</v>
      </c>
      <c r="P522" s="431">
        <v>200</v>
      </c>
      <c r="Q522" s="330"/>
      <c r="R522" s="431"/>
      <c r="S522" s="431">
        <v>20</v>
      </c>
      <c r="T522" s="431">
        <v>0</v>
      </c>
      <c r="U522" s="431"/>
      <c r="V522" s="431"/>
      <c r="W522" s="431">
        <v>0</v>
      </c>
      <c r="X522" s="431"/>
      <c r="Y522" s="431"/>
      <c r="Z522" s="431">
        <v>217.77699999999999</v>
      </c>
      <c r="AA522" s="431">
        <v>199.94745</v>
      </c>
      <c r="AB522" s="431">
        <v>0</v>
      </c>
      <c r="AC522" s="431">
        <v>0</v>
      </c>
      <c r="AD522" s="431"/>
      <c r="AE522" s="431">
        <v>17.829550000000001</v>
      </c>
      <c r="AF522" s="431">
        <f t="shared" si="164"/>
        <v>217.82955000000001</v>
      </c>
      <c r="AG522" s="431">
        <f t="shared" si="165"/>
        <v>200</v>
      </c>
      <c r="AH522" s="431">
        <v>0</v>
      </c>
      <c r="AI522" s="431">
        <v>0</v>
      </c>
      <c r="AJ522" s="431"/>
      <c r="AK522" s="431">
        <v>17.829550000000001</v>
      </c>
      <c r="AL522" s="443" t="s">
        <v>761</v>
      </c>
      <c r="AM522" s="435"/>
      <c r="AS522" s="269">
        <f t="shared" si="151"/>
        <v>-5.2550000000024966E-2</v>
      </c>
      <c r="AT522" s="269">
        <f t="shared" si="152"/>
        <v>200</v>
      </c>
      <c r="AU522" s="269">
        <f t="shared" si="153"/>
        <v>0</v>
      </c>
      <c r="AV522" s="269">
        <f t="shared" si="154"/>
        <v>-5.2549999999996544E-2</v>
      </c>
      <c r="AW522" s="269">
        <f t="shared" si="155"/>
        <v>-5.2550000000024966E-2</v>
      </c>
    </row>
    <row r="523" spans="1:49" s="273" customFormat="1" ht="30" hidden="1" customHeight="1" outlineLevel="1">
      <c r="A523" s="426"/>
      <c r="B523" s="427" t="s">
        <v>1662</v>
      </c>
      <c r="C523" s="427"/>
      <c r="D523" s="426" t="s">
        <v>1663</v>
      </c>
      <c r="E523" s="426" t="s">
        <v>1614</v>
      </c>
      <c r="F523" s="426" t="s">
        <v>1664</v>
      </c>
      <c r="G523" s="426" t="s">
        <v>325</v>
      </c>
      <c r="H523" s="426" t="s">
        <v>1665</v>
      </c>
      <c r="I523" s="431">
        <v>219.702</v>
      </c>
      <c r="J523" s="431">
        <v>200.000415</v>
      </c>
      <c r="K523" s="431">
        <v>0</v>
      </c>
      <c r="L523" s="431">
        <v>0</v>
      </c>
      <c r="M523" s="431">
        <v>19.701585000000001</v>
      </c>
      <c r="N523" s="330"/>
      <c r="O523" s="431">
        <f t="shared" si="166"/>
        <v>220</v>
      </c>
      <c r="P523" s="431">
        <v>200</v>
      </c>
      <c r="Q523" s="330"/>
      <c r="R523" s="431"/>
      <c r="S523" s="431">
        <v>20</v>
      </c>
      <c r="T523" s="431">
        <v>0</v>
      </c>
      <c r="U523" s="431"/>
      <c r="V523" s="431"/>
      <c r="W523" s="431">
        <v>0</v>
      </c>
      <c r="X523" s="431"/>
      <c r="Y523" s="431"/>
      <c r="Z523" s="431">
        <v>219.702</v>
      </c>
      <c r="AA523" s="431">
        <v>200.000415</v>
      </c>
      <c r="AB523" s="431">
        <v>0</v>
      </c>
      <c r="AC523" s="431">
        <v>0</v>
      </c>
      <c r="AD523" s="431"/>
      <c r="AE523" s="431">
        <v>19.701585000000001</v>
      </c>
      <c r="AF523" s="431">
        <f t="shared" si="164"/>
        <v>219.70158499999999</v>
      </c>
      <c r="AG523" s="431">
        <f t="shared" si="165"/>
        <v>200</v>
      </c>
      <c r="AH523" s="431">
        <v>0</v>
      </c>
      <c r="AI523" s="431">
        <v>0</v>
      </c>
      <c r="AJ523" s="431"/>
      <c r="AK523" s="431">
        <v>19.701585000000001</v>
      </c>
      <c r="AL523" s="443"/>
      <c r="AM523" s="435"/>
      <c r="AS523" s="269">
        <f t="shared" si="151"/>
        <v>4.1500000000382897E-4</v>
      </c>
      <c r="AT523" s="269">
        <f t="shared" si="152"/>
        <v>200</v>
      </c>
      <c r="AU523" s="269">
        <f t="shared" si="153"/>
        <v>0</v>
      </c>
      <c r="AV523" s="269">
        <f t="shared" si="154"/>
        <v>4.1500000000382897E-4</v>
      </c>
      <c r="AW523" s="269">
        <f t="shared" si="155"/>
        <v>4.1500000000382897E-4</v>
      </c>
    </row>
    <row r="524" spans="1:49" s="273" customFormat="1" ht="30" hidden="1" customHeight="1" outlineLevel="1">
      <c r="A524" s="426"/>
      <c r="B524" s="427" t="s">
        <v>1666</v>
      </c>
      <c r="C524" s="427"/>
      <c r="D524" s="426" t="s">
        <v>1663</v>
      </c>
      <c r="E524" s="426" t="s">
        <v>1614</v>
      </c>
      <c r="F524" s="426" t="s">
        <v>1667</v>
      </c>
      <c r="G524" s="426" t="s">
        <v>325</v>
      </c>
      <c r="H524" s="426" t="s">
        <v>1668</v>
      </c>
      <c r="I524" s="431">
        <v>219.32900000000001</v>
      </c>
      <c r="J524" s="431">
        <v>200.00013000000001</v>
      </c>
      <c r="K524" s="431">
        <v>0</v>
      </c>
      <c r="L524" s="431">
        <v>0</v>
      </c>
      <c r="M524" s="431">
        <v>19.328869999999998</v>
      </c>
      <c r="N524" s="330"/>
      <c r="O524" s="431">
        <f t="shared" si="166"/>
        <v>220</v>
      </c>
      <c r="P524" s="431">
        <v>200</v>
      </c>
      <c r="Q524" s="330"/>
      <c r="R524" s="431"/>
      <c r="S524" s="431">
        <v>20</v>
      </c>
      <c r="T524" s="431">
        <v>0</v>
      </c>
      <c r="U524" s="431"/>
      <c r="V524" s="431"/>
      <c r="W524" s="431">
        <v>0</v>
      </c>
      <c r="X524" s="431"/>
      <c r="Y524" s="431"/>
      <c r="Z524" s="431">
        <v>219.32900000000001</v>
      </c>
      <c r="AA524" s="431">
        <v>200.00013000000001</v>
      </c>
      <c r="AB524" s="431">
        <v>0</v>
      </c>
      <c r="AC524" s="431">
        <v>0</v>
      </c>
      <c r="AD524" s="431"/>
      <c r="AE524" s="431">
        <v>19.328869999999998</v>
      </c>
      <c r="AF524" s="431">
        <f t="shared" si="164"/>
        <v>219.32886999999999</v>
      </c>
      <c r="AG524" s="431">
        <f t="shared" si="165"/>
        <v>200</v>
      </c>
      <c r="AH524" s="431">
        <v>0</v>
      </c>
      <c r="AI524" s="431">
        <v>0</v>
      </c>
      <c r="AJ524" s="431"/>
      <c r="AK524" s="431">
        <v>19.328869999999998</v>
      </c>
      <c r="AL524" s="443"/>
      <c r="AM524" s="435"/>
      <c r="AS524" s="269">
        <f t="shared" si="151"/>
        <v>1.3000000001284207E-4</v>
      </c>
      <c r="AT524" s="269">
        <f t="shared" si="152"/>
        <v>200</v>
      </c>
      <c r="AU524" s="269">
        <f t="shared" si="153"/>
        <v>0</v>
      </c>
      <c r="AV524" s="269">
        <f t="shared" si="154"/>
        <v>1.3000000001284207E-4</v>
      </c>
      <c r="AW524" s="269">
        <f t="shared" si="155"/>
        <v>1.3000000001284207E-4</v>
      </c>
    </row>
    <row r="525" spans="1:49" s="273" customFormat="1" ht="30" hidden="1" customHeight="1" outlineLevel="1">
      <c r="A525" s="426"/>
      <c r="B525" s="427" t="s">
        <v>1669</v>
      </c>
      <c r="C525" s="427"/>
      <c r="D525" s="426" t="s">
        <v>1670</v>
      </c>
      <c r="E525" s="426" t="s">
        <v>1671</v>
      </c>
      <c r="F525" s="426" t="s">
        <v>1672</v>
      </c>
      <c r="G525" s="426" t="s">
        <v>325</v>
      </c>
      <c r="H525" s="426" t="s">
        <v>1673</v>
      </c>
      <c r="I525" s="431">
        <v>218.16800000000001</v>
      </c>
      <c r="J525" s="431">
        <v>200.53154900000001</v>
      </c>
      <c r="K525" s="431">
        <v>0</v>
      </c>
      <c r="L525" s="431">
        <v>0</v>
      </c>
      <c r="M525" s="431">
        <v>17.636451000000001</v>
      </c>
      <c r="N525" s="330"/>
      <c r="O525" s="431">
        <f t="shared" si="166"/>
        <v>220</v>
      </c>
      <c r="P525" s="431">
        <v>200</v>
      </c>
      <c r="Q525" s="330"/>
      <c r="R525" s="431"/>
      <c r="S525" s="431">
        <v>20</v>
      </c>
      <c r="T525" s="431">
        <v>0</v>
      </c>
      <c r="U525" s="431"/>
      <c r="V525" s="431"/>
      <c r="W525" s="431">
        <v>0</v>
      </c>
      <c r="X525" s="431"/>
      <c r="Y525" s="431"/>
      <c r="Z525" s="431">
        <v>218.16800000000001</v>
      </c>
      <c r="AA525" s="431">
        <v>200.53154900000001</v>
      </c>
      <c r="AB525" s="431">
        <v>0</v>
      </c>
      <c r="AC525" s="431">
        <v>0</v>
      </c>
      <c r="AD525" s="431"/>
      <c r="AE525" s="431">
        <v>17.636451000000001</v>
      </c>
      <c r="AF525" s="431">
        <f t="shared" si="164"/>
        <v>217.63645099999999</v>
      </c>
      <c r="AG525" s="431">
        <f t="shared" si="165"/>
        <v>200</v>
      </c>
      <c r="AH525" s="431">
        <v>0</v>
      </c>
      <c r="AI525" s="431">
        <v>0</v>
      </c>
      <c r="AJ525" s="431"/>
      <c r="AK525" s="431">
        <v>17.636451000000001</v>
      </c>
      <c r="AL525" s="443" t="s">
        <v>761</v>
      </c>
      <c r="AM525" s="435"/>
      <c r="AS525" s="269">
        <f t="shared" ref="AS525:AS588" si="167">I525-W525-AF525</f>
        <v>0.53154900000001248</v>
      </c>
      <c r="AT525" s="269">
        <f t="shared" ref="AT525:AT588" si="168">AF525-AH525-AI525-AK525</f>
        <v>200</v>
      </c>
      <c r="AU525" s="269">
        <f t="shared" ref="AU525:AU588" si="169">AG525-AT525</f>
        <v>0</v>
      </c>
      <c r="AV525" s="269">
        <f t="shared" ref="AV525:AV588" si="170">J525-AG525</f>
        <v>0.53154900000001248</v>
      </c>
      <c r="AW525" s="269">
        <f t="shared" ref="AW525:AW588" si="171">I525-AF525</f>
        <v>0.53154900000001248</v>
      </c>
    </row>
    <row r="526" spans="1:49" s="273" customFormat="1" ht="30" hidden="1" customHeight="1" outlineLevel="1">
      <c r="A526" s="426"/>
      <c r="B526" s="427" t="s">
        <v>1674</v>
      </c>
      <c r="C526" s="427"/>
      <c r="D526" s="426" t="s">
        <v>1627</v>
      </c>
      <c r="E526" s="426" t="s">
        <v>1675</v>
      </c>
      <c r="F526" s="426" t="s">
        <v>1676</v>
      </c>
      <c r="G526" s="426" t="s">
        <v>1030</v>
      </c>
      <c r="H526" s="426"/>
      <c r="I526" s="431">
        <v>225</v>
      </c>
      <c r="J526" s="431">
        <v>185</v>
      </c>
      <c r="K526" s="431">
        <v>0</v>
      </c>
      <c r="L526" s="431">
        <v>20</v>
      </c>
      <c r="M526" s="431">
        <v>20</v>
      </c>
      <c r="N526" s="330"/>
      <c r="O526" s="431">
        <f t="shared" si="166"/>
        <v>225</v>
      </c>
      <c r="P526" s="431">
        <v>185</v>
      </c>
      <c r="Q526" s="330"/>
      <c r="R526" s="431">
        <v>20</v>
      </c>
      <c r="S526" s="431">
        <v>20</v>
      </c>
      <c r="T526" s="431">
        <v>0</v>
      </c>
      <c r="U526" s="431"/>
      <c r="V526" s="431"/>
      <c r="W526" s="431">
        <v>0</v>
      </c>
      <c r="X526" s="431"/>
      <c r="Y526" s="431"/>
      <c r="Z526" s="431">
        <v>225</v>
      </c>
      <c r="AA526" s="431">
        <v>185</v>
      </c>
      <c r="AB526" s="431">
        <v>0</v>
      </c>
      <c r="AC526" s="431">
        <v>20</v>
      </c>
      <c r="AD526" s="431"/>
      <c r="AE526" s="431">
        <v>20</v>
      </c>
      <c r="AF526" s="431">
        <v>225</v>
      </c>
      <c r="AG526" s="431">
        <v>185</v>
      </c>
      <c r="AH526" s="431">
        <v>0</v>
      </c>
      <c r="AI526" s="431">
        <v>20</v>
      </c>
      <c r="AJ526" s="431"/>
      <c r="AK526" s="431">
        <v>20</v>
      </c>
      <c r="AL526" s="438"/>
      <c r="AM526" s="435"/>
      <c r="AS526" s="269">
        <f t="shared" si="167"/>
        <v>0</v>
      </c>
      <c r="AT526" s="269">
        <f t="shared" si="168"/>
        <v>185</v>
      </c>
      <c r="AU526" s="269">
        <f t="shared" si="169"/>
        <v>0</v>
      </c>
      <c r="AV526" s="269">
        <f t="shared" si="170"/>
        <v>0</v>
      </c>
      <c r="AW526" s="269">
        <f t="shared" si="171"/>
        <v>0</v>
      </c>
    </row>
    <row r="527" spans="1:49" s="273" customFormat="1" ht="30" hidden="1" customHeight="1" outlineLevel="1">
      <c r="A527" s="426"/>
      <c r="B527" s="427" t="s">
        <v>1677</v>
      </c>
      <c r="C527" s="427"/>
      <c r="D527" s="426" t="s">
        <v>1627</v>
      </c>
      <c r="E527" s="426" t="s">
        <v>1678</v>
      </c>
      <c r="F527" s="426" t="s">
        <v>1679</v>
      </c>
      <c r="G527" s="426" t="s">
        <v>1030</v>
      </c>
      <c r="H527" s="426"/>
      <c r="I527" s="431">
        <v>225</v>
      </c>
      <c r="J527" s="431">
        <v>185</v>
      </c>
      <c r="K527" s="431">
        <v>0</v>
      </c>
      <c r="L527" s="431">
        <v>20</v>
      </c>
      <c r="M527" s="431">
        <v>20</v>
      </c>
      <c r="N527" s="330"/>
      <c r="O527" s="431">
        <f t="shared" si="166"/>
        <v>225</v>
      </c>
      <c r="P527" s="431">
        <v>185</v>
      </c>
      <c r="Q527" s="330"/>
      <c r="R527" s="431">
        <v>20</v>
      </c>
      <c r="S527" s="431">
        <v>20</v>
      </c>
      <c r="T527" s="431">
        <v>0</v>
      </c>
      <c r="U527" s="431"/>
      <c r="V527" s="431"/>
      <c r="W527" s="431">
        <v>0</v>
      </c>
      <c r="X527" s="431"/>
      <c r="Y527" s="431"/>
      <c r="Z527" s="431">
        <v>225</v>
      </c>
      <c r="AA527" s="431">
        <v>185</v>
      </c>
      <c r="AB527" s="431">
        <v>0</v>
      </c>
      <c r="AC527" s="431">
        <v>20</v>
      </c>
      <c r="AD527" s="431"/>
      <c r="AE527" s="431">
        <v>20</v>
      </c>
      <c r="AF527" s="431">
        <v>225</v>
      </c>
      <c r="AG527" s="431">
        <v>185</v>
      </c>
      <c r="AH527" s="431">
        <v>0</v>
      </c>
      <c r="AI527" s="431">
        <v>20</v>
      </c>
      <c r="AJ527" s="431"/>
      <c r="AK527" s="431">
        <v>20</v>
      </c>
      <c r="AL527" s="438"/>
      <c r="AM527" s="435"/>
      <c r="AS527" s="269">
        <f t="shared" si="167"/>
        <v>0</v>
      </c>
      <c r="AT527" s="269">
        <f t="shared" si="168"/>
        <v>185</v>
      </c>
      <c r="AU527" s="269">
        <f t="shared" si="169"/>
        <v>0</v>
      </c>
      <c r="AV527" s="269">
        <f t="shared" si="170"/>
        <v>0</v>
      </c>
      <c r="AW527" s="269">
        <f t="shared" si="171"/>
        <v>0</v>
      </c>
    </row>
    <row r="528" spans="1:49" s="273" customFormat="1" ht="30" hidden="1" customHeight="1" outlineLevel="1">
      <c r="A528" s="426"/>
      <c r="B528" s="427" t="s">
        <v>1680</v>
      </c>
      <c r="C528" s="427"/>
      <c r="D528" s="426" t="s">
        <v>1627</v>
      </c>
      <c r="E528" s="426" t="s">
        <v>1681</v>
      </c>
      <c r="F528" s="426" t="s">
        <v>1682</v>
      </c>
      <c r="G528" s="426" t="s">
        <v>1030</v>
      </c>
      <c r="H528" s="426"/>
      <c r="I528" s="431">
        <v>225</v>
      </c>
      <c r="J528" s="431">
        <v>185</v>
      </c>
      <c r="K528" s="431">
        <v>0</v>
      </c>
      <c r="L528" s="431">
        <v>20</v>
      </c>
      <c r="M528" s="431">
        <v>20</v>
      </c>
      <c r="N528" s="330"/>
      <c r="O528" s="431">
        <f t="shared" si="166"/>
        <v>225</v>
      </c>
      <c r="P528" s="431">
        <v>185</v>
      </c>
      <c r="Q528" s="330"/>
      <c r="R528" s="431">
        <v>20</v>
      </c>
      <c r="S528" s="431">
        <v>20</v>
      </c>
      <c r="T528" s="431">
        <v>0</v>
      </c>
      <c r="U528" s="431"/>
      <c r="V528" s="431"/>
      <c r="W528" s="431">
        <v>0</v>
      </c>
      <c r="X528" s="431"/>
      <c r="Y528" s="431"/>
      <c r="Z528" s="431">
        <v>225</v>
      </c>
      <c r="AA528" s="431">
        <v>185</v>
      </c>
      <c r="AB528" s="431">
        <v>0</v>
      </c>
      <c r="AC528" s="431">
        <v>20</v>
      </c>
      <c r="AD528" s="431"/>
      <c r="AE528" s="431">
        <v>20</v>
      </c>
      <c r="AF528" s="431">
        <v>225</v>
      </c>
      <c r="AG528" s="431">
        <v>185</v>
      </c>
      <c r="AH528" s="431">
        <v>0</v>
      </c>
      <c r="AI528" s="431">
        <v>20</v>
      </c>
      <c r="AJ528" s="431"/>
      <c r="AK528" s="431">
        <v>20</v>
      </c>
      <c r="AL528" s="438"/>
      <c r="AM528" s="435"/>
      <c r="AS528" s="269">
        <f t="shared" si="167"/>
        <v>0</v>
      </c>
      <c r="AT528" s="269">
        <f t="shared" si="168"/>
        <v>185</v>
      </c>
      <c r="AU528" s="269">
        <f t="shared" si="169"/>
        <v>0</v>
      </c>
      <c r="AV528" s="269">
        <f t="shared" si="170"/>
        <v>0</v>
      </c>
      <c r="AW528" s="269">
        <f t="shared" si="171"/>
        <v>0</v>
      </c>
    </row>
    <row r="529" spans="1:49" s="273" customFormat="1" ht="30" hidden="1" customHeight="1" outlineLevel="1">
      <c r="A529" s="426"/>
      <c r="B529" s="427" t="s">
        <v>1683</v>
      </c>
      <c r="C529" s="427"/>
      <c r="D529" s="426" t="s">
        <v>1684</v>
      </c>
      <c r="E529" s="426" t="s">
        <v>1685</v>
      </c>
      <c r="F529" s="426" t="s">
        <v>1686</v>
      </c>
      <c r="G529" s="426" t="s">
        <v>1030</v>
      </c>
      <c r="H529" s="426"/>
      <c r="I529" s="431">
        <v>305</v>
      </c>
      <c r="J529" s="431">
        <v>185</v>
      </c>
      <c r="K529" s="431">
        <v>0</v>
      </c>
      <c r="L529" s="431">
        <v>20</v>
      </c>
      <c r="M529" s="431">
        <v>100</v>
      </c>
      <c r="N529" s="330"/>
      <c r="O529" s="431">
        <f t="shared" si="166"/>
        <v>305</v>
      </c>
      <c r="P529" s="431">
        <v>185</v>
      </c>
      <c r="Q529" s="330"/>
      <c r="R529" s="431">
        <v>20</v>
      </c>
      <c r="S529" s="431">
        <v>100</v>
      </c>
      <c r="T529" s="431">
        <v>0</v>
      </c>
      <c r="U529" s="431"/>
      <c r="V529" s="431"/>
      <c r="W529" s="431">
        <v>0</v>
      </c>
      <c r="X529" s="431"/>
      <c r="Y529" s="431"/>
      <c r="Z529" s="431">
        <v>305</v>
      </c>
      <c r="AA529" s="431">
        <v>185</v>
      </c>
      <c r="AB529" s="431">
        <v>0</v>
      </c>
      <c r="AC529" s="431">
        <v>20</v>
      </c>
      <c r="AD529" s="431"/>
      <c r="AE529" s="431">
        <v>100</v>
      </c>
      <c r="AF529" s="431">
        <v>305</v>
      </c>
      <c r="AG529" s="431">
        <v>185</v>
      </c>
      <c r="AH529" s="431">
        <v>0</v>
      </c>
      <c r="AI529" s="431">
        <v>20</v>
      </c>
      <c r="AJ529" s="431"/>
      <c r="AK529" s="431">
        <v>100</v>
      </c>
      <c r="AL529" s="438"/>
      <c r="AM529" s="435"/>
      <c r="AS529" s="269">
        <f t="shared" si="167"/>
        <v>0</v>
      </c>
      <c r="AT529" s="269">
        <f t="shared" si="168"/>
        <v>185</v>
      </c>
      <c r="AU529" s="269">
        <f t="shared" si="169"/>
        <v>0</v>
      </c>
      <c r="AV529" s="269">
        <f t="shared" si="170"/>
        <v>0</v>
      </c>
      <c r="AW529" s="269">
        <f t="shared" si="171"/>
        <v>0</v>
      </c>
    </row>
    <row r="530" spans="1:49" s="273" customFormat="1" ht="30" hidden="1" customHeight="1" outlineLevel="1">
      <c r="A530" s="426"/>
      <c r="B530" s="427" t="s">
        <v>1687</v>
      </c>
      <c r="C530" s="427"/>
      <c r="D530" s="426" t="s">
        <v>1627</v>
      </c>
      <c r="E530" s="426" t="s">
        <v>1688</v>
      </c>
      <c r="F530" s="426" t="s">
        <v>1689</v>
      </c>
      <c r="G530" s="426" t="s">
        <v>259</v>
      </c>
      <c r="H530" s="426"/>
      <c r="I530" s="431">
        <v>222</v>
      </c>
      <c r="J530" s="431">
        <v>182</v>
      </c>
      <c r="K530" s="431"/>
      <c r="L530" s="431">
        <v>20</v>
      </c>
      <c r="M530" s="431">
        <v>20</v>
      </c>
      <c r="N530" s="330"/>
      <c r="O530" s="431">
        <f t="shared" si="166"/>
        <v>222</v>
      </c>
      <c r="P530" s="431">
        <v>182</v>
      </c>
      <c r="Q530" s="330"/>
      <c r="R530" s="431">
        <v>20</v>
      </c>
      <c r="S530" s="431">
        <v>20</v>
      </c>
      <c r="T530" s="431"/>
      <c r="U530" s="431"/>
      <c r="V530" s="431"/>
      <c r="W530" s="431"/>
      <c r="X530" s="431"/>
      <c r="Y530" s="431"/>
      <c r="Z530" s="431">
        <v>222</v>
      </c>
      <c r="AA530" s="431">
        <v>182</v>
      </c>
      <c r="AB530" s="431"/>
      <c r="AC530" s="431">
        <v>20</v>
      </c>
      <c r="AD530" s="431"/>
      <c r="AE530" s="431">
        <v>20</v>
      </c>
      <c r="AF530" s="431">
        <f t="shared" ref="AF530:AF577" si="172">SUM(AG530:AK530)</f>
        <v>222</v>
      </c>
      <c r="AG530" s="431">
        <f>177.7+4.3</f>
        <v>182</v>
      </c>
      <c r="AH530" s="431"/>
      <c r="AI530" s="431">
        <v>20</v>
      </c>
      <c r="AJ530" s="431"/>
      <c r="AK530" s="431">
        <v>20</v>
      </c>
      <c r="AL530" s="443"/>
      <c r="AM530" s="435"/>
      <c r="AS530" s="269">
        <f t="shared" si="167"/>
        <v>0</v>
      </c>
      <c r="AT530" s="269">
        <f t="shared" si="168"/>
        <v>182</v>
      </c>
      <c r="AU530" s="269">
        <f t="shared" si="169"/>
        <v>0</v>
      </c>
      <c r="AV530" s="269">
        <f t="shared" si="170"/>
        <v>0</v>
      </c>
      <c r="AW530" s="269">
        <f t="shared" si="171"/>
        <v>0</v>
      </c>
    </row>
    <row r="531" spans="1:49" s="273" customFormat="1" ht="30" hidden="1" customHeight="1" outlineLevel="1">
      <c r="A531" s="426"/>
      <c r="B531" s="427" t="s">
        <v>1690</v>
      </c>
      <c r="C531" s="427"/>
      <c r="D531" s="426" t="s">
        <v>1627</v>
      </c>
      <c r="E531" s="426" t="s">
        <v>1678</v>
      </c>
      <c r="F531" s="426" t="s">
        <v>1689</v>
      </c>
      <c r="G531" s="426" t="s">
        <v>259</v>
      </c>
      <c r="H531" s="426"/>
      <c r="I531" s="431">
        <v>222</v>
      </c>
      <c r="J531" s="431">
        <v>182</v>
      </c>
      <c r="K531" s="431"/>
      <c r="L531" s="431">
        <v>20</v>
      </c>
      <c r="M531" s="431">
        <v>20</v>
      </c>
      <c r="N531" s="330"/>
      <c r="O531" s="431">
        <f t="shared" si="166"/>
        <v>222</v>
      </c>
      <c r="P531" s="431">
        <v>182</v>
      </c>
      <c r="Q531" s="330"/>
      <c r="R531" s="431">
        <v>20</v>
      </c>
      <c r="S531" s="431">
        <v>20</v>
      </c>
      <c r="T531" s="431"/>
      <c r="U531" s="431"/>
      <c r="V531" s="431"/>
      <c r="W531" s="431"/>
      <c r="X531" s="431"/>
      <c r="Y531" s="431"/>
      <c r="Z531" s="431">
        <v>222</v>
      </c>
      <c r="AA531" s="431">
        <v>182</v>
      </c>
      <c r="AB531" s="431"/>
      <c r="AC531" s="431">
        <v>20</v>
      </c>
      <c r="AD531" s="431"/>
      <c r="AE531" s="431">
        <v>20</v>
      </c>
      <c r="AF531" s="431">
        <f t="shared" si="172"/>
        <v>222</v>
      </c>
      <c r="AG531" s="431">
        <f>177.6+4.4</f>
        <v>182</v>
      </c>
      <c r="AH531" s="431"/>
      <c r="AI531" s="431">
        <v>20</v>
      </c>
      <c r="AJ531" s="431"/>
      <c r="AK531" s="431">
        <v>20</v>
      </c>
      <c r="AL531" s="443"/>
      <c r="AM531" s="435"/>
      <c r="AS531" s="269">
        <f t="shared" si="167"/>
        <v>0</v>
      </c>
      <c r="AT531" s="269">
        <f t="shared" si="168"/>
        <v>182</v>
      </c>
      <c r="AU531" s="269">
        <f t="shared" si="169"/>
        <v>0</v>
      </c>
      <c r="AV531" s="269">
        <f t="shared" si="170"/>
        <v>0</v>
      </c>
      <c r="AW531" s="269">
        <f t="shared" si="171"/>
        <v>0</v>
      </c>
    </row>
    <row r="532" spans="1:49" s="273" customFormat="1" ht="30" hidden="1" customHeight="1" outlineLevel="1">
      <c r="A532" s="426"/>
      <c r="B532" s="427" t="s">
        <v>1691</v>
      </c>
      <c r="C532" s="427"/>
      <c r="D532" s="426" t="s">
        <v>1627</v>
      </c>
      <c r="E532" s="426" t="s">
        <v>1692</v>
      </c>
      <c r="F532" s="426" t="s">
        <v>1693</v>
      </c>
      <c r="G532" s="426" t="s">
        <v>259</v>
      </c>
      <c r="H532" s="426"/>
      <c r="I532" s="431">
        <v>221</v>
      </c>
      <c r="J532" s="431">
        <v>181</v>
      </c>
      <c r="K532" s="431"/>
      <c r="L532" s="431">
        <v>20</v>
      </c>
      <c r="M532" s="431">
        <v>20</v>
      </c>
      <c r="N532" s="330"/>
      <c r="O532" s="431">
        <f t="shared" si="166"/>
        <v>221</v>
      </c>
      <c r="P532" s="431">
        <v>181</v>
      </c>
      <c r="Q532" s="330"/>
      <c r="R532" s="431">
        <v>20</v>
      </c>
      <c r="S532" s="431">
        <v>20</v>
      </c>
      <c r="T532" s="431"/>
      <c r="U532" s="431"/>
      <c r="V532" s="431"/>
      <c r="W532" s="431"/>
      <c r="X532" s="431"/>
      <c r="Y532" s="431"/>
      <c r="Z532" s="431">
        <v>221</v>
      </c>
      <c r="AA532" s="431">
        <v>181</v>
      </c>
      <c r="AB532" s="431"/>
      <c r="AC532" s="431">
        <v>20</v>
      </c>
      <c r="AD532" s="431"/>
      <c r="AE532" s="431">
        <v>20</v>
      </c>
      <c r="AF532" s="431">
        <f t="shared" si="172"/>
        <v>221</v>
      </c>
      <c r="AG532" s="431">
        <f>177.6+3.4</f>
        <v>181</v>
      </c>
      <c r="AH532" s="431"/>
      <c r="AI532" s="431">
        <v>20</v>
      </c>
      <c r="AJ532" s="431"/>
      <c r="AK532" s="431">
        <v>20</v>
      </c>
      <c r="AL532" s="443"/>
      <c r="AM532" s="435"/>
      <c r="AS532" s="269">
        <f t="shared" si="167"/>
        <v>0</v>
      </c>
      <c r="AT532" s="269">
        <f t="shared" si="168"/>
        <v>181</v>
      </c>
      <c r="AU532" s="269">
        <f t="shared" si="169"/>
        <v>0</v>
      </c>
      <c r="AV532" s="269">
        <f t="shared" si="170"/>
        <v>0</v>
      </c>
      <c r="AW532" s="269">
        <f t="shared" si="171"/>
        <v>0</v>
      </c>
    </row>
    <row r="533" spans="1:49" s="273" customFormat="1" ht="30" hidden="1" customHeight="1" outlineLevel="1">
      <c r="A533" s="426"/>
      <c r="B533" s="427" t="s">
        <v>1694</v>
      </c>
      <c r="C533" s="427"/>
      <c r="D533" s="426" t="s">
        <v>1684</v>
      </c>
      <c r="E533" s="426" t="s">
        <v>1695</v>
      </c>
      <c r="F533" s="426" t="s">
        <v>1696</v>
      </c>
      <c r="G533" s="426" t="s">
        <v>259</v>
      </c>
      <c r="H533" s="426"/>
      <c r="I533" s="431">
        <v>222</v>
      </c>
      <c r="J533" s="431">
        <v>182</v>
      </c>
      <c r="K533" s="431"/>
      <c r="L533" s="431">
        <v>20</v>
      </c>
      <c r="M533" s="431">
        <v>20</v>
      </c>
      <c r="N533" s="330"/>
      <c r="O533" s="431">
        <f t="shared" si="166"/>
        <v>222</v>
      </c>
      <c r="P533" s="431">
        <v>182</v>
      </c>
      <c r="Q533" s="330"/>
      <c r="R533" s="431">
        <v>20</v>
      </c>
      <c r="S533" s="431">
        <v>20</v>
      </c>
      <c r="T533" s="431"/>
      <c r="U533" s="431"/>
      <c r="V533" s="431"/>
      <c r="W533" s="431"/>
      <c r="X533" s="431"/>
      <c r="Y533" s="431"/>
      <c r="Z533" s="431">
        <v>222</v>
      </c>
      <c r="AA533" s="431">
        <v>182</v>
      </c>
      <c r="AB533" s="431"/>
      <c r="AC533" s="431">
        <v>20</v>
      </c>
      <c r="AD533" s="431"/>
      <c r="AE533" s="431">
        <v>20</v>
      </c>
      <c r="AF533" s="431">
        <f t="shared" si="172"/>
        <v>222</v>
      </c>
      <c r="AG533" s="431">
        <f>177.8+4.2</f>
        <v>182</v>
      </c>
      <c r="AH533" s="431"/>
      <c r="AI533" s="431">
        <v>20</v>
      </c>
      <c r="AJ533" s="431"/>
      <c r="AK533" s="431">
        <v>20</v>
      </c>
      <c r="AL533" s="443"/>
      <c r="AM533" s="435"/>
      <c r="AS533" s="269">
        <f t="shared" si="167"/>
        <v>0</v>
      </c>
      <c r="AT533" s="269">
        <f t="shared" si="168"/>
        <v>182</v>
      </c>
      <c r="AU533" s="269">
        <f t="shared" si="169"/>
        <v>0</v>
      </c>
      <c r="AV533" s="269">
        <f t="shared" si="170"/>
        <v>0</v>
      </c>
      <c r="AW533" s="269">
        <f t="shared" si="171"/>
        <v>0</v>
      </c>
    </row>
    <row r="534" spans="1:49" s="273" customFormat="1" ht="30" hidden="1" customHeight="1" outlineLevel="1">
      <c r="A534" s="426"/>
      <c r="B534" s="427" t="s">
        <v>1697</v>
      </c>
      <c r="C534" s="427"/>
      <c r="D534" s="426" t="s">
        <v>1639</v>
      </c>
      <c r="E534" s="426" t="s">
        <v>1698</v>
      </c>
      <c r="F534" s="426" t="s">
        <v>1699</v>
      </c>
      <c r="G534" s="426" t="s">
        <v>259</v>
      </c>
      <c r="H534" s="426"/>
      <c r="I534" s="431">
        <v>237.6</v>
      </c>
      <c r="J534" s="431">
        <v>197.6</v>
      </c>
      <c r="K534" s="431"/>
      <c r="L534" s="431">
        <v>20</v>
      </c>
      <c r="M534" s="431">
        <v>20</v>
      </c>
      <c r="N534" s="330"/>
      <c r="O534" s="431">
        <f t="shared" si="166"/>
        <v>238</v>
      </c>
      <c r="P534" s="431">
        <v>198</v>
      </c>
      <c r="Q534" s="330"/>
      <c r="R534" s="431">
        <v>20</v>
      </c>
      <c r="S534" s="431">
        <v>20</v>
      </c>
      <c r="T534" s="431"/>
      <c r="U534" s="431"/>
      <c r="V534" s="431"/>
      <c r="W534" s="431"/>
      <c r="X534" s="431"/>
      <c r="Y534" s="431"/>
      <c r="Z534" s="431">
        <v>237.6</v>
      </c>
      <c r="AA534" s="431">
        <v>197.6</v>
      </c>
      <c r="AB534" s="431"/>
      <c r="AC534" s="431">
        <v>20</v>
      </c>
      <c r="AD534" s="431"/>
      <c r="AE534" s="431">
        <v>20</v>
      </c>
      <c r="AF534" s="431">
        <f t="shared" si="172"/>
        <v>237</v>
      </c>
      <c r="AG534" s="431">
        <f>177.8+15+4.2</f>
        <v>197</v>
      </c>
      <c r="AH534" s="431"/>
      <c r="AI534" s="431">
        <v>20</v>
      </c>
      <c r="AJ534" s="431"/>
      <c r="AK534" s="431">
        <v>20</v>
      </c>
      <c r="AL534" s="443"/>
      <c r="AM534" s="435"/>
      <c r="AS534" s="269">
        <f t="shared" si="167"/>
        <v>0.59999999999999432</v>
      </c>
      <c r="AT534" s="269">
        <f t="shared" si="168"/>
        <v>197</v>
      </c>
      <c r="AU534" s="269">
        <f t="shared" si="169"/>
        <v>0</v>
      </c>
      <c r="AV534" s="269">
        <f t="shared" si="170"/>
        <v>0.59999999999999432</v>
      </c>
      <c r="AW534" s="269">
        <f t="shared" si="171"/>
        <v>0.59999999999999432</v>
      </c>
    </row>
    <row r="535" spans="1:49" s="273" customFormat="1" ht="30" hidden="1" customHeight="1" outlineLevel="1">
      <c r="A535" s="426"/>
      <c r="B535" s="427" t="s">
        <v>1700</v>
      </c>
      <c r="C535" s="427"/>
      <c r="D535" s="426" t="s">
        <v>1643</v>
      </c>
      <c r="E535" s="426" t="s">
        <v>1701</v>
      </c>
      <c r="F535" s="426" t="s">
        <v>1702</v>
      </c>
      <c r="G535" s="426" t="s">
        <v>259</v>
      </c>
      <c r="H535" s="426"/>
      <c r="I535" s="431">
        <v>200</v>
      </c>
      <c r="J535" s="431">
        <v>167</v>
      </c>
      <c r="K535" s="431"/>
      <c r="L535" s="431">
        <v>18</v>
      </c>
      <c r="M535" s="431">
        <v>15</v>
      </c>
      <c r="N535" s="330"/>
      <c r="O535" s="431">
        <f t="shared" si="166"/>
        <v>200</v>
      </c>
      <c r="P535" s="431">
        <v>167</v>
      </c>
      <c r="Q535" s="330"/>
      <c r="R535" s="431">
        <v>18</v>
      </c>
      <c r="S535" s="431">
        <v>15</v>
      </c>
      <c r="T535" s="431"/>
      <c r="U535" s="431"/>
      <c r="V535" s="431"/>
      <c r="W535" s="431"/>
      <c r="X535" s="431"/>
      <c r="Y535" s="431"/>
      <c r="Z535" s="431">
        <v>200</v>
      </c>
      <c r="AA535" s="431">
        <v>167</v>
      </c>
      <c r="AB535" s="431"/>
      <c r="AC535" s="431">
        <v>18</v>
      </c>
      <c r="AD535" s="431"/>
      <c r="AE535" s="431">
        <v>15</v>
      </c>
      <c r="AF535" s="431">
        <f t="shared" si="172"/>
        <v>200</v>
      </c>
      <c r="AG535" s="431">
        <f>162.5+4.5</f>
        <v>167</v>
      </c>
      <c r="AH535" s="431"/>
      <c r="AI535" s="431">
        <v>18</v>
      </c>
      <c r="AJ535" s="431"/>
      <c r="AK535" s="431">
        <v>15</v>
      </c>
      <c r="AL535" s="443" t="s">
        <v>761</v>
      </c>
      <c r="AM535" s="435"/>
      <c r="AS535" s="269">
        <f t="shared" si="167"/>
        <v>0</v>
      </c>
      <c r="AT535" s="269">
        <f t="shared" si="168"/>
        <v>167</v>
      </c>
      <c r="AU535" s="269">
        <f t="shared" si="169"/>
        <v>0</v>
      </c>
      <c r="AV535" s="269">
        <f t="shared" si="170"/>
        <v>0</v>
      </c>
      <c r="AW535" s="269">
        <f t="shared" si="171"/>
        <v>0</v>
      </c>
    </row>
    <row r="536" spans="1:49" s="273" customFormat="1" ht="30" hidden="1" customHeight="1" outlineLevel="1">
      <c r="A536" s="426"/>
      <c r="B536" s="427" t="s">
        <v>1703</v>
      </c>
      <c r="C536" s="427"/>
      <c r="D536" s="426" t="s">
        <v>1643</v>
      </c>
      <c r="E536" s="426" t="s">
        <v>1704</v>
      </c>
      <c r="F536" s="426" t="s">
        <v>1702</v>
      </c>
      <c r="G536" s="426" t="s">
        <v>259</v>
      </c>
      <c r="H536" s="426"/>
      <c r="I536" s="431">
        <v>200</v>
      </c>
      <c r="J536" s="431">
        <v>167</v>
      </c>
      <c r="K536" s="431"/>
      <c r="L536" s="431">
        <v>18</v>
      </c>
      <c r="M536" s="431">
        <v>15</v>
      </c>
      <c r="N536" s="330"/>
      <c r="O536" s="431">
        <f t="shared" si="166"/>
        <v>200</v>
      </c>
      <c r="P536" s="431">
        <v>167</v>
      </c>
      <c r="Q536" s="330"/>
      <c r="R536" s="431">
        <v>18</v>
      </c>
      <c r="S536" s="431">
        <v>15</v>
      </c>
      <c r="T536" s="431"/>
      <c r="U536" s="431"/>
      <c r="V536" s="431"/>
      <c r="W536" s="431"/>
      <c r="X536" s="431"/>
      <c r="Y536" s="431"/>
      <c r="Z536" s="431">
        <v>200</v>
      </c>
      <c r="AA536" s="431">
        <v>167</v>
      </c>
      <c r="AB536" s="431"/>
      <c r="AC536" s="431">
        <v>18</v>
      </c>
      <c r="AD536" s="431"/>
      <c r="AE536" s="431">
        <v>15</v>
      </c>
      <c r="AF536" s="431">
        <f t="shared" si="172"/>
        <v>200</v>
      </c>
      <c r="AG536" s="431">
        <f>162.5+4.5</f>
        <v>167</v>
      </c>
      <c r="AH536" s="431"/>
      <c r="AI536" s="431">
        <v>18</v>
      </c>
      <c r="AJ536" s="431"/>
      <c r="AK536" s="431">
        <v>15</v>
      </c>
      <c r="AL536" s="443" t="s">
        <v>761</v>
      </c>
      <c r="AM536" s="435"/>
      <c r="AS536" s="269">
        <f t="shared" si="167"/>
        <v>0</v>
      </c>
      <c r="AT536" s="269">
        <f t="shared" si="168"/>
        <v>167</v>
      </c>
      <c r="AU536" s="269">
        <f t="shared" si="169"/>
        <v>0</v>
      </c>
      <c r="AV536" s="269">
        <f t="shared" si="170"/>
        <v>0</v>
      </c>
      <c r="AW536" s="269">
        <f t="shared" si="171"/>
        <v>0</v>
      </c>
    </row>
    <row r="537" spans="1:49" s="273" customFormat="1" ht="30" hidden="1" customHeight="1" outlineLevel="1">
      <c r="A537" s="426"/>
      <c r="B537" s="427" t="s">
        <v>1705</v>
      </c>
      <c r="C537" s="427"/>
      <c r="D537" s="426" t="s">
        <v>1643</v>
      </c>
      <c r="E537" s="426" t="s">
        <v>1706</v>
      </c>
      <c r="F537" s="426" t="s">
        <v>1702</v>
      </c>
      <c r="G537" s="426" t="s">
        <v>259</v>
      </c>
      <c r="H537" s="426"/>
      <c r="I537" s="431">
        <v>200</v>
      </c>
      <c r="J537" s="431">
        <v>167</v>
      </c>
      <c r="K537" s="431"/>
      <c r="L537" s="431">
        <v>18</v>
      </c>
      <c r="M537" s="431">
        <v>15</v>
      </c>
      <c r="N537" s="330"/>
      <c r="O537" s="431">
        <f t="shared" si="166"/>
        <v>200</v>
      </c>
      <c r="P537" s="431">
        <v>167</v>
      </c>
      <c r="Q537" s="330"/>
      <c r="R537" s="431">
        <v>18</v>
      </c>
      <c r="S537" s="431">
        <v>15</v>
      </c>
      <c r="T537" s="431"/>
      <c r="U537" s="431"/>
      <c r="V537" s="431"/>
      <c r="W537" s="431"/>
      <c r="X537" s="431"/>
      <c r="Y537" s="431"/>
      <c r="Z537" s="431">
        <v>200</v>
      </c>
      <c r="AA537" s="431">
        <v>167</v>
      </c>
      <c r="AB537" s="431"/>
      <c r="AC537" s="431">
        <v>18</v>
      </c>
      <c r="AD537" s="431"/>
      <c r="AE537" s="431">
        <v>15</v>
      </c>
      <c r="AF537" s="431">
        <f t="shared" si="172"/>
        <v>200</v>
      </c>
      <c r="AG537" s="431">
        <f>162.5+4.5</f>
        <v>167</v>
      </c>
      <c r="AH537" s="431"/>
      <c r="AI537" s="431">
        <v>18</v>
      </c>
      <c r="AJ537" s="431"/>
      <c r="AK537" s="431">
        <v>15</v>
      </c>
      <c r="AL537" s="443" t="s">
        <v>761</v>
      </c>
      <c r="AM537" s="435"/>
      <c r="AS537" s="269">
        <f t="shared" si="167"/>
        <v>0</v>
      </c>
      <c r="AT537" s="269">
        <f t="shared" si="168"/>
        <v>167</v>
      </c>
      <c r="AU537" s="269">
        <f t="shared" si="169"/>
        <v>0</v>
      </c>
      <c r="AV537" s="269">
        <f t="shared" si="170"/>
        <v>0</v>
      </c>
      <c r="AW537" s="269">
        <f t="shared" si="171"/>
        <v>0</v>
      </c>
    </row>
    <row r="538" spans="1:49" s="273" customFormat="1" ht="30" hidden="1" customHeight="1" outlineLevel="1">
      <c r="A538" s="426"/>
      <c r="B538" s="427" t="s">
        <v>1707</v>
      </c>
      <c r="C538" s="427"/>
      <c r="D538" s="426" t="s">
        <v>1643</v>
      </c>
      <c r="E538" s="426" t="s">
        <v>1708</v>
      </c>
      <c r="F538" s="426" t="s">
        <v>1709</v>
      </c>
      <c r="G538" s="426" t="s">
        <v>259</v>
      </c>
      <c r="H538" s="426"/>
      <c r="I538" s="431">
        <v>200</v>
      </c>
      <c r="J538" s="431">
        <v>167</v>
      </c>
      <c r="K538" s="431"/>
      <c r="L538" s="431">
        <v>18</v>
      </c>
      <c r="M538" s="431">
        <v>15</v>
      </c>
      <c r="N538" s="330"/>
      <c r="O538" s="431">
        <f t="shared" si="166"/>
        <v>200</v>
      </c>
      <c r="P538" s="431">
        <v>167</v>
      </c>
      <c r="Q538" s="330"/>
      <c r="R538" s="431">
        <v>18</v>
      </c>
      <c r="S538" s="431">
        <v>15</v>
      </c>
      <c r="T538" s="431"/>
      <c r="U538" s="431"/>
      <c r="V538" s="431"/>
      <c r="W538" s="431"/>
      <c r="X538" s="431"/>
      <c r="Y538" s="431"/>
      <c r="Z538" s="431">
        <v>200</v>
      </c>
      <c r="AA538" s="431">
        <v>167</v>
      </c>
      <c r="AB538" s="431"/>
      <c r="AC538" s="431">
        <v>18</v>
      </c>
      <c r="AD538" s="431"/>
      <c r="AE538" s="431">
        <v>15</v>
      </c>
      <c r="AF538" s="431">
        <f t="shared" si="172"/>
        <v>200</v>
      </c>
      <c r="AG538" s="431">
        <f>162.5+4.5</f>
        <v>167</v>
      </c>
      <c r="AH538" s="431"/>
      <c r="AI538" s="431">
        <v>18</v>
      </c>
      <c r="AJ538" s="431"/>
      <c r="AK538" s="431">
        <v>15</v>
      </c>
      <c r="AL538" s="443" t="s">
        <v>761</v>
      </c>
      <c r="AM538" s="435"/>
      <c r="AS538" s="269">
        <f t="shared" si="167"/>
        <v>0</v>
      </c>
      <c r="AT538" s="269">
        <f t="shared" si="168"/>
        <v>167</v>
      </c>
      <c r="AU538" s="269">
        <f t="shared" si="169"/>
        <v>0</v>
      </c>
      <c r="AV538" s="269">
        <f t="shared" si="170"/>
        <v>0</v>
      </c>
      <c r="AW538" s="269">
        <f t="shared" si="171"/>
        <v>0</v>
      </c>
    </row>
    <row r="539" spans="1:49" s="273" customFormat="1" ht="30" hidden="1" customHeight="1" outlineLevel="1">
      <c r="A539" s="426"/>
      <c r="B539" s="427" t="s">
        <v>1710</v>
      </c>
      <c r="C539" s="427"/>
      <c r="D539" s="426" t="s">
        <v>1643</v>
      </c>
      <c r="E539" s="426" t="s">
        <v>1711</v>
      </c>
      <c r="F539" s="426" t="s">
        <v>1712</v>
      </c>
      <c r="G539" s="426" t="s">
        <v>259</v>
      </c>
      <c r="H539" s="426"/>
      <c r="I539" s="431">
        <v>200</v>
      </c>
      <c r="J539" s="431">
        <v>167</v>
      </c>
      <c r="K539" s="431"/>
      <c r="L539" s="431">
        <v>18</v>
      </c>
      <c r="M539" s="431">
        <v>15</v>
      </c>
      <c r="N539" s="330"/>
      <c r="O539" s="431">
        <f t="shared" si="166"/>
        <v>200</v>
      </c>
      <c r="P539" s="431">
        <v>167</v>
      </c>
      <c r="Q539" s="330"/>
      <c r="R539" s="431">
        <v>18</v>
      </c>
      <c r="S539" s="431">
        <v>15</v>
      </c>
      <c r="T539" s="431"/>
      <c r="U539" s="431"/>
      <c r="V539" s="431"/>
      <c r="W539" s="431"/>
      <c r="X539" s="431"/>
      <c r="Y539" s="431"/>
      <c r="Z539" s="431">
        <v>200</v>
      </c>
      <c r="AA539" s="431">
        <v>167</v>
      </c>
      <c r="AB539" s="431"/>
      <c r="AC539" s="431">
        <v>18</v>
      </c>
      <c r="AD539" s="431"/>
      <c r="AE539" s="431">
        <v>15</v>
      </c>
      <c r="AF539" s="431">
        <f t="shared" si="172"/>
        <v>200</v>
      </c>
      <c r="AG539" s="431">
        <f>162.5+4.5</f>
        <v>167</v>
      </c>
      <c r="AH539" s="431"/>
      <c r="AI539" s="431">
        <v>18</v>
      </c>
      <c r="AJ539" s="431"/>
      <c r="AK539" s="431">
        <v>15</v>
      </c>
      <c r="AL539" s="443"/>
      <c r="AM539" s="435"/>
      <c r="AS539" s="269">
        <f t="shared" si="167"/>
        <v>0</v>
      </c>
      <c r="AT539" s="269">
        <f t="shared" si="168"/>
        <v>167</v>
      </c>
      <c r="AU539" s="269">
        <f t="shared" si="169"/>
        <v>0</v>
      </c>
      <c r="AV539" s="269">
        <f t="shared" si="170"/>
        <v>0</v>
      </c>
      <c r="AW539" s="269">
        <f t="shared" si="171"/>
        <v>0</v>
      </c>
    </row>
    <row r="540" spans="1:49" s="273" customFormat="1" ht="30" hidden="1" customHeight="1" outlineLevel="1">
      <c r="A540" s="426"/>
      <c r="B540" s="427" t="s">
        <v>1713</v>
      </c>
      <c r="C540" s="427"/>
      <c r="D540" s="426" t="s">
        <v>1643</v>
      </c>
      <c r="E540" s="426" t="s">
        <v>1714</v>
      </c>
      <c r="F540" s="426" t="s">
        <v>1702</v>
      </c>
      <c r="G540" s="426" t="s">
        <v>259</v>
      </c>
      <c r="H540" s="426"/>
      <c r="I540" s="431">
        <v>199</v>
      </c>
      <c r="J540" s="431">
        <v>166</v>
      </c>
      <c r="K540" s="431"/>
      <c r="L540" s="431">
        <v>18</v>
      </c>
      <c r="M540" s="431">
        <v>15</v>
      </c>
      <c r="N540" s="330"/>
      <c r="O540" s="431">
        <f t="shared" si="166"/>
        <v>199</v>
      </c>
      <c r="P540" s="431">
        <v>166</v>
      </c>
      <c r="Q540" s="330"/>
      <c r="R540" s="431">
        <v>18</v>
      </c>
      <c r="S540" s="431">
        <v>15</v>
      </c>
      <c r="T540" s="431"/>
      <c r="U540" s="431"/>
      <c r="V540" s="431"/>
      <c r="W540" s="431"/>
      <c r="X540" s="431"/>
      <c r="Y540" s="431"/>
      <c r="Z540" s="431">
        <v>199</v>
      </c>
      <c r="AA540" s="431">
        <v>166</v>
      </c>
      <c r="AB540" s="431"/>
      <c r="AC540" s="431">
        <v>18</v>
      </c>
      <c r="AD540" s="431"/>
      <c r="AE540" s="431">
        <v>15</v>
      </c>
      <c r="AF540" s="431">
        <f t="shared" si="172"/>
        <v>199</v>
      </c>
      <c r="AG540" s="431">
        <f>162.5+3.5</f>
        <v>166</v>
      </c>
      <c r="AH540" s="431"/>
      <c r="AI540" s="431">
        <v>18</v>
      </c>
      <c r="AJ540" s="431"/>
      <c r="AK540" s="431">
        <v>15</v>
      </c>
      <c r="AL540" s="443" t="s">
        <v>761</v>
      </c>
      <c r="AM540" s="435"/>
      <c r="AS540" s="269">
        <f t="shared" si="167"/>
        <v>0</v>
      </c>
      <c r="AT540" s="269">
        <f t="shared" si="168"/>
        <v>166</v>
      </c>
      <c r="AU540" s="269">
        <f t="shared" si="169"/>
        <v>0</v>
      </c>
      <c r="AV540" s="269">
        <f t="shared" si="170"/>
        <v>0</v>
      </c>
      <c r="AW540" s="269">
        <f t="shared" si="171"/>
        <v>0</v>
      </c>
    </row>
    <row r="541" spans="1:49" s="273" customFormat="1" ht="30" hidden="1" customHeight="1" outlineLevel="1">
      <c r="A541" s="426"/>
      <c r="B541" s="427" t="s">
        <v>1715</v>
      </c>
      <c r="C541" s="427"/>
      <c r="D541" s="426" t="s">
        <v>1643</v>
      </c>
      <c r="E541" s="426" t="s">
        <v>1716</v>
      </c>
      <c r="F541" s="426" t="s">
        <v>1717</v>
      </c>
      <c r="G541" s="426" t="s">
        <v>259</v>
      </c>
      <c r="H541" s="426"/>
      <c r="I541" s="431">
        <v>199</v>
      </c>
      <c r="J541" s="431">
        <v>166</v>
      </c>
      <c r="K541" s="431"/>
      <c r="L541" s="431">
        <v>18</v>
      </c>
      <c r="M541" s="431">
        <v>15</v>
      </c>
      <c r="N541" s="330"/>
      <c r="O541" s="431">
        <f t="shared" si="166"/>
        <v>199</v>
      </c>
      <c r="P541" s="431">
        <v>166</v>
      </c>
      <c r="Q541" s="330"/>
      <c r="R541" s="431">
        <v>18</v>
      </c>
      <c r="S541" s="431">
        <v>15</v>
      </c>
      <c r="T541" s="431"/>
      <c r="U541" s="431"/>
      <c r="V541" s="431"/>
      <c r="W541" s="431"/>
      <c r="X541" s="431"/>
      <c r="Y541" s="431"/>
      <c r="Z541" s="431">
        <v>199</v>
      </c>
      <c r="AA541" s="431">
        <v>166</v>
      </c>
      <c r="AB541" s="431"/>
      <c r="AC541" s="431">
        <v>18</v>
      </c>
      <c r="AD541" s="431"/>
      <c r="AE541" s="431">
        <v>15</v>
      </c>
      <c r="AF541" s="431">
        <f t="shared" si="172"/>
        <v>199</v>
      </c>
      <c r="AG541" s="431">
        <f>162.5+3.5</f>
        <v>166</v>
      </c>
      <c r="AH541" s="431"/>
      <c r="AI541" s="431">
        <v>18</v>
      </c>
      <c r="AJ541" s="431"/>
      <c r="AK541" s="431">
        <v>15</v>
      </c>
      <c r="AL541" s="443"/>
      <c r="AM541" s="435"/>
      <c r="AS541" s="269">
        <f t="shared" si="167"/>
        <v>0</v>
      </c>
      <c r="AT541" s="269">
        <f t="shared" si="168"/>
        <v>166</v>
      </c>
      <c r="AU541" s="269">
        <f t="shared" si="169"/>
        <v>0</v>
      </c>
      <c r="AV541" s="269">
        <f t="shared" si="170"/>
        <v>0</v>
      </c>
      <c r="AW541" s="269">
        <f t="shared" si="171"/>
        <v>0</v>
      </c>
    </row>
    <row r="542" spans="1:49" s="273" customFormat="1" ht="30" hidden="1" customHeight="1" outlineLevel="1">
      <c r="A542" s="426"/>
      <c r="B542" s="427" t="s">
        <v>1718</v>
      </c>
      <c r="C542" s="427"/>
      <c r="D542" s="426" t="s">
        <v>1643</v>
      </c>
      <c r="E542" s="426" t="s">
        <v>1719</v>
      </c>
      <c r="F542" s="426" t="s">
        <v>1702</v>
      </c>
      <c r="G542" s="426" t="s">
        <v>259</v>
      </c>
      <c r="H542" s="426"/>
      <c r="I542" s="431">
        <v>199</v>
      </c>
      <c r="J542" s="431">
        <v>166</v>
      </c>
      <c r="K542" s="431"/>
      <c r="L542" s="431">
        <v>18</v>
      </c>
      <c r="M542" s="431">
        <v>15</v>
      </c>
      <c r="N542" s="330"/>
      <c r="O542" s="431">
        <f t="shared" si="166"/>
        <v>199</v>
      </c>
      <c r="P542" s="431">
        <v>166</v>
      </c>
      <c r="Q542" s="330"/>
      <c r="R542" s="431">
        <v>18</v>
      </c>
      <c r="S542" s="431">
        <v>15</v>
      </c>
      <c r="T542" s="431"/>
      <c r="U542" s="431"/>
      <c r="V542" s="431"/>
      <c r="W542" s="431"/>
      <c r="X542" s="431"/>
      <c r="Y542" s="431"/>
      <c r="Z542" s="431">
        <v>199</v>
      </c>
      <c r="AA542" s="431">
        <v>166</v>
      </c>
      <c r="AB542" s="431"/>
      <c r="AC542" s="431">
        <v>18</v>
      </c>
      <c r="AD542" s="431"/>
      <c r="AE542" s="431">
        <v>15</v>
      </c>
      <c r="AF542" s="431">
        <f t="shared" si="172"/>
        <v>199</v>
      </c>
      <c r="AG542" s="431">
        <f>162.5+3.5</f>
        <v>166</v>
      </c>
      <c r="AH542" s="431"/>
      <c r="AI542" s="431">
        <v>18</v>
      </c>
      <c r="AJ542" s="431"/>
      <c r="AK542" s="431">
        <v>15</v>
      </c>
      <c r="AL542" s="443" t="s">
        <v>761</v>
      </c>
      <c r="AM542" s="435"/>
      <c r="AS542" s="269">
        <f t="shared" si="167"/>
        <v>0</v>
      </c>
      <c r="AT542" s="269">
        <f t="shared" si="168"/>
        <v>166</v>
      </c>
      <c r="AU542" s="269">
        <f t="shared" si="169"/>
        <v>0</v>
      </c>
      <c r="AV542" s="269">
        <f t="shared" si="170"/>
        <v>0</v>
      </c>
      <c r="AW542" s="269">
        <f t="shared" si="171"/>
        <v>0</v>
      </c>
    </row>
    <row r="543" spans="1:49" s="273" customFormat="1" ht="30" hidden="1" customHeight="1" outlineLevel="1">
      <c r="A543" s="426"/>
      <c r="B543" s="427" t="s">
        <v>1720</v>
      </c>
      <c r="C543" s="427"/>
      <c r="D543" s="426" t="s">
        <v>1663</v>
      </c>
      <c r="E543" s="426" t="s">
        <v>1721</v>
      </c>
      <c r="F543" s="426" t="s">
        <v>1722</v>
      </c>
      <c r="G543" s="426" t="s">
        <v>259</v>
      </c>
      <c r="H543" s="426"/>
      <c r="I543" s="431">
        <v>200</v>
      </c>
      <c r="J543" s="431">
        <v>167</v>
      </c>
      <c r="K543" s="431"/>
      <c r="L543" s="431">
        <v>18</v>
      </c>
      <c r="M543" s="431">
        <v>15</v>
      </c>
      <c r="N543" s="330"/>
      <c r="O543" s="431">
        <f t="shared" si="166"/>
        <v>200</v>
      </c>
      <c r="P543" s="431">
        <v>167</v>
      </c>
      <c r="Q543" s="330"/>
      <c r="R543" s="431">
        <v>18</v>
      </c>
      <c r="S543" s="431">
        <v>15</v>
      </c>
      <c r="T543" s="431"/>
      <c r="U543" s="431"/>
      <c r="V543" s="431"/>
      <c r="W543" s="431"/>
      <c r="X543" s="431"/>
      <c r="Y543" s="431"/>
      <c r="Z543" s="431">
        <v>200</v>
      </c>
      <c r="AA543" s="431">
        <v>167</v>
      </c>
      <c r="AB543" s="431"/>
      <c r="AC543" s="431">
        <v>18</v>
      </c>
      <c r="AD543" s="431"/>
      <c r="AE543" s="431">
        <v>15</v>
      </c>
      <c r="AF543" s="431">
        <f t="shared" si="172"/>
        <v>200</v>
      </c>
      <c r="AG543" s="431">
        <f>162.9+4.1</f>
        <v>167</v>
      </c>
      <c r="AH543" s="431"/>
      <c r="AI543" s="431">
        <v>18</v>
      </c>
      <c r="AJ543" s="431"/>
      <c r="AK543" s="431">
        <v>15</v>
      </c>
      <c r="AL543" s="443" t="s">
        <v>761</v>
      </c>
      <c r="AM543" s="435"/>
      <c r="AS543" s="269">
        <f t="shared" si="167"/>
        <v>0</v>
      </c>
      <c r="AT543" s="269">
        <f t="shared" si="168"/>
        <v>167</v>
      </c>
      <c r="AU543" s="269">
        <f t="shared" si="169"/>
        <v>0</v>
      </c>
      <c r="AV543" s="269">
        <f t="shared" si="170"/>
        <v>0</v>
      </c>
      <c r="AW543" s="269">
        <f t="shared" si="171"/>
        <v>0</v>
      </c>
    </row>
    <row r="544" spans="1:49" s="273" customFormat="1" ht="30" hidden="1" customHeight="1" outlineLevel="1">
      <c r="A544" s="426"/>
      <c r="B544" s="427" t="s">
        <v>1723</v>
      </c>
      <c r="C544" s="427"/>
      <c r="D544" s="426" t="s">
        <v>1663</v>
      </c>
      <c r="E544" s="426" t="s">
        <v>1724</v>
      </c>
      <c r="F544" s="426" t="s">
        <v>1722</v>
      </c>
      <c r="G544" s="426" t="s">
        <v>259</v>
      </c>
      <c r="H544" s="426"/>
      <c r="I544" s="431">
        <v>200</v>
      </c>
      <c r="J544" s="431">
        <v>167</v>
      </c>
      <c r="K544" s="431"/>
      <c r="L544" s="431">
        <v>18</v>
      </c>
      <c r="M544" s="431">
        <v>15</v>
      </c>
      <c r="N544" s="330"/>
      <c r="O544" s="431">
        <f t="shared" si="166"/>
        <v>200</v>
      </c>
      <c r="P544" s="431">
        <v>167</v>
      </c>
      <c r="Q544" s="330"/>
      <c r="R544" s="431">
        <v>18</v>
      </c>
      <c r="S544" s="431">
        <v>15</v>
      </c>
      <c r="T544" s="431"/>
      <c r="U544" s="431"/>
      <c r="V544" s="431"/>
      <c r="W544" s="431"/>
      <c r="X544" s="431"/>
      <c r="Y544" s="431"/>
      <c r="Z544" s="431">
        <v>200</v>
      </c>
      <c r="AA544" s="431">
        <v>167</v>
      </c>
      <c r="AB544" s="431"/>
      <c r="AC544" s="431">
        <v>18</v>
      </c>
      <c r="AD544" s="431"/>
      <c r="AE544" s="431">
        <v>15</v>
      </c>
      <c r="AF544" s="431">
        <f t="shared" si="172"/>
        <v>200</v>
      </c>
      <c r="AG544" s="431">
        <f>162.8+4.2</f>
        <v>167</v>
      </c>
      <c r="AH544" s="431"/>
      <c r="AI544" s="431">
        <v>18</v>
      </c>
      <c r="AJ544" s="431"/>
      <c r="AK544" s="431">
        <v>15</v>
      </c>
      <c r="AL544" s="443" t="s">
        <v>761</v>
      </c>
      <c r="AM544" s="435"/>
      <c r="AS544" s="269">
        <f t="shared" si="167"/>
        <v>0</v>
      </c>
      <c r="AT544" s="269">
        <f t="shared" si="168"/>
        <v>167</v>
      </c>
      <c r="AU544" s="269">
        <f t="shared" si="169"/>
        <v>0</v>
      </c>
      <c r="AV544" s="269">
        <f t="shared" si="170"/>
        <v>0</v>
      </c>
      <c r="AW544" s="269">
        <f t="shared" si="171"/>
        <v>0</v>
      </c>
    </row>
    <row r="545" spans="1:49" s="273" customFormat="1" ht="30" hidden="1" customHeight="1" outlineLevel="1">
      <c r="A545" s="426"/>
      <c r="B545" s="427" t="s">
        <v>1725</v>
      </c>
      <c r="C545" s="427"/>
      <c r="D545" s="426" t="s">
        <v>1670</v>
      </c>
      <c r="E545" s="426" t="s">
        <v>1726</v>
      </c>
      <c r="F545" s="426" t="s">
        <v>1722</v>
      </c>
      <c r="G545" s="426" t="s">
        <v>259</v>
      </c>
      <c r="H545" s="426"/>
      <c r="I545" s="431">
        <v>200</v>
      </c>
      <c r="J545" s="431">
        <v>167</v>
      </c>
      <c r="K545" s="431"/>
      <c r="L545" s="431">
        <v>18</v>
      </c>
      <c r="M545" s="431">
        <v>15</v>
      </c>
      <c r="N545" s="330"/>
      <c r="O545" s="431">
        <f t="shared" si="166"/>
        <v>200</v>
      </c>
      <c r="P545" s="431">
        <v>167</v>
      </c>
      <c r="Q545" s="330"/>
      <c r="R545" s="431">
        <v>18</v>
      </c>
      <c r="S545" s="431">
        <v>15</v>
      </c>
      <c r="T545" s="431"/>
      <c r="U545" s="431"/>
      <c r="V545" s="431"/>
      <c r="W545" s="431"/>
      <c r="X545" s="431"/>
      <c r="Y545" s="431"/>
      <c r="Z545" s="431">
        <v>200</v>
      </c>
      <c r="AA545" s="431">
        <v>167</v>
      </c>
      <c r="AB545" s="431"/>
      <c r="AC545" s="431">
        <v>18</v>
      </c>
      <c r="AD545" s="431"/>
      <c r="AE545" s="431">
        <v>15</v>
      </c>
      <c r="AF545" s="431">
        <f t="shared" si="172"/>
        <v>200</v>
      </c>
      <c r="AG545" s="431">
        <f>162.8+4.2</f>
        <v>167</v>
      </c>
      <c r="AH545" s="431"/>
      <c r="AI545" s="431">
        <v>18</v>
      </c>
      <c r="AJ545" s="431"/>
      <c r="AK545" s="431">
        <v>15</v>
      </c>
      <c r="AL545" s="443" t="s">
        <v>761</v>
      </c>
      <c r="AM545" s="435"/>
      <c r="AS545" s="269">
        <f t="shared" si="167"/>
        <v>0</v>
      </c>
      <c r="AT545" s="269">
        <f t="shared" si="168"/>
        <v>167</v>
      </c>
      <c r="AU545" s="269">
        <f t="shared" si="169"/>
        <v>0</v>
      </c>
      <c r="AV545" s="269">
        <f t="shared" si="170"/>
        <v>0</v>
      </c>
      <c r="AW545" s="269">
        <f t="shared" si="171"/>
        <v>0</v>
      </c>
    </row>
    <row r="546" spans="1:49" s="273" customFormat="1" ht="30" hidden="1" customHeight="1" outlineLevel="1">
      <c r="A546" s="426"/>
      <c r="B546" s="427" t="s">
        <v>1727</v>
      </c>
      <c r="C546" s="427"/>
      <c r="D546" s="426" t="s">
        <v>1728</v>
      </c>
      <c r="E546" s="426" t="s">
        <v>1729</v>
      </c>
      <c r="F546" s="426" t="s">
        <v>1730</v>
      </c>
      <c r="G546" s="426" t="s">
        <v>265</v>
      </c>
      <c r="H546" s="426"/>
      <c r="I546" s="431">
        <v>161.69999999999999</v>
      </c>
      <c r="J546" s="431">
        <v>133.69999999999999</v>
      </c>
      <c r="K546" s="431"/>
      <c r="L546" s="431">
        <v>14</v>
      </c>
      <c r="M546" s="431">
        <v>14</v>
      </c>
      <c r="N546" s="330"/>
      <c r="O546" s="431">
        <f t="shared" si="166"/>
        <v>0</v>
      </c>
      <c r="P546" s="431"/>
      <c r="Q546" s="330"/>
      <c r="R546" s="431"/>
      <c r="S546" s="431"/>
      <c r="T546" s="431"/>
      <c r="U546" s="431"/>
      <c r="V546" s="431"/>
      <c r="W546" s="431"/>
      <c r="X546" s="431"/>
      <c r="Y546" s="431"/>
      <c r="Z546" s="431">
        <v>161.69999999999999</v>
      </c>
      <c r="AA546" s="431">
        <v>133.69999999999999</v>
      </c>
      <c r="AB546" s="431"/>
      <c r="AC546" s="431">
        <v>14</v>
      </c>
      <c r="AD546" s="431"/>
      <c r="AE546" s="431">
        <v>14</v>
      </c>
      <c r="AF546" s="431">
        <f t="shared" si="172"/>
        <v>161.69999999999999</v>
      </c>
      <c r="AG546" s="431">
        <v>133.69999999999999</v>
      </c>
      <c r="AH546" s="431"/>
      <c r="AI546" s="431">
        <v>14</v>
      </c>
      <c r="AJ546" s="431"/>
      <c r="AK546" s="431">
        <v>14</v>
      </c>
      <c r="AL546" s="443"/>
      <c r="AM546" s="435"/>
      <c r="AS546" s="269">
        <f t="shared" si="167"/>
        <v>0</v>
      </c>
      <c r="AT546" s="269">
        <f t="shared" si="168"/>
        <v>133.69999999999999</v>
      </c>
      <c r="AU546" s="269">
        <f t="shared" si="169"/>
        <v>0</v>
      </c>
      <c r="AV546" s="269">
        <f t="shared" si="170"/>
        <v>0</v>
      </c>
      <c r="AW546" s="269">
        <f t="shared" si="171"/>
        <v>0</v>
      </c>
    </row>
    <row r="547" spans="1:49" s="273" customFormat="1" ht="30" hidden="1" customHeight="1" outlineLevel="1">
      <c r="A547" s="426"/>
      <c r="B547" s="427" t="s">
        <v>1731</v>
      </c>
      <c r="C547" s="427"/>
      <c r="D547" s="426" t="s">
        <v>1728</v>
      </c>
      <c r="E547" s="426" t="s">
        <v>1732</v>
      </c>
      <c r="F547" s="426" t="s">
        <v>1730</v>
      </c>
      <c r="G547" s="426" t="s">
        <v>265</v>
      </c>
      <c r="H547" s="426"/>
      <c r="I547" s="431">
        <v>161.6</v>
      </c>
      <c r="J547" s="431">
        <v>133.6</v>
      </c>
      <c r="K547" s="431"/>
      <c r="L547" s="431">
        <v>14</v>
      </c>
      <c r="M547" s="431">
        <v>14</v>
      </c>
      <c r="N547" s="330"/>
      <c r="O547" s="431">
        <f t="shared" si="166"/>
        <v>0</v>
      </c>
      <c r="P547" s="431"/>
      <c r="Q547" s="330"/>
      <c r="R547" s="431"/>
      <c r="S547" s="431"/>
      <c r="T547" s="431"/>
      <c r="U547" s="431"/>
      <c r="V547" s="431"/>
      <c r="W547" s="431"/>
      <c r="X547" s="431"/>
      <c r="Y547" s="431"/>
      <c r="Z547" s="431">
        <v>161.6</v>
      </c>
      <c r="AA547" s="431">
        <v>133.6</v>
      </c>
      <c r="AB547" s="431"/>
      <c r="AC547" s="431">
        <v>14</v>
      </c>
      <c r="AD547" s="431"/>
      <c r="AE547" s="431">
        <v>14</v>
      </c>
      <c r="AF547" s="431">
        <f t="shared" si="172"/>
        <v>161.6</v>
      </c>
      <c r="AG547" s="431">
        <v>133.6</v>
      </c>
      <c r="AH547" s="431"/>
      <c r="AI547" s="431">
        <v>14</v>
      </c>
      <c r="AJ547" s="431"/>
      <c r="AK547" s="431">
        <v>14</v>
      </c>
      <c r="AL547" s="443"/>
      <c r="AM547" s="435"/>
      <c r="AS547" s="269">
        <f t="shared" si="167"/>
        <v>0</v>
      </c>
      <c r="AT547" s="269">
        <f t="shared" si="168"/>
        <v>133.6</v>
      </c>
      <c r="AU547" s="269">
        <f t="shared" si="169"/>
        <v>0</v>
      </c>
      <c r="AV547" s="269">
        <f t="shared" si="170"/>
        <v>0</v>
      </c>
      <c r="AW547" s="269">
        <f t="shared" si="171"/>
        <v>0</v>
      </c>
    </row>
    <row r="548" spans="1:49" s="273" customFormat="1" ht="30" hidden="1" customHeight="1" outlineLevel="1">
      <c r="A548" s="426"/>
      <c r="B548" s="427" t="s">
        <v>1733</v>
      </c>
      <c r="C548" s="427"/>
      <c r="D548" s="426" t="s">
        <v>1728</v>
      </c>
      <c r="E548" s="426" t="s">
        <v>1678</v>
      </c>
      <c r="F548" s="426" t="s">
        <v>1730</v>
      </c>
      <c r="G548" s="426" t="s">
        <v>265</v>
      </c>
      <c r="H548" s="426"/>
      <c r="I548" s="431">
        <v>162.6</v>
      </c>
      <c r="J548" s="431">
        <v>134.6</v>
      </c>
      <c r="K548" s="431"/>
      <c r="L548" s="431">
        <v>14</v>
      </c>
      <c r="M548" s="431">
        <v>14</v>
      </c>
      <c r="N548" s="330"/>
      <c r="O548" s="431">
        <f t="shared" si="166"/>
        <v>0</v>
      </c>
      <c r="P548" s="431"/>
      <c r="Q548" s="330"/>
      <c r="R548" s="431"/>
      <c r="S548" s="431"/>
      <c r="T548" s="431"/>
      <c r="U548" s="431"/>
      <c r="V548" s="431"/>
      <c r="W548" s="431"/>
      <c r="X548" s="431"/>
      <c r="Y548" s="431"/>
      <c r="Z548" s="431">
        <v>162.6</v>
      </c>
      <c r="AA548" s="431">
        <v>134.6</v>
      </c>
      <c r="AB548" s="431"/>
      <c r="AC548" s="431">
        <v>14</v>
      </c>
      <c r="AD548" s="431"/>
      <c r="AE548" s="431">
        <v>14</v>
      </c>
      <c r="AF548" s="431">
        <f t="shared" si="172"/>
        <v>162.6</v>
      </c>
      <c r="AG548" s="431">
        <v>134.6</v>
      </c>
      <c r="AH548" s="431"/>
      <c r="AI548" s="431">
        <v>14</v>
      </c>
      <c r="AJ548" s="431"/>
      <c r="AK548" s="431">
        <v>14</v>
      </c>
      <c r="AL548" s="443"/>
      <c r="AM548" s="435"/>
      <c r="AS548" s="269">
        <f t="shared" si="167"/>
        <v>0</v>
      </c>
      <c r="AT548" s="269">
        <f t="shared" si="168"/>
        <v>134.6</v>
      </c>
      <c r="AU548" s="269">
        <f t="shared" si="169"/>
        <v>0</v>
      </c>
      <c r="AV548" s="269">
        <f t="shared" si="170"/>
        <v>0</v>
      </c>
      <c r="AW548" s="269">
        <f t="shared" si="171"/>
        <v>0</v>
      </c>
    </row>
    <row r="549" spans="1:49" s="273" customFormat="1" ht="30" hidden="1" customHeight="1" outlineLevel="1">
      <c r="A549" s="426"/>
      <c r="B549" s="427" t="s">
        <v>1734</v>
      </c>
      <c r="C549" s="427"/>
      <c r="D549" s="426" t="s">
        <v>1735</v>
      </c>
      <c r="E549" s="426" t="s">
        <v>1736</v>
      </c>
      <c r="F549" s="426" t="s">
        <v>1730</v>
      </c>
      <c r="G549" s="426" t="s">
        <v>265</v>
      </c>
      <c r="H549" s="426"/>
      <c r="I549" s="431">
        <v>161.80000000000001</v>
      </c>
      <c r="J549" s="431">
        <v>133.80000000000001</v>
      </c>
      <c r="K549" s="431"/>
      <c r="L549" s="431">
        <v>14</v>
      </c>
      <c r="M549" s="431">
        <v>14</v>
      </c>
      <c r="N549" s="330"/>
      <c r="O549" s="431">
        <f t="shared" si="166"/>
        <v>0</v>
      </c>
      <c r="P549" s="431"/>
      <c r="Q549" s="330"/>
      <c r="R549" s="431"/>
      <c r="S549" s="431"/>
      <c r="T549" s="431"/>
      <c r="U549" s="431"/>
      <c r="V549" s="431"/>
      <c r="W549" s="431"/>
      <c r="X549" s="431"/>
      <c r="Y549" s="431"/>
      <c r="Z549" s="431">
        <v>161.80000000000001</v>
      </c>
      <c r="AA549" s="431">
        <v>133.80000000000001</v>
      </c>
      <c r="AB549" s="431"/>
      <c r="AC549" s="431">
        <v>14</v>
      </c>
      <c r="AD549" s="431"/>
      <c r="AE549" s="431">
        <v>14</v>
      </c>
      <c r="AF549" s="431">
        <f t="shared" si="172"/>
        <v>161.80000000000001</v>
      </c>
      <c r="AG549" s="431">
        <v>133.80000000000001</v>
      </c>
      <c r="AH549" s="431"/>
      <c r="AI549" s="431">
        <v>14</v>
      </c>
      <c r="AJ549" s="431"/>
      <c r="AK549" s="431">
        <v>14</v>
      </c>
      <c r="AL549" s="443"/>
      <c r="AM549" s="435"/>
      <c r="AS549" s="269">
        <f t="shared" si="167"/>
        <v>0</v>
      </c>
      <c r="AT549" s="269">
        <f t="shared" si="168"/>
        <v>133.80000000000001</v>
      </c>
      <c r="AU549" s="269">
        <f t="shared" si="169"/>
        <v>0</v>
      </c>
      <c r="AV549" s="269">
        <f t="shared" si="170"/>
        <v>0</v>
      </c>
      <c r="AW549" s="269">
        <f t="shared" si="171"/>
        <v>0</v>
      </c>
    </row>
    <row r="550" spans="1:49" s="273" customFormat="1" ht="30" hidden="1" customHeight="1" outlineLevel="1">
      <c r="A550" s="426"/>
      <c r="B550" s="427" t="s">
        <v>1737</v>
      </c>
      <c r="C550" s="427"/>
      <c r="D550" s="426" t="s">
        <v>1735</v>
      </c>
      <c r="E550" s="426" t="s">
        <v>1738</v>
      </c>
      <c r="F550" s="426" t="s">
        <v>1730</v>
      </c>
      <c r="G550" s="426" t="s">
        <v>265</v>
      </c>
      <c r="H550" s="426"/>
      <c r="I550" s="431">
        <v>161.80000000000001</v>
      </c>
      <c r="J550" s="431">
        <v>133.80000000000001</v>
      </c>
      <c r="K550" s="431"/>
      <c r="L550" s="431">
        <v>14</v>
      </c>
      <c r="M550" s="431">
        <v>14</v>
      </c>
      <c r="N550" s="330"/>
      <c r="O550" s="431">
        <f t="shared" si="166"/>
        <v>0</v>
      </c>
      <c r="P550" s="431"/>
      <c r="Q550" s="330"/>
      <c r="R550" s="431"/>
      <c r="S550" s="431"/>
      <c r="T550" s="431"/>
      <c r="U550" s="431"/>
      <c r="V550" s="431"/>
      <c r="W550" s="431"/>
      <c r="X550" s="431"/>
      <c r="Y550" s="431"/>
      <c r="Z550" s="431">
        <v>161.80000000000001</v>
      </c>
      <c r="AA550" s="431">
        <v>133.80000000000001</v>
      </c>
      <c r="AB550" s="431"/>
      <c r="AC550" s="431">
        <v>14</v>
      </c>
      <c r="AD550" s="431"/>
      <c r="AE550" s="431">
        <v>14</v>
      </c>
      <c r="AF550" s="431">
        <f t="shared" si="172"/>
        <v>161.80000000000001</v>
      </c>
      <c r="AG550" s="431">
        <v>133.80000000000001</v>
      </c>
      <c r="AH550" s="431"/>
      <c r="AI550" s="431">
        <v>14</v>
      </c>
      <c r="AJ550" s="431"/>
      <c r="AK550" s="431">
        <v>14</v>
      </c>
      <c r="AL550" s="443"/>
      <c r="AM550" s="435"/>
      <c r="AS550" s="269">
        <f t="shared" si="167"/>
        <v>0</v>
      </c>
      <c r="AT550" s="269">
        <f t="shared" si="168"/>
        <v>133.80000000000001</v>
      </c>
      <c r="AU550" s="269">
        <f t="shared" si="169"/>
        <v>0</v>
      </c>
      <c r="AV550" s="269">
        <f t="shared" si="170"/>
        <v>0</v>
      </c>
      <c r="AW550" s="269">
        <f t="shared" si="171"/>
        <v>0</v>
      </c>
    </row>
    <row r="551" spans="1:49" s="273" customFormat="1" ht="30" hidden="1" customHeight="1" outlineLevel="1">
      <c r="A551" s="426"/>
      <c r="B551" s="427" t="s">
        <v>1739</v>
      </c>
      <c r="C551" s="427"/>
      <c r="D551" s="426" t="s">
        <v>1639</v>
      </c>
      <c r="E551" s="426" t="s">
        <v>1740</v>
      </c>
      <c r="F551" s="426" t="s">
        <v>1730</v>
      </c>
      <c r="G551" s="426" t="s">
        <v>265</v>
      </c>
      <c r="H551" s="426"/>
      <c r="I551" s="431">
        <v>161.5</v>
      </c>
      <c r="J551" s="431">
        <v>133.5</v>
      </c>
      <c r="K551" s="431"/>
      <c r="L551" s="431">
        <v>14</v>
      </c>
      <c r="M551" s="431">
        <v>14</v>
      </c>
      <c r="N551" s="330"/>
      <c r="O551" s="431">
        <f t="shared" si="166"/>
        <v>0</v>
      </c>
      <c r="P551" s="431"/>
      <c r="Q551" s="330"/>
      <c r="R551" s="431"/>
      <c r="S551" s="431"/>
      <c r="T551" s="431"/>
      <c r="U551" s="431"/>
      <c r="V551" s="431"/>
      <c r="W551" s="431"/>
      <c r="X551" s="431"/>
      <c r="Y551" s="431"/>
      <c r="Z551" s="431">
        <v>161.5</v>
      </c>
      <c r="AA551" s="431">
        <v>133.5</v>
      </c>
      <c r="AB551" s="431"/>
      <c r="AC551" s="431">
        <v>14</v>
      </c>
      <c r="AD551" s="431"/>
      <c r="AE551" s="431">
        <v>14</v>
      </c>
      <c r="AF551" s="431">
        <f t="shared" si="172"/>
        <v>161.5</v>
      </c>
      <c r="AG551" s="431">
        <v>133.5</v>
      </c>
      <c r="AH551" s="431"/>
      <c r="AI551" s="431">
        <v>14</v>
      </c>
      <c r="AJ551" s="431"/>
      <c r="AK551" s="431">
        <v>14</v>
      </c>
      <c r="AL551" s="443"/>
      <c r="AM551" s="435"/>
      <c r="AS551" s="269">
        <f t="shared" si="167"/>
        <v>0</v>
      </c>
      <c r="AT551" s="269">
        <f t="shared" si="168"/>
        <v>133.5</v>
      </c>
      <c r="AU551" s="269">
        <f t="shared" si="169"/>
        <v>0</v>
      </c>
      <c r="AV551" s="269">
        <f t="shared" si="170"/>
        <v>0</v>
      </c>
      <c r="AW551" s="269">
        <f t="shared" si="171"/>
        <v>0</v>
      </c>
    </row>
    <row r="552" spans="1:49" s="273" customFormat="1" ht="30" hidden="1" customHeight="1" outlineLevel="1">
      <c r="A552" s="426"/>
      <c r="B552" s="427" t="s">
        <v>1741</v>
      </c>
      <c r="C552" s="427"/>
      <c r="D552" s="426" t="s">
        <v>1670</v>
      </c>
      <c r="E552" s="426" t="s">
        <v>1742</v>
      </c>
      <c r="F552" s="426" t="s">
        <v>1730</v>
      </c>
      <c r="G552" s="426" t="s">
        <v>265</v>
      </c>
      <c r="H552" s="426"/>
      <c r="I552" s="431">
        <v>161.5</v>
      </c>
      <c r="J552" s="431">
        <v>133.5</v>
      </c>
      <c r="K552" s="431"/>
      <c r="L552" s="431">
        <v>14</v>
      </c>
      <c r="M552" s="431">
        <v>14</v>
      </c>
      <c r="N552" s="330"/>
      <c r="O552" s="431">
        <f t="shared" si="166"/>
        <v>0</v>
      </c>
      <c r="P552" s="431"/>
      <c r="Q552" s="330"/>
      <c r="R552" s="431"/>
      <c r="S552" s="431"/>
      <c r="T552" s="431"/>
      <c r="U552" s="431"/>
      <c r="V552" s="431"/>
      <c r="W552" s="431"/>
      <c r="X552" s="431"/>
      <c r="Y552" s="431"/>
      <c r="Z552" s="431">
        <v>161.5</v>
      </c>
      <c r="AA552" s="431">
        <v>133.5</v>
      </c>
      <c r="AB552" s="431"/>
      <c r="AC552" s="431">
        <v>14</v>
      </c>
      <c r="AD552" s="431"/>
      <c r="AE552" s="431">
        <v>14</v>
      </c>
      <c r="AF552" s="431">
        <f t="shared" si="172"/>
        <v>161.5</v>
      </c>
      <c r="AG552" s="431">
        <v>133.5</v>
      </c>
      <c r="AH552" s="431"/>
      <c r="AI552" s="431">
        <v>14</v>
      </c>
      <c r="AJ552" s="431"/>
      <c r="AK552" s="431">
        <v>14</v>
      </c>
      <c r="AL552" s="443"/>
      <c r="AM552" s="435"/>
      <c r="AS552" s="269">
        <f t="shared" si="167"/>
        <v>0</v>
      </c>
      <c r="AT552" s="269">
        <f t="shared" si="168"/>
        <v>133.5</v>
      </c>
      <c r="AU552" s="269">
        <f t="shared" si="169"/>
        <v>0</v>
      </c>
      <c r="AV552" s="269">
        <f t="shared" si="170"/>
        <v>0</v>
      </c>
      <c r="AW552" s="269">
        <f t="shared" si="171"/>
        <v>0</v>
      </c>
    </row>
    <row r="553" spans="1:49" s="273" customFormat="1" ht="30" hidden="1" customHeight="1" outlineLevel="1">
      <c r="A553" s="426"/>
      <c r="B553" s="427" t="s">
        <v>1743</v>
      </c>
      <c r="C553" s="427"/>
      <c r="D553" s="426" t="s">
        <v>1744</v>
      </c>
      <c r="E553" s="426" t="s">
        <v>1745</v>
      </c>
      <c r="F553" s="426" t="s">
        <v>1730</v>
      </c>
      <c r="G553" s="426" t="s">
        <v>265</v>
      </c>
      <c r="H553" s="426"/>
      <c r="I553" s="431">
        <v>161.75</v>
      </c>
      <c r="J553" s="431">
        <v>133.75</v>
      </c>
      <c r="K553" s="431"/>
      <c r="L553" s="431">
        <v>14</v>
      </c>
      <c r="M553" s="431">
        <v>14</v>
      </c>
      <c r="N553" s="330"/>
      <c r="O553" s="431">
        <f t="shared" si="166"/>
        <v>0</v>
      </c>
      <c r="P553" s="431"/>
      <c r="Q553" s="330"/>
      <c r="R553" s="431"/>
      <c r="S553" s="431"/>
      <c r="T553" s="431"/>
      <c r="U553" s="431"/>
      <c r="V553" s="431"/>
      <c r="W553" s="431"/>
      <c r="X553" s="431"/>
      <c r="Y553" s="431"/>
      <c r="Z553" s="431">
        <v>161.75</v>
      </c>
      <c r="AA553" s="431">
        <v>133.75</v>
      </c>
      <c r="AB553" s="431"/>
      <c r="AC553" s="431">
        <v>14</v>
      </c>
      <c r="AD553" s="431"/>
      <c r="AE553" s="431">
        <v>14</v>
      </c>
      <c r="AF553" s="431">
        <f t="shared" si="172"/>
        <v>161.75</v>
      </c>
      <c r="AG553" s="431">
        <v>133.75</v>
      </c>
      <c r="AH553" s="431"/>
      <c r="AI553" s="431">
        <v>14</v>
      </c>
      <c r="AJ553" s="431"/>
      <c r="AK553" s="431">
        <v>14</v>
      </c>
      <c r="AL553" s="443"/>
      <c r="AM553" s="435"/>
      <c r="AS553" s="269">
        <f t="shared" si="167"/>
        <v>0</v>
      </c>
      <c r="AT553" s="269">
        <f t="shared" si="168"/>
        <v>133.75</v>
      </c>
      <c r="AU553" s="269">
        <f t="shared" si="169"/>
        <v>0</v>
      </c>
      <c r="AV553" s="269">
        <f t="shared" si="170"/>
        <v>0</v>
      </c>
      <c r="AW553" s="269">
        <f t="shared" si="171"/>
        <v>0</v>
      </c>
    </row>
    <row r="554" spans="1:49" s="273" customFormat="1" ht="30" hidden="1" customHeight="1" outlineLevel="1">
      <c r="A554" s="426"/>
      <c r="B554" s="427" t="s">
        <v>1746</v>
      </c>
      <c r="C554" s="427"/>
      <c r="D554" s="426" t="s">
        <v>1744</v>
      </c>
      <c r="E554" s="426" t="s">
        <v>1747</v>
      </c>
      <c r="F554" s="426" t="s">
        <v>1730</v>
      </c>
      <c r="G554" s="426" t="s">
        <v>265</v>
      </c>
      <c r="H554" s="426"/>
      <c r="I554" s="431">
        <v>161.75</v>
      </c>
      <c r="J554" s="431">
        <v>133.75</v>
      </c>
      <c r="K554" s="431"/>
      <c r="L554" s="431">
        <v>14</v>
      </c>
      <c r="M554" s="431">
        <v>14</v>
      </c>
      <c r="N554" s="330"/>
      <c r="O554" s="431">
        <f t="shared" ref="O554:O577" si="173">SUM(P554:S554)</f>
        <v>0</v>
      </c>
      <c r="P554" s="431"/>
      <c r="Q554" s="330"/>
      <c r="R554" s="431"/>
      <c r="S554" s="431"/>
      <c r="T554" s="431"/>
      <c r="U554" s="431"/>
      <c r="V554" s="431"/>
      <c r="W554" s="431"/>
      <c r="X554" s="431"/>
      <c r="Y554" s="431"/>
      <c r="Z554" s="431">
        <v>161.75</v>
      </c>
      <c r="AA554" s="431">
        <v>133.75</v>
      </c>
      <c r="AB554" s="431"/>
      <c r="AC554" s="431">
        <v>14</v>
      </c>
      <c r="AD554" s="431"/>
      <c r="AE554" s="431">
        <v>14</v>
      </c>
      <c r="AF554" s="431">
        <f t="shared" si="172"/>
        <v>161.75</v>
      </c>
      <c r="AG554" s="431">
        <v>133.75</v>
      </c>
      <c r="AH554" s="431"/>
      <c r="AI554" s="431">
        <v>14</v>
      </c>
      <c r="AJ554" s="431"/>
      <c r="AK554" s="431">
        <v>14</v>
      </c>
      <c r="AL554" s="443"/>
      <c r="AM554" s="435"/>
      <c r="AS554" s="269">
        <f t="shared" si="167"/>
        <v>0</v>
      </c>
      <c r="AT554" s="269">
        <f t="shared" si="168"/>
        <v>133.75</v>
      </c>
      <c r="AU554" s="269">
        <f t="shared" si="169"/>
        <v>0</v>
      </c>
      <c r="AV554" s="269">
        <f t="shared" si="170"/>
        <v>0</v>
      </c>
      <c r="AW554" s="269">
        <f t="shared" si="171"/>
        <v>0</v>
      </c>
    </row>
    <row r="555" spans="1:49" s="273" customFormat="1" ht="30" hidden="1" customHeight="1" outlineLevel="1">
      <c r="A555" s="426"/>
      <c r="B555" s="427" t="s">
        <v>1748</v>
      </c>
      <c r="C555" s="427"/>
      <c r="D555" s="426" t="s">
        <v>1744</v>
      </c>
      <c r="E555" s="426" t="s">
        <v>1749</v>
      </c>
      <c r="F555" s="426" t="s">
        <v>1730</v>
      </c>
      <c r="G555" s="426" t="s">
        <v>265</v>
      </c>
      <c r="H555" s="426"/>
      <c r="I555" s="431">
        <v>161.75</v>
      </c>
      <c r="J555" s="431">
        <v>133.75</v>
      </c>
      <c r="K555" s="431"/>
      <c r="L555" s="431">
        <v>14</v>
      </c>
      <c r="M555" s="431">
        <v>14</v>
      </c>
      <c r="N555" s="330"/>
      <c r="O555" s="431">
        <f t="shared" si="173"/>
        <v>0</v>
      </c>
      <c r="P555" s="431"/>
      <c r="Q555" s="330"/>
      <c r="R555" s="431"/>
      <c r="S555" s="431"/>
      <c r="T555" s="431"/>
      <c r="U555" s="431"/>
      <c r="V555" s="431"/>
      <c r="W555" s="431"/>
      <c r="X555" s="431"/>
      <c r="Y555" s="431"/>
      <c r="Z555" s="431">
        <v>161.75</v>
      </c>
      <c r="AA555" s="431">
        <v>133.75</v>
      </c>
      <c r="AB555" s="431"/>
      <c r="AC555" s="431">
        <v>14</v>
      </c>
      <c r="AD555" s="431"/>
      <c r="AE555" s="431">
        <v>14</v>
      </c>
      <c r="AF555" s="431">
        <f t="shared" si="172"/>
        <v>161.75</v>
      </c>
      <c r="AG555" s="431">
        <v>133.75</v>
      </c>
      <c r="AH555" s="431"/>
      <c r="AI555" s="431">
        <v>14</v>
      </c>
      <c r="AJ555" s="431"/>
      <c r="AK555" s="431">
        <v>14</v>
      </c>
      <c r="AL555" s="443"/>
      <c r="AM555" s="435"/>
      <c r="AS555" s="269">
        <f t="shared" si="167"/>
        <v>0</v>
      </c>
      <c r="AT555" s="269">
        <f t="shared" si="168"/>
        <v>133.75</v>
      </c>
      <c r="AU555" s="269">
        <f t="shared" si="169"/>
        <v>0</v>
      </c>
      <c r="AV555" s="269">
        <f t="shared" si="170"/>
        <v>0</v>
      </c>
      <c r="AW555" s="269">
        <f t="shared" si="171"/>
        <v>0</v>
      </c>
    </row>
    <row r="556" spans="1:49" s="273" customFormat="1" ht="30" hidden="1" customHeight="1" outlineLevel="1">
      <c r="A556" s="426"/>
      <c r="B556" s="427" t="s">
        <v>1750</v>
      </c>
      <c r="C556" s="427"/>
      <c r="D556" s="426" t="s">
        <v>1744</v>
      </c>
      <c r="E556" s="426" t="s">
        <v>1751</v>
      </c>
      <c r="F556" s="426" t="s">
        <v>1730</v>
      </c>
      <c r="G556" s="426" t="s">
        <v>265</v>
      </c>
      <c r="H556" s="426"/>
      <c r="I556" s="431">
        <v>162.75</v>
      </c>
      <c r="J556" s="431">
        <v>134.75</v>
      </c>
      <c r="K556" s="431"/>
      <c r="L556" s="431">
        <v>14</v>
      </c>
      <c r="M556" s="431">
        <v>14</v>
      </c>
      <c r="N556" s="330"/>
      <c r="O556" s="431">
        <f t="shared" si="173"/>
        <v>0</v>
      </c>
      <c r="P556" s="431"/>
      <c r="Q556" s="330"/>
      <c r="R556" s="431"/>
      <c r="S556" s="431"/>
      <c r="T556" s="431"/>
      <c r="U556" s="431"/>
      <c r="V556" s="431"/>
      <c r="W556" s="431"/>
      <c r="X556" s="431"/>
      <c r="Y556" s="431"/>
      <c r="Z556" s="431">
        <v>162.75</v>
      </c>
      <c r="AA556" s="431">
        <v>134.75</v>
      </c>
      <c r="AB556" s="431"/>
      <c r="AC556" s="431">
        <v>14</v>
      </c>
      <c r="AD556" s="431"/>
      <c r="AE556" s="431">
        <v>14</v>
      </c>
      <c r="AF556" s="431">
        <f t="shared" si="172"/>
        <v>162.75</v>
      </c>
      <c r="AG556" s="431">
        <v>134.75</v>
      </c>
      <c r="AH556" s="431"/>
      <c r="AI556" s="431">
        <v>14</v>
      </c>
      <c r="AJ556" s="431"/>
      <c r="AK556" s="431">
        <v>14</v>
      </c>
      <c r="AL556" s="443"/>
      <c r="AM556" s="435"/>
      <c r="AS556" s="269">
        <f t="shared" si="167"/>
        <v>0</v>
      </c>
      <c r="AT556" s="269">
        <f t="shared" si="168"/>
        <v>134.75</v>
      </c>
      <c r="AU556" s="269">
        <f t="shared" si="169"/>
        <v>0</v>
      </c>
      <c r="AV556" s="269">
        <f t="shared" si="170"/>
        <v>0</v>
      </c>
      <c r="AW556" s="269">
        <f t="shared" si="171"/>
        <v>0</v>
      </c>
    </row>
    <row r="557" spans="1:49" s="273" customFormat="1" ht="30" hidden="1" customHeight="1" outlineLevel="1">
      <c r="A557" s="426"/>
      <c r="B557" s="427" t="s">
        <v>1752</v>
      </c>
      <c r="C557" s="427"/>
      <c r="D557" s="426" t="s">
        <v>1744</v>
      </c>
      <c r="E557" s="426" t="s">
        <v>1753</v>
      </c>
      <c r="F557" s="426" t="s">
        <v>1730</v>
      </c>
      <c r="G557" s="426" t="s">
        <v>265</v>
      </c>
      <c r="H557" s="426"/>
      <c r="I557" s="431">
        <v>162.75</v>
      </c>
      <c r="J557" s="431">
        <v>134.75</v>
      </c>
      <c r="K557" s="431"/>
      <c r="L557" s="431">
        <v>14</v>
      </c>
      <c r="M557" s="431">
        <v>14</v>
      </c>
      <c r="N557" s="330"/>
      <c r="O557" s="431">
        <f t="shared" si="173"/>
        <v>0</v>
      </c>
      <c r="P557" s="431"/>
      <c r="Q557" s="330"/>
      <c r="R557" s="431"/>
      <c r="S557" s="431"/>
      <c r="T557" s="431"/>
      <c r="U557" s="431"/>
      <c r="V557" s="431"/>
      <c r="W557" s="431"/>
      <c r="X557" s="431"/>
      <c r="Y557" s="431"/>
      <c r="Z557" s="431">
        <v>162.75</v>
      </c>
      <c r="AA557" s="431">
        <v>134.75</v>
      </c>
      <c r="AB557" s="431"/>
      <c r="AC557" s="431">
        <v>14</v>
      </c>
      <c r="AD557" s="431"/>
      <c r="AE557" s="431">
        <v>14</v>
      </c>
      <c r="AF557" s="431">
        <f t="shared" si="172"/>
        <v>162.75</v>
      </c>
      <c r="AG557" s="431">
        <v>134.75</v>
      </c>
      <c r="AH557" s="431"/>
      <c r="AI557" s="431">
        <v>14</v>
      </c>
      <c r="AJ557" s="431"/>
      <c r="AK557" s="431">
        <v>14</v>
      </c>
      <c r="AL557" s="443"/>
      <c r="AM557" s="435"/>
      <c r="AS557" s="269">
        <f t="shared" si="167"/>
        <v>0</v>
      </c>
      <c r="AT557" s="269">
        <f t="shared" si="168"/>
        <v>134.75</v>
      </c>
      <c r="AU557" s="269">
        <f t="shared" si="169"/>
        <v>0</v>
      </c>
      <c r="AV557" s="269">
        <f t="shared" si="170"/>
        <v>0</v>
      </c>
      <c r="AW557" s="269">
        <f t="shared" si="171"/>
        <v>0</v>
      </c>
    </row>
    <row r="558" spans="1:49" s="273" customFormat="1" ht="30" hidden="1" customHeight="1" outlineLevel="1">
      <c r="A558" s="426"/>
      <c r="B558" s="427" t="s">
        <v>1754</v>
      </c>
      <c r="C558" s="427"/>
      <c r="D558" s="426" t="s">
        <v>1744</v>
      </c>
      <c r="E558" s="426" t="s">
        <v>1755</v>
      </c>
      <c r="F558" s="426" t="s">
        <v>1730</v>
      </c>
      <c r="G558" s="426" t="s">
        <v>265</v>
      </c>
      <c r="H558" s="426"/>
      <c r="I558" s="431">
        <v>162.75</v>
      </c>
      <c r="J558" s="431">
        <v>134.75</v>
      </c>
      <c r="K558" s="431"/>
      <c r="L558" s="431">
        <v>14</v>
      </c>
      <c r="M558" s="431">
        <v>14</v>
      </c>
      <c r="N558" s="330"/>
      <c r="O558" s="431">
        <f t="shared" si="173"/>
        <v>0</v>
      </c>
      <c r="P558" s="431"/>
      <c r="Q558" s="330"/>
      <c r="R558" s="431"/>
      <c r="S558" s="431"/>
      <c r="T558" s="431"/>
      <c r="U558" s="431"/>
      <c r="V558" s="431"/>
      <c r="W558" s="431"/>
      <c r="X558" s="431"/>
      <c r="Y558" s="431"/>
      <c r="Z558" s="431">
        <v>162.75</v>
      </c>
      <c r="AA558" s="431">
        <v>134.75</v>
      </c>
      <c r="AB558" s="431"/>
      <c r="AC558" s="431">
        <v>14</v>
      </c>
      <c r="AD558" s="431"/>
      <c r="AE558" s="431">
        <v>14</v>
      </c>
      <c r="AF558" s="431">
        <f t="shared" si="172"/>
        <v>162.75</v>
      </c>
      <c r="AG558" s="431">
        <v>134.75</v>
      </c>
      <c r="AH558" s="431"/>
      <c r="AI558" s="431">
        <v>14</v>
      </c>
      <c r="AJ558" s="431"/>
      <c r="AK558" s="431">
        <v>14</v>
      </c>
      <c r="AL558" s="443"/>
      <c r="AM558" s="435"/>
      <c r="AS558" s="269">
        <f t="shared" si="167"/>
        <v>0</v>
      </c>
      <c r="AT558" s="269">
        <f t="shared" si="168"/>
        <v>134.75</v>
      </c>
      <c r="AU558" s="269">
        <f t="shared" si="169"/>
        <v>0</v>
      </c>
      <c r="AV558" s="269">
        <f t="shared" si="170"/>
        <v>0</v>
      </c>
      <c r="AW558" s="269">
        <f t="shared" si="171"/>
        <v>0</v>
      </c>
    </row>
    <row r="559" spans="1:49" s="273" customFormat="1" ht="30" hidden="1" customHeight="1" outlineLevel="1">
      <c r="A559" s="426"/>
      <c r="B559" s="427" t="s">
        <v>1756</v>
      </c>
      <c r="C559" s="427"/>
      <c r="D559" s="426" t="s">
        <v>1744</v>
      </c>
      <c r="E559" s="426" t="s">
        <v>1757</v>
      </c>
      <c r="F559" s="426" t="s">
        <v>1730</v>
      </c>
      <c r="G559" s="426" t="s">
        <v>265</v>
      </c>
      <c r="H559" s="426"/>
      <c r="I559" s="431">
        <v>162.15</v>
      </c>
      <c r="J559" s="431">
        <v>134.15</v>
      </c>
      <c r="K559" s="431"/>
      <c r="L559" s="431">
        <v>14</v>
      </c>
      <c r="M559" s="431">
        <v>14</v>
      </c>
      <c r="N559" s="330"/>
      <c r="O559" s="431">
        <f t="shared" si="173"/>
        <v>0</v>
      </c>
      <c r="P559" s="431"/>
      <c r="Q559" s="330"/>
      <c r="R559" s="431"/>
      <c r="S559" s="431"/>
      <c r="T559" s="431"/>
      <c r="U559" s="431"/>
      <c r="V559" s="431"/>
      <c r="W559" s="431"/>
      <c r="X559" s="431"/>
      <c r="Y559" s="431"/>
      <c r="Z559" s="431">
        <v>162.15</v>
      </c>
      <c r="AA559" s="431">
        <v>134.15</v>
      </c>
      <c r="AB559" s="431"/>
      <c r="AC559" s="431">
        <v>14</v>
      </c>
      <c r="AD559" s="431"/>
      <c r="AE559" s="431">
        <v>14</v>
      </c>
      <c r="AF559" s="431">
        <f t="shared" si="172"/>
        <v>162.15</v>
      </c>
      <c r="AG559" s="431">
        <v>134.15</v>
      </c>
      <c r="AH559" s="431"/>
      <c r="AI559" s="431">
        <v>14</v>
      </c>
      <c r="AJ559" s="431"/>
      <c r="AK559" s="431">
        <v>14</v>
      </c>
      <c r="AL559" s="443"/>
      <c r="AM559" s="435"/>
      <c r="AS559" s="269">
        <f t="shared" si="167"/>
        <v>0</v>
      </c>
      <c r="AT559" s="269">
        <f t="shared" si="168"/>
        <v>134.15</v>
      </c>
      <c r="AU559" s="269">
        <f t="shared" si="169"/>
        <v>0</v>
      </c>
      <c r="AV559" s="269">
        <f t="shared" si="170"/>
        <v>0</v>
      </c>
      <c r="AW559" s="269">
        <f t="shared" si="171"/>
        <v>0</v>
      </c>
    </row>
    <row r="560" spans="1:49" s="273" customFormat="1" ht="30" hidden="1" customHeight="1" outlineLevel="1">
      <c r="A560" s="426"/>
      <c r="B560" s="427" t="s">
        <v>1758</v>
      </c>
      <c r="C560" s="427"/>
      <c r="D560" s="426" t="s">
        <v>1744</v>
      </c>
      <c r="E560" s="426" t="s">
        <v>1759</v>
      </c>
      <c r="F560" s="426" t="s">
        <v>1730</v>
      </c>
      <c r="G560" s="426" t="s">
        <v>265</v>
      </c>
      <c r="H560" s="426"/>
      <c r="I560" s="431">
        <v>162.05000000000001</v>
      </c>
      <c r="J560" s="431">
        <v>134.05000000000001</v>
      </c>
      <c r="K560" s="431"/>
      <c r="L560" s="431">
        <v>14</v>
      </c>
      <c r="M560" s="431">
        <v>14</v>
      </c>
      <c r="N560" s="330"/>
      <c r="O560" s="431">
        <f t="shared" si="173"/>
        <v>0</v>
      </c>
      <c r="P560" s="431"/>
      <c r="Q560" s="330"/>
      <c r="R560" s="431"/>
      <c r="S560" s="431"/>
      <c r="T560" s="431"/>
      <c r="U560" s="431"/>
      <c r="V560" s="431"/>
      <c r="W560" s="431"/>
      <c r="X560" s="431"/>
      <c r="Y560" s="431"/>
      <c r="Z560" s="431">
        <v>162.05000000000001</v>
      </c>
      <c r="AA560" s="431">
        <v>134.05000000000001</v>
      </c>
      <c r="AB560" s="431"/>
      <c r="AC560" s="431">
        <v>14</v>
      </c>
      <c r="AD560" s="431"/>
      <c r="AE560" s="431">
        <v>14</v>
      </c>
      <c r="AF560" s="431">
        <f t="shared" si="172"/>
        <v>162.05000000000001</v>
      </c>
      <c r="AG560" s="431">
        <v>134.05000000000001</v>
      </c>
      <c r="AH560" s="431"/>
      <c r="AI560" s="431">
        <v>14</v>
      </c>
      <c r="AJ560" s="431"/>
      <c r="AK560" s="431">
        <v>14</v>
      </c>
      <c r="AL560" s="443"/>
      <c r="AM560" s="435"/>
      <c r="AS560" s="269">
        <f t="shared" si="167"/>
        <v>0</v>
      </c>
      <c r="AT560" s="269">
        <f t="shared" si="168"/>
        <v>134.05000000000001</v>
      </c>
      <c r="AU560" s="269">
        <f t="shared" si="169"/>
        <v>0</v>
      </c>
      <c r="AV560" s="269">
        <f t="shared" si="170"/>
        <v>0</v>
      </c>
      <c r="AW560" s="269">
        <f t="shared" si="171"/>
        <v>0</v>
      </c>
    </row>
    <row r="561" spans="1:49" s="273" customFormat="1" ht="30" hidden="1" customHeight="1" outlineLevel="1">
      <c r="A561" s="426"/>
      <c r="B561" s="427" t="s">
        <v>1760</v>
      </c>
      <c r="C561" s="427"/>
      <c r="D561" s="426" t="s">
        <v>1761</v>
      </c>
      <c r="E561" s="426" t="s">
        <v>1685</v>
      </c>
      <c r="F561" s="426" t="s">
        <v>1762</v>
      </c>
      <c r="G561" s="426" t="s">
        <v>265</v>
      </c>
      <c r="H561" s="426"/>
      <c r="I561" s="431">
        <v>161.80000000000001</v>
      </c>
      <c r="J561" s="431">
        <v>133.80000000000001</v>
      </c>
      <c r="K561" s="431"/>
      <c r="L561" s="431">
        <v>14</v>
      </c>
      <c r="M561" s="431">
        <v>14</v>
      </c>
      <c r="N561" s="330"/>
      <c r="O561" s="431">
        <f t="shared" si="173"/>
        <v>0</v>
      </c>
      <c r="P561" s="431"/>
      <c r="Q561" s="330"/>
      <c r="R561" s="431"/>
      <c r="S561" s="431"/>
      <c r="T561" s="431"/>
      <c r="U561" s="431"/>
      <c r="V561" s="431"/>
      <c r="W561" s="431"/>
      <c r="X561" s="431"/>
      <c r="Y561" s="431"/>
      <c r="Z561" s="431">
        <v>161.80000000000001</v>
      </c>
      <c r="AA561" s="431">
        <v>133.80000000000001</v>
      </c>
      <c r="AB561" s="431"/>
      <c r="AC561" s="431">
        <v>14</v>
      </c>
      <c r="AD561" s="431"/>
      <c r="AE561" s="431">
        <v>14</v>
      </c>
      <c r="AF561" s="431">
        <f t="shared" si="172"/>
        <v>161.80000000000001</v>
      </c>
      <c r="AG561" s="431">
        <v>133.80000000000001</v>
      </c>
      <c r="AH561" s="431"/>
      <c r="AI561" s="431">
        <v>14</v>
      </c>
      <c r="AJ561" s="431"/>
      <c r="AK561" s="431">
        <v>14</v>
      </c>
      <c r="AL561" s="443"/>
      <c r="AM561" s="435"/>
      <c r="AS561" s="269">
        <f t="shared" si="167"/>
        <v>0</v>
      </c>
      <c r="AT561" s="269">
        <f t="shared" si="168"/>
        <v>133.80000000000001</v>
      </c>
      <c r="AU561" s="269">
        <f t="shared" si="169"/>
        <v>0</v>
      </c>
      <c r="AV561" s="269">
        <f t="shared" si="170"/>
        <v>0</v>
      </c>
      <c r="AW561" s="269">
        <f t="shared" si="171"/>
        <v>0</v>
      </c>
    </row>
    <row r="562" spans="1:49" s="273" customFormat="1" ht="30" hidden="1" customHeight="1" outlineLevel="1">
      <c r="A562" s="426"/>
      <c r="B562" s="427" t="s">
        <v>1763</v>
      </c>
      <c r="C562" s="427"/>
      <c r="D562" s="426" t="s">
        <v>1728</v>
      </c>
      <c r="E562" s="426" t="s">
        <v>1764</v>
      </c>
      <c r="F562" s="426" t="s">
        <v>1765</v>
      </c>
      <c r="G562" s="426" t="s">
        <v>1766</v>
      </c>
      <c r="H562" s="426"/>
      <c r="I562" s="431">
        <v>166</v>
      </c>
      <c r="J562" s="431">
        <v>138</v>
      </c>
      <c r="K562" s="431"/>
      <c r="L562" s="431">
        <v>14</v>
      </c>
      <c r="M562" s="431">
        <v>14</v>
      </c>
      <c r="N562" s="330"/>
      <c r="O562" s="431">
        <f t="shared" si="173"/>
        <v>0</v>
      </c>
      <c r="P562" s="431"/>
      <c r="Q562" s="330"/>
      <c r="R562" s="431"/>
      <c r="S562" s="431"/>
      <c r="T562" s="431"/>
      <c r="U562" s="431"/>
      <c r="V562" s="431"/>
      <c r="W562" s="431"/>
      <c r="X562" s="431"/>
      <c r="Y562" s="431"/>
      <c r="Z562" s="431">
        <v>166</v>
      </c>
      <c r="AA562" s="431">
        <v>138</v>
      </c>
      <c r="AB562" s="431"/>
      <c r="AC562" s="431">
        <v>14</v>
      </c>
      <c r="AD562" s="431"/>
      <c r="AE562" s="431">
        <v>14</v>
      </c>
      <c r="AF562" s="431">
        <f t="shared" si="172"/>
        <v>166</v>
      </c>
      <c r="AG562" s="431">
        <v>138</v>
      </c>
      <c r="AH562" s="431"/>
      <c r="AI562" s="431">
        <v>14</v>
      </c>
      <c r="AJ562" s="431"/>
      <c r="AK562" s="431">
        <v>14</v>
      </c>
      <c r="AL562" s="443"/>
      <c r="AM562" s="435"/>
      <c r="AS562" s="269">
        <f t="shared" si="167"/>
        <v>0</v>
      </c>
      <c r="AT562" s="269">
        <f t="shared" si="168"/>
        <v>138</v>
      </c>
      <c r="AU562" s="269">
        <f t="shared" si="169"/>
        <v>0</v>
      </c>
      <c r="AV562" s="269">
        <f t="shared" si="170"/>
        <v>0</v>
      </c>
      <c r="AW562" s="269">
        <f t="shared" si="171"/>
        <v>0</v>
      </c>
    </row>
    <row r="563" spans="1:49" s="273" customFormat="1" ht="30" hidden="1" customHeight="1" outlineLevel="1">
      <c r="A563" s="426"/>
      <c r="B563" s="427" t="s">
        <v>1767</v>
      </c>
      <c r="C563" s="427"/>
      <c r="D563" s="426" t="s">
        <v>1728</v>
      </c>
      <c r="E563" s="426" t="s">
        <v>1768</v>
      </c>
      <c r="F563" s="426" t="s">
        <v>1765</v>
      </c>
      <c r="G563" s="426" t="s">
        <v>1766</v>
      </c>
      <c r="H563" s="426"/>
      <c r="I563" s="431">
        <v>166</v>
      </c>
      <c r="J563" s="431">
        <v>138</v>
      </c>
      <c r="K563" s="431"/>
      <c r="L563" s="431">
        <v>14</v>
      </c>
      <c r="M563" s="431">
        <v>14</v>
      </c>
      <c r="N563" s="330"/>
      <c r="O563" s="431">
        <f t="shared" si="173"/>
        <v>0</v>
      </c>
      <c r="P563" s="431"/>
      <c r="Q563" s="330"/>
      <c r="R563" s="431"/>
      <c r="S563" s="431"/>
      <c r="T563" s="431"/>
      <c r="U563" s="431"/>
      <c r="V563" s="431"/>
      <c r="W563" s="431"/>
      <c r="X563" s="431"/>
      <c r="Y563" s="431"/>
      <c r="Z563" s="431">
        <v>166</v>
      </c>
      <c r="AA563" s="431">
        <v>138</v>
      </c>
      <c r="AB563" s="431"/>
      <c r="AC563" s="431">
        <v>14</v>
      </c>
      <c r="AD563" s="431"/>
      <c r="AE563" s="431">
        <v>14</v>
      </c>
      <c r="AF563" s="431">
        <f t="shared" si="172"/>
        <v>166</v>
      </c>
      <c r="AG563" s="431">
        <v>138</v>
      </c>
      <c r="AH563" s="431"/>
      <c r="AI563" s="431">
        <v>14</v>
      </c>
      <c r="AJ563" s="431"/>
      <c r="AK563" s="431">
        <v>14</v>
      </c>
      <c r="AL563" s="443"/>
      <c r="AM563" s="435"/>
      <c r="AS563" s="269">
        <f t="shared" si="167"/>
        <v>0</v>
      </c>
      <c r="AT563" s="269">
        <f t="shared" si="168"/>
        <v>138</v>
      </c>
      <c r="AU563" s="269">
        <f t="shared" si="169"/>
        <v>0</v>
      </c>
      <c r="AV563" s="269">
        <f t="shared" si="170"/>
        <v>0</v>
      </c>
      <c r="AW563" s="269">
        <f t="shared" si="171"/>
        <v>0</v>
      </c>
    </row>
    <row r="564" spans="1:49" s="273" customFormat="1" ht="30" hidden="1" customHeight="1" outlineLevel="1">
      <c r="A564" s="426"/>
      <c r="B564" s="427" t="s">
        <v>1769</v>
      </c>
      <c r="C564" s="427"/>
      <c r="D564" s="426" t="s">
        <v>1728</v>
      </c>
      <c r="E564" s="426" t="s">
        <v>1678</v>
      </c>
      <c r="F564" s="426" t="s">
        <v>1765</v>
      </c>
      <c r="G564" s="426" t="s">
        <v>1766</v>
      </c>
      <c r="H564" s="426"/>
      <c r="I564" s="431">
        <v>166</v>
      </c>
      <c r="J564" s="431">
        <v>138</v>
      </c>
      <c r="K564" s="431"/>
      <c r="L564" s="431">
        <v>14</v>
      </c>
      <c r="M564" s="431">
        <v>14</v>
      </c>
      <c r="N564" s="330"/>
      <c r="O564" s="431">
        <f t="shared" si="173"/>
        <v>0</v>
      </c>
      <c r="P564" s="431"/>
      <c r="Q564" s="330"/>
      <c r="R564" s="431"/>
      <c r="S564" s="431"/>
      <c r="T564" s="431"/>
      <c r="U564" s="431"/>
      <c r="V564" s="431"/>
      <c r="W564" s="431"/>
      <c r="X564" s="431"/>
      <c r="Y564" s="431"/>
      <c r="Z564" s="431">
        <v>166</v>
      </c>
      <c r="AA564" s="431">
        <v>138</v>
      </c>
      <c r="AB564" s="431"/>
      <c r="AC564" s="431">
        <v>14</v>
      </c>
      <c r="AD564" s="431"/>
      <c r="AE564" s="431">
        <v>14</v>
      </c>
      <c r="AF564" s="431">
        <f t="shared" si="172"/>
        <v>166</v>
      </c>
      <c r="AG564" s="431">
        <v>138</v>
      </c>
      <c r="AH564" s="431"/>
      <c r="AI564" s="431">
        <v>14</v>
      </c>
      <c r="AJ564" s="431"/>
      <c r="AK564" s="431">
        <v>14</v>
      </c>
      <c r="AL564" s="443"/>
      <c r="AM564" s="435"/>
      <c r="AS564" s="269">
        <f t="shared" si="167"/>
        <v>0</v>
      </c>
      <c r="AT564" s="269">
        <f t="shared" si="168"/>
        <v>138</v>
      </c>
      <c r="AU564" s="269">
        <f t="shared" si="169"/>
        <v>0</v>
      </c>
      <c r="AV564" s="269">
        <f t="shared" si="170"/>
        <v>0</v>
      </c>
      <c r="AW564" s="269">
        <f t="shared" si="171"/>
        <v>0</v>
      </c>
    </row>
    <row r="565" spans="1:49" s="273" customFormat="1" ht="30" hidden="1" customHeight="1" outlineLevel="1">
      <c r="A565" s="426"/>
      <c r="B565" s="427" t="s">
        <v>1770</v>
      </c>
      <c r="C565" s="427"/>
      <c r="D565" s="426" t="s">
        <v>1735</v>
      </c>
      <c r="E565" s="426" t="s">
        <v>1736</v>
      </c>
      <c r="F565" s="426" t="s">
        <v>1765</v>
      </c>
      <c r="G565" s="426" t="s">
        <v>1766</v>
      </c>
      <c r="H565" s="426"/>
      <c r="I565" s="431">
        <v>166</v>
      </c>
      <c r="J565" s="431">
        <v>138</v>
      </c>
      <c r="K565" s="431"/>
      <c r="L565" s="431">
        <v>14</v>
      </c>
      <c r="M565" s="431">
        <v>14</v>
      </c>
      <c r="N565" s="330"/>
      <c r="O565" s="431">
        <f t="shared" si="173"/>
        <v>0</v>
      </c>
      <c r="P565" s="431"/>
      <c r="Q565" s="330"/>
      <c r="R565" s="431"/>
      <c r="S565" s="431"/>
      <c r="T565" s="431"/>
      <c r="U565" s="431"/>
      <c r="V565" s="431"/>
      <c r="W565" s="431"/>
      <c r="X565" s="431"/>
      <c r="Y565" s="431"/>
      <c r="Z565" s="431">
        <v>166</v>
      </c>
      <c r="AA565" s="431">
        <v>138</v>
      </c>
      <c r="AB565" s="431"/>
      <c r="AC565" s="431">
        <v>14</v>
      </c>
      <c r="AD565" s="431"/>
      <c r="AE565" s="431">
        <v>14</v>
      </c>
      <c r="AF565" s="431">
        <f t="shared" si="172"/>
        <v>166</v>
      </c>
      <c r="AG565" s="431">
        <v>138</v>
      </c>
      <c r="AH565" s="431"/>
      <c r="AI565" s="431">
        <v>14</v>
      </c>
      <c r="AJ565" s="431"/>
      <c r="AK565" s="431">
        <v>14</v>
      </c>
      <c r="AL565" s="443"/>
      <c r="AM565" s="435"/>
      <c r="AS565" s="269">
        <f t="shared" si="167"/>
        <v>0</v>
      </c>
      <c r="AT565" s="269">
        <f t="shared" si="168"/>
        <v>138</v>
      </c>
      <c r="AU565" s="269">
        <f t="shared" si="169"/>
        <v>0</v>
      </c>
      <c r="AV565" s="269">
        <f t="shared" si="170"/>
        <v>0</v>
      </c>
      <c r="AW565" s="269">
        <f t="shared" si="171"/>
        <v>0</v>
      </c>
    </row>
    <row r="566" spans="1:49" s="273" customFormat="1" ht="30" hidden="1" customHeight="1" outlineLevel="1">
      <c r="A566" s="426"/>
      <c r="B566" s="427" t="s">
        <v>1771</v>
      </c>
      <c r="C566" s="427"/>
      <c r="D566" s="426" t="s">
        <v>1735</v>
      </c>
      <c r="E566" s="426" t="s">
        <v>1738</v>
      </c>
      <c r="F566" s="426" t="s">
        <v>1765</v>
      </c>
      <c r="G566" s="426" t="s">
        <v>1766</v>
      </c>
      <c r="H566" s="426"/>
      <c r="I566" s="431">
        <v>166</v>
      </c>
      <c r="J566" s="431">
        <v>138</v>
      </c>
      <c r="K566" s="431"/>
      <c r="L566" s="431">
        <v>14</v>
      </c>
      <c r="M566" s="431">
        <v>14</v>
      </c>
      <c r="N566" s="330"/>
      <c r="O566" s="431">
        <f t="shared" si="173"/>
        <v>0</v>
      </c>
      <c r="P566" s="431"/>
      <c r="Q566" s="330"/>
      <c r="R566" s="431"/>
      <c r="S566" s="431"/>
      <c r="T566" s="431"/>
      <c r="U566" s="431"/>
      <c r="V566" s="431"/>
      <c r="W566" s="431"/>
      <c r="X566" s="431"/>
      <c r="Y566" s="431"/>
      <c r="Z566" s="431">
        <v>166</v>
      </c>
      <c r="AA566" s="431">
        <v>138</v>
      </c>
      <c r="AB566" s="431"/>
      <c r="AC566" s="431">
        <v>14</v>
      </c>
      <c r="AD566" s="431"/>
      <c r="AE566" s="431">
        <v>14</v>
      </c>
      <c r="AF566" s="431">
        <f t="shared" si="172"/>
        <v>166</v>
      </c>
      <c r="AG566" s="431">
        <v>138</v>
      </c>
      <c r="AH566" s="431"/>
      <c r="AI566" s="431">
        <v>14</v>
      </c>
      <c r="AJ566" s="431"/>
      <c r="AK566" s="431">
        <v>14</v>
      </c>
      <c r="AL566" s="443"/>
      <c r="AM566" s="435"/>
      <c r="AS566" s="269">
        <f t="shared" si="167"/>
        <v>0</v>
      </c>
      <c r="AT566" s="269">
        <f t="shared" si="168"/>
        <v>138</v>
      </c>
      <c r="AU566" s="269">
        <f t="shared" si="169"/>
        <v>0</v>
      </c>
      <c r="AV566" s="269">
        <f t="shared" si="170"/>
        <v>0</v>
      </c>
      <c r="AW566" s="269">
        <f t="shared" si="171"/>
        <v>0</v>
      </c>
    </row>
    <row r="567" spans="1:49" s="273" customFormat="1" ht="30" hidden="1" customHeight="1" outlineLevel="1">
      <c r="A567" s="426"/>
      <c r="B567" s="427" t="s">
        <v>1772</v>
      </c>
      <c r="C567" s="427"/>
      <c r="D567" s="426" t="s">
        <v>1639</v>
      </c>
      <c r="E567" s="426" t="s">
        <v>1773</v>
      </c>
      <c r="F567" s="426"/>
      <c r="G567" s="426" t="s">
        <v>1766</v>
      </c>
      <c r="H567" s="426"/>
      <c r="I567" s="431">
        <v>166</v>
      </c>
      <c r="J567" s="431">
        <v>138</v>
      </c>
      <c r="K567" s="431"/>
      <c r="L567" s="431">
        <v>14</v>
      </c>
      <c r="M567" s="431">
        <v>14</v>
      </c>
      <c r="N567" s="330"/>
      <c r="O567" s="431">
        <f t="shared" si="173"/>
        <v>0</v>
      </c>
      <c r="P567" s="431"/>
      <c r="Q567" s="330"/>
      <c r="R567" s="431"/>
      <c r="S567" s="431"/>
      <c r="T567" s="431"/>
      <c r="U567" s="431"/>
      <c r="V567" s="431"/>
      <c r="W567" s="431"/>
      <c r="X567" s="431"/>
      <c r="Y567" s="431"/>
      <c r="Z567" s="431">
        <v>166</v>
      </c>
      <c r="AA567" s="431">
        <v>138</v>
      </c>
      <c r="AB567" s="431"/>
      <c r="AC567" s="431">
        <v>14</v>
      </c>
      <c r="AD567" s="431"/>
      <c r="AE567" s="431">
        <v>14</v>
      </c>
      <c r="AF567" s="431">
        <f t="shared" si="172"/>
        <v>166</v>
      </c>
      <c r="AG567" s="431">
        <v>138</v>
      </c>
      <c r="AH567" s="431"/>
      <c r="AI567" s="431">
        <v>14</v>
      </c>
      <c r="AJ567" s="431"/>
      <c r="AK567" s="431">
        <v>14</v>
      </c>
      <c r="AL567" s="443"/>
      <c r="AM567" s="435"/>
      <c r="AS567" s="269">
        <f t="shared" si="167"/>
        <v>0</v>
      </c>
      <c r="AT567" s="269">
        <f t="shared" si="168"/>
        <v>138</v>
      </c>
      <c r="AU567" s="269">
        <f t="shared" si="169"/>
        <v>0</v>
      </c>
      <c r="AV567" s="269">
        <f t="shared" si="170"/>
        <v>0</v>
      </c>
      <c r="AW567" s="269">
        <f t="shared" si="171"/>
        <v>0</v>
      </c>
    </row>
    <row r="568" spans="1:49" s="273" customFormat="1" ht="30" hidden="1" customHeight="1" outlineLevel="1">
      <c r="A568" s="426"/>
      <c r="B568" s="427" t="s">
        <v>1774</v>
      </c>
      <c r="C568" s="427"/>
      <c r="D568" s="426" t="s">
        <v>1670</v>
      </c>
      <c r="E568" s="426" t="s">
        <v>1742</v>
      </c>
      <c r="F568" s="426" t="s">
        <v>1765</v>
      </c>
      <c r="G568" s="426" t="s">
        <v>1766</v>
      </c>
      <c r="H568" s="426"/>
      <c r="I568" s="431">
        <v>166</v>
      </c>
      <c r="J568" s="431">
        <v>138</v>
      </c>
      <c r="K568" s="431"/>
      <c r="L568" s="431">
        <v>14</v>
      </c>
      <c r="M568" s="431">
        <v>14</v>
      </c>
      <c r="N568" s="330"/>
      <c r="O568" s="431">
        <f t="shared" si="173"/>
        <v>0</v>
      </c>
      <c r="P568" s="431"/>
      <c r="Q568" s="330"/>
      <c r="R568" s="431"/>
      <c r="S568" s="431"/>
      <c r="T568" s="431"/>
      <c r="U568" s="431"/>
      <c r="V568" s="431"/>
      <c r="W568" s="431"/>
      <c r="X568" s="431"/>
      <c r="Y568" s="431"/>
      <c r="Z568" s="431">
        <v>166</v>
      </c>
      <c r="AA568" s="431">
        <v>138</v>
      </c>
      <c r="AB568" s="431"/>
      <c r="AC568" s="431">
        <v>14</v>
      </c>
      <c r="AD568" s="431"/>
      <c r="AE568" s="431">
        <v>14</v>
      </c>
      <c r="AF568" s="431">
        <f t="shared" si="172"/>
        <v>166</v>
      </c>
      <c r="AG568" s="431">
        <v>138</v>
      </c>
      <c r="AH568" s="431"/>
      <c r="AI568" s="431">
        <v>14</v>
      </c>
      <c r="AJ568" s="431"/>
      <c r="AK568" s="431">
        <v>14</v>
      </c>
      <c r="AL568" s="443"/>
      <c r="AM568" s="435"/>
      <c r="AS568" s="269">
        <f t="shared" si="167"/>
        <v>0</v>
      </c>
      <c r="AT568" s="269">
        <f t="shared" si="168"/>
        <v>138</v>
      </c>
      <c r="AU568" s="269">
        <f t="shared" si="169"/>
        <v>0</v>
      </c>
      <c r="AV568" s="269">
        <f t="shared" si="170"/>
        <v>0</v>
      </c>
      <c r="AW568" s="269">
        <f t="shared" si="171"/>
        <v>0</v>
      </c>
    </row>
    <row r="569" spans="1:49" s="273" customFormat="1" ht="30" hidden="1" customHeight="1" outlineLevel="1">
      <c r="A569" s="426"/>
      <c r="B569" s="427" t="s">
        <v>1775</v>
      </c>
      <c r="C569" s="427"/>
      <c r="D569" s="426" t="s">
        <v>1744</v>
      </c>
      <c r="E569" s="426" t="s">
        <v>1745</v>
      </c>
      <c r="F569" s="426" t="s">
        <v>1765</v>
      </c>
      <c r="G569" s="426" t="s">
        <v>1766</v>
      </c>
      <c r="H569" s="426"/>
      <c r="I569" s="431">
        <v>166.25</v>
      </c>
      <c r="J569" s="431">
        <v>138.25</v>
      </c>
      <c r="K569" s="431"/>
      <c r="L569" s="431">
        <v>14</v>
      </c>
      <c r="M569" s="431">
        <v>14</v>
      </c>
      <c r="N569" s="330"/>
      <c r="O569" s="431">
        <f t="shared" si="173"/>
        <v>0</v>
      </c>
      <c r="P569" s="431"/>
      <c r="Q569" s="330"/>
      <c r="R569" s="431"/>
      <c r="S569" s="431"/>
      <c r="T569" s="431"/>
      <c r="U569" s="431"/>
      <c r="V569" s="431"/>
      <c r="W569" s="431"/>
      <c r="X569" s="431"/>
      <c r="Y569" s="431"/>
      <c r="Z569" s="431">
        <v>166.25</v>
      </c>
      <c r="AA569" s="431">
        <v>138.25</v>
      </c>
      <c r="AB569" s="431"/>
      <c r="AC569" s="431">
        <v>14</v>
      </c>
      <c r="AD569" s="431"/>
      <c r="AE569" s="431">
        <v>14</v>
      </c>
      <c r="AF569" s="431">
        <f t="shared" si="172"/>
        <v>166.25</v>
      </c>
      <c r="AG569" s="431">
        <v>138.25</v>
      </c>
      <c r="AH569" s="431"/>
      <c r="AI569" s="431">
        <v>14</v>
      </c>
      <c r="AJ569" s="431"/>
      <c r="AK569" s="431">
        <v>14</v>
      </c>
      <c r="AL569" s="443"/>
      <c r="AM569" s="435"/>
      <c r="AS569" s="269">
        <f t="shared" si="167"/>
        <v>0</v>
      </c>
      <c r="AT569" s="269">
        <f t="shared" si="168"/>
        <v>138.25</v>
      </c>
      <c r="AU569" s="269">
        <f t="shared" si="169"/>
        <v>0</v>
      </c>
      <c r="AV569" s="269">
        <f t="shared" si="170"/>
        <v>0</v>
      </c>
      <c r="AW569" s="269">
        <f t="shared" si="171"/>
        <v>0</v>
      </c>
    </row>
    <row r="570" spans="1:49" s="273" customFormat="1" ht="30" hidden="1" customHeight="1" outlineLevel="1">
      <c r="A570" s="426"/>
      <c r="B570" s="427" t="s">
        <v>1776</v>
      </c>
      <c r="C570" s="427"/>
      <c r="D570" s="426" t="s">
        <v>1744</v>
      </c>
      <c r="E570" s="426" t="s">
        <v>1747</v>
      </c>
      <c r="F570" s="426" t="s">
        <v>1765</v>
      </c>
      <c r="G570" s="426" t="s">
        <v>1766</v>
      </c>
      <c r="H570" s="426"/>
      <c r="I570" s="431">
        <v>166.25</v>
      </c>
      <c r="J570" s="431">
        <v>138.25</v>
      </c>
      <c r="K570" s="431"/>
      <c r="L570" s="431">
        <v>14</v>
      </c>
      <c r="M570" s="431">
        <v>14</v>
      </c>
      <c r="N570" s="330"/>
      <c r="O570" s="431">
        <f t="shared" si="173"/>
        <v>0</v>
      </c>
      <c r="P570" s="431"/>
      <c r="Q570" s="330"/>
      <c r="R570" s="431"/>
      <c r="S570" s="431"/>
      <c r="T570" s="431"/>
      <c r="U570" s="431"/>
      <c r="V570" s="431"/>
      <c r="W570" s="431"/>
      <c r="X570" s="431"/>
      <c r="Y570" s="431"/>
      <c r="Z570" s="431">
        <v>166.25</v>
      </c>
      <c r="AA570" s="431">
        <v>138.25</v>
      </c>
      <c r="AB570" s="431"/>
      <c r="AC570" s="431">
        <v>14</v>
      </c>
      <c r="AD570" s="431"/>
      <c r="AE570" s="431">
        <v>14</v>
      </c>
      <c r="AF570" s="431">
        <f t="shared" si="172"/>
        <v>166.25</v>
      </c>
      <c r="AG570" s="431">
        <v>138.25</v>
      </c>
      <c r="AH570" s="431"/>
      <c r="AI570" s="431">
        <v>14</v>
      </c>
      <c r="AJ570" s="431"/>
      <c r="AK570" s="431">
        <v>14</v>
      </c>
      <c r="AL570" s="443"/>
      <c r="AM570" s="435"/>
      <c r="AS570" s="269">
        <f t="shared" si="167"/>
        <v>0</v>
      </c>
      <c r="AT570" s="269">
        <f t="shared" si="168"/>
        <v>138.25</v>
      </c>
      <c r="AU570" s="269">
        <f t="shared" si="169"/>
        <v>0</v>
      </c>
      <c r="AV570" s="269">
        <f t="shared" si="170"/>
        <v>0</v>
      </c>
      <c r="AW570" s="269">
        <f t="shared" si="171"/>
        <v>0</v>
      </c>
    </row>
    <row r="571" spans="1:49" s="273" customFormat="1" ht="30" hidden="1" customHeight="1" outlineLevel="1">
      <c r="A571" s="426"/>
      <c r="B571" s="427" t="s">
        <v>1777</v>
      </c>
      <c r="C571" s="427"/>
      <c r="D571" s="426" t="s">
        <v>1744</v>
      </c>
      <c r="E571" s="426" t="s">
        <v>1749</v>
      </c>
      <c r="F571" s="426" t="s">
        <v>1765</v>
      </c>
      <c r="G571" s="426" t="s">
        <v>1766</v>
      </c>
      <c r="H571" s="426"/>
      <c r="I571" s="431">
        <v>166.25</v>
      </c>
      <c r="J571" s="431">
        <v>138.25</v>
      </c>
      <c r="K571" s="431"/>
      <c r="L571" s="431">
        <v>14</v>
      </c>
      <c r="M571" s="431">
        <v>14</v>
      </c>
      <c r="N571" s="330"/>
      <c r="O571" s="431">
        <f t="shared" si="173"/>
        <v>0</v>
      </c>
      <c r="P571" s="431"/>
      <c r="Q571" s="330"/>
      <c r="R571" s="431"/>
      <c r="S571" s="431"/>
      <c r="T571" s="431"/>
      <c r="U571" s="431"/>
      <c r="V571" s="431"/>
      <c r="W571" s="431"/>
      <c r="X571" s="431"/>
      <c r="Y571" s="431"/>
      <c r="Z571" s="431">
        <v>166.25</v>
      </c>
      <c r="AA571" s="431">
        <v>138.25</v>
      </c>
      <c r="AB571" s="431"/>
      <c r="AC571" s="431">
        <v>14</v>
      </c>
      <c r="AD571" s="431"/>
      <c r="AE571" s="431">
        <v>14</v>
      </c>
      <c r="AF571" s="431">
        <f t="shared" si="172"/>
        <v>166.25</v>
      </c>
      <c r="AG571" s="431">
        <v>138.25</v>
      </c>
      <c r="AH571" s="431"/>
      <c r="AI571" s="431">
        <v>14</v>
      </c>
      <c r="AJ571" s="431"/>
      <c r="AK571" s="431">
        <v>14</v>
      </c>
      <c r="AL571" s="443"/>
      <c r="AM571" s="435"/>
      <c r="AS571" s="269">
        <f t="shared" si="167"/>
        <v>0</v>
      </c>
      <c r="AT571" s="269">
        <f t="shared" si="168"/>
        <v>138.25</v>
      </c>
      <c r="AU571" s="269">
        <f t="shared" si="169"/>
        <v>0</v>
      </c>
      <c r="AV571" s="269">
        <f t="shared" si="170"/>
        <v>0</v>
      </c>
      <c r="AW571" s="269">
        <f t="shared" si="171"/>
        <v>0</v>
      </c>
    </row>
    <row r="572" spans="1:49" s="273" customFormat="1" ht="30" hidden="1" customHeight="1" outlineLevel="1">
      <c r="A572" s="426"/>
      <c r="B572" s="427" t="s">
        <v>1778</v>
      </c>
      <c r="C572" s="427"/>
      <c r="D572" s="426" t="s">
        <v>1744</v>
      </c>
      <c r="E572" s="426" t="s">
        <v>1751</v>
      </c>
      <c r="F572" s="426" t="s">
        <v>1765</v>
      </c>
      <c r="G572" s="426" t="s">
        <v>1766</v>
      </c>
      <c r="H572" s="426"/>
      <c r="I572" s="431">
        <v>166.25</v>
      </c>
      <c r="J572" s="431">
        <v>138.25</v>
      </c>
      <c r="K572" s="431"/>
      <c r="L572" s="431">
        <v>14</v>
      </c>
      <c r="M572" s="431">
        <v>14</v>
      </c>
      <c r="N572" s="330"/>
      <c r="O572" s="431">
        <f t="shared" si="173"/>
        <v>0</v>
      </c>
      <c r="P572" s="431"/>
      <c r="Q572" s="330"/>
      <c r="R572" s="431"/>
      <c r="S572" s="431"/>
      <c r="T572" s="431"/>
      <c r="U572" s="431"/>
      <c r="V572" s="431"/>
      <c r="W572" s="431"/>
      <c r="X572" s="431"/>
      <c r="Y572" s="431"/>
      <c r="Z572" s="431">
        <v>166.25</v>
      </c>
      <c r="AA572" s="431">
        <v>138.25</v>
      </c>
      <c r="AB572" s="431"/>
      <c r="AC572" s="431">
        <v>14</v>
      </c>
      <c r="AD572" s="431"/>
      <c r="AE572" s="431">
        <v>14</v>
      </c>
      <c r="AF572" s="431">
        <f t="shared" si="172"/>
        <v>166.25</v>
      </c>
      <c r="AG572" s="431">
        <v>138.25</v>
      </c>
      <c r="AH572" s="431"/>
      <c r="AI572" s="431">
        <v>14</v>
      </c>
      <c r="AJ572" s="431"/>
      <c r="AK572" s="431">
        <v>14</v>
      </c>
      <c r="AL572" s="443"/>
      <c r="AM572" s="435"/>
      <c r="AS572" s="269">
        <f t="shared" si="167"/>
        <v>0</v>
      </c>
      <c r="AT572" s="269">
        <f t="shared" si="168"/>
        <v>138.25</v>
      </c>
      <c r="AU572" s="269">
        <f t="shared" si="169"/>
        <v>0</v>
      </c>
      <c r="AV572" s="269">
        <f t="shared" si="170"/>
        <v>0</v>
      </c>
      <c r="AW572" s="269">
        <f t="shared" si="171"/>
        <v>0</v>
      </c>
    </row>
    <row r="573" spans="1:49" s="273" customFormat="1" ht="30" hidden="1" customHeight="1" outlineLevel="1">
      <c r="A573" s="426"/>
      <c r="B573" s="427" t="s">
        <v>1779</v>
      </c>
      <c r="C573" s="427"/>
      <c r="D573" s="426" t="s">
        <v>1744</v>
      </c>
      <c r="E573" s="426" t="s">
        <v>1780</v>
      </c>
      <c r="F573" s="426" t="s">
        <v>1765</v>
      </c>
      <c r="G573" s="426" t="s">
        <v>1766</v>
      </c>
      <c r="H573" s="426"/>
      <c r="I573" s="431">
        <v>166.25</v>
      </c>
      <c r="J573" s="431">
        <v>138.25</v>
      </c>
      <c r="K573" s="431"/>
      <c r="L573" s="431">
        <v>14</v>
      </c>
      <c r="M573" s="431">
        <v>14</v>
      </c>
      <c r="N573" s="330"/>
      <c r="O573" s="431">
        <f t="shared" si="173"/>
        <v>0</v>
      </c>
      <c r="P573" s="431"/>
      <c r="Q573" s="330"/>
      <c r="R573" s="431"/>
      <c r="S573" s="431"/>
      <c r="T573" s="431"/>
      <c r="U573" s="431"/>
      <c r="V573" s="431"/>
      <c r="W573" s="431"/>
      <c r="X573" s="431"/>
      <c r="Y573" s="431"/>
      <c r="Z573" s="431">
        <v>166.25</v>
      </c>
      <c r="AA573" s="431">
        <v>138.25</v>
      </c>
      <c r="AB573" s="431"/>
      <c r="AC573" s="431">
        <v>14</v>
      </c>
      <c r="AD573" s="431"/>
      <c r="AE573" s="431">
        <v>14</v>
      </c>
      <c r="AF573" s="431">
        <f t="shared" si="172"/>
        <v>166.25</v>
      </c>
      <c r="AG573" s="431">
        <v>138.25</v>
      </c>
      <c r="AH573" s="431"/>
      <c r="AI573" s="431">
        <v>14</v>
      </c>
      <c r="AJ573" s="431"/>
      <c r="AK573" s="431">
        <v>14</v>
      </c>
      <c r="AL573" s="443"/>
      <c r="AM573" s="435"/>
      <c r="AS573" s="269">
        <f t="shared" si="167"/>
        <v>0</v>
      </c>
      <c r="AT573" s="269">
        <f t="shared" si="168"/>
        <v>138.25</v>
      </c>
      <c r="AU573" s="269">
        <f t="shared" si="169"/>
        <v>0</v>
      </c>
      <c r="AV573" s="269">
        <f t="shared" si="170"/>
        <v>0</v>
      </c>
      <c r="AW573" s="269">
        <f t="shared" si="171"/>
        <v>0</v>
      </c>
    </row>
    <row r="574" spans="1:49" s="273" customFormat="1" ht="30" hidden="1" customHeight="1" outlineLevel="1">
      <c r="A574" s="426"/>
      <c r="B574" s="427" t="s">
        <v>1781</v>
      </c>
      <c r="C574" s="427"/>
      <c r="D574" s="426" t="s">
        <v>1744</v>
      </c>
      <c r="E574" s="426" t="s">
        <v>1755</v>
      </c>
      <c r="F574" s="426" t="s">
        <v>1765</v>
      </c>
      <c r="G574" s="426" t="s">
        <v>1766</v>
      </c>
      <c r="H574" s="426"/>
      <c r="I574" s="431">
        <v>166.25</v>
      </c>
      <c r="J574" s="431">
        <v>138.25</v>
      </c>
      <c r="K574" s="431"/>
      <c r="L574" s="431">
        <v>14</v>
      </c>
      <c r="M574" s="431">
        <v>14</v>
      </c>
      <c r="N574" s="330"/>
      <c r="O574" s="431">
        <f t="shared" si="173"/>
        <v>0</v>
      </c>
      <c r="P574" s="431"/>
      <c r="Q574" s="330"/>
      <c r="R574" s="431"/>
      <c r="S574" s="431"/>
      <c r="T574" s="431"/>
      <c r="U574" s="431"/>
      <c r="V574" s="431"/>
      <c r="W574" s="431"/>
      <c r="X574" s="431"/>
      <c r="Y574" s="431"/>
      <c r="Z574" s="431">
        <v>166.25</v>
      </c>
      <c r="AA574" s="431">
        <v>138.25</v>
      </c>
      <c r="AB574" s="431"/>
      <c r="AC574" s="431">
        <v>14</v>
      </c>
      <c r="AD574" s="431"/>
      <c r="AE574" s="431">
        <v>14</v>
      </c>
      <c r="AF574" s="431">
        <f t="shared" si="172"/>
        <v>166.25</v>
      </c>
      <c r="AG574" s="431">
        <v>138.25</v>
      </c>
      <c r="AH574" s="431"/>
      <c r="AI574" s="431">
        <v>14</v>
      </c>
      <c r="AJ574" s="431"/>
      <c r="AK574" s="431">
        <v>14</v>
      </c>
      <c r="AL574" s="443"/>
      <c r="AM574" s="435"/>
      <c r="AS574" s="269">
        <f t="shared" si="167"/>
        <v>0</v>
      </c>
      <c r="AT574" s="269">
        <f t="shared" si="168"/>
        <v>138.25</v>
      </c>
      <c r="AU574" s="269">
        <f t="shared" si="169"/>
        <v>0</v>
      </c>
      <c r="AV574" s="269">
        <f t="shared" si="170"/>
        <v>0</v>
      </c>
      <c r="AW574" s="269">
        <f t="shared" si="171"/>
        <v>0</v>
      </c>
    </row>
    <row r="575" spans="1:49" s="273" customFormat="1" ht="30" hidden="1" customHeight="1" outlineLevel="1">
      <c r="A575" s="426"/>
      <c r="B575" s="427" t="s">
        <v>1782</v>
      </c>
      <c r="C575" s="427"/>
      <c r="D575" s="426" t="s">
        <v>1744</v>
      </c>
      <c r="E575" s="426" t="s">
        <v>1783</v>
      </c>
      <c r="F575" s="426" t="s">
        <v>1765</v>
      </c>
      <c r="G575" s="426" t="s">
        <v>1766</v>
      </c>
      <c r="H575" s="426"/>
      <c r="I575" s="431">
        <v>166.25</v>
      </c>
      <c r="J575" s="431">
        <v>138.25</v>
      </c>
      <c r="K575" s="431"/>
      <c r="L575" s="431">
        <v>14</v>
      </c>
      <c r="M575" s="431">
        <v>14</v>
      </c>
      <c r="N575" s="330"/>
      <c r="O575" s="431">
        <f t="shared" si="173"/>
        <v>0</v>
      </c>
      <c r="P575" s="431"/>
      <c r="Q575" s="330"/>
      <c r="R575" s="431"/>
      <c r="S575" s="431"/>
      <c r="T575" s="431"/>
      <c r="U575" s="431"/>
      <c r="V575" s="431"/>
      <c r="W575" s="431"/>
      <c r="X575" s="431"/>
      <c r="Y575" s="431"/>
      <c r="Z575" s="431">
        <v>166.25</v>
      </c>
      <c r="AA575" s="431">
        <v>138.25</v>
      </c>
      <c r="AB575" s="431"/>
      <c r="AC575" s="431">
        <v>14</v>
      </c>
      <c r="AD575" s="431"/>
      <c r="AE575" s="431">
        <v>14</v>
      </c>
      <c r="AF575" s="431">
        <f t="shared" si="172"/>
        <v>166.25</v>
      </c>
      <c r="AG575" s="431">
        <v>138.25</v>
      </c>
      <c r="AH575" s="431"/>
      <c r="AI575" s="431">
        <v>14</v>
      </c>
      <c r="AJ575" s="431"/>
      <c r="AK575" s="431">
        <v>14</v>
      </c>
      <c r="AL575" s="443"/>
      <c r="AM575" s="435"/>
      <c r="AS575" s="269">
        <f t="shared" si="167"/>
        <v>0</v>
      </c>
      <c r="AT575" s="269">
        <f t="shared" si="168"/>
        <v>138.25</v>
      </c>
      <c r="AU575" s="269">
        <f t="shared" si="169"/>
        <v>0</v>
      </c>
      <c r="AV575" s="269">
        <f t="shared" si="170"/>
        <v>0</v>
      </c>
      <c r="AW575" s="269">
        <f t="shared" si="171"/>
        <v>0</v>
      </c>
    </row>
    <row r="576" spans="1:49" s="273" customFormat="1" ht="30" hidden="1" customHeight="1" outlineLevel="1">
      <c r="A576" s="426"/>
      <c r="B576" s="427" t="s">
        <v>1758</v>
      </c>
      <c r="C576" s="427"/>
      <c r="D576" s="426" t="s">
        <v>1744</v>
      </c>
      <c r="E576" s="426" t="s">
        <v>1759</v>
      </c>
      <c r="F576" s="426" t="s">
        <v>1765</v>
      </c>
      <c r="G576" s="426" t="s">
        <v>1766</v>
      </c>
      <c r="H576" s="426"/>
      <c r="I576" s="431">
        <v>166.25</v>
      </c>
      <c r="J576" s="431">
        <v>138.25</v>
      </c>
      <c r="K576" s="431"/>
      <c r="L576" s="431">
        <v>14</v>
      </c>
      <c r="M576" s="431">
        <v>14</v>
      </c>
      <c r="N576" s="330"/>
      <c r="O576" s="431">
        <f t="shared" si="173"/>
        <v>0</v>
      </c>
      <c r="P576" s="431"/>
      <c r="Q576" s="330"/>
      <c r="R576" s="431"/>
      <c r="S576" s="431"/>
      <c r="T576" s="431"/>
      <c r="U576" s="431"/>
      <c r="V576" s="431"/>
      <c r="W576" s="431"/>
      <c r="X576" s="431"/>
      <c r="Y576" s="431"/>
      <c r="Z576" s="431">
        <v>166.25</v>
      </c>
      <c r="AA576" s="431">
        <v>138.25</v>
      </c>
      <c r="AB576" s="431"/>
      <c r="AC576" s="431">
        <v>14</v>
      </c>
      <c r="AD576" s="431"/>
      <c r="AE576" s="431">
        <v>14</v>
      </c>
      <c r="AF576" s="431">
        <f t="shared" si="172"/>
        <v>166.25</v>
      </c>
      <c r="AG576" s="431">
        <v>138.25</v>
      </c>
      <c r="AH576" s="431"/>
      <c r="AI576" s="431">
        <v>14</v>
      </c>
      <c r="AJ576" s="431"/>
      <c r="AK576" s="431">
        <v>14</v>
      </c>
      <c r="AL576" s="443"/>
      <c r="AM576" s="435"/>
      <c r="AS576" s="269">
        <f t="shared" si="167"/>
        <v>0</v>
      </c>
      <c r="AT576" s="269">
        <f t="shared" si="168"/>
        <v>138.25</v>
      </c>
      <c r="AU576" s="269">
        <f t="shared" si="169"/>
        <v>0</v>
      </c>
      <c r="AV576" s="269">
        <f t="shared" si="170"/>
        <v>0</v>
      </c>
      <c r="AW576" s="269">
        <f t="shared" si="171"/>
        <v>0</v>
      </c>
    </row>
    <row r="577" spans="1:49" s="273" customFormat="1" ht="30" hidden="1" customHeight="1" outlineLevel="1">
      <c r="A577" s="426"/>
      <c r="B577" s="427" t="s">
        <v>1784</v>
      </c>
      <c r="C577" s="427"/>
      <c r="D577" s="426" t="s">
        <v>1761</v>
      </c>
      <c r="E577" s="426" t="s">
        <v>1685</v>
      </c>
      <c r="F577" s="426" t="s">
        <v>1765</v>
      </c>
      <c r="G577" s="426" t="s">
        <v>1766</v>
      </c>
      <c r="H577" s="426"/>
      <c r="I577" s="431">
        <v>166</v>
      </c>
      <c r="J577" s="431">
        <v>138</v>
      </c>
      <c r="K577" s="431"/>
      <c r="L577" s="431">
        <v>14</v>
      </c>
      <c r="M577" s="431">
        <v>14</v>
      </c>
      <c r="N577" s="330"/>
      <c r="O577" s="431">
        <f t="shared" si="173"/>
        <v>0</v>
      </c>
      <c r="P577" s="431"/>
      <c r="Q577" s="330"/>
      <c r="R577" s="431"/>
      <c r="S577" s="431"/>
      <c r="T577" s="431"/>
      <c r="U577" s="431"/>
      <c r="V577" s="431"/>
      <c r="W577" s="431"/>
      <c r="X577" s="431"/>
      <c r="Y577" s="431"/>
      <c r="Z577" s="431">
        <v>166</v>
      </c>
      <c r="AA577" s="431">
        <v>138</v>
      </c>
      <c r="AB577" s="431"/>
      <c r="AC577" s="431">
        <v>14</v>
      </c>
      <c r="AD577" s="431"/>
      <c r="AE577" s="431">
        <v>14</v>
      </c>
      <c r="AF577" s="431">
        <f t="shared" si="172"/>
        <v>166</v>
      </c>
      <c r="AG577" s="431">
        <v>138</v>
      </c>
      <c r="AH577" s="431"/>
      <c r="AI577" s="431">
        <v>14</v>
      </c>
      <c r="AJ577" s="431"/>
      <c r="AK577" s="431">
        <v>14</v>
      </c>
      <c r="AL577" s="443"/>
      <c r="AM577" s="435"/>
      <c r="AS577" s="269">
        <f t="shared" si="167"/>
        <v>0</v>
      </c>
      <c r="AT577" s="269">
        <f t="shared" si="168"/>
        <v>138</v>
      </c>
      <c r="AU577" s="269">
        <f t="shared" si="169"/>
        <v>0</v>
      </c>
      <c r="AV577" s="269">
        <f t="shared" si="170"/>
        <v>0</v>
      </c>
      <c r="AW577" s="269">
        <f t="shared" si="171"/>
        <v>0</v>
      </c>
    </row>
    <row r="578" spans="1:49" s="273" customFormat="1" ht="30" customHeight="1" collapsed="1">
      <c r="A578" s="422" t="s">
        <v>77</v>
      </c>
      <c r="B578" s="423" t="s">
        <v>63</v>
      </c>
      <c r="C578" s="423"/>
      <c r="D578" s="422"/>
      <c r="E578" s="422"/>
      <c r="F578" s="422"/>
      <c r="G578" s="422"/>
      <c r="H578" s="422"/>
      <c r="I578" s="429">
        <f>I579+I587</f>
        <v>33019.575762</v>
      </c>
      <c r="J578" s="429">
        <f>J579+J587</f>
        <v>24667.653992</v>
      </c>
      <c r="K578" s="376">
        <f>K579+K587</f>
        <v>0</v>
      </c>
      <c r="L578" s="429">
        <f>L579+L587</f>
        <v>1452</v>
      </c>
      <c r="M578" s="429">
        <f>M579+M587</f>
        <v>6899.921769999999</v>
      </c>
      <c r="N578" s="330"/>
      <c r="O578" s="429">
        <f>O579+O587</f>
        <v>20766</v>
      </c>
      <c r="P578" s="429">
        <f>P579+P587</f>
        <v>15479</v>
      </c>
      <c r="Q578" s="330"/>
      <c r="R578" s="429">
        <f t="shared" ref="R578:AK578" si="174">R579+R587</f>
        <v>755</v>
      </c>
      <c r="S578" s="429">
        <f t="shared" si="174"/>
        <v>4532</v>
      </c>
      <c r="T578" s="429">
        <f t="shared" si="174"/>
        <v>1880.905</v>
      </c>
      <c r="U578" s="429">
        <f t="shared" si="174"/>
        <v>1538.905</v>
      </c>
      <c r="V578" s="429">
        <f t="shared" si="174"/>
        <v>342</v>
      </c>
      <c r="W578" s="429">
        <f t="shared" si="174"/>
        <v>1880.905</v>
      </c>
      <c r="X578" s="429">
        <f t="shared" si="174"/>
        <v>1538.905</v>
      </c>
      <c r="Y578" s="429">
        <f t="shared" si="174"/>
        <v>342</v>
      </c>
      <c r="Z578" s="429">
        <f t="shared" si="174"/>
        <v>30813.129610000004</v>
      </c>
      <c r="AA578" s="429">
        <f t="shared" si="174"/>
        <v>22896.314999999999</v>
      </c>
      <c r="AB578" s="429">
        <f t="shared" si="174"/>
        <v>0</v>
      </c>
      <c r="AC578" s="429">
        <f t="shared" si="174"/>
        <v>1452</v>
      </c>
      <c r="AD578" s="429">
        <f t="shared" si="174"/>
        <v>0</v>
      </c>
      <c r="AE578" s="429">
        <f t="shared" si="174"/>
        <v>6464.8146099999994</v>
      </c>
      <c r="AF578" s="429">
        <f t="shared" si="174"/>
        <v>30414.532656000003</v>
      </c>
      <c r="AG578" s="429">
        <f t="shared" si="174"/>
        <v>22691</v>
      </c>
      <c r="AH578" s="389">
        <f t="shared" si="174"/>
        <v>0</v>
      </c>
      <c r="AI578" s="429">
        <f t="shared" si="174"/>
        <v>1452</v>
      </c>
      <c r="AJ578" s="429">
        <f t="shared" si="174"/>
        <v>0</v>
      </c>
      <c r="AK578" s="429">
        <f t="shared" si="174"/>
        <v>6271.5326560000003</v>
      </c>
      <c r="AL578" s="444"/>
      <c r="AM578" s="435"/>
      <c r="AS578" s="269">
        <f t="shared" si="167"/>
        <v>724.13810599999852</v>
      </c>
      <c r="AT578" s="269">
        <f t="shared" si="168"/>
        <v>22691.000000000004</v>
      </c>
      <c r="AU578" s="269">
        <f t="shared" si="169"/>
        <v>0</v>
      </c>
      <c r="AV578" s="269">
        <f t="shared" si="170"/>
        <v>1976.6539919999996</v>
      </c>
      <c r="AW578" s="269">
        <f t="shared" si="171"/>
        <v>2605.0431059999974</v>
      </c>
    </row>
    <row r="579" spans="1:49" s="273" customFormat="1" ht="30" hidden="1" customHeight="1" outlineLevel="1">
      <c r="A579" s="424" t="s">
        <v>37</v>
      </c>
      <c r="B579" s="425" t="s">
        <v>221</v>
      </c>
      <c r="C579" s="425"/>
      <c r="D579" s="424"/>
      <c r="E579" s="424"/>
      <c r="F579" s="424"/>
      <c r="G579" s="424"/>
      <c r="H579" s="424"/>
      <c r="I579" s="430">
        <f>I580</f>
        <v>2719.2688239999998</v>
      </c>
      <c r="J579" s="430">
        <f>J580</f>
        <v>2294.338992</v>
      </c>
      <c r="K579" s="430">
        <f>K580</f>
        <v>0</v>
      </c>
      <c r="L579" s="430">
        <f>L580</f>
        <v>0</v>
      </c>
      <c r="M579" s="430">
        <f>M580</f>
        <v>424.92983199999998</v>
      </c>
      <c r="N579" s="330"/>
      <c r="O579" s="430">
        <f>O580</f>
        <v>0</v>
      </c>
      <c r="P579" s="430">
        <f>P580</f>
        <v>0</v>
      </c>
      <c r="Q579" s="330"/>
      <c r="R579" s="430">
        <f t="shared" ref="R579:AK579" si="175">R580</f>
        <v>0</v>
      </c>
      <c r="S579" s="430">
        <f t="shared" si="175"/>
        <v>0</v>
      </c>
      <c r="T579" s="430">
        <f t="shared" si="175"/>
        <v>1880.905</v>
      </c>
      <c r="U579" s="430">
        <f t="shared" si="175"/>
        <v>1538.905</v>
      </c>
      <c r="V579" s="430">
        <f t="shared" si="175"/>
        <v>342</v>
      </c>
      <c r="W579" s="430">
        <f t="shared" si="175"/>
        <v>1880.905</v>
      </c>
      <c r="X579" s="430">
        <f t="shared" si="175"/>
        <v>1538.905</v>
      </c>
      <c r="Y579" s="430">
        <f t="shared" si="175"/>
        <v>342</v>
      </c>
      <c r="Z579" s="430">
        <f t="shared" si="175"/>
        <v>523</v>
      </c>
      <c r="AA579" s="430">
        <f t="shared" si="175"/>
        <v>523</v>
      </c>
      <c r="AB579" s="430">
        <f t="shared" si="175"/>
        <v>0</v>
      </c>
      <c r="AC579" s="430">
        <f t="shared" si="175"/>
        <v>0</v>
      </c>
      <c r="AD579" s="430">
        <f t="shared" si="175"/>
        <v>0</v>
      </c>
      <c r="AE579" s="430">
        <f t="shared" si="175"/>
        <v>0</v>
      </c>
      <c r="AF579" s="430">
        <f t="shared" si="175"/>
        <v>523</v>
      </c>
      <c r="AG579" s="430">
        <f t="shared" si="175"/>
        <v>523</v>
      </c>
      <c r="AH579" s="430">
        <f t="shared" si="175"/>
        <v>0</v>
      </c>
      <c r="AI579" s="430">
        <f t="shared" si="175"/>
        <v>0</v>
      </c>
      <c r="AJ579" s="430">
        <f t="shared" si="175"/>
        <v>0</v>
      </c>
      <c r="AK579" s="430">
        <f t="shared" si="175"/>
        <v>0</v>
      </c>
      <c r="AL579" s="445"/>
      <c r="AM579" s="435"/>
      <c r="AS579" s="269">
        <f t="shared" si="167"/>
        <v>315.36382399999979</v>
      </c>
      <c r="AT579" s="269">
        <f t="shared" si="168"/>
        <v>523</v>
      </c>
      <c r="AU579" s="269">
        <f t="shared" si="169"/>
        <v>0</v>
      </c>
      <c r="AV579" s="269">
        <f t="shared" si="170"/>
        <v>1771.338992</v>
      </c>
      <c r="AW579" s="269">
        <f t="shared" si="171"/>
        <v>2196.2688239999998</v>
      </c>
    </row>
    <row r="580" spans="1:49" s="273" customFormat="1" ht="30" hidden="1" customHeight="1" outlineLevel="1">
      <c r="A580" s="424" t="s">
        <v>964</v>
      </c>
      <c r="B580" s="425" t="s">
        <v>223</v>
      </c>
      <c r="C580" s="425"/>
      <c r="D580" s="424"/>
      <c r="E580" s="424"/>
      <c r="F580" s="424"/>
      <c r="G580" s="424"/>
      <c r="H580" s="424"/>
      <c r="I580" s="430">
        <f>SUM(I581:I586)</f>
        <v>2719.2688239999998</v>
      </c>
      <c r="J580" s="430">
        <f>SUM(J581:J586)</f>
        <v>2294.338992</v>
      </c>
      <c r="K580" s="430">
        <f>SUM(K581:K586)</f>
        <v>0</v>
      </c>
      <c r="L580" s="430">
        <f>SUM(L581:L586)</f>
        <v>0</v>
      </c>
      <c r="M580" s="430">
        <f>SUM(M581:M586)</f>
        <v>424.92983199999998</v>
      </c>
      <c r="N580" s="330"/>
      <c r="O580" s="430">
        <f>SUM(O581:O586)</f>
        <v>0</v>
      </c>
      <c r="P580" s="430">
        <f>SUM(P581:P586)</f>
        <v>0</v>
      </c>
      <c r="Q580" s="330"/>
      <c r="R580" s="430">
        <f t="shared" ref="R580:AK580" si="176">SUM(R581:R586)</f>
        <v>0</v>
      </c>
      <c r="S580" s="430">
        <f t="shared" si="176"/>
        <v>0</v>
      </c>
      <c r="T580" s="430">
        <f t="shared" si="176"/>
        <v>1880.905</v>
      </c>
      <c r="U580" s="430">
        <f t="shared" si="176"/>
        <v>1538.905</v>
      </c>
      <c r="V580" s="430">
        <f t="shared" si="176"/>
        <v>342</v>
      </c>
      <c r="W580" s="430">
        <f t="shared" si="176"/>
        <v>1880.905</v>
      </c>
      <c r="X580" s="430">
        <f t="shared" si="176"/>
        <v>1538.905</v>
      </c>
      <c r="Y580" s="430">
        <f t="shared" si="176"/>
        <v>342</v>
      </c>
      <c r="Z580" s="430">
        <f t="shared" si="176"/>
        <v>523</v>
      </c>
      <c r="AA580" s="430">
        <f t="shared" si="176"/>
        <v>523</v>
      </c>
      <c r="AB580" s="430">
        <f t="shared" si="176"/>
        <v>0</v>
      </c>
      <c r="AC580" s="430">
        <f t="shared" si="176"/>
        <v>0</v>
      </c>
      <c r="AD580" s="430">
        <f t="shared" si="176"/>
        <v>0</v>
      </c>
      <c r="AE580" s="430">
        <f t="shared" si="176"/>
        <v>0</v>
      </c>
      <c r="AF580" s="430">
        <f t="shared" si="176"/>
        <v>523</v>
      </c>
      <c r="AG580" s="430">
        <f t="shared" si="176"/>
        <v>523</v>
      </c>
      <c r="AH580" s="430">
        <f t="shared" si="176"/>
        <v>0</v>
      </c>
      <c r="AI580" s="430">
        <f t="shared" si="176"/>
        <v>0</v>
      </c>
      <c r="AJ580" s="430">
        <f t="shared" si="176"/>
        <v>0</v>
      </c>
      <c r="AK580" s="430">
        <f t="shared" si="176"/>
        <v>0</v>
      </c>
      <c r="AL580" s="445"/>
      <c r="AM580" s="435"/>
      <c r="AS580" s="269">
        <f t="shared" si="167"/>
        <v>315.36382399999979</v>
      </c>
      <c r="AT580" s="269">
        <f t="shared" si="168"/>
        <v>523</v>
      </c>
      <c r="AU580" s="269">
        <f t="shared" si="169"/>
        <v>0</v>
      </c>
      <c r="AV580" s="269">
        <f t="shared" si="170"/>
        <v>1771.338992</v>
      </c>
      <c r="AW580" s="269">
        <f t="shared" si="171"/>
        <v>2196.2688239999998</v>
      </c>
    </row>
    <row r="581" spans="1:49" s="273" customFormat="1" ht="30" hidden="1" customHeight="1" outlineLevel="1">
      <c r="A581" s="426"/>
      <c r="B581" s="427" t="s">
        <v>1785</v>
      </c>
      <c r="C581" s="427">
        <v>7516224</v>
      </c>
      <c r="D581" s="426" t="s">
        <v>1786</v>
      </c>
      <c r="E581" s="426" t="s">
        <v>1787</v>
      </c>
      <c r="F581" s="426" t="s">
        <v>1788</v>
      </c>
      <c r="G581" s="426">
        <v>2015</v>
      </c>
      <c r="H581" s="426" t="s">
        <v>1789</v>
      </c>
      <c r="I581" s="431">
        <v>394.26734299999998</v>
      </c>
      <c r="J581" s="431">
        <v>394.26734299999998</v>
      </c>
      <c r="K581" s="431"/>
      <c r="L581" s="431"/>
      <c r="M581" s="431">
        <v>0</v>
      </c>
      <c r="N581" s="330"/>
      <c r="O581" s="431">
        <f t="shared" ref="O581:O586" si="177">SUM(P581:S581)</f>
        <v>0</v>
      </c>
      <c r="P581" s="431"/>
      <c r="Q581" s="330"/>
      <c r="R581" s="431"/>
      <c r="S581" s="431"/>
      <c r="T581" s="431">
        <v>295.48200000000003</v>
      </c>
      <c r="U581" s="431">
        <v>295.48200000000003</v>
      </c>
      <c r="V581" s="431">
        <v>0</v>
      </c>
      <c r="W581" s="431">
        <v>295.48200000000003</v>
      </c>
      <c r="X581" s="431">
        <v>295.48200000000003</v>
      </c>
      <c r="Y581" s="431">
        <v>0</v>
      </c>
      <c r="Z581" s="431">
        <v>63</v>
      </c>
      <c r="AA581" s="431">
        <v>63</v>
      </c>
      <c r="AB581" s="431"/>
      <c r="AC581" s="431"/>
      <c r="AD581" s="431"/>
      <c r="AE581" s="431">
        <v>0</v>
      </c>
      <c r="AF581" s="431">
        <v>63</v>
      </c>
      <c r="AG581" s="431">
        <v>63</v>
      </c>
      <c r="AH581" s="431"/>
      <c r="AI581" s="431"/>
      <c r="AJ581" s="431"/>
      <c r="AK581" s="431">
        <v>0</v>
      </c>
      <c r="AL581" s="443"/>
      <c r="AM581" s="435"/>
      <c r="AS581" s="269">
        <f t="shared" si="167"/>
        <v>35.785342999999955</v>
      </c>
      <c r="AT581" s="269">
        <f t="shared" si="168"/>
        <v>63</v>
      </c>
      <c r="AU581" s="269">
        <f t="shared" si="169"/>
        <v>0</v>
      </c>
      <c r="AV581" s="269">
        <f t="shared" si="170"/>
        <v>331.26734299999998</v>
      </c>
      <c r="AW581" s="269">
        <f t="shared" si="171"/>
        <v>331.26734299999998</v>
      </c>
    </row>
    <row r="582" spans="1:49" s="273" customFormat="1" ht="30" hidden="1" customHeight="1" outlineLevel="1">
      <c r="A582" s="426"/>
      <c r="B582" s="427" t="s">
        <v>1790</v>
      </c>
      <c r="C582" s="427">
        <v>7518454</v>
      </c>
      <c r="D582" s="426" t="s">
        <v>1791</v>
      </c>
      <c r="E582" s="426" t="s">
        <v>1792</v>
      </c>
      <c r="F582" s="426" t="s">
        <v>1793</v>
      </c>
      <c r="G582" s="426">
        <v>2015</v>
      </c>
      <c r="H582" s="426" t="s">
        <v>1794</v>
      </c>
      <c r="I582" s="431">
        <v>444.06480099999999</v>
      </c>
      <c r="J582" s="431">
        <v>395.84494799999999</v>
      </c>
      <c r="K582" s="431"/>
      <c r="L582" s="431"/>
      <c r="M582" s="431">
        <v>48.219853000000001</v>
      </c>
      <c r="N582" s="330"/>
      <c r="O582" s="431">
        <f t="shared" si="177"/>
        <v>0</v>
      </c>
      <c r="P582" s="431"/>
      <c r="Q582" s="330"/>
      <c r="R582" s="431"/>
      <c r="S582" s="431"/>
      <c r="T582" s="431">
        <v>186.476</v>
      </c>
      <c r="U582" s="431">
        <v>186.476</v>
      </c>
      <c r="V582" s="431">
        <v>0</v>
      </c>
      <c r="W582" s="431">
        <v>186.476</v>
      </c>
      <c r="X582" s="431">
        <v>186.476</v>
      </c>
      <c r="Y582" s="431">
        <v>0</v>
      </c>
      <c r="Z582" s="431">
        <v>153</v>
      </c>
      <c r="AA582" s="431">
        <v>153</v>
      </c>
      <c r="AB582" s="431"/>
      <c r="AC582" s="431"/>
      <c r="AD582" s="431"/>
      <c r="AE582" s="431">
        <v>0</v>
      </c>
      <c r="AF582" s="431">
        <v>153</v>
      </c>
      <c r="AG582" s="431">
        <v>153</v>
      </c>
      <c r="AH582" s="431"/>
      <c r="AI582" s="431"/>
      <c r="AJ582" s="431"/>
      <c r="AK582" s="431">
        <v>0</v>
      </c>
      <c r="AL582" s="443" t="s">
        <v>761</v>
      </c>
      <c r="AM582" s="435"/>
      <c r="AS582" s="269">
        <f t="shared" si="167"/>
        <v>104.58880099999999</v>
      </c>
      <c r="AT582" s="269">
        <f t="shared" si="168"/>
        <v>153</v>
      </c>
      <c r="AU582" s="269">
        <f t="shared" si="169"/>
        <v>0</v>
      </c>
      <c r="AV582" s="269">
        <f t="shared" si="170"/>
        <v>242.84494799999999</v>
      </c>
      <c r="AW582" s="269">
        <f t="shared" si="171"/>
        <v>291.06480099999999</v>
      </c>
    </row>
    <row r="583" spans="1:49" s="273" customFormat="1" ht="30" hidden="1" customHeight="1" outlineLevel="1">
      <c r="A583" s="426"/>
      <c r="B583" s="427" t="s">
        <v>1795</v>
      </c>
      <c r="C583" s="427">
        <v>7532942</v>
      </c>
      <c r="D583" s="426" t="s">
        <v>1796</v>
      </c>
      <c r="E583" s="426" t="s">
        <v>1797</v>
      </c>
      <c r="F583" s="426" t="s">
        <v>1798</v>
      </c>
      <c r="G583" s="426">
        <v>2015</v>
      </c>
      <c r="H583" s="426" t="s">
        <v>1799</v>
      </c>
      <c r="I583" s="431">
        <v>653.767428</v>
      </c>
      <c r="J583" s="431">
        <v>311.25</v>
      </c>
      <c r="K583" s="431"/>
      <c r="L583" s="431"/>
      <c r="M583" s="431">
        <v>342.517428</v>
      </c>
      <c r="N583" s="330"/>
      <c r="O583" s="431">
        <f t="shared" si="177"/>
        <v>0</v>
      </c>
      <c r="P583" s="431"/>
      <c r="Q583" s="330"/>
      <c r="R583" s="431"/>
      <c r="S583" s="431"/>
      <c r="T583" s="431">
        <v>611.25</v>
      </c>
      <c r="U583" s="431">
        <v>269.25</v>
      </c>
      <c r="V583" s="431">
        <v>342</v>
      </c>
      <c r="W583" s="431">
        <v>611.25</v>
      </c>
      <c r="X583" s="431">
        <v>269.25</v>
      </c>
      <c r="Y583" s="431">
        <v>342</v>
      </c>
      <c r="Z583" s="431">
        <v>42</v>
      </c>
      <c r="AA583" s="431">
        <v>42</v>
      </c>
      <c r="AB583" s="431"/>
      <c r="AC583" s="431"/>
      <c r="AD583" s="431"/>
      <c r="AE583" s="431">
        <v>0</v>
      </c>
      <c r="AF583" s="431">
        <v>42</v>
      </c>
      <c r="AG583" s="431">
        <v>42</v>
      </c>
      <c r="AH583" s="431"/>
      <c r="AI583" s="431"/>
      <c r="AJ583" s="431"/>
      <c r="AK583" s="431">
        <v>0</v>
      </c>
      <c r="AL583" s="443"/>
      <c r="AM583" s="435"/>
      <c r="AS583" s="269">
        <f t="shared" si="167"/>
        <v>0.51742799999999534</v>
      </c>
      <c r="AT583" s="269">
        <f t="shared" si="168"/>
        <v>42</v>
      </c>
      <c r="AU583" s="269">
        <f t="shared" si="169"/>
        <v>0</v>
      </c>
      <c r="AV583" s="269">
        <f t="shared" si="170"/>
        <v>269.25</v>
      </c>
      <c r="AW583" s="269">
        <f t="shared" si="171"/>
        <v>611.767428</v>
      </c>
    </row>
    <row r="584" spans="1:49" s="273" customFormat="1" ht="30" hidden="1" customHeight="1" outlineLevel="1">
      <c r="A584" s="426"/>
      <c r="B584" s="427" t="s">
        <v>1800</v>
      </c>
      <c r="C584" s="427">
        <v>7197446</v>
      </c>
      <c r="D584" s="426" t="s">
        <v>1801</v>
      </c>
      <c r="E584" s="426" t="s">
        <v>1802</v>
      </c>
      <c r="F584" s="426" t="s">
        <v>1803</v>
      </c>
      <c r="G584" s="426">
        <v>2015</v>
      </c>
      <c r="H584" s="426" t="s">
        <v>1804</v>
      </c>
      <c r="I584" s="431">
        <v>388.72566799999998</v>
      </c>
      <c r="J584" s="431">
        <v>388.72566799999998</v>
      </c>
      <c r="K584" s="431"/>
      <c r="L584" s="431"/>
      <c r="M584" s="431">
        <v>0</v>
      </c>
      <c r="N584" s="330"/>
      <c r="O584" s="431">
        <f t="shared" si="177"/>
        <v>0</v>
      </c>
      <c r="P584" s="431"/>
      <c r="Q584" s="330"/>
      <c r="R584" s="431"/>
      <c r="S584" s="431"/>
      <c r="T584" s="431">
        <v>351.00299999999999</v>
      </c>
      <c r="U584" s="431">
        <v>351.00299999999999</v>
      </c>
      <c r="V584" s="431">
        <v>0</v>
      </c>
      <c r="W584" s="431">
        <v>351.00299999999999</v>
      </c>
      <c r="X584" s="431">
        <v>351.00299999999999</v>
      </c>
      <c r="Y584" s="431">
        <v>0</v>
      </c>
      <c r="Z584" s="431">
        <v>4</v>
      </c>
      <c r="AA584" s="431">
        <v>4</v>
      </c>
      <c r="AB584" s="431"/>
      <c r="AC584" s="431"/>
      <c r="AD584" s="431"/>
      <c r="AE584" s="431">
        <v>0</v>
      </c>
      <c r="AF584" s="431">
        <v>4</v>
      </c>
      <c r="AG584" s="431">
        <v>4</v>
      </c>
      <c r="AH584" s="431"/>
      <c r="AI584" s="431"/>
      <c r="AJ584" s="431"/>
      <c r="AK584" s="431">
        <v>0</v>
      </c>
      <c r="AL584" s="443"/>
      <c r="AM584" s="435"/>
      <c r="AS584" s="269">
        <f t="shared" si="167"/>
        <v>33.722667999999999</v>
      </c>
      <c r="AT584" s="269">
        <f t="shared" si="168"/>
        <v>4</v>
      </c>
      <c r="AU584" s="269">
        <f t="shared" si="169"/>
        <v>0</v>
      </c>
      <c r="AV584" s="269">
        <f t="shared" si="170"/>
        <v>384.72566799999998</v>
      </c>
      <c r="AW584" s="269">
        <f t="shared" si="171"/>
        <v>384.72566799999998</v>
      </c>
    </row>
    <row r="585" spans="1:49" s="273" customFormat="1" ht="30" hidden="1" customHeight="1" outlineLevel="1">
      <c r="A585" s="426"/>
      <c r="B585" s="427" t="s">
        <v>1805</v>
      </c>
      <c r="C585" s="427">
        <v>7531597</v>
      </c>
      <c r="D585" s="426" t="s">
        <v>1806</v>
      </c>
      <c r="E585" s="426" t="s">
        <v>1807</v>
      </c>
      <c r="F585" s="426" t="s">
        <v>1808</v>
      </c>
      <c r="G585" s="426">
        <v>2015</v>
      </c>
      <c r="H585" s="426" t="s">
        <v>1809</v>
      </c>
      <c r="I585" s="431">
        <v>572.26830299999995</v>
      </c>
      <c r="J585" s="431">
        <v>572.26830299999995</v>
      </c>
      <c r="K585" s="431"/>
      <c r="L585" s="431"/>
      <c r="M585" s="431">
        <v>0</v>
      </c>
      <c r="N585" s="330"/>
      <c r="O585" s="431">
        <f t="shared" si="177"/>
        <v>0</v>
      </c>
      <c r="P585" s="431"/>
      <c r="Q585" s="330"/>
      <c r="R585" s="431"/>
      <c r="S585" s="431"/>
      <c r="T585" s="431">
        <v>204.71299999999999</v>
      </c>
      <c r="U585" s="431">
        <v>204.71299999999999</v>
      </c>
      <c r="V585" s="431">
        <v>0</v>
      </c>
      <c r="W585" s="431">
        <v>204.71299999999999</v>
      </c>
      <c r="X585" s="431">
        <v>204.71299999999999</v>
      </c>
      <c r="Y585" s="431">
        <v>0</v>
      </c>
      <c r="Z585" s="431">
        <v>245</v>
      </c>
      <c r="AA585" s="431">
        <v>245</v>
      </c>
      <c r="AB585" s="431"/>
      <c r="AC585" s="431"/>
      <c r="AD585" s="431"/>
      <c r="AE585" s="431">
        <v>0</v>
      </c>
      <c r="AF585" s="431">
        <v>245</v>
      </c>
      <c r="AG585" s="431">
        <v>245</v>
      </c>
      <c r="AH585" s="431"/>
      <c r="AI585" s="431"/>
      <c r="AJ585" s="431"/>
      <c r="AK585" s="431">
        <v>0</v>
      </c>
      <c r="AL585" s="443"/>
      <c r="AM585" s="435"/>
      <c r="AS585" s="269">
        <f t="shared" si="167"/>
        <v>122.55530299999998</v>
      </c>
      <c r="AT585" s="269">
        <f t="shared" si="168"/>
        <v>245</v>
      </c>
      <c r="AU585" s="269">
        <f t="shared" si="169"/>
        <v>0</v>
      </c>
      <c r="AV585" s="269">
        <f t="shared" si="170"/>
        <v>327.26830299999995</v>
      </c>
      <c r="AW585" s="269">
        <f t="shared" si="171"/>
        <v>327.26830299999995</v>
      </c>
    </row>
    <row r="586" spans="1:49" s="273" customFormat="1" ht="30" hidden="1" customHeight="1" outlineLevel="1">
      <c r="A586" s="426"/>
      <c r="B586" s="427" t="s">
        <v>1810</v>
      </c>
      <c r="C586" s="427">
        <v>7531603</v>
      </c>
      <c r="D586" s="426" t="s">
        <v>1806</v>
      </c>
      <c r="E586" s="426" t="s">
        <v>1807</v>
      </c>
      <c r="F586" s="426" t="s">
        <v>1811</v>
      </c>
      <c r="G586" s="426">
        <v>2015</v>
      </c>
      <c r="H586" s="426" t="s">
        <v>1812</v>
      </c>
      <c r="I586" s="431">
        <v>266.17528099999998</v>
      </c>
      <c r="J586" s="431">
        <v>231.98273</v>
      </c>
      <c r="K586" s="431"/>
      <c r="L586" s="431"/>
      <c r="M586" s="431">
        <v>34.192551000000002</v>
      </c>
      <c r="N586" s="330"/>
      <c r="O586" s="431">
        <f t="shared" si="177"/>
        <v>0</v>
      </c>
      <c r="P586" s="431"/>
      <c r="Q586" s="330"/>
      <c r="R586" s="431"/>
      <c r="S586" s="431"/>
      <c r="T586" s="431">
        <v>231.98099999999999</v>
      </c>
      <c r="U586" s="431">
        <v>231.98099999999999</v>
      </c>
      <c r="V586" s="431">
        <v>0</v>
      </c>
      <c r="W586" s="431">
        <v>231.98099999999999</v>
      </c>
      <c r="X586" s="431">
        <v>231.98099999999999</v>
      </c>
      <c r="Y586" s="431">
        <v>0</v>
      </c>
      <c r="Z586" s="431">
        <v>16</v>
      </c>
      <c r="AA586" s="431">
        <v>16</v>
      </c>
      <c r="AB586" s="431"/>
      <c r="AC586" s="431"/>
      <c r="AD586" s="431"/>
      <c r="AE586" s="431">
        <v>0</v>
      </c>
      <c r="AF586" s="431">
        <v>16</v>
      </c>
      <c r="AG586" s="431">
        <v>16</v>
      </c>
      <c r="AH586" s="431"/>
      <c r="AI586" s="431"/>
      <c r="AJ586" s="431"/>
      <c r="AK586" s="431">
        <v>0</v>
      </c>
      <c r="AL586" s="443"/>
      <c r="AM586" s="435"/>
      <c r="AS586" s="269">
        <f t="shared" si="167"/>
        <v>18.194280999999989</v>
      </c>
      <c r="AT586" s="269">
        <f t="shared" si="168"/>
        <v>16</v>
      </c>
      <c r="AU586" s="269">
        <f t="shared" si="169"/>
        <v>0</v>
      </c>
      <c r="AV586" s="269">
        <f t="shared" si="170"/>
        <v>215.98273</v>
      </c>
      <c r="AW586" s="269">
        <f t="shared" si="171"/>
        <v>250.17528099999998</v>
      </c>
    </row>
    <row r="587" spans="1:49" s="273" customFormat="1" ht="30" hidden="1" customHeight="1" outlineLevel="1">
      <c r="A587" s="424" t="s">
        <v>51</v>
      </c>
      <c r="B587" s="425" t="s">
        <v>255</v>
      </c>
      <c r="C587" s="425"/>
      <c r="D587" s="424"/>
      <c r="E587" s="424"/>
      <c r="F587" s="424"/>
      <c r="G587" s="424"/>
      <c r="H587" s="424"/>
      <c r="I587" s="430">
        <f>I588</f>
        <v>30300.306938000002</v>
      </c>
      <c r="J587" s="430">
        <f>J588</f>
        <v>22373.314999999999</v>
      </c>
      <c r="K587" s="430">
        <f>K588</f>
        <v>0</v>
      </c>
      <c r="L587" s="430">
        <f>L588</f>
        <v>1452</v>
      </c>
      <c r="M587" s="430">
        <f>M588</f>
        <v>6474.9919379999992</v>
      </c>
      <c r="N587" s="330"/>
      <c r="O587" s="430">
        <f>O588</f>
        <v>20766</v>
      </c>
      <c r="P587" s="430">
        <f>P588</f>
        <v>15479</v>
      </c>
      <c r="Q587" s="330"/>
      <c r="R587" s="430">
        <f t="shared" ref="R587:AK587" si="178">R588</f>
        <v>755</v>
      </c>
      <c r="S587" s="430">
        <f t="shared" si="178"/>
        <v>4532</v>
      </c>
      <c r="T587" s="430">
        <f t="shared" si="178"/>
        <v>0</v>
      </c>
      <c r="U587" s="430">
        <f t="shared" si="178"/>
        <v>0</v>
      </c>
      <c r="V587" s="430">
        <f t="shared" si="178"/>
        <v>0</v>
      </c>
      <c r="W587" s="430">
        <f t="shared" si="178"/>
        <v>0</v>
      </c>
      <c r="X587" s="430">
        <f t="shared" si="178"/>
        <v>0</v>
      </c>
      <c r="Y587" s="430">
        <f t="shared" si="178"/>
        <v>0</v>
      </c>
      <c r="Z587" s="430">
        <f t="shared" si="178"/>
        <v>30290.129610000004</v>
      </c>
      <c r="AA587" s="430">
        <f t="shared" si="178"/>
        <v>22373.314999999999</v>
      </c>
      <c r="AB587" s="430">
        <f t="shared" si="178"/>
        <v>0</v>
      </c>
      <c r="AC587" s="430">
        <f t="shared" si="178"/>
        <v>1452</v>
      </c>
      <c r="AD587" s="430">
        <f t="shared" si="178"/>
        <v>0</v>
      </c>
      <c r="AE587" s="430">
        <f t="shared" si="178"/>
        <v>6464.8146099999994</v>
      </c>
      <c r="AF587" s="430">
        <f t="shared" si="178"/>
        <v>29891.532656000003</v>
      </c>
      <c r="AG587" s="430">
        <f t="shared" si="178"/>
        <v>22168</v>
      </c>
      <c r="AH587" s="430">
        <f t="shared" si="178"/>
        <v>0</v>
      </c>
      <c r="AI587" s="430">
        <f t="shared" si="178"/>
        <v>1452</v>
      </c>
      <c r="AJ587" s="430">
        <f t="shared" si="178"/>
        <v>0</v>
      </c>
      <c r="AK587" s="430">
        <f t="shared" si="178"/>
        <v>6271.5326560000003</v>
      </c>
      <c r="AL587" s="445"/>
      <c r="AM587" s="435"/>
      <c r="AS587" s="269">
        <f t="shared" si="167"/>
        <v>408.77428199999849</v>
      </c>
      <c r="AT587" s="269">
        <f t="shared" si="168"/>
        <v>22168.000000000004</v>
      </c>
      <c r="AU587" s="269">
        <f t="shared" si="169"/>
        <v>0</v>
      </c>
      <c r="AV587" s="269">
        <f t="shared" si="170"/>
        <v>205.31499999999869</v>
      </c>
      <c r="AW587" s="269">
        <f t="shared" si="171"/>
        <v>408.77428199999849</v>
      </c>
    </row>
    <row r="588" spans="1:49" s="273" customFormat="1" ht="30" hidden="1" customHeight="1" outlineLevel="1">
      <c r="A588" s="424"/>
      <c r="B588" s="425" t="s">
        <v>1213</v>
      </c>
      <c r="C588" s="425"/>
      <c r="D588" s="424"/>
      <c r="E588" s="424"/>
      <c r="F588" s="424"/>
      <c r="G588" s="424"/>
      <c r="H588" s="424"/>
      <c r="I588" s="430">
        <f>SUM(I589:I671)</f>
        <v>30300.306938000002</v>
      </c>
      <c r="J588" s="430">
        <f>SUM(J589:J671)</f>
        <v>22373.314999999999</v>
      </c>
      <c r="K588" s="430">
        <f>SUM(K589:K671)</f>
        <v>0</v>
      </c>
      <c r="L588" s="430">
        <f>SUM(L589:L671)</f>
        <v>1452</v>
      </c>
      <c r="M588" s="430">
        <f>SUM(M589:M671)</f>
        <v>6474.9919379999992</v>
      </c>
      <c r="N588" s="330"/>
      <c r="O588" s="430">
        <f>SUM(O589:O671)</f>
        <v>20766</v>
      </c>
      <c r="P588" s="430">
        <f>SUM(P589:P671)</f>
        <v>15479</v>
      </c>
      <c r="Q588" s="330"/>
      <c r="R588" s="430">
        <f t="shared" ref="R588:AK588" si="179">SUM(R589:R671)</f>
        <v>755</v>
      </c>
      <c r="S588" s="430">
        <f t="shared" si="179"/>
        <v>4532</v>
      </c>
      <c r="T588" s="430">
        <f t="shared" si="179"/>
        <v>0</v>
      </c>
      <c r="U588" s="430">
        <f t="shared" si="179"/>
        <v>0</v>
      </c>
      <c r="V588" s="430">
        <f t="shared" si="179"/>
        <v>0</v>
      </c>
      <c r="W588" s="430">
        <f t="shared" si="179"/>
        <v>0</v>
      </c>
      <c r="X588" s="430">
        <f t="shared" si="179"/>
        <v>0</v>
      </c>
      <c r="Y588" s="430">
        <f t="shared" si="179"/>
        <v>0</v>
      </c>
      <c r="Z588" s="430">
        <f t="shared" si="179"/>
        <v>30290.129610000004</v>
      </c>
      <c r="AA588" s="430">
        <f t="shared" si="179"/>
        <v>22373.314999999999</v>
      </c>
      <c r="AB588" s="430">
        <f t="shared" si="179"/>
        <v>0</v>
      </c>
      <c r="AC588" s="430">
        <f t="shared" si="179"/>
        <v>1452</v>
      </c>
      <c r="AD588" s="430">
        <f t="shared" si="179"/>
        <v>0</v>
      </c>
      <c r="AE588" s="430">
        <f t="shared" si="179"/>
        <v>6464.8146099999994</v>
      </c>
      <c r="AF588" s="430">
        <f t="shared" si="179"/>
        <v>29891.532656000003</v>
      </c>
      <c r="AG588" s="430">
        <f t="shared" si="179"/>
        <v>22168</v>
      </c>
      <c r="AH588" s="430">
        <f t="shared" si="179"/>
        <v>0</v>
      </c>
      <c r="AI588" s="430">
        <f t="shared" si="179"/>
        <v>1452</v>
      </c>
      <c r="AJ588" s="430">
        <f t="shared" si="179"/>
        <v>0</v>
      </c>
      <c r="AK588" s="430">
        <f t="shared" si="179"/>
        <v>6271.5326560000003</v>
      </c>
      <c r="AL588" s="445"/>
      <c r="AM588" s="435"/>
      <c r="AS588" s="269">
        <f t="shared" si="167"/>
        <v>408.77428199999849</v>
      </c>
      <c r="AT588" s="269">
        <f t="shared" si="168"/>
        <v>22168.000000000004</v>
      </c>
      <c r="AU588" s="269">
        <f t="shared" si="169"/>
        <v>0</v>
      </c>
      <c r="AV588" s="269">
        <f t="shared" si="170"/>
        <v>205.31499999999869</v>
      </c>
      <c r="AW588" s="269">
        <f t="shared" si="171"/>
        <v>408.77428199999849</v>
      </c>
    </row>
    <row r="589" spans="1:49" s="273" customFormat="1" ht="30" hidden="1" customHeight="1" outlineLevel="1">
      <c r="A589" s="426"/>
      <c r="B589" s="427" t="s">
        <v>1813</v>
      </c>
      <c r="C589" s="427">
        <v>7596947</v>
      </c>
      <c r="D589" s="426" t="s">
        <v>1814</v>
      </c>
      <c r="E589" s="426" t="s">
        <v>1815</v>
      </c>
      <c r="F589" s="426" t="s">
        <v>1816</v>
      </c>
      <c r="G589" s="426" t="s">
        <v>272</v>
      </c>
      <c r="H589" s="426" t="s">
        <v>1817</v>
      </c>
      <c r="I589" s="431">
        <v>208.965835</v>
      </c>
      <c r="J589" s="431">
        <v>190</v>
      </c>
      <c r="K589" s="431"/>
      <c r="L589" s="431"/>
      <c r="M589" s="431">
        <v>18.965834999999998</v>
      </c>
      <c r="N589" s="330"/>
      <c r="O589" s="431">
        <f t="shared" ref="O589:O620" si="180">SUM(P589:S589)</f>
        <v>209</v>
      </c>
      <c r="P589" s="431">
        <v>190</v>
      </c>
      <c r="Q589" s="330"/>
      <c r="R589" s="431"/>
      <c r="S589" s="431">
        <v>19</v>
      </c>
      <c r="T589" s="431"/>
      <c r="U589" s="431"/>
      <c r="V589" s="431"/>
      <c r="W589" s="431"/>
      <c r="X589" s="431"/>
      <c r="Y589" s="431"/>
      <c r="Z589" s="431">
        <v>208.965835</v>
      </c>
      <c r="AA589" s="431">
        <v>190</v>
      </c>
      <c r="AB589" s="431"/>
      <c r="AC589" s="431"/>
      <c r="AD589" s="431"/>
      <c r="AE589" s="431">
        <v>18.965834999999998</v>
      </c>
      <c r="AF589" s="431">
        <v>190.47300000000001</v>
      </c>
      <c r="AG589" s="431">
        <v>186</v>
      </c>
      <c r="AH589" s="431"/>
      <c r="AI589" s="431"/>
      <c r="AJ589" s="431"/>
      <c r="AK589" s="431">
        <v>4.4729999999999999</v>
      </c>
      <c r="AL589" s="443"/>
      <c r="AM589" s="435"/>
      <c r="AS589" s="269">
        <f t="shared" ref="AS589:AS652" si="181">I589-W589-AF589</f>
        <v>18.492834999999985</v>
      </c>
      <c r="AT589" s="269">
        <f t="shared" ref="AT589:AT652" si="182">AF589-AH589-AI589-AK589</f>
        <v>186</v>
      </c>
      <c r="AU589" s="269">
        <f t="shared" ref="AU589:AU652" si="183">AG589-AT589</f>
        <v>0</v>
      </c>
      <c r="AV589" s="269">
        <f t="shared" ref="AV589:AV652" si="184">J589-AG589</f>
        <v>4</v>
      </c>
      <c r="AW589" s="269">
        <f t="shared" ref="AW589:AW652" si="185">I589-AF589</f>
        <v>18.492834999999985</v>
      </c>
    </row>
    <row r="590" spans="1:49" s="273" customFormat="1" ht="30" hidden="1" customHeight="1" outlineLevel="1">
      <c r="A590" s="426"/>
      <c r="B590" s="427" t="s">
        <v>1818</v>
      </c>
      <c r="C590" s="427">
        <v>7596943</v>
      </c>
      <c r="D590" s="426" t="s">
        <v>1814</v>
      </c>
      <c r="E590" s="426" t="s">
        <v>1815</v>
      </c>
      <c r="F590" s="426" t="s">
        <v>1819</v>
      </c>
      <c r="G590" s="426" t="s">
        <v>272</v>
      </c>
      <c r="H590" s="426" t="s">
        <v>1820</v>
      </c>
      <c r="I590" s="431">
        <v>178.90111999999999</v>
      </c>
      <c r="J590" s="431">
        <v>163</v>
      </c>
      <c r="K590" s="431"/>
      <c r="L590" s="431"/>
      <c r="M590" s="431">
        <v>15.901120000000001</v>
      </c>
      <c r="N590" s="330"/>
      <c r="O590" s="431">
        <f t="shared" si="180"/>
        <v>179</v>
      </c>
      <c r="P590" s="431">
        <v>163</v>
      </c>
      <c r="Q590" s="330"/>
      <c r="R590" s="431"/>
      <c r="S590" s="431">
        <v>16</v>
      </c>
      <c r="T590" s="431"/>
      <c r="U590" s="431"/>
      <c r="V590" s="431"/>
      <c r="W590" s="431"/>
      <c r="X590" s="431"/>
      <c r="Y590" s="431"/>
      <c r="Z590" s="431">
        <v>181.965835</v>
      </c>
      <c r="AA590" s="431">
        <v>163</v>
      </c>
      <c r="AB590" s="431"/>
      <c r="AC590" s="431"/>
      <c r="AD590" s="431"/>
      <c r="AE590" s="431">
        <v>18.965834999999998</v>
      </c>
      <c r="AF590" s="431">
        <v>163</v>
      </c>
      <c r="AG590" s="431">
        <v>163</v>
      </c>
      <c r="AH590" s="431"/>
      <c r="AI590" s="431"/>
      <c r="AJ590" s="431"/>
      <c r="AK590" s="431">
        <v>0</v>
      </c>
      <c r="AL590" s="443"/>
      <c r="AM590" s="435"/>
      <c r="AS590" s="269">
        <f t="shared" si="181"/>
        <v>15.901119999999992</v>
      </c>
      <c r="AT590" s="269">
        <f t="shared" si="182"/>
        <v>163</v>
      </c>
      <c r="AU590" s="269">
        <f t="shared" si="183"/>
        <v>0</v>
      </c>
      <c r="AV590" s="269">
        <f t="shared" si="184"/>
        <v>0</v>
      </c>
      <c r="AW590" s="269">
        <f t="shared" si="185"/>
        <v>15.901119999999992</v>
      </c>
    </row>
    <row r="591" spans="1:49" s="273" customFormat="1" ht="30" hidden="1" customHeight="1" outlineLevel="1">
      <c r="A591" s="426"/>
      <c r="B591" s="427" t="s">
        <v>1821</v>
      </c>
      <c r="C591" s="427">
        <v>7596949</v>
      </c>
      <c r="D591" s="426" t="s">
        <v>1814</v>
      </c>
      <c r="E591" s="426" t="s">
        <v>1815</v>
      </c>
      <c r="F591" s="426" t="s">
        <v>1822</v>
      </c>
      <c r="G591" s="426" t="s">
        <v>272</v>
      </c>
      <c r="H591" s="426" t="s">
        <v>1823</v>
      </c>
      <c r="I591" s="431">
        <v>224.20787799999999</v>
      </c>
      <c r="J591" s="431">
        <v>192</v>
      </c>
      <c r="K591" s="431"/>
      <c r="L591" s="431"/>
      <c r="M591" s="431">
        <v>32.207878000000001</v>
      </c>
      <c r="N591" s="330"/>
      <c r="O591" s="431">
        <f t="shared" si="180"/>
        <v>221</v>
      </c>
      <c r="P591" s="431">
        <v>192</v>
      </c>
      <c r="Q591" s="330"/>
      <c r="R591" s="431"/>
      <c r="S591" s="431">
        <v>29</v>
      </c>
      <c r="T591" s="431"/>
      <c r="U591" s="431"/>
      <c r="V591" s="431"/>
      <c r="W591" s="431"/>
      <c r="X591" s="431"/>
      <c r="Y591" s="431"/>
      <c r="Z591" s="431">
        <v>210.965835</v>
      </c>
      <c r="AA591" s="431">
        <v>192</v>
      </c>
      <c r="AB591" s="431"/>
      <c r="AC591" s="431"/>
      <c r="AD591" s="431"/>
      <c r="AE591" s="431">
        <v>18.965834999999998</v>
      </c>
      <c r="AF591" s="431">
        <v>224.09299999999999</v>
      </c>
      <c r="AG591" s="431">
        <v>192</v>
      </c>
      <c r="AH591" s="431"/>
      <c r="AI591" s="431"/>
      <c r="AJ591" s="431"/>
      <c r="AK591" s="431">
        <v>32.093000000000004</v>
      </c>
      <c r="AL591" s="443" t="s">
        <v>761</v>
      </c>
      <c r="AM591" s="435"/>
      <c r="AS591" s="269">
        <f t="shared" si="181"/>
        <v>0.11487800000000448</v>
      </c>
      <c r="AT591" s="269">
        <f t="shared" si="182"/>
        <v>192</v>
      </c>
      <c r="AU591" s="269">
        <f t="shared" si="183"/>
        <v>0</v>
      </c>
      <c r="AV591" s="269">
        <f t="shared" si="184"/>
        <v>0</v>
      </c>
      <c r="AW591" s="269">
        <f t="shared" si="185"/>
        <v>0.11487800000000448</v>
      </c>
    </row>
    <row r="592" spans="1:49" s="273" customFormat="1" ht="30" hidden="1" customHeight="1" outlineLevel="1">
      <c r="A592" s="426"/>
      <c r="B592" s="427" t="s">
        <v>1824</v>
      </c>
      <c r="C592" s="427">
        <v>7597535</v>
      </c>
      <c r="D592" s="426" t="s">
        <v>1814</v>
      </c>
      <c r="E592" s="426" t="s">
        <v>1815</v>
      </c>
      <c r="F592" s="426" t="s">
        <v>1825</v>
      </c>
      <c r="G592" s="426" t="s">
        <v>272</v>
      </c>
      <c r="H592" s="426" t="s">
        <v>1826</v>
      </c>
      <c r="I592" s="431">
        <v>279.565</v>
      </c>
      <c r="J592" s="431">
        <v>70</v>
      </c>
      <c r="K592" s="431"/>
      <c r="L592" s="431"/>
      <c r="M592" s="431">
        <v>209.565</v>
      </c>
      <c r="N592" s="330"/>
      <c r="O592" s="431">
        <f t="shared" si="180"/>
        <v>300</v>
      </c>
      <c r="P592" s="431">
        <v>70</v>
      </c>
      <c r="Q592" s="330"/>
      <c r="R592" s="431"/>
      <c r="S592" s="431">
        <v>230</v>
      </c>
      <c r="T592" s="431"/>
      <c r="U592" s="431"/>
      <c r="V592" s="431"/>
      <c r="W592" s="431"/>
      <c r="X592" s="431"/>
      <c r="Y592" s="431"/>
      <c r="Z592" s="431">
        <v>279.565</v>
      </c>
      <c r="AA592" s="431">
        <v>70</v>
      </c>
      <c r="AB592" s="431"/>
      <c r="AC592" s="431"/>
      <c r="AD592" s="431"/>
      <c r="AE592" s="431">
        <v>209.565</v>
      </c>
      <c r="AF592" s="431">
        <v>279.565</v>
      </c>
      <c r="AG592" s="431">
        <v>70</v>
      </c>
      <c r="AH592" s="431"/>
      <c r="AI592" s="431"/>
      <c r="AJ592" s="431"/>
      <c r="AK592" s="431">
        <v>209.565</v>
      </c>
      <c r="AL592" s="443" t="s">
        <v>761</v>
      </c>
      <c r="AM592" s="435"/>
      <c r="AS592" s="269">
        <f t="shared" si="181"/>
        <v>0</v>
      </c>
      <c r="AT592" s="269">
        <f t="shared" si="182"/>
        <v>70</v>
      </c>
      <c r="AU592" s="269">
        <f t="shared" si="183"/>
        <v>0</v>
      </c>
      <c r="AV592" s="269">
        <f t="shared" si="184"/>
        <v>0</v>
      </c>
      <c r="AW592" s="269">
        <f t="shared" si="185"/>
        <v>0</v>
      </c>
    </row>
    <row r="593" spans="1:49" s="273" customFormat="1" ht="30" hidden="1" customHeight="1" outlineLevel="1">
      <c r="A593" s="426"/>
      <c r="B593" s="427" t="s">
        <v>1827</v>
      </c>
      <c r="C593" s="427">
        <v>7597537</v>
      </c>
      <c r="D593" s="426" t="s">
        <v>1814</v>
      </c>
      <c r="E593" s="426" t="s">
        <v>1815</v>
      </c>
      <c r="F593" s="426" t="s">
        <v>1825</v>
      </c>
      <c r="G593" s="426" t="s">
        <v>272</v>
      </c>
      <c r="H593" s="426" t="s">
        <v>1828</v>
      </c>
      <c r="I593" s="431">
        <v>279.565</v>
      </c>
      <c r="J593" s="431">
        <v>70</v>
      </c>
      <c r="K593" s="431"/>
      <c r="L593" s="431"/>
      <c r="M593" s="431">
        <v>209.565</v>
      </c>
      <c r="N593" s="330"/>
      <c r="O593" s="431">
        <f t="shared" si="180"/>
        <v>300</v>
      </c>
      <c r="P593" s="431">
        <v>70</v>
      </c>
      <c r="Q593" s="330"/>
      <c r="R593" s="431"/>
      <c r="S593" s="431">
        <v>230</v>
      </c>
      <c r="T593" s="431"/>
      <c r="U593" s="431"/>
      <c r="V593" s="431"/>
      <c r="W593" s="431"/>
      <c r="X593" s="431"/>
      <c r="Y593" s="431"/>
      <c r="Z593" s="431">
        <v>279.565</v>
      </c>
      <c r="AA593" s="431">
        <v>70</v>
      </c>
      <c r="AB593" s="431"/>
      <c r="AC593" s="431"/>
      <c r="AD593" s="431"/>
      <c r="AE593" s="431">
        <v>209.565</v>
      </c>
      <c r="AF593" s="431">
        <v>279.565</v>
      </c>
      <c r="AG593" s="431">
        <v>70</v>
      </c>
      <c r="AH593" s="431"/>
      <c r="AI593" s="431"/>
      <c r="AJ593" s="431"/>
      <c r="AK593" s="431">
        <v>209.565</v>
      </c>
      <c r="AL593" s="443" t="s">
        <v>761</v>
      </c>
      <c r="AM593" s="435"/>
      <c r="AS593" s="269">
        <f t="shared" si="181"/>
        <v>0</v>
      </c>
      <c r="AT593" s="269">
        <f t="shared" si="182"/>
        <v>70</v>
      </c>
      <c r="AU593" s="269">
        <f t="shared" si="183"/>
        <v>0</v>
      </c>
      <c r="AV593" s="269">
        <f t="shared" si="184"/>
        <v>0</v>
      </c>
      <c r="AW593" s="269">
        <f t="shared" si="185"/>
        <v>0</v>
      </c>
    </row>
    <row r="594" spans="1:49" s="273" customFormat="1" ht="30" hidden="1" customHeight="1" outlineLevel="1">
      <c r="A594" s="426"/>
      <c r="B594" s="427" t="s">
        <v>1829</v>
      </c>
      <c r="C594" s="427">
        <v>7595587</v>
      </c>
      <c r="D594" s="426" t="s">
        <v>1791</v>
      </c>
      <c r="E594" s="426" t="s">
        <v>1792</v>
      </c>
      <c r="F594" s="426" t="s">
        <v>1830</v>
      </c>
      <c r="G594" s="426" t="s">
        <v>272</v>
      </c>
      <c r="H594" s="426" t="s">
        <v>1831</v>
      </c>
      <c r="I594" s="431">
        <v>82.561753999999993</v>
      </c>
      <c r="J594" s="431">
        <v>70</v>
      </c>
      <c r="K594" s="431"/>
      <c r="L594" s="431"/>
      <c r="M594" s="431">
        <v>12.561754000000001</v>
      </c>
      <c r="N594" s="330"/>
      <c r="O594" s="431">
        <f t="shared" si="180"/>
        <v>80</v>
      </c>
      <c r="P594" s="431">
        <v>70</v>
      </c>
      <c r="Q594" s="330"/>
      <c r="R594" s="431"/>
      <c r="S594" s="431">
        <v>10</v>
      </c>
      <c r="T594" s="431"/>
      <c r="U594" s="431"/>
      <c r="V594" s="431"/>
      <c r="W594" s="431"/>
      <c r="X594" s="431"/>
      <c r="Y594" s="431"/>
      <c r="Z594" s="431">
        <v>82.561753999999993</v>
      </c>
      <c r="AA594" s="431">
        <v>70</v>
      </c>
      <c r="AB594" s="431"/>
      <c r="AC594" s="431"/>
      <c r="AD594" s="431"/>
      <c r="AE594" s="431">
        <v>12.561754000000001</v>
      </c>
      <c r="AF594" s="431">
        <v>79.399754000000001</v>
      </c>
      <c r="AG594" s="431">
        <v>67</v>
      </c>
      <c r="AH594" s="431"/>
      <c r="AI594" s="431"/>
      <c r="AJ594" s="431"/>
      <c r="AK594" s="431">
        <v>12.399754</v>
      </c>
      <c r="AL594" s="443"/>
      <c r="AM594" s="435"/>
      <c r="AS594" s="269">
        <f t="shared" si="181"/>
        <v>3.1619999999999919</v>
      </c>
      <c r="AT594" s="269">
        <f t="shared" si="182"/>
        <v>67</v>
      </c>
      <c r="AU594" s="269">
        <f t="shared" si="183"/>
        <v>0</v>
      </c>
      <c r="AV594" s="269">
        <f t="shared" si="184"/>
        <v>3</v>
      </c>
      <c r="AW594" s="269">
        <f t="shared" si="185"/>
        <v>3.1619999999999919</v>
      </c>
    </row>
    <row r="595" spans="1:49" s="273" customFormat="1" ht="30" hidden="1" customHeight="1" outlineLevel="1">
      <c r="A595" s="426"/>
      <c r="B595" s="427" t="s">
        <v>1832</v>
      </c>
      <c r="C595" s="427">
        <v>7595945</v>
      </c>
      <c r="D595" s="426" t="s">
        <v>1786</v>
      </c>
      <c r="E595" s="426" t="s">
        <v>1787</v>
      </c>
      <c r="F595" s="426" t="s">
        <v>1833</v>
      </c>
      <c r="G595" s="426" t="s">
        <v>272</v>
      </c>
      <c r="H595" s="426" t="s">
        <v>1834</v>
      </c>
      <c r="I595" s="431">
        <v>744</v>
      </c>
      <c r="J595" s="431">
        <v>712</v>
      </c>
      <c r="K595" s="431"/>
      <c r="L595" s="431"/>
      <c r="M595" s="431">
        <v>32</v>
      </c>
      <c r="N595" s="330"/>
      <c r="O595" s="431">
        <f t="shared" si="180"/>
        <v>744</v>
      </c>
      <c r="P595" s="431">
        <v>712</v>
      </c>
      <c r="Q595" s="330"/>
      <c r="R595" s="431"/>
      <c r="S595" s="431">
        <v>32</v>
      </c>
      <c r="T595" s="431"/>
      <c r="U595" s="431"/>
      <c r="V595" s="431"/>
      <c r="W595" s="431"/>
      <c r="X595" s="431"/>
      <c r="Y595" s="431"/>
      <c r="Z595" s="431">
        <v>744</v>
      </c>
      <c r="AA595" s="431">
        <v>712</v>
      </c>
      <c r="AB595" s="431"/>
      <c r="AC595" s="431"/>
      <c r="AD595" s="431"/>
      <c r="AE595" s="431">
        <v>32</v>
      </c>
      <c r="AF595" s="431">
        <v>699</v>
      </c>
      <c r="AG595" s="431">
        <v>699</v>
      </c>
      <c r="AH595" s="431"/>
      <c r="AI595" s="431"/>
      <c r="AJ595" s="431"/>
      <c r="AK595" s="431">
        <v>0</v>
      </c>
      <c r="AL595" s="443"/>
      <c r="AM595" s="435"/>
      <c r="AS595" s="269">
        <f t="shared" si="181"/>
        <v>45</v>
      </c>
      <c r="AT595" s="269">
        <f t="shared" si="182"/>
        <v>699</v>
      </c>
      <c r="AU595" s="269">
        <f t="shared" si="183"/>
        <v>0</v>
      </c>
      <c r="AV595" s="269">
        <f t="shared" si="184"/>
        <v>13</v>
      </c>
      <c r="AW595" s="269">
        <f t="shared" si="185"/>
        <v>45</v>
      </c>
    </row>
    <row r="596" spans="1:49" s="273" customFormat="1" ht="30" hidden="1" customHeight="1" outlineLevel="1">
      <c r="A596" s="426"/>
      <c r="B596" s="427" t="s">
        <v>1835</v>
      </c>
      <c r="C596" s="427">
        <v>7595944</v>
      </c>
      <c r="D596" s="426" t="s">
        <v>1786</v>
      </c>
      <c r="E596" s="426" t="s">
        <v>1787</v>
      </c>
      <c r="F596" s="426" t="s">
        <v>1836</v>
      </c>
      <c r="G596" s="426" t="s">
        <v>272</v>
      </c>
      <c r="H596" s="426" t="s">
        <v>1837</v>
      </c>
      <c r="I596" s="431">
        <v>309.81087300000002</v>
      </c>
      <c r="J596" s="431">
        <v>282</v>
      </c>
      <c r="K596" s="431"/>
      <c r="L596" s="431"/>
      <c r="M596" s="431">
        <v>27.810873000000001</v>
      </c>
      <c r="N596" s="330"/>
      <c r="O596" s="431">
        <f t="shared" si="180"/>
        <v>310</v>
      </c>
      <c r="P596" s="431">
        <v>282</v>
      </c>
      <c r="Q596" s="330"/>
      <c r="R596" s="431"/>
      <c r="S596" s="431">
        <v>28</v>
      </c>
      <c r="T596" s="431"/>
      <c r="U596" s="431"/>
      <c r="V596" s="431"/>
      <c r="W596" s="431"/>
      <c r="X596" s="431"/>
      <c r="Y596" s="431"/>
      <c r="Z596" s="431">
        <v>309.81087300000002</v>
      </c>
      <c r="AA596" s="431">
        <v>282</v>
      </c>
      <c r="AB596" s="431"/>
      <c r="AC596" s="431"/>
      <c r="AD596" s="431"/>
      <c r="AE596" s="431">
        <v>27.810873000000001</v>
      </c>
      <c r="AF596" s="431">
        <v>280</v>
      </c>
      <c r="AG596" s="431">
        <v>280</v>
      </c>
      <c r="AH596" s="431"/>
      <c r="AI596" s="431"/>
      <c r="AJ596" s="431"/>
      <c r="AK596" s="431">
        <v>0</v>
      </c>
      <c r="AL596" s="443" t="s">
        <v>761</v>
      </c>
      <c r="AM596" s="435"/>
      <c r="AS596" s="269">
        <f t="shared" si="181"/>
        <v>29.810873000000015</v>
      </c>
      <c r="AT596" s="269">
        <f t="shared" si="182"/>
        <v>280</v>
      </c>
      <c r="AU596" s="269">
        <f t="shared" si="183"/>
        <v>0</v>
      </c>
      <c r="AV596" s="269">
        <f t="shared" si="184"/>
        <v>2</v>
      </c>
      <c r="AW596" s="269">
        <f t="shared" si="185"/>
        <v>29.810873000000015</v>
      </c>
    </row>
    <row r="597" spans="1:49" s="273" customFormat="1" ht="30" hidden="1" customHeight="1" outlineLevel="1">
      <c r="A597" s="426"/>
      <c r="B597" s="427" t="s">
        <v>1838</v>
      </c>
      <c r="C597" s="427">
        <v>7597026</v>
      </c>
      <c r="D597" s="426" t="s">
        <v>1796</v>
      </c>
      <c r="E597" s="426" t="s">
        <v>1797</v>
      </c>
      <c r="F597" s="426" t="s">
        <v>1839</v>
      </c>
      <c r="G597" s="426" t="s">
        <v>272</v>
      </c>
      <c r="H597" s="426" t="s">
        <v>1840</v>
      </c>
      <c r="I597" s="431">
        <v>643.55653299999994</v>
      </c>
      <c r="J597" s="431">
        <v>615</v>
      </c>
      <c r="K597" s="431"/>
      <c r="L597" s="431"/>
      <c r="M597" s="431">
        <v>28.556533000000002</v>
      </c>
      <c r="N597" s="330"/>
      <c r="O597" s="431">
        <f t="shared" si="180"/>
        <v>645</v>
      </c>
      <c r="P597" s="431">
        <v>615</v>
      </c>
      <c r="Q597" s="330"/>
      <c r="R597" s="431"/>
      <c r="S597" s="431">
        <v>30</v>
      </c>
      <c r="T597" s="431"/>
      <c r="U597" s="431"/>
      <c r="V597" s="431"/>
      <c r="W597" s="431"/>
      <c r="X597" s="431"/>
      <c r="Y597" s="431"/>
      <c r="Z597" s="431">
        <v>643.55653299999994</v>
      </c>
      <c r="AA597" s="431">
        <v>615</v>
      </c>
      <c r="AB597" s="431"/>
      <c r="AC597" s="431"/>
      <c r="AD597" s="431"/>
      <c r="AE597" s="431">
        <v>28.556533000000002</v>
      </c>
      <c r="AF597" s="431">
        <v>585</v>
      </c>
      <c r="AG597" s="431">
        <v>585</v>
      </c>
      <c r="AH597" s="431"/>
      <c r="AI597" s="431"/>
      <c r="AJ597" s="431"/>
      <c r="AK597" s="431">
        <v>0</v>
      </c>
      <c r="AL597" s="443"/>
      <c r="AM597" s="435"/>
      <c r="AS597" s="269">
        <f t="shared" si="181"/>
        <v>58.556532999999945</v>
      </c>
      <c r="AT597" s="269">
        <f t="shared" si="182"/>
        <v>585</v>
      </c>
      <c r="AU597" s="269">
        <f t="shared" si="183"/>
        <v>0</v>
      </c>
      <c r="AV597" s="269">
        <f t="shared" si="184"/>
        <v>30</v>
      </c>
      <c r="AW597" s="269">
        <f t="shared" si="185"/>
        <v>58.556532999999945</v>
      </c>
    </row>
    <row r="598" spans="1:49" s="273" customFormat="1" ht="30" hidden="1" customHeight="1" outlineLevel="1">
      <c r="A598" s="426"/>
      <c r="B598" s="427" t="s">
        <v>1841</v>
      </c>
      <c r="C598" s="427">
        <v>7597028</v>
      </c>
      <c r="D598" s="426" t="s">
        <v>1796</v>
      </c>
      <c r="E598" s="426" t="s">
        <v>1797</v>
      </c>
      <c r="F598" s="426" t="s">
        <v>1842</v>
      </c>
      <c r="G598" s="426" t="s">
        <v>272</v>
      </c>
      <c r="H598" s="426" t="s">
        <v>1843</v>
      </c>
      <c r="I598" s="431">
        <v>284.19925799999999</v>
      </c>
      <c r="J598" s="431">
        <v>242</v>
      </c>
      <c r="K598" s="431"/>
      <c r="L598" s="431"/>
      <c r="M598" s="431">
        <v>42.199258</v>
      </c>
      <c r="N598" s="330"/>
      <c r="O598" s="431">
        <f t="shared" si="180"/>
        <v>267</v>
      </c>
      <c r="P598" s="431">
        <v>242</v>
      </c>
      <c r="Q598" s="330"/>
      <c r="R598" s="431"/>
      <c r="S598" s="431">
        <v>25</v>
      </c>
      <c r="T598" s="431"/>
      <c r="U598" s="431"/>
      <c r="V598" s="431"/>
      <c r="W598" s="431"/>
      <c r="X598" s="431"/>
      <c r="Y598" s="431"/>
      <c r="Z598" s="431">
        <v>284.19925799999999</v>
      </c>
      <c r="AA598" s="431">
        <v>242</v>
      </c>
      <c r="AB598" s="431"/>
      <c r="AC598" s="431"/>
      <c r="AD598" s="431"/>
      <c r="AE598" s="431">
        <v>42.199258</v>
      </c>
      <c r="AF598" s="431">
        <v>283.51799999999997</v>
      </c>
      <c r="AG598" s="431">
        <v>242</v>
      </c>
      <c r="AH598" s="431"/>
      <c r="AI598" s="431"/>
      <c r="AJ598" s="431"/>
      <c r="AK598" s="431">
        <v>41.518000000000001</v>
      </c>
      <c r="AL598" s="443" t="s">
        <v>761</v>
      </c>
      <c r="AM598" s="435"/>
      <c r="AS598" s="269">
        <f t="shared" si="181"/>
        <v>0.68125800000001391</v>
      </c>
      <c r="AT598" s="269">
        <f t="shared" si="182"/>
        <v>241.99999999999997</v>
      </c>
      <c r="AU598" s="269">
        <f t="shared" si="183"/>
        <v>0</v>
      </c>
      <c r="AV598" s="269">
        <f t="shared" si="184"/>
        <v>0</v>
      </c>
      <c r="AW598" s="269">
        <f t="shared" si="185"/>
        <v>0.68125800000001391</v>
      </c>
    </row>
    <row r="599" spans="1:49" s="273" customFormat="1" ht="30" hidden="1" customHeight="1" outlineLevel="1">
      <c r="A599" s="426"/>
      <c r="B599" s="427" t="s">
        <v>1844</v>
      </c>
      <c r="C599" s="427">
        <v>7596612</v>
      </c>
      <c r="D599" s="426" t="s">
        <v>1801</v>
      </c>
      <c r="E599" s="426" t="s">
        <v>1802</v>
      </c>
      <c r="F599" s="426" t="s">
        <v>1845</v>
      </c>
      <c r="G599" s="426" t="s">
        <v>272</v>
      </c>
      <c r="H599" s="426" t="s">
        <v>1846</v>
      </c>
      <c r="I599" s="431">
        <v>329.92229400000002</v>
      </c>
      <c r="J599" s="431">
        <v>300</v>
      </c>
      <c r="K599" s="431"/>
      <c r="L599" s="431"/>
      <c r="M599" s="431">
        <v>29.922294000000001</v>
      </c>
      <c r="N599" s="330"/>
      <c r="O599" s="431">
        <f t="shared" si="180"/>
        <v>330</v>
      </c>
      <c r="P599" s="431">
        <v>300</v>
      </c>
      <c r="Q599" s="330"/>
      <c r="R599" s="431"/>
      <c r="S599" s="431">
        <v>30</v>
      </c>
      <c r="T599" s="431"/>
      <c r="U599" s="431"/>
      <c r="V599" s="431"/>
      <c r="W599" s="431"/>
      <c r="X599" s="431"/>
      <c r="Y599" s="431"/>
      <c r="Z599" s="431">
        <v>329.92229400000002</v>
      </c>
      <c r="AA599" s="431">
        <v>300</v>
      </c>
      <c r="AB599" s="431"/>
      <c r="AC599" s="431"/>
      <c r="AD599" s="431"/>
      <c r="AE599" s="431">
        <v>29.922294000000001</v>
      </c>
      <c r="AF599" s="431">
        <v>300</v>
      </c>
      <c r="AG599" s="431">
        <v>300</v>
      </c>
      <c r="AH599" s="431"/>
      <c r="AI599" s="431"/>
      <c r="AJ599" s="431"/>
      <c r="AK599" s="431">
        <v>0</v>
      </c>
      <c r="AL599" s="443"/>
      <c r="AM599" s="435"/>
      <c r="AS599" s="269">
        <f t="shared" si="181"/>
        <v>29.922294000000022</v>
      </c>
      <c r="AT599" s="269">
        <f t="shared" si="182"/>
        <v>300</v>
      </c>
      <c r="AU599" s="269">
        <f t="shared" si="183"/>
        <v>0</v>
      </c>
      <c r="AV599" s="269">
        <f t="shared" si="184"/>
        <v>0</v>
      </c>
      <c r="AW599" s="269">
        <f t="shared" si="185"/>
        <v>29.922294000000022</v>
      </c>
    </row>
    <row r="600" spans="1:49" s="273" customFormat="1" ht="30" hidden="1" customHeight="1" outlineLevel="1">
      <c r="A600" s="426"/>
      <c r="B600" s="427" t="s">
        <v>1847</v>
      </c>
      <c r="C600" s="427">
        <v>7596619</v>
      </c>
      <c r="D600" s="426" t="s">
        <v>1801</v>
      </c>
      <c r="E600" s="426" t="s">
        <v>1802</v>
      </c>
      <c r="F600" s="426" t="s">
        <v>1848</v>
      </c>
      <c r="G600" s="426" t="s">
        <v>272</v>
      </c>
      <c r="H600" s="426" t="s">
        <v>1849</v>
      </c>
      <c r="I600" s="431">
        <v>193.98215300000001</v>
      </c>
      <c r="J600" s="431">
        <v>176</v>
      </c>
      <c r="K600" s="431"/>
      <c r="L600" s="431"/>
      <c r="M600" s="431">
        <v>17.982153</v>
      </c>
      <c r="N600" s="330"/>
      <c r="O600" s="431">
        <f t="shared" si="180"/>
        <v>194</v>
      </c>
      <c r="P600" s="431">
        <v>176</v>
      </c>
      <c r="Q600" s="330"/>
      <c r="R600" s="431"/>
      <c r="S600" s="431">
        <v>18</v>
      </c>
      <c r="T600" s="431"/>
      <c r="U600" s="431"/>
      <c r="V600" s="431"/>
      <c r="W600" s="431"/>
      <c r="X600" s="431"/>
      <c r="Y600" s="431"/>
      <c r="Z600" s="431">
        <v>193.98215300000001</v>
      </c>
      <c r="AA600" s="431">
        <v>176</v>
      </c>
      <c r="AB600" s="431"/>
      <c r="AC600" s="431"/>
      <c r="AD600" s="431"/>
      <c r="AE600" s="431">
        <v>17.982153</v>
      </c>
      <c r="AF600" s="431">
        <v>176</v>
      </c>
      <c r="AG600" s="431">
        <v>176</v>
      </c>
      <c r="AH600" s="431"/>
      <c r="AI600" s="431"/>
      <c r="AJ600" s="431"/>
      <c r="AK600" s="431">
        <v>0</v>
      </c>
      <c r="AL600" s="443"/>
      <c r="AM600" s="435"/>
      <c r="AS600" s="269">
        <f t="shared" si="181"/>
        <v>17.982153000000011</v>
      </c>
      <c r="AT600" s="269">
        <f t="shared" si="182"/>
        <v>176</v>
      </c>
      <c r="AU600" s="269">
        <f t="shared" si="183"/>
        <v>0</v>
      </c>
      <c r="AV600" s="269">
        <f t="shared" si="184"/>
        <v>0</v>
      </c>
      <c r="AW600" s="269">
        <f t="shared" si="185"/>
        <v>17.982153000000011</v>
      </c>
    </row>
    <row r="601" spans="1:49" s="273" customFormat="1" ht="30" hidden="1" customHeight="1" outlineLevel="1">
      <c r="A601" s="426"/>
      <c r="B601" s="427" t="s">
        <v>1850</v>
      </c>
      <c r="C601" s="427">
        <v>7596616</v>
      </c>
      <c r="D601" s="426" t="s">
        <v>1801</v>
      </c>
      <c r="E601" s="426" t="s">
        <v>1802</v>
      </c>
      <c r="F601" s="426" t="s">
        <v>1851</v>
      </c>
      <c r="G601" s="426" t="s">
        <v>272</v>
      </c>
      <c r="H601" s="426" t="s">
        <v>1852</v>
      </c>
      <c r="I601" s="431">
        <v>805.24090799999999</v>
      </c>
      <c r="J601" s="431">
        <v>673</v>
      </c>
      <c r="K601" s="431"/>
      <c r="L601" s="431"/>
      <c r="M601" s="431">
        <v>132.24090799999999</v>
      </c>
      <c r="N601" s="330"/>
      <c r="O601" s="431">
        <f t="shared" si="180"/>
        <v>796</v>
      </c>
      <c r="P601" s="431">
        <v>673</v>
      </c>
      <c r="Q601" s="330"/>
      <c r="R601" s="431"/>
      <c r="S601" s="431">
        <v>123</v>
      </c>
      <c r="T601" s="431"/>
      <c r="U601" s="431"/>
      <c r="V601" s="431"/>
      <c r="W601" s="431"/>
      <c r="X601" s="431"/>
      <c r="Y601" s="431"/>
      <c r="Z601" s="431">
        <v>805.24090799999999</v>
      </c>
      <c r="AA601" s="431">
        <v>673</v>
      </c>
      <c r="AB601" s="431"/>
      <c r="AC601" s="431"/>
      <c r="AD601" s="431"/>
      <c r="AE601" s="431">
        <v>132.24090799999999</v>
      </c>
      <c r="AF601" s="431">
        <v>784.91499999999996</v>
      </c>
      <c r="AG601" s="431">
        <v>653</v>
      </c>
      <c r="AH601" s="431"/>
      <c r="AI601" s="431"/>
      <c r="AJ601" s="431"/>
      <c r="AK601" s="431">
        <v>131.91499999999999</v>
      </c>
      <c r="AL601" s="443" t="s">
        <v>761</v>
      </c>
      <c r="AM601" s="435"/>
      <c r="AS601" s="269">
        <f t="shared" si="181"/>
        <v>20.325908000000027</v>
      </c>
      <c r="AT601" s="269">
        <f t="shared" si="182"/>
        <v>653</v>
      </c>
      <c r="AU601" s="269">
        <f t="shared" si="183"/>
        <v>0</v>
      </c>
      <c r="AV601" s="269">
        <f t="shared" si="184"/>
        <v>20</v>
      </c>
      <c r="AW601" s="269">
        <f t="shared" si="185"/>
        <v>20.325908000000027</v>
      </c>
    </row>
    <row r="602" spans="1:49" s="273" customFormat="1" ht="30" hidden="1" customHeight="1" outlineLevel="1">
      <c r="A602" s="426"/>
      <c r="B602" s="427" t="s">
        <v>1853</v>
      </c>
      <c r="C602" s="427">
        <v>7596951</v>
      </c>
      <c r="D602" s="426" t="s">
        <v>1806</v>
      </c>
      <c r="E602" s="426" t="s">
        <v>1807</v>
      </c>
      <c r="F602" s="426" t="s">
        <v>1854</v>
      </c>
      <c r="G602" s="426" t="s">
        <v>272</v>
      </c>
      <c r="H602" s="426" t="s">
        <v>1855</v>
      </c>
      <c r="I602" s="431">
        <v>397.17354</v>
      </c>
      <c r="J602" s="431">
        <v>362</v>
      </c>
      <c r="K602" s="431"/>
      <c r="L602" s="431"/>
      <c r="M602" s="431">
        <v>35.173540000000003</v>
      </c>
      <c r="N602" s="330"/>
      <c r="O602" s="431">
        <f t="shared" si="180"/>
        <v>398</v>
      </c>
      <c r="P602" s="431">
        <v>362</v>
      </c>
      <c r="Q602" s="330"/>
      <c r="R602" s="431"/>
      <c r="S602" s="431">
        <v>36</v>
      </c>
      <c r="T602" s="431"/>
      <c r="U602" s="431"/>
      <c r="V602" s="431"/>
      <c r="W602" s="431"/>
      <c r="X602" s="431"/>
      <c r="Y602" s="431"/>
      <c r="Z602" s="431">
        <v>397.17354</v>
      </c>
      <c r="AA602" s="431">
        <v>362</v>
      </c>
      <c r="AB602" s="431"/>
      <c r="AC602" s="431"/>
      <c r="AD602" s="431"/>
      <c r="AE602" s="431">
        <v>35.173540000000003</v>
      </c>
      <c r="AF602" s="431">
        <v>339</v>
      </c>
      <c r="AG602" s="431">
        <v>339</v>
      </c>
      <c r="AH602" s="431"/>
      <c r="AI602" s="431"/>
      <c r="AJ602" s="431"/>
      <c r="AK602" s="431">
        <v>0</v>
      </c>
      <c r="AL602" s="443"/>
      <c r="AM602" s="435"/>
      <c r="AS602" s="269">
        <f t="shared" si="181"/>
        <v>58.173540000000003</v>
      </c>
      <c r="AT602" s="269">
        <f t="shared" si="182"/>
        <v>339</v>
      </c>
      <c r="AU602" s="269">
        <f t="shared" si="183"/>
        <v>0</v>
      </c>
      <c r="AV602" s="269">
        <f t="shared" si="184"/>
        <v>23</v>
      </c>
      <c r="AW602" s="269">
        <f t="shared" si="185"/>
        <v>58.173540000000003</v>
      </c>
    </row>
    <row r="603" spans="1:49" s="273" customFormat="1" ht="30" hidden="1" customHeight="1" outlineLevel="1">
      <c r="A603" s="426"/>
      <c r="B603" s="427" t="s">
        <v>1856</v>
      </c>
      <c r="C603" s="427">
        <v>7596955</v>
      </c>
      <c r="D603" s="426" t="s">
        <v>1806</v>
      </c>
      <c r="E603" s="426" t="s">
        <v>1807</v>
      </c>
      <c r="F603" s="426" t="s">
        <v>1857</v>
      </c>
      <c r="G603" s="426" t="s">
        <v>272</v>
      </c>
      <c r="H603" s="426" t="s">
        <v>1858</v>
      </c>
      <c r="I603" s="431">
        <v>348.47336999999999</v>
      </c>
      <c r="J603" s="431">
        <v>305.03500000000003</v>
      </c>
      <c r="K603" s="431"/>
      <c r="L603" s="431"/>
      <c r="M603" s="431">
        <v>43.438369999999999</v>
      </c>
      <c r="N603" s="330"/>
      <c r="O603" s="431">
        <f t="shared" si="180"/>
        <v>357</v>
      </c>
      <c r="P603" s="431">
        <v>314</v>
      </c>
      <c r="Q603" s="330"/>
      <c r="R603" s="431"/>
      <c r="S603" s="431">
        <v>43</v>
      </c>
      <c r="T603" s="431"/>
      <c r="U603" s="431"/>
      <c r="V603" s="431"/>
      <c r="W603" s="431"/>
      <c r="X603" s="431"/>
      <c r="Y603" s="431"/>
      <c r="Z603" s="431">
        <v>348.47336999999999</v>
      </c>
      <c r="AA603" s="431">
        <v>305.03500000000003</v>
      </c>
      <c r="AB603" s="431"/>
      <c r="AC603" s="431"/>
      <c r="AD603" s="431"/>
      <c r="AE603" s="431">
        <v>43.438369999999999</v>
      </c>
      <c r="AF603" s="431">
        <v>257.43400000000003</v>
      </c>
      <c r="AG603" s="431">
        <v>214</v>
      </c>
      <c r="AH603" s="431"/>
      <c r="AI603" s="431"/>
      <c r="AJ603" s="431"/>
      <c r="AK603" s="431">
        <v>43.433999999999997</v>
      </c>
      <c r="AL603" s="443" t="s">
        <v>761</v>
      </c>
      <c r="AM603" s="435"/>
      <c r="AS603" s="269">
        <f t="shared" si="181"/>
        <v>91.039369999999963</v>
      </c>
      <c r="AT603" s="269">
        <f t="shared" si="182"/>
        <v>214.00000000000003</v>
      </c>
      <c r="AU603" s="269">
        <f t="shared" si="183"/>
        <v>0</v>
      </c>
      <c r="AV603" s="269">
        <f t="shared" si="184"/>
        <v>91.035000000000025</v>
      </c>
      <c r="AW603" s="269">
        <f t="shared" si="185"/>
        <v>91.039369999999963</v>
      </c>
    </row>
    <row r="604" spans="1:49" s="273" customFormat="1" ht="30" hidden="1" customHeight="1" outlineLevel="1">
      <c r="A604" s="426"/>
      <c r="B604" s="427" t="s">
        <v>1859</v>
      </c>
      <c r="C604" s="427">
        <v>7629416</v>
      </c>
      <c r="D604" s="426" t="s">
        <v>1786</v>
      </c>
      <c r="E604" s="426" t="s">
        <v>1787</v>
      </c>
      <c r="F604" s="426" t="s">
        <v>1860</v>
      </c>
      <c r="G604" s="426" t="s">
        <v>325</v>
      </c>
      <c r="H604" s="426" t="s">
        <v>1861</v>
      </c>
      <c r="I604" s="431">
        <v>434.29852</v>
      </c>
      <c r="J604" s="431">
        <v>350</v>
      </c>
      <c r="K604" s="431"/>
      <c r="L604" s="431"/>
      <c r="M604" s="431">
        <v>84.298519999999996</v>
      </c>
      <c r="N604" s="330"/>
      <c r="O604" s="431">
        <f t="shared" si="180"/>
        <v>400</v>
      </c>
      <c r="P604" s="431">
        <v>350</v>
      </c>
      <c r="Q604" s="330"/>
      <c r="R604" s="431"/>
      <c r="S604" s="431">
        <v>50</v>
      </c>
      <c r="T604" s="431"/>
      <c r="U604" s="431"/>
      <c r="V604" s="431"/>
      <c r="W604" s="431"/>
      <c r="X604" s="431"/>
      <c r="Y604" s="431"/>
      <c r="Z604" s="431">
        <v>434.29852</v>
      </c>
      <c r="AA604" s="431">
        <v>350</v>
      </c>
      <c r="AB604" s="431"/>
      <c r="AC604" s="431"/>
      <c r="AD604" s="431"/>
      <c r="AE604" s="431">
        <v>84.298519999999996</v>
      </c>
      <c r="AF604" s="431">
        <v>434.21699999999998</v>
      </c>
      <c r="AG604" s="431">
        <v>350</v>
      </c>
      <c r="AH604" s="431"/>
      <c r="AI604" s="431"/>
      <c r="AJ604" s="431"/>
      <c r="AK604" s="431">
        <v>84.216999999999999</v>
      </c>
      <c r="AL604" s="443"/>
      <c r="AM604" s="435"/>
      <c r="AS604" s="269">
        <f t="shared" si="181"/>
        <v>8.1520000000011805E-2</v>
      </c>
      <c r="AT604" s="269">
        <f t="shared" si="182"/>
        <v>350</v>
      </c>
      <c r="AU604" s="269">
        <f t="shared" si="183"/>
        <v>0</v>
      </c>
      <c r="AV604" s="269">
        <f t="shared" si="184"/>
        <v>0</v>
      </c>
      <c r="AW604" s="269">
        <f t="shared" si="185"/>
        <v>8.1520000000011805E-2</v>
      </c>
    </row>
    <row r="605" spans="1:49" s="273" customFormat="1" ht="30" hidden="1" customHeight="1" outlineLevel="1">
      <c r="A605" s="426"/>
      <c r="B605" s="427" t="s">
        <v>1862</v>
      </c>
      <c r="C605" s="427">
        <v>7629415</v>
      </c>
      <c r="D605" s="426" t="s">
        <v>1786</v>
      </c>
      <c r="E605" s="426" t="s">
        <v>1787</v>
      </c>
      <c r="F605" s="426" t="s">
        <v>1836</v>
      </c>
      <c r="G605" s="426" t="s">
        <v>325</v>
      </c>
      <c r="H605" s="426" t="s">
        <v>1863</v>
      </c>
      <c r="I605" s="431">
        <v>400</v>
      </c>
      <c r="J605" s="431">
        <v>400</v>
      </c>
      <c r="K605" s="431"/>
      <c r="L605" s="431"/>
      <c r="M605" s="431">
        <v>0</v>
      </c>
      <c r="N605" s="330"/>
      <c r="O605" s="431">
        <f t="shared" si="180"/>
        <v>400</v>
      </c>
      <c r="P605" s="431">
        <v>400</v>
      </c>
      <c r="Q605" s="330"/>
      <c r="R605" s="431"/>
      <c r="S605" s="431"/>
      <c r="T605" s="431"/>
      <c r="U605" s="431"/>
      <c r="V605" s="431"/>
      <c r="W605" s="431"/>
      <c r="X605" s="431"/>
      <c r="Y605" s="431"/>
      <c r="Z605" s="431">
        <v>400</v>
      </c>
      <c r="AA605" s="431">
        <v>400</v>
      </c>
      <c r="AB605" s="431"/>
      <c r="AC605" s="431">
        <v>0</v>
      </c>
      <c r="AD605" s="431"/>
      <c r="AE605" s="431">
        <v>0</v>
      </c>
      <c r="AF605" s="431">
        <v>393</v>
      </c>
      <c r="AG605" s="431">
        <v>393</v>
      </c>
      <c r="AH605" s="431"/>
      <c r="AI605" s="431">
        <v>0</v>
      </c>
      <c r="AJ605" s="431"/>
      <c r="AK605" s="431">
        <v>0</v>
      </c>
      <c r="AL605" s="443" t="s">
        <v>761</v>
      </c>
      <c r="AM605" s="435"/>
      <c r="AS605" s="269">
        <f t="shared" si="181"/>
        <v>7</v>
      </c>
      <c r="AT605" s="269">
        <f t="shared" si="182"/>
        <v>393</v>
      </c>
      <c r="AU605" s="269">
        <f t="shared" si="183"/>
        <v>0</v>
      </c>
      <c r="AV605" s="269">
        <f t="shared" si="184"/>
        <v>7</v>
      </c>
      <c r="AW605" s="269">
        <f t="shared" si="185"/>
        <v>7</v>
      </c>
    </row>
    <row r="606" spans="1:49" s="273" customFormat="1" ht="30" hidden="1" customHeight="1" outlineLevel="1">
      <c r="A606" s="426"/>
      <c r="B606" s="427" t="s">
        <v>1864</v>
      </c>
      <c r="C606" s="427">
        <v>7628401</v>
      </c>
      <c r="D606" s="426" t="s">
        <v>1796</v>
      </c>
      <c r="E606" s="426" t="s">
        <v>1797</v>
      </c>
      <c r="F606" s="426" t="s">
        <v>1865</v>
      </c>
      <c r="G606" s="426" t="s">
        <v>325</v>
      </c>
      <c r="H606" s="426" t="s">
        <v>1866</v>
      </c>
      <c r="I606" s="431">
        <v>410.085283</v>
      </c>
      <c r="J606" s="431">
        <v>350</v>
      </c>
      <c r="K606" s="431"/>
      <c r="L606" s="431"/>
      <c r="M606" s="431">
        <v>60.085282999999997</v>
      </c>
      <c r="N606" s="330"/>
      <c r="O606" s="431">
        <f t="shared" si="180"/>
        <v>400</v>
      </c>
      <c r="P606" s="431">
        <v>350</v>
      </c>
      <c r="Q606" s="330"/>
      <c r="R606" s="431"/>
      <c r="S606" s="431">
        <v>50</v>
      </c>
      <c r="T606" s="431"/>
      <c r="U606" s="431"/>
      <c r="V606" s="431"/>
      <c r="W606" s="431"/>
      <c r="X606" s="431"/>
      <c r="Y606" s="431"/>
      <c r="Z606" s="431">
        <v>410.085283</v>
      </c>
      <c r="AA606" s="431">
        <v>350</v>
      </c>
      <c r="AB606" s="431"/>
      <c r="AC606" s="431"/>
      <c r="AD606" s="431"/>
      <c r="AE606" s="431">
        <v>60.085282999999997</v>
      </c>
      <c r="AF606" s="431">
        <v>410.085283</v>
      </c>
      <c r="AG606" s="431">
        <v>350</v>
      </c>
      <c r="AH606" s="431"/>
      <c r="AI606" s="431"/>
      <c r="AJ606" s="431"/>
      <c r="AK606" s="431">
        <v>60.085282999999997</v>
      </c>
      <c r="AL606" s="443" t="s">
        <v>761</v>
      </c>
      <c r="AM606" s="435"/>
      <c r="AS606" s="269">
        <f t="shared" si="181"/>
        <v>0</v>
      </c>
      <c r="AT606" s="269">
        <f t="shared" si="182"/>
        <v>350</v>
      </c>
      <c r="AU606" s="269">
        <f t="shared" si="183"/>
        <v>0</v>
      </c>
      <c r="AV606" s="269">
        <f t="shared" si="184"/>
        <v>0</v>
      </c>
      <c r="AW606" s="269">
        <f t="shared" si="185"/>
        <v>0</v>
      </c>
    </row>
    <row r="607" spans="1:49" s="273" customFormat="1" ht="30" hidden="1" customHeight="1" outlineLevel="1">
      <c r="A607" s="426"/>
      <c r="B607" s="427" t="s">
        <v>1867</v>
      </c>
      <c r="C607" s="427">
        <v>7628399</v>
      </c>
      <c r="D607" s="426" t="s">
        <v>1796</v>
      </c>
      <c r="E607" s="426" t="s">
        <v>1797</v>
      </c>
      <c r="F607" s="426" t="s">
        <v>1868</v>
      </c>
      <c r="G607" s="426" t="s">
        <v>325</v>
      </c>
      <c r="H607" s="426" t="s">
        <v>1869</v>
      </c>
      <c r="I607" s="431">
        <v>518.49498400000004</v>
      </c>
      <c r="J607" s="431">
        <v>440</v>
      </c>
      <c r="K607" s="431"/>
      <c r="L607" s="431"/>
      <c r="M607" s="431">
        <v>78.494984000000002</v>
      </c>
      <c r="N607" s="330"/>
      <c r="O607" s="431">
        <f t="shared" si="180"/>
        <v>500</v>
      </c>
      <c r="P607" s="431">
        <v>440</v>
      </c>
      <c r="Q607" s="330"/>
      <c r="R607" s="431"/>
      <c r="S607" s="431">
        <v>60</v>
      </c>
      <c r="T607" s="431"/>
      <c r="U607" s="431"/>
      <c r="V607" s="431"/>
      <c r="W607" s="431"/>
      <c r="X607" s="431"/>
      <c r="Y607" s="431"/>
      <c r="Z607" s="431">
        <v>518.49498400000004</v>
      </c>
      <c r="AA607" s="431">
        <v>440</v>
      </c>
      <c r="AB607" s="431"/>
      <c r="AC607" s="431"/>
      <c r="AD607" s="431"/>
      <c r="AE607" s="431">
        <v>78.494984000000002</v>
      </c>
      <c r="AF607" s="431">
        <v>518.49498400000004</v>
      </c>
      <c r="AG607" s="431">
        <v>440</v>
      </c>
      <c r="AH607" s="431"/>
      <c r="AI607" s="431"/>
      <c r="AJ607" s="431"/>
      <c r="AK607" s="431">
        <v>78.494984000000002</v>
      </c>
      <c r="AL607" s="443" t="s">
        <v>761</v>
      </c>
      <c r="AM607" s="435"/>
      <c r="AS607" s="269">
        <f t="shared" si="181"/>
        <v>0</v>
      </c>
      <c r="AT607" s="269">
        <f t="shared" si="182"/>
        <v>440.00000000000006</v>
      </c>
      <c r="AU607" s="269">
        <f t="shared" si="183"/>
        <v>0</v>
      </c>
      <c r="AV607" s="269">
        <f t="shared" si="184"/>
        <v>0</v>
      </c>
      <c r="AW607" s="269">
        <f t="shared" si="185"/>
        <v>0</v>
      </c>
    </row>
    <row r="608" spans="1:49" s="273" customFormat="1" ht="30" hidden="1" customHeight="1" outlineLevel="1">
      <c r="A608" s="426"/>
      <c r="B608" s="427" t="s">
        <v>1870</v>
      </c>
      <c r="C608" s="427">
        <v>7628400</v>
      </c>
      <c r="D608" s="426" t="s">
        <v>1796</v>
      </c>
      <c r="E608" s="426" t="s">
        <v>1797</v>
      </c>
      <c r="F608" s="426" t="s">
        <v>1871</v>
      </c>
      <c r="G608" s="426" t="s">
        <v>325</v>
      </c>
      <c r="H608" s="426" t="s">
        <v>1872</v>
      </c>
      <c r="I608" s="431">
        <v>295.17185999999998</v>
      </c>
      <c r="J608" s="431">
        <v>250</v>
      </c>
      <c r="K608" s="431"/>
      <c r="L608" s="431"/>
      <c r="M608" s="431">
        <v>45.171860000000002</v>
      </c>
      <c r="N608" s="330"/>
      <c r="O608" s="431">
        <f t="shared" si="180"/>
        <v>285</v>
      </c>
      <c r="P608" s="431">
        <v>250</v>
      </c>
      <c r="Q608" s="330"/>
      <c r="R608" s="431"/>
      <c r="S608" s="431">
        <v>35</v>
      </c>
      <c r="T608" s="431"/>
      <c r="U608" s="431"/>
      <c r="V608" s="431"/>
      <c r="W608" s="431"/>
      <c r="X608" s="431"/>
      <c r="Y608" s="431"/>
      <c r="Z608" s="431">
        <v>295.17185999999998</v>
      </c>
      <c r="AA608" s="431">
        <v>250</v>
      </c>
      <c r="AB608" s="431"/>
      <c r="AC608" s="431"/>
      <c r="AD608" s="431"/>
      <c r="AE608" s="431">
        <v>45.171860000000002</v>
      </c>
      <c r="AF608" s="431">
        <v>295.17185999999998</v>
      </c>
      <c r="AG608" s="431">
        <v>250</v>
      </c>
      <c r="AH608" s="431"/>
      <c r="AI608" s="431"/>
      <c r="AJ608" s="431"/>
      <c r="AK608" s="431">
        <v>45.171860000000002</v>
      </c>
      <c r="AL608" s="443" t="s">
        <v>761</v>
      </c>
      <c r="AM608" s="435"/>
      <c r="AS608" s="269">
        <f t="shared" si="181"/>
        <v>0</v>
      </c>
      <c r="AT608" s="269">
        <f t="shared" si="182"/>
        <v>249.99999999999997</v>
      </c>
      <c r="AU608" s="269">
        <f t="shared" si="183"/>
        <v>0</v>
      </c>
      <c r="AV608" s="269">
        <f t="shared" si="184"/>
        <v>0</v>
      </c>
      <c r="AW608" s="269">
        <f t="shared" si="185"/>
        <v>0</v>
      </c>
    </row>
    <row r="609" spans="1:49" s="273" customFormat="1" ht="30" hidden="1" customHeight="1" outlineLevel="1">
      <c r="A609" s="426"/>
      <c r="B609" s="427" t="s">
        <v>1873</v>
      </c>
      <c r="C609" s="427" t="s">
        <v>1874</v>
      </c>
      <c r="D609" s="426" t="s">
        <v>1791</v>
      </c>
      <c r="E609" s="426" t="s">
        <v>1792</v>
      </c>
      <c r="F609" s="426" t="s">
        <v>1875</v>
      </c>
      <c r="G609" s="426" t="s">
        <v>325</v>
      </c>
      <c r="H609" s="426" t="s">
        <v>1876</v>
      </c>
      <c r="I609" s="431">
        <v>238.88233399999999</v>
      </c>
      <c r="J609" s="431">
        <v>200</v>
      </c>
      <c r="K609" s="431"/>
      <c r="L609" s="431"/>
      <c r="M609" s="431">
        <v>38.882334</v>
      </c>
      <c r="N609" s="330"/>
      <c r="O609" s="431">
        <f t="shared" si="180"/>
        <v>220</v>
      </c>
      <c r="P609" s="431">
        <v>200</v>
      </c>
      <c r="Q609" s="330"/>
      <c r="R609" s="431"/>
      <c r="S609" s="431">
        <v>20</v>
      </c>
      <c r="T609" s="431"/>
      <c r="U609" s="431"/>
      <c r="V609" s="431"/>
      <c r="W609" s="431"/>
      <c r="X609" s="431"/>
      <c r="Y609" s="431"/>
      <c r="Z609" s="431">
        <v>238.88233399999999</v>
      </c>
      <c r="AA609" s="431">
        <v>200</v>
      </c>
      <c r="AB609" s="431"/>
      <c r="AC609" s="431"/>
      <c r="AD609" s="431"/>
      <c r="AE609" s="431">
        <v>38.882334</v>
      </c>
      <c r="AF609" s="431">
        <v>238.63233399999999</v>
      </c>
      <c r="AG609" s="431">
        <v>200</v>
      </c>
      <c r="AH609" s="431"/>
      <c r="AI609" s="431"/>
      <c r="AJ609" s="431"/>
      <c r="AK609" s="431">
        <v>38.632334</v>
      </c>
      <c r="AL609" s="443" t="s">
        <v>761</v>
      </c>
      <c r="AM609" s="435"/>
      <c r="AS609" s="269">
        <f t="shared" si="181"/>
        <v>0.25</v>
      </c>
      <c r="AT609" s="269">
        <f t="shared" si="182"/>
        <v>200</v>
      </c>
      <c r="AU609" s="269">
        <f t="shared" si="183"/>
        <v>0</v>
      </c>
      <c r="AV609" s="269">
        <f t="shared" si="184"/>
        <v>0</v>
      </c>
      <c r="AW609" s="269">
        <f t="shared" si="185"/>
        <v>0.25</v>
      </c>
    </row>
    <row r="610" spans="1:49" s="273" customFormat="1" ht="30" hidden="1" customHeight="1" outlineLevel="1">
      <c r="A610" s="426"/>
      <c r="B610" s="427" t="s">
        <v>1877</v>
      </c>
      <c r="C610" s="427" t="s">
        <v>1878</v>
      </c>
      <c r="D610" s="426" t="s">
        <v>1801</v>
      </c>
      <c r="E610" s="426" t="s">
        <v>1802</v>
      </c>
      <c r="F610" s="426" t="s">
        <v>1879</v>
      </c>
      <c r="G610" s="426" t="s">
        <v>325</v>
      </c>
      <c r="H610" s="426" t="s">
        <v>1880</v>
      </c>
      <c r="I610" s="431">
        <v>330</v>
      </c>
      <c r="J610" s="431">
        <v>330</v>
      </c>
      <c r="K610" s="431"/>
      <c r="L610" s="431"/>
      <c r="M610" s="431">
        <v>0</v>
      </c>
      <c r="N610" s="330"/>
      <c r="O610" s="431">
        <f t="shared" si="180"/>
        <v>330</v>
      </c>
      <c r="P610" s="431">
        <v>330</v>
      </c>
      <c r="Q610" s="330"/>
      <c r="R610" s="431"/>
      <c r="S610" s="431"/>
      <c r="T610" s="431"/>
      <c r="U610" s="431"/>
      <c r="V610" s="431"/>
      <c r="W610" s="431"/>
      <c r="X610" s="431"/>
      <c r="Y610" s="431"/>
      <c r="Z610" s="431">
        <v>330</v>
      </c>
      <c r="AA610" s="431">
        <v>330</v>
      </c>
      <c r="AB610" s="431"/>
      <c r="AC610" s="431"/>
      <c r="AD610" s="431"/>
      <c r="AE610" s="431">
        <v>0</v>
      </c>
      <c r="AF610" s="431">
        <v>330</v>
      </c>
      <c r="AG610" s="431">
        <v>330</v>
      </c>
      <c r="AH610" s="431"/>
      <c r="AI610" s="431"/>
      <c r="AJ610" s="431"/>
      <c r="AK610" s="431">
        <v>0</v>
      </c>
      <c r="AL610" s="443"/>
      <c r="AM610" s="435"/>
      <c r="AS610" s="269">
        <f t="shared" si="181"/>
        <v>0</v>
      </c>
      <c r="AT610" s="269">
        <f t="shared" si="182"/>
        <v>330</v>
      </c>
      <c r="AU610" s="269">
        <f t="shared" si="183"/>
        <v>0</v>
      </c>
      <c r="AV610" s="269">
        <f t="shared" si="184"/>
        <v>0</v>
      </c>
      <c r="AW610" s="269">
        <f t="shared" si="185"/>
        <v>0</v>
      </c>
    </row>
    <row r="611" spans="1:49" s="273" customFormat="1" ht="30" hidden="1" customHeight="1" outlineLevel="1">
      <c r="A611" s="426"/>
      <c r="B611" s="427" t="s">
        <v>1881</v>
      </c>
      <c r="C611" s="427" t="s">
        <v>1882</v>
      </c>
      <c r="D611" s="426" t="s">
        <v>1801</v>
      </c>
      <c r="E611" s="426" t="s">
        <v>1802</v>
      </c>
      <c r="F611" s="426" t="s">
        <v>1883</v>
      </c>
      <c r="G611" s="426" t="s">
        <v>325</v>
      </c>
      <c r="H611" s="426" t="s">
        <v>1884</v>
      </c>
      <c r="I611" s="431">
        <v>490.54864800000001</v>
      </c>
      <c r="J611" s="431">
        <v>420</v>
      </c>
      <c r="K611" s="431"/>
      <c r="L611" s="431"/>
      <c r="M611" s="431">
        <v>70.548648</v>
      </c>
      <c r="N611" s="330"/>
      <c r="O611" s="431">
        <f t="shared" si="180"/>
        <v>480</v>
      </c>
      <c r="P611" s="431">
        <v>420</v>
      </c>
      <c r="Q611" s="330"/>
      <c r="R611" s="431"/>
      <c r="S611" s="431">
        <v>60</v>
      </c>
      <c r="T611" s="431"/>
      <c r="U611" s="431"/>
      <c r="V611" s="431"/>
      <c r="W611" s="431"/>
      <c r="X611" s="431"/>
      <c r="Y611" s="431"/>
      <c r="Z611" s="431">
        <v>490.54864800000001</v>
      </c>
      <c r="AA611" s="431">
        <v>420</v>
      </c>
      <c r="AB611" s="431"/>
      <c r="AC611" s="431"/>
      <c r="AD611" s="431"/>
      <c r="AE611" s="431">
        <v>70.548648</v>
      </c>
      <c r="AF611" s="431">
        <v>490.54864800000001</v>
      </c>
      <c r="AG611" s="431">
        <v>420</v>
      </c>
      <c r="AH611" s="431"/>
      <c r="AI611" s="431"/>
      <c r="AJ611" s="431"/>
      <c r="AK611" s="431">
        <v>70.548648</v>
      </c>
      <c r="AL611" s="443" t="s">
        <v>761</v>
      </c>
      <c r="AM611" s="435"/>
      <c r="AS611" s="269">
        <f t="shared" si="181"/>
        <v>0</v>
      </c>
      <c r="AT611" s="269">
        <f t="shared" si="182"/>
        <v>420</v>
      </c>
      <c r="AU611" s="269">
        <f t="shared" si="183"/>
        <v>0</v>
      </c>
      <c r="AV611" s="269">
        <f t="shared" si="184"/>
        <v>0</v>
      </c>
      <c r="AW611" s="269">
        <f t="shared" si="185"/>
        <v>0</v>
      </c>
    </row>
    <row r="612" spans="1:49" s="273" customFormat="1" ht="30" hidden="1" customHeight="1" outlineLevel="1">
      <c r="A612" s="426"/>
      <c r="B612" s="427" t="s">
        <v>1885</v>
      </c>
      <c r="C612" s="427">
        <v>7629414</v>
      </c>
      <c r="D612" s="426" t="s">
        <v>1806</v>
      </c>
      <c r="E612" s="426" t="s">
        <v>1807</v>
      </c>
      <c r="F612" s="426" t="s">
        <v>1886</v>
      </c>
      <c r="G612" s="426" t="s">
        <v>325</v>
      </c>
      <c r="H612" s="426" t="s">
        <v>1887</v>
      </c>
      <c r="I612" s="431">
        <v>35.22</v>
      </c>
      <c r="J612" s="431">
        <v>30</v>
      </c>
      <c r="K612" s="431"/>
      <c r="L612" s="431"/>
      <c r="M612" s="431">
        <v>5.22</v>
      </c>
      <c r="N612" s="330"/>
      <c r="O612" s="431">
        <f t="shared" si="180"/>
        <v>30</v>
      </c>
      <c r="P612" s="431">
        <v>30</v>
      </c>
      <c r="Q612" s="330"/>
      <c r="R612" s="431"/>
      <c r="S612" s="431"/>
      <c r="T612" s="431"/>
      <c r="U612" s="431"/>
      <c r="V612" s="431"/>
      <c r="W612" s="431"/>
      <c r="X612" s="431"/>
      <c r="Y612" s="431"/>
      <c r="Z612" s="431">
        <v>35.22</v>
      </c>
      <c r="AA612" s="431">
        <v>30</v>
      </c>
      <c r="AB612" s="431"/>
      <c r="AC612" s="431"/>
      <c r="AD612" s="431"/>
      <c r="AE612" s="431">
        <v>5.22</v>
      </c>
      <c r="AF612" s="431">
        <v>35.22</v>
      </c>
      <c r="AG612" s="431">
        <v>30</v>
      </c>
      <c r="AH612" s="431"/>
      <c r="AI612" s="431"/>
      <c r="AJ612" s="431"/>
      <c r="AK612" s="431">
        <v>5.22</v>
      </c>
      <c r="AL612" s="443" t="s">
        <v>761</v>
      </c>
      <c r="AM612" s="435"/>
      <c r="AS612" s="269">
        <f t="shared" si="181"/>
        <v>0</v>
      </c>
      <c r="AT612" s="269">
        <f t="shared" si="182"/>
        <v>30</v>
      </c>
      <c r="AU612" s="269">
        <f t="shared" si="183"/>
        <v>0</v>
      </c>
      <c r="AV612" s="269">
        <f t="shared" si="184"/>
        <v>0</v>
      </c>
      <c r="AW612" s="269">
        <f t="shared" si="185"/>
        <v>0</v>
      </c>
    </row>
    <row r="613" spans="1:49" s="273" customFormat="1" ht="30" hidden="1" customHeight="1" outlineLevel="1">
      <c r="A613" s="426"/>
      <c r="B613" s="427" t="s">
        <v>1888</v>
      </c>
      <c r="C613" s="427">
        <v>7629413</v>
      </c>
      <c r="D613" s="426" t="s">
        <v>1806</v>
      </c>
      <c r="E613" s="426" t="s">
        <v>1807</v>
      </c>
      <c r="F613" s="426" t="s">
        <v>1889</v>
      </c>
      <c r="G613" s="426" t="s">
        <v>325</v>
      </c>
      <c r="H613" s="426" t="s">
        <v>1890</v>
      </c>
      <c r="I613" s="431">
        <v>333.483</v>
      </c>
      <c r="J613" s="431">
        <v>238.28</v>
      </c>
      <c r="K613" s="431"/>
      <c r="L613" s="431"/>
      <c r="M613" s="431">
        <v>95.203000000000003</v>
      </c>
      <c r="N613" s="330"/>
      <c r="O613" s="431">
        <f t="shared" si="180"/>
        <v>415</v>
      </c>
      <c r="P613" s="431">
        <v>300</v>
      </c>
      <c r="Q613" s="330"/>
      <c r="R613" s="431"/>
      <c r="S613" s="431">
        <v>115</v>
      </c>
      <c r="T613" s="431"/>
      <c r="U613" s="431"/>
      <c r="V613" s="431"/>
      <c r="W613" s="431"/>
      <c r="X613" s="431"/>
      <c r="Y613" s="431"/>
      <c r="Z613" s="431">
        <v>333.483</v>
      </c>
      <c r="AA613" s="431">
        <v>238.28</v>
      </c>
      <c r="AB613" s="431"/>
      <c r="AC613" s="431"/>
      <c r="AD613" s="431"/>
      <c r="AE613" s="431">
        <v>95.203000000000003</v>
      </c>
      <c r="AF613" s="431">
        <v>333.20299999999997</v>
      </c>
      <c r="AG613" s="431">
        <v>238</v>
      </c>
      <c r="AH613" s="431"/>
      <c r="AI613" s="431"/>
      <c r="AJ613" s="431"/>
      <c r="AK613" s="431">
        <v>95.203000000000003</v>
      </c>
      <c r="AL613" s="443" t="s">
        <v>761</v>
      </c>
      <c r="AM613" s="435"/>
      <c r="AS613" s="269">
        <f t="shared" si="181"/>
        <v>0.28000000000002956</v>
      </c>
      <c r="AT613" s="269">
        <f t="shared" si="182"/>
        <v>237.99999999999997</v>
      </c>
      <c r="AU613" s="269">
        <f t="shared" si="183"/>
        <v>0</v>
      </c>
      <c r="AV613" s="269">
        <f t="shared" si="184"/>
        <v>0.28000000000000114</v>
      </c>
      <c r="AW613" s="269">
        <f t="shared" si="185"/>
        <v>0.28000000000002956</v>
      </c>
    </row>
    <row r="614" spans="1:49" s="273" customFormat="1" ht="30" hidden="1" customHeight="1" outlineLevel="1">
      <c r="A614" s="426"/>
      <c r="B614" s="427" t="s">
        <v>1891</v>
      </c>
      <c r="C614" s="427">
        <v>7629412</v>
      </c>
      <c r="D614" s="426" t="s">
        <v>1806</v>
      </c>
      <c r="E614" s="426" t="s">
        <v>1807</v>
      </c>
      <c r="F614" s="426" t="s">
        <v>1892</v>
      </c>
      <c r="G614" s="426" t="s">
        <v>325</v>
      </c>
      <c r="H614" s="426" t="s">
        <v>1893</v>
      </c>
      <c r="I614" s="431">
        <v>415</v>
      </c>
      <c r="J614" s="431">
        <v>415</v>
      </c>
      <c r="K614" s="431"/>
      <c r="L614" s="431"/>
      <c r="M614" s="431">
        <v>0</v>
      </c>
      <c r="N614" s="330"/>
      <c r="O614" s="431">
        <f t="shared" si="180"/>
        <v>415</v>
      </c>
      <c r="P614" s="431">
        <v>415</v>
      </c>
      <c r="Q614" s="330"/>
      <c r="R614" s="431"/>
      <c r="S614" s="431"/>
      <c r="T614" s="431"/>
      <c r="U614" s="431"/>
      <c r="V614" s="431"/>
      <c r="W614" s="431"/>
      <c r="X614" s="431"/>
      <c r="Y614" s="431"/>
      <c r="Z614" s="431">
        <v>415</v>
      </c>
      <c r="AA614" s="431">
        <v>415</v>
      </c>
      <c r="AB614" s="431"/>
      <c r="AC614" s="431"/>
      <c r="AD614" s="431"/>
      <c r="AE614" s="431">
        <v>0</v>
      </c>
      <c r="AF614" s="431">
        <v>403</v>
      </c>
      <c r="AG614" s="431">
        <v>403</v>
      </c>
      <c r="AH614" s="431"/>
      <c r="AI614" s="431"/>
      <c r="AJ614" s="431"/>
      <c r="AK614" s="431">
        <v>0</v>
      </c>
      <c r="AL614" s="443"/>
      <c r="AM614" s="435"/>
      <c r="AS614" s="269">
        <f t="shared" si="181"/>
        <v>12</v>
      </c>
      <c r="AT614" s="269">
        <f t="shared" si="182"/>
        <v>403</v>
      </c>
      <c r="AU614" s="269">
        <f t="shared" si="183"/>
        <v>0</v>
      </c>
      <c r="AV614" s="269">
        <f t="shared" si="184"/>
        <v>12</v>
      </c>
      <c r="AW614" s="269">
        <f t="shared" si="185"/>
        <v>12</v>
      </c>
    </row>
    <row r="615" spans="1:49" s="273" customFormat="1" ht="30" hidden="1" customHeight="1" outlineLevel="1">
      <c r="A615" s="426"/>
      <c r="B615" s="427" t="s">
        <v>1894</v>
      </c>
      <c r="C615" s="427" t="s">
        <v>1895</v>
      </c>
      <c r="D615" s="426" t="s">
        <v>1786</v>
      </c>
      <c r="E615" s="426" t="s">
        <v>1787</v>
      </c>
      <c r="F615" s="426" t="s">
        <v>1896</v>
      </c>
      <c r="G615" s="426" t="s">
        <v>325</v>
      </c>
      <c r="H615" s="426" t="s">
        <v>1897</v>
      </c>
      <c r="I615" s="431">
        <v>368.08424500000001</v>
      </c>
      <c r="J615" s="431">
        <v>254</v>
      </c>
      <c r="K615" s="431"/>
      <c r="L615" s="431">
        <v>25</v>
      </c>
      <c r="M615" s="431">
        <v>89.084244999999996</v>
      </c>
      <c r="N615" s="330"/>
      <c r="O615" s="431">
        <f t="shared" si="180"/>
        <v>372</v>
      </c>
      <c r="P615" s="431">
        <v>254</v>
      </c>
      <c r="Q615" s="330"/>
      <c r="R615" s="431">
        <v>25</v>
      </c>
      <c r="S615" s="431">
        <v>93</v>
      </c>
      <c r="T615" s="431"/>
      <c r="U615" s="431"/>
      <c r="V615" s="431"/>
      <c r="W615" s="431"/>
      <c r="X615" s="431"/>
      <c r="Y615" s="431"/>
      <c r="Z615" s="431">
        <v>368.08424500000001</v>
      </c>
      <c r="AA615" s="431">
        <v>254</v>
      </c>
      <c r="AB615" s="431"/>
      <c r="AC615" s="431">
        <v>25</v>
      </c>
      <c r="AD615" s="431"/>
      <c r="AE615" s="431">
        <v>89.084244999999996</v>
      </c>
      <c r="AF615" s="431">
        <v>368.08424500000001</v>
      </c>
      <c r="AG615" s="431">
        <v>254</v>
      </c>
      <c r="AH615" s="431"/>
      <c r="AI615" s="431">
        <v>25</v>
      </c>
      <c r="AJ615" s="431"/>
      <c r="AK615" s="431">
        <v>89.084244999999996</v>
      </c>
      <c r="AL615" s="443" t="s">
        <v>761</v>
      </c>
      <c r="AM615" s="435"/>
      <c r="AS615" s="269">
        <f t="shared" si="181"/>
        <v>0</v>
      </c>
      <c r="AT615" s="269">
        <f t="shared" si="182"/>
        <v>254</v>
      </c>
      <c r="AU615" s="269">
        <f t="shared" si="183"/>
        <v>0</v>
      </c>
      <c r="AV615" s="269">
        <f t="shared" si="184"/>
        <v>0</v>
      </c>
      <c r="AW615" s="269">
        <f t="shared" si="185"/>
        <v>0</v>
      </c>
    </row>
    <row r="616" spans="1:49" s="273" customFormat="1" ht="30" hidden="1" customHeight="1" outlineLevel="1">
      <c r="A616" s="426"/>
      <c r="B616" s="427" t="s">
        <v>1898</v>
      </c>
      <c r="C616" s="427" t="s">
        <v>1899</v>
      </c>
      <c r="D616" s="426" t="s">
        <v>1814</v>
      </c>
      <c r="E616" s="426" t="s">
        <v>1815</v>
      </c>
      <c r="F616" s="426" t="s">
        <v>1900</v>
      </c>
      <c r="G616" s="426" t="s">
        <v>325</v>
      </c>
      <c r="H616" s="426" t="s">
        <v>1901</v>
      </c>
      <c r="I616" s="431">
        <v>219</v>
      </c>
      <c r="J616" s="431">
        <v>182</v>
      </c>
      <c r="K616" s="431"/>
      <c r="L616" s="431">
        <v>18</v>
      </c>
      <c r="M616" s="431">
        <v>19</v>
      </c>
      <c r="N616" s="330"/>
      <c r="O616" s="431">
        <f t="shared" si="180"/>
        <v>267</v>
      </c>
      <c r="P616" s="431">
        <v>182</v>
      </c>
      <c r="Q616" s="330"/>
      <c r="R616" s="431">
        <v>18</v>
      </c>
      <c r="S616" s="431">
        <v>67</v>
      </c>
      <c r="T616" s="431"/>
      <c r="U616" s="431"/>
      <c r="V616" s="431"/>
      <c r="W616" s="431"/>
      <c r="X616" s="431"/>
      <c r="Y616" s="431"/>
      <c r="Z616" s="431">
        <v>219</v>
      </c>
      <c r="AA616" s="431">
        <v>182</v>
      </c>
      <c r="AB616" s="431"/>
      <c r="AC616" s="431">
        <v>18</v>
      </c>
      <c r="AD616" s="431"/>
      <c r="AE616" s="431">
        <v>19</v>
      </c>
      <c r="AF616" s="431">
        <v>219</v>
      </c>
      <c r="AG616" s="431">
        <v>182</v>
      </c>
      <c r="AH616" s="431"/>
      <c r="AI616" s="431">
        <v>18</v>
      </c>
      <c r="AJ616" s="431"/>
      <c r="AK616" s="431">
        <v>19</v>
      </c>
      <c r="AL616" s="443"/>
      <c r="AM616" s="435"/>
      <c r="AS616" s="269">
        <f t="shared" si="181"/>
        <v>0</v>
      </c>
      <c r="AT616" s="269">
        <f t="shared" si="182"/>
        <v>182</v>
      </c>
      <c r="AU616" s="269">
        <f t="shared" si="183"/>
        <v>0</v>
      </c>
      <c r="AV616" s="269">
        <f t="shared" si="184"/>
        <v>0</v>
      </c>
      <c r="AW616" s="269">
        <f t="shared" si="185"/>
        <v>0</v>
      </c>
    </row>
    <row r="617" spans="1:49" s="273" customFormat="1" ht="30" hidden="1" customHeight="1" outlineLevel="1">
      <c r="A617" s="426"/>
      <c r="B617" s="427" t="s">
        <v>1902</v>
      </c>
      <c r="C617" s="427" t="s">
        <v>1903</v>
      </c>
      <c r="D617" s="426" t="s">
        <v>1814</v>
      </c>
      <c r="E617" s="426" t="s">
        <v>1815</v>
      </c>
      <c r="F617" s="426" t="s">
        <v>1900</v>
      </c>
      <c r="G617" s="426" t="s">
        <v>325</v>
      </c>
      <c r="H617" s="426" t="s">
        <v>1904</v>
      </c>
      <c r="I617" s="431">
        <v>220</v>
      </c>
      <c r="J617" s="431">
        <v>183</v>
      </c>
      <c r="K617" s="431"/>
      <c r="L617" s="431">
        <v>18</v>
      </c>
      <c r="M617" s="431">
        <v>19</v>
      </c>
      <c r="N617" s="330"/>
      <c r="O617" s="431">
        <f t="shared" si="180"/>
        <v>268</v>
      </c>
      <c r="P617" s="431">
        <v>183</v>
      </c>
      <c r="Q617" s="330"/>
      <c r="R617" s="431">
        <v>18</v>
      </c>
      <c r="S617" s="431">
        <v>67</v>
      </c>
      <c r="T617" s="431"/>
      <c r="U617" s="431"/>
      <c r="V617" s="431"/>
      <c r="W617" s="431"/>
      <c r="X617" s="431"/>
      <c r="Y617" s="431"/>
      <c r="Z617" s="431">
        <v>220</v>
      </c>
      <c r="AA617" s="431">
        <v>183</v>
      </c>
      <c r="AB617" s="431"/>
      <c r="AC617" s="431">
        <v>18</v>
      </c>
      <c r="AD617" s="431"/>
      <c r="AE617" s="431">
        <v>19</v>
      </c>
      <c r="AF617" s="431">
        <v>220</v>
      </c>
      <c r="AG617" s="431">
        <v>183</v>
      </c>
      <c r="AH617" s="431"/>
      <c r="AI617" s="431">
        <v>18</v>
      </c>
      <c r="AJ617" s="431"/>
      <c r="AK617" s="431">
        <v>19</v>
      </c>
      <c r="AL617" s="443"/>
      <c r="AM617" s="435"/>
      <c r="AS617" s="269">
        <f t="shared" si="181"/>
        <v>0</v>
      </c>
      <c r="AT617" s="269">
        <f t="shared" si="182"/>
        <v>183</v>
      </c>
      <c r="AU617" s="269">
        <f t="shared" si="183"/>
        <v>0</v>
      </c>
      <c r="AV617" s="269">
        <f t="shared" si="184"/>
        <v>0</v>
      </c>
      <c r="AW617" s="269">
        <f t="shared" si="185"/>
        <v>0</v>
      </c>
    </row>
    <row r="618" spans="1:49" s="273" customFormat="1" ht="30" hidden="1" customHeight="1" outlineLevel="1">
      <c r="A618" s="426"/>
      <c r="B618" s="427" t="s">
        <v>1905</v>
      </c>
      <c r="C618" s="427" t="s">
        <v>1906</v>
      </c>
      <c r="D618" s="426" t="s">
        <v>1801</v>
      </c>
      <c r="E618" s="426" t="s">
        <v>1802</v>
      </c>
      <c r="F618" s="426" t="s">
        <v>1907</v>
      </c>
      <c r="G618" s="426" t="s">
        <v>325</v>
      </c>
      <c r="H618" s="426" t="s">
        <v>1908</v>
      </c>
      <c r="I618" s="431">
        <v>309</v>
      </c>
      <c r="J618" s="431">
        <v>248</v>
      </c>
      <c r="K618" s="431"/>
      <c r="L618" s="431">
        <v>25</v>
      </c>
      <c r="M618" s="431">
        <v>36</v>
      </c>
      <c r="N618" s="330"/>
      <c r="O618" s="431">
        <f t="shared" si="180"/>
        <v>309</v>
      </c>
      <c r="P618" s="431">
        <v>248</v>
      </c>
      <c r="Q618" s="330"/>
      <c r="R618" s="431">
        <v>25</v>
      </c>
      <c r="S618" s="431">
        <v>36</v>
      </c>
      <c r="T618" s="431"/>
      <c r="U618" s="431"/>
      <c r="V618" s="431"/>
      <c r="W618" s="431"/>
      <c r="X618" s="431"/>
      <c r="Y618" s="431"/>
      <c r="Z618" s="431">
        <v>309</v>
      </c>
      <c r="AA618" s="431">
        <v>248</v>
      </c>
      <c r="AB618" s="431"/>
      <c r="AC618" s="431">
        <v>25</v>
      </c>
      <c r="AD618" s="431"/>
      <c r="AE618" s="431">
        <v>36</v>
      </c>
      <c r="AF618" s="431">
        <v>309</v>
      </c>
      <c r="AG618" s="431">
        <v>248</v>
      </c>
      <c r="AH618" s="431"/>
      <c r="AI618" s="431">
        <v>25</v>
      </c>
      <c r="AJ618" s="431"/>
      <c r="AK618" s="431">
        <v>36</v>
      </c>
      <c r="AL618" s="443"/>
      <c r="AM618" s="435"/>
      <c r="AS618" s="269">
        <f t="shared" si="181"/>
        <v>0</v>
      </c>
      <c r="AT618" s="269">
        <f t="shared" si="182"/>
        <v>248</v>
      </c>
      <c r="AU618" s="269">
        <f t="shared" si="183"/>
        <v>0</v>
      </c>
      <c r="AV618" s="269">
        <f t="shared" si="184"/>
        <v>0</v>
      </c>
      <c r="AW618" s="269">
        <f t="shared" si="185"/>
        <v>0</v>
      </c>
    </row>
    <row r="619" spans="1:49" s="273" customFormat="1" ht="30" hidden="1" customHeight="1" outlineLevel="1">
      <c r="A619" s="426"/>
      <c r="B619" s="427" t="s">
        <v>1909</v>
      </c>
      <c r="C619" s="427" t="s">
        <v>1910</v>
      </c>
      <c r="D619" s="426" t="s">
        <v>1801</v>
      </c>
      <c r="E619" s="426" t="s">
        <v>1802</v>
      </c>
      <c r="F619" s="426" t="s">
        <v>1911</v>
      </c>
      <c r="G619" s="426" t="s">
        <v>325</v>
      </c>
      <c r="H619" s="426" t="s">
        <v>1912</v>
      </c>
      <c r="I619" s="431">
        <v>279.11654900000002</v>
      </c>
      <c r="J619" s="431">
        <v>210</v>
      </c>
      <c r="K619" s="431"/>
      <c r="L619" s="431">
        <v>21</v>
      </c>
      <c r="M619" s="431">
        <v>48.116548999999999</v>
      </c>
      <c r="N619" s="330"/>
      <c r="O619" s="431">
        <f t="shared" si="180"/>
        <v>308</v>
      </c>
      <c r="P619" s="431">
        <v>210</v>
      </c>
      <c r="Q619" s="330"/>
      <c r="R619" s="431">
        <v>21</v>
      </c>
      <c r="S619" s="431">
        <v>77</v>
      </c>
      <c r="T619" s="431"/>
      <c r="U619" s="431"/>
      <c r="V619" s="431"/>
      <c r="W619" s="431"/>
      <c r="X619" s="431"/>
      <c r="Y619" s="431"/>
      <c r="Z619" s="431">
        <v>279.11654900000002</v>
      </c>
      <c r="AA619" s="431">
        <v>210</v>
      </c>
      <c r="AB619" s="431"/>
      <c r="AC619" s="431">
        <v>21</v>
      </c>
      <c r="AD619" s="431"/>
      <c r="AE619" s="431">
        <v>48.116548999999999</v>
      </c>
      <c r="AF619" s="431">
        <v>279.11654900000002</v>
      </c>
      <c r="AG619" s="431">
        <v>210</v>
      </c>
      <c r="AH619" s="431"/>
      <c r="AI619" s="431">
        <v>21</v>
      </c>
      <c r="AJ619" s="431"/>
      <c r="AK619" s="431">
        <v>48.116548999999999</v>
      </c>
      <c r="AL619" s="443" t="s">
        <v>761</v>
      </c>
      <c r="AM619" s="435"/>
      <c r="AS619" s="269">
        <f t="shared" si="181"/>
        <v>0</v>
      </c>
      <c r="AT619" s="269">
        <f t="shared" si="182"/>
        <v>210.00000000000003</v>
      </c>
      <c r="AU619" s="269">
        <f t="shared" si="183"/>
        <v>0</v>
      </c>
      <c r="AV619" s="269">
        <f t="shared" si="184"/>
        <v>0</v>
      </c>
      <c r="AW619" s="269">
        <f t="shared" si="185"/>
        <v>0</v>
      </c>
    </row>
    <row r="620" spans="1:49" s="273" customFormat="1" ht="30" hidden="1" customHeight="1" outlineLevel="1">
      <c r="A620" s="426"/>
      <c r="B620" s="427" t="s">
        <v>1913</v>
      </c>
      <c r="C620" s="427" t="s">
        <v>1914</v>
      </c>
      <c r="D620" s="426" t="s">
        <v>1806</v>
      </c>
      <c r="E620" s="426" t="s">
        <v>1807</v>
      </c>
      <c r="F620" s="426" t="s">
        <v>1915</v>
      </c>
      <c r="G620" s="426" t="s">
        <v>325</v>
      </c>
      <c r="H620" s="426" t="s">
        <v>1916</v>
      </c>
      <c r="I620" s="431">
        <v>405.55080800000002</v>
      </c>
      <c r="J620" s="431">
        <v>284</v>
      </c>
      <c r="K620" s="431"/>
      <c r="L620" s="431">
        <v>28</v>
      </c>
      <c r="M620" s="431">
        <v>93.550808000000004</v>
      </c>
      <c r="N620" s="330"/>
      <c r="O620" s="431">
        <f t="shared" si="180"/>
        <v>416</v>
      </c>
      <c r="P620" s="431">
        <v>284</v>
      </c>
      <c r="Q620" s="330"/>
      <c r="R620" s="431">
        <v>28</v>
      </c>
      <c r="S620" s="431">
        <v>104</v>
      </c>
      <c r="T620" s="431"/>
      <c r="U620" s="431"/>
      <c r="V620" s="431"/>
      <c r="W620" s="431"/>
      <c r="X620" s="431"/>
      <c r="Y620" s="431"/>
      <c r="Z620" s="431">
        <v>405.55080800000002</v>
      </c>
      <c r="AA620" s="431">
        <v>284</v>
      </c>
      <c r="AB620" s="431"/>
      <c r="AC620" s="431">
        <v>28</v>
      </c>
      <c r="AD620" s="431"/>
      <c r="AE620" s="431">
        <v>93.550808000000004</v>
      </c>
      <c r="AF620" s="431">
        <v>405.55080800000002</v>
      </c>
      <c r="AG620" s="431">
        <v>284</v>
      </c>
      <c r="AH620" s="431"/>
      <c r="AI620" s="431">
        <v>28</v>
      </c>
      <c r="AJ620" s="431"/>
      <c r="AK620" s="431">
        <v>93.550808000000004</v>
      </c>
      <c r="AL620" s="443" t="s">
        <v>761</v>
      </c>
      <c r="AM620" s="435"/>
      <c r="AS620" s="269">
        <f t="shared" si="181"/>
        <v>0</v>
      </c>
      <c r="AT620" s="269">
        <f t="shared" si="182"/>
        <v>284</v>
      </c>
      <c r="AU620" s="269">
        <f t="shared" si="183"/>
        <v>0</v>
      </c>
      <c r="AV620" s="269">
        <f t="shared" si="184"/>
        <v>0</v>
      </c>
      <c r="AW620" s="269">
        <f t="shared" si="185"/>
        <v>0</v>
      </c>
    </row>
    <row r="621" spans="1:49" s="273" customFormat="1" ht="30" hidden="1" customHeight="1" outlineLevel="1">
      <c r="A621" s="426"/>
      <c r="B621" s="427" t="s">
        <v>1917</v>
      </c>
      <c r="C621" s="427" t="s">
        <v>1918</v>
      </c>
      <c r="D621" s="426" t="s">
        <v>1806</v>
      </c>
      <c r="E621" s="426" t="s">
        <v>1807</v>
      </c>
      <c r="F621" s="426" t="s">
        <v>1919</v>
      </c>
      <c r="G621" s="426" t="s">
        <v>325</v>
      </c>
      <c r="H621" s="426" t="s">
        <v>1920</v>
      </c>
      <c r="I621" s="431">
        <v>209.87020899999999</v>
      </c>
      <c r="J621" s="431">
        <v>157</v>
      </c>
      <c r="K621" s="431"/>
      <c r="L621" s="431">
        <v>16</v>
      </c>
      <c r="M621" s="431">
        <v>36.870209000000003</v>
      </c>
      <c r="N621" s="330"/>
      <c r="O621" s="431">
        <f t="shared" ref="O621:O652" si="186">SUM(P621:S621)</f>
        <v>231</v>
      </c>
      <c r="P621" s="431">
        <v>157</v>
      </c>
      <c r="Q621" s="330"/>
      <c r="R621" s="431">
        <v>16</v>
      </c>
      <c r="S621" s="431">
        <v>58</v>
      </c>
      <c r="T621" s="431"/>
      <c r="U621" s="431"/>
      <c r="V621" s="431"/>
      <c r="W621" s="431"/>
      <c r="X621" s="431"/>
      <c r="Y621" s="431"/>
      <c r="Z621" s="431">
        <v>209.87020899999999</v>
      </c>
      <c r="AA621" s="431">
        <v>157</v>
      </c>
      <c r="AB621" s="431"/>
      <c r="AC621" s="431">
        <v>16</v>
      </c>
      <c r="AD621" s="431"/>
      <c r="AE621" s="431">
        <v>36.870209000000003</v>
      </c>
      <c r="AF621" s="431">
        <v>209.87020899999999</v>
      </c>
      <c r="AG621" s="431">
        <v>157</v>
      </c>
      <c r="AH621" s="431"/>
      <c r="AI621" s="431">
        <v>16</v>
      </c>
      <c r="AJ621" s="431"/>
      <c r="AK621" s="431">
        <v>36.870209000000003</v>
      </c>
      <c r="AL621" s="443" t="s">
        <v>761</v>
      </c>
      <c r="AM621" s="435"/>
      <c r="AS621" s="269">
        <f t="shared" si="181"/>
        <v>0</v>
      </c>
      <c r="AT621" s="269">
        <f t="shared" si="182"/>
        <v>157</v>
      </c>
      <c r="AU621" s="269">
        <f t="shared" si="183"/>
        <v>0</v>
      </c>
      <c r="AV621" s="269">
        <f t="shared" si="184"/>
        <v>0</v>
      </c>
      <c r="AW621" s="269">
        <f t="shared" si="185"/>
        <v>0</v>
      </c>
    </row>
    <row r="622" spans="1:49" s="273" customFormat="1" ht="30" hidden="1" customHeight="1" outlineLevel="1">
      <c r="A622" s="426"/>
      <c r="B622" s="427" t="s">
        <v>1921</v>
      </c>
      <c r="C622" s="427" t="s">
        <v>1922</v>
      </c>
      <c r="D622" s="426" t="s">
        <v>1923</v>
      </c>
      <c r="E622" s="426" t="s">
        <v>1924</v>
      </c>
      <c r="F622" s="426" t="s">
        <v>1925</v>
      </c>
      <c r="G622" s="426" t="s">
        <v>325</v>
      </c>
      <c r="H622" s="426" t="s">
        <v>1926</v>
      </c>
      <c r="I622" s="431">
        <v>126.016717</v>
      </c>
      <c r="J622" s="431">
        <v>93</v>
      </c>
      <c r="K622" s="431"/>
      <c r="L622" s="431">
        <v>9</v>
      </c>
      <c r="M622" s="431">
        <v>24.016717</v>
      </c>
      <c r="N622" s="330"/>
      <c r="O622" s="431">
        <f t="shared" si="186"/>
        <v>136</v>
      </c>
      <c r="P622" s="431">
        <v>93</v>
      </c>
      <c r="Q622" s="330"/>
      <c r="R622" s="431">
        <v>9</v>
      </c>
      <c r="S622" s="431">
        <v>34</v>
      </c>
      <c r="T622" s="431"/>
      <c r="U622" s="431"/>
      <c r="V622" s="431"/>
      <c r="W622" s="431"/>
      <c r="X622" s="431"/>
      <c r="Y622" s="431"/>
      <c r="Z622" s="431">
        <v>126.016717</v>
      </c>
      <c r="AA622" s="431">
        <v>93</v>
      </c>
      <c r="AB622" s="431"/>
      <c r="AC622" s="431">
        <v>9</v>
      </c>
      <c r="AD622" s="431"/>
      <c r="AE622" s="431">
        <v>24.016717</v>
      </c>
      <c r="AF622" s="431">
        <v>126.016717</v>
      </c>
      <c r="AG622" s="431">
        <v>93</v>
      </c>
      <c r="AH622" s="431"/>
      <c r="AI622" s="431">
        <v>9</v>
      </c>
      <c r="AJ622" s="431"/>
      <c r="AK622" s="431">
        <v>24.016717</v>
      </c>
      <c r="AL622" s="443"/>
      <c r="AM622" s="435"/>
      <c r="AS622" s="269">
        <f t="shared" si="181"/>
        <v>0</v>
      </c>
      <c r="AT622" s="269">
        <f t="shared" si="182"/>
        <v>93</v>
      </c>
      <c r="AU622" s="269">
        <f t="shared" si="183"/>
        <v>0</v>
      </c>
      <c r="AV622" s="269">
        <f t="shared" si="184"/>
        <v>0</v>
      </c>
      <c r="AW622" s="269">
        <f t="shared" si="185"/>
        <v>0</v>
      </c>
    </row>
    <row r="623" spans="1:49" s="273" customFormat="1" ht="30" hidden="1" customHeight="1" outlineLevel="1">
      <c r="A623" s="426"/>
      <c r="B623" s="427" t="s">
        <v>1927</v>
      </c>
      <c r="C623" s="427" t="s">
        <v>1928</v>
      </c>
      <c r="D623" s="426" t="s">
        <v>1923</v>
      </c>
      <c r="E623" s="426" t="s">
        <v>1924</v>
      </c>
      <c r="F623" s="426" t="s">
        <v>1929</v>
      </c>
      <c r="G623" s="426" t="s">
        <v>325</v>
      </c>
      <c r="H623" s="426" t="s">
        <v>1930</v>
      </c>
      <c r="I623" s="431">
        <v>248.35826499999999</v>
      </c>
      <c r="J623" s="431">
        <v>184</v>
      </c>
      <c r="K623" s="431"/>
      <c r="L623" s="431">
        <v>18</v>
      </c>
      <c r="M623" s="431">
        <v>46.358265000000003</v>
      </c>
      <c r="N623" s="330"/>
      <c r="O623" s="431">
        <f t="shared" si="186"/>
        <v>269</v>
      </c>
      <c r="P623" s="431">
        <v>184</v>
      </c>
      <c r="Q623" s="330"/>
      <c r="R623" s="431">
        <v>18</v>
      </c>
      <c r="S623" s="431">
        <v>67</v>
      </c>
      <c r="T623" s="431"/>
      <c r="U623" s="431"/>
      <c r="V623" s="431"/>
      <c r="W623" s="431"/>
      <c r="X623" s="431"/>
      <c r="Y623" s="431"/>
      <c r="Z623" s="431">
        <v>248.35826499999999</v>
      </c>
      <c r="AA623" s="431">
        <v>184</v>
      </c>
      <c r="AB623" s="431"/>
      <c r="AC623" s="431">
        <v>18</v>
      </c>
      <c r="AD623" s="431"/>
      <c r="AE623" s="431">
        <v>46.358265000000003</v>
      </c>
      <c r="AF623" s="431">
        <v>248.35826499999999</v>
      </c>
      <c r="AG623" s="431">
        <v>184</v>
      </c>
      <c r="AH623" s="431"/>
      <c r="AI623" s="431">
        <v>18</v>
      </c>
      <c r="AJ623" s="431"/>
      <c r="AK623" s="431">
        <v>46.358265000000003</v>
      </c>
      <c r="AL623" s="443"/>
      <c r="AM623" s="435"/>
      <c r="AS623" s="269">
        <f t="shared" si="181"/>
        <v>0</v>
      </c>
      <c r="AT623" s="269">
        <f t="shared" si="182"/>
        <v>184</v>
      </c>
      <c r="AU623" s="269">
        <f t="shared" si="183"/>
        <v>0</v>
      </c>
      <c r="AV623" s="269">
        <f t="shared" si="184"/>
        <v>0</v>
      </c>
      <c r="AW623" s="269">
        <f t="shared" si="185"/>
        <v>0</v>
      </c>
    </row>
    <row r="624" spans="1:49" s="273" customFormat="1" ht="30" hidden="1" customHeight="1" outlineLevel="1">
      <c r="A624" s="426"/>
      <c r="B624" s="427" t="s">
        <v>1931</v>
      </c>
      <c r="C624" s="427"/>
      <c r="D624" s="426" t="s">
        <v>1923</v>
      </c>
      <c r="E624" s="426" t="s">
        <v>1924</v>
      </c>
      <c r="F624" s="426" t="s">
        <v>1932</v>
      </c>
      <c r="G624" s="426" t="s">
        <v>259</v>
      </c>
      <c r="H624" s="426"/>
      <c r="I624" s="431">
        <v>308</v>
      </c>
      <c r="J624" s="431">
        <v>210</v>
      </c>
      <c r="K624" s="431"/>
      <c r="L624" s="431">
        <v>21</v>
      </c>
      <c r="M624" s="431">
        <v>77</v>
      </c>
      <c r="N624" s="330"/>
      <c r="O624" s="431">
        <f t="shared" si="186"/>
        <v>308</v>
      </c>
      <c r="P624" s="431">
        <v>210</v>
      </c>
      <c r="Q624" s="330"/>
      <c r="R624" s="431">
        <v>21</v>
      </c>
      <c r="S624" s="431">
        <v>77</v>
      </c>
      <c r="T624" s="431"/>
      <c r="U624" s="431"/>
      <c r="V624" s="431"/>
      <c r="W624" s="431"/>
      <c r="X624" s="431"/>
      <c r="Y624" s="431"/>
      <c r="Z624" s="431">
        <v>308</v>
      </c>
      <c r="AA624" s="431">
        <v>210</v>
      </c>
      <c r="AB624" s="431"/>
      <c r="AC624" s="431">
        <v>21</v>
      </c>
      <c r="AD624" s="431"/>
      <c r="AE624" s="431">
        <v>77</v>
      </c>
      <c r="AF624" s="431">
        <v>308</v>
      </c>
      <c r="AG624" s="431">
        <v>210</v>
      </c>
      <c r="AH624" s="431"/>
      <c r="AI624" s="431">
        <v>21</v>
      </c>
      <c r="AJ624" s="431"/>
      <c r="AK624" s="431">
        <v>77</v>
      </c>
      <c r="AL624" s="443" t="s">
        <v>761</v>
      </c>
      <c r="AM624" s="435"/>
      <c r="AS624" s="269">
        <f t="shared" si="181"/>
        <v>0</v>
      </c>
      <c r="AT624" s="269">
        <f t="shared" si="182"/>
        <v>210</v>
      </c>
      <c r="AU624" s="269">
        <f t="shared" si="183"/>
        <v>0</v>
      </c>
      <c r="AV624" s="269">
        <f t="shared" si="184"/>
        <v>0</v>
      </c>
      <c r="AW624" s="269">
        <f t="shared" si="185"/>
        <v>0</v>
      </c>
    </row>
    <row r="625" spans="1:49" s="273" customFormat="1" ht="30" hidden="1" customHeight="1" outlineLevel="1">
      <c r="A625" s="426"/>
      <c r="B625" s="427" t="s">
        <v>1933</v>
      </c>
      <c r="C625" s="427"/>
      <c r="D625" s="426" t="s">
        <v>1923</v>
      </c>
      <c r="E625" s="426" t="s">
        <v>1924</v>
      </c>
      <c r="F625" s="426" t="s">
        <v>1934</v>
      </c>
      <c r="G625" s="426" t="s">
        <v>259</v>
      </c>
      <c r="H625" s="426"/>
      <c r="I625" s="431">
        <v>93</v>
      </c>
      <c r="J625" s="431">
        <v>64</v>
      </c>
      <c r="K625" s="431"/>
      <c r="L625" s="431">
        <v>6</v>
      </c>
      <c r="M625" s="431">
        <v>23</v>
      </c>
      <c r="N625" s="330"/>
      <c r="O625" s="431">
        <f t="shared" si="186"/>
        <v>93</v>
      </c>
      <c r="P625" s="431">
        <v>64</v>
      </c>
      <c r="Q625" s="330"/>
      <c r="R625" s="431">
        <v>6</v>
      </c>
      <c r="S625" s="431">
        <v>23</v>
      </c>
      <c r="T625" s="431"/>
      <c r="U625" s="431"/>
      <c r="V625" s="431"/>
      <c r="W625" s="431"/>
      <c r="X625" s="431"/>
      <c r="Y625" s="431"/>
      <c r="Z625" s="431">
        <v>93</v>
      </c>
      <c r="AA625" s="431">
        <v>64</v>
      </c>
      <c r="AB625" s="431"/>
      <c r="AC625" s="431">
        <v>6</v>
      </c>
      <c r="AD625" s="431"/>
      <c r="AE625" s="431">
        <v>23</v>
      </c>
      <c r="AF625" s="431">
        <v>93</v>
      </c>
      <c r="AG625" s="431">
        <v>64</v>
      </c>
      <c r="AH625" s="431"/>
      <c r="AI625" s="431">
        <v>6</v>
      </c>
      <c r="AJ625" s="431"/>
      <c r="AK625" s="431">
        <v>23</v>
      </c>
      <c r="AL625" s="443" t="s">
        <v>761</v>
      </c>
      <c r="AM625" s="435"/>
      <c r="AS625" s="269">
        <f t="shared" si="181"/>
        <v>0</v>
      </c>
      <c r="AT625" s="269">
        <f t="shared" si="182"/>
        <v>64</v>
      </c>
      <c r="AU625" s="269">
        <f t="shared" si="183"/>
        <v>0</v>
      </c>
      <c r="AV625" s="269">
        <f t="shared" si="184"/>
        <v>0</v>
      </c>
      <c r="AW625" s="269">
        <f t="shared" si="185"/>
        <v>0</v>
      </c>
    </row>
    <row r="626" spans="1:49" s="273" customFormat="1" ht="30" hidden="1" customHeight="1" outlineLevel="1">
      <c r="A626" s="426"/>
      <c r="B626" s="427" t="s">
        <v>1935</v>
      </c>
      <c r="C626" s="427"/>
      <c r="D626" s="426" t="s">
        <v>1923</v>
      </c>
      <c r="E626" s="426" t="s">
        <v>1924</v>
      </c>
      <c r="F626" s="426" t="s">
        <v>1936</v>
      </c>
      <c r="G626" s="426" t="s">
        <v>259</v>
      </c>
      <c r="H626" s="426"/>
      <c r="I626" s="431">
        <v>807</v>
      </c>
      <c r="J626" s="431">
        <v>550</v>
      </c>
      <c r="K626" s="431"/>
      <c r="L626" s="431">
        <v>55</v>
      </c>
      <c r="M626" s="431">
        <v>202</v>
      </c>
      <c r="N626" s="330"/>
      <c r="O626" s="431">
        <f t="shared" si="186"/>
        <v>807</v>
      </c>
      <c r="P626" s="431">
        <v>550</v>
      </c>
      <c r="Q626" s="330"/>
      <c r="R626" s="431">
        <v>55</v>
      </c>
      <c r="S626" s="431">
        <v>202</v>
      </c>
      <c r="T626" s="431"/>
      <c r="U626" s="431"/>
      <c r="V626" s="431"/>
      <c r="W626" s="431"/>
      <c r="X626" s="431"/>
      <c r="Y626" s="431"/>
      <c r="Z626" s="431">
        <v>807</v>
      </c>
      <c r="AA626" s="431">
        <v>550</v>
      </c>
      <c r="AB626" s="431"/>
      <c r="AC626" s="431">
        <v>55</v>
      </c>
      <c r="AD626" s="431"/>
      <c r="AE626" s="431">
        <v>202</v>
      </c>
      <c r="AF626" s="431">
        <v>807</v>
      </c>
      <c r="AG626" s="431">
        <v>550</v>
      </c>
      <c r="AH626" s="431"/>
      <c r="AI626" s="431">
        <v>55</v>
      </c>
      <c r="AJ626" s="431"/>
      <c r="AK626" s="431">
        <v>202</v>
      </c>
      <c r="AL626" s="443" t="s">
        <v>761</v>
      </c>
      <c r="AM626" s="435"/>
      <c r="AS626" s="269">
        <f t="shared" si="181"/>
        <v>0</v>
      </c>
      <c r="AT626" s="269">
        <f t="shared" si="182"/>
        <v>550</v>
      </c>
      <c r="AU626" s="269">
        <f t="shared" si="183"/>
        <v>0</v>
      </c>
      <c r="AV626" s="269">
        <f t="shared" si="184"/>
        <v>0</v>
      </c>
      <c r="AW626" s="269">
        <f t="shared" si="185"/>
        <v>0</v>
      </c>
    </row>
    <row r="627" spans="1:49" s="273" customFormat="1" ht="30" hidden="1" customHeight="1" outlineLevel="1">
      <c r="A627" s="426"/>
      <c r="B627" s="427" t="s">
        <v>1937</v>
      </c>
      <c r="C627" s="427"/>
      <c r="D627" s="426" t="s">
        <v>1806</v>
      </c>
      <c r="E627" s="426" t="s">
        <v>1807</v>
      </c>
      <c r="F627" s="426" t="s">
        <v>1938</v>
      </c>
      <c r="G627" s="426" t="s">
        <v>259</v>
      </c>
      <c r="H627" s="426"/>
      <c r="I627" s="431">
        <v>367</v>
      </c>
      <c r="J627" s="431">
        <v>300</v>
      </c>
      <c r="K627" s="431"/>
      <c r="L627" s="431">
        <v>30</v>
      </c>
      <c r="M627" s="431">
        <v>37</v>
      </c>
      <c r="N627" s="330"/>
      <c r="O627" s="431">
        <f t="shared" si="186"/>
        <v>367</v>
      </c>
      <c r="P627" s="431">
        <v>300</v>
      </c>
      <c r="Q627" s="330"/>
      <c r="R627" s="431">
        <v>30</v>
      </c>
      <c r="S627" s="431">
        <v>37</v>
      </c>
      <c r="T627" s="431"/>
      <c r="U627" s="431"/>
      <c r="V627" s="431"/>
      <c r="W627" s="431"/>
      <c r="X627" s="431"/>
      <c r="Y627" s="431"/>
      <c r="Z627" s="431">
        <v>367</v>
      </c>
      <c r="AA627" s="431">
        <v>300</v>
      </c>
      <c r="AB627" s="431"/>
      <c r="AC627" s="431">
        <v>30</v>
      </c>
      <c r="AD627" s="431"/>
      <c r="AE627" s="431">
        <v>37</v>
      </c>
      <c r="AF627" s="431">
        <v>367</v>
      </c>
      <c r="AG627" s="431">
        <v>300</v>
      </c>
      <c r="AH627" s="431"/>
      <c r="AI627" s="431">
        <v>30</v>
      </c>
      <c r="AJ627" s="431"/>
      <c r="AK627" s="431">
        <v>37</v>
      </c>
      <c r="AL627" s="443"/>
      <c r="AM627" s="435"/>
      <c r="AS627" s="269">
        <f t="shared" si="181"/>
        <v>0</v>
      </c>
      <c r="AT627" s="269">
        <f t="shared" si="182"/>
        <v>300</v>
      </c>
      <c r="AU627" s="269">
        <f t="shared" si="183"/>
        <v>0</v>
      </c>
      <c r="AV627" s="269">
        <f t="shared" si="184"/>
        <v>0</v>
      </c>
      <c r="AW627" s="269">
        <f t="shared" si="185"/>
        <v>0</v>
      </c>
    </row>
    <row r="628" spans="1:49" s="273" customFormat="1" ht="30" hidden="1" customHeight="1" outlineLevel="1">
      <c r="A628" s="426"/>
      <c r="B628" s="427" t="s">
        <v>1939</v>
      </c>
      <c r="C628" s="427"/>
      <c r="D628" s="426" t="s">
        <v>1806</v>
      </c>
      <c r="E628" s="426" t="s">
        <v>1807</v>
      </c>
      <c r="F628" s="426" t="s">
        <v>1940</v>
      </c>
      <c r="G628" s="426" t="s">
        <v>259</v>
      </c>
      <c r="H628" s="426"/>
      <c r="I628" s="431">
        <v>220</v>
      </c>
      <c r="J628" s="431">
        <v>150</v>
      </c>
      <c r="K628" s="431"/>
      <c r="L628" s="431">
        <v>15</v>
      </c>
      <c r="M628" s="431">
        <v>55</v>
      </c>
      <c r="N628" s="330"/>
      <c r="O628" s="431">
        <f t="shared" si="186"/>
        <v>220</v>
      </c>
      <c r="P628" s="431">
        <v>150</v>
      </c>
      <c r="Q628" s="330"/>
      <c r="R628" s="431">
        <v>15</v>
      </c>
      <c r="S628" s="431">
        <v>55</v>
      </c>
      <c r="T628" s="431"/>
      <c r="U628" s="431"/>
      <c r="V628" s="431"/>
      <c r="W628" s="431"/>
      <c r="X628" s="431"/>
      <c r="Y628" s="431"/>
      <c r="Z628" s="431">
        <v>220</v>
      </c>
      <c r="AA628" s="431">
        <v>150</v>
      </c>
      <c r="AB628" s="431"/>
      <c r="AC628" s="431">
        <v>15</v>
      </c>
      <c r="AD628" s="431"/>
      <c r="AE628" s="431">
        <v>55</v>
      </c>
      <c r="AF628" s="431">
        <v>220</v>
      </c>
      <c r="AG628" s="431">
        <v>150</v>
      </c>
      <c r="AH628" s="431"/>
      <c r="AI628" s="431">
        <v>15</v>
      </c>
      <c r="AJ628" s="431"/>
      <c r="AK628" s="431">
        <v>55</v>
      </c>
      <c r="AL628" s="443" t="s">
        <v>761</v>
      </c>
      <c r="AM628" s="435"/>
      <c r="AS628" s="269">
        <f t="shared" si="181"/>
        <v>0</v>
      </c>
      <c r="AT628" s="269">
        <f t="shared" si="182"/>
        <v>150</v>
      </c>
      <c r="AU628" s="269">
        <f t="shared" si="183"/>
        <v>0</v>
      </c>
      <c r="AV628" s="269">
        <f t="shared" si="184"/>
        <v>0</v>
      </c>
      <c r="AW628" s="269">
        <f t="shared" si="185"/>
        <v>0</v>
      </c>
    </row>
    <row r="629" spans="1:49" s="273" customFormat="1" ht="30" hidden="1" customHeight="1" outlineLevel="1">
      <c r="A629" s="426"/>
      <c r="B629" s="427" t="s">
        <v>1941</v>
      </c>
      <c r="C629" s="427"/>
      <c r="D629" s="426" t="s">
        <v>1806</v>
      </c>
      <c r="E629" s="426" t="s">
        <v>1807</v>
      </c>
      <c r="F629" s="426" t="s">
        <v>1942</v>
      </c>
      <c r="G629" s="426" t="s">
        <v>259</v>
      </c>
      <c r="H629" s="426"/>
      <c r="I629" s="431">
        <v>880</v>
      </c>
      <c r="J629" s="431">
        <v>400</v>
      </c>
      <c r="K629" s="431"/>
      <c r="L629" s="431">
        <v>40</v>
      </c>
      <c r="M629" s="431">
        <v>440</v>
      </c>
      <c r="N629" s="330"/>
      <c r="O629" s="431">
        <f t="shared" si="186"/>
        <v>880</v>
      </c>
      <c r="P629" s="431">
        <v>400</v>
      </c>
      <c r="Q629" s="330"/>
      <c r="R629" s="431">
        <v>40</v>
      </c>
      <c r="S629" s="431">
        <v>440</v>
      </c>
      <c r="T629" s="431"/>
      <c r="U629" s="431"/>
      <c r="V629" s="431"/>
      <c r="W629" s="431"/>
      <c r="X629" s="431"/>
      <c r="Y629" s="431"/>
      <c r="Z629" s="431">
        <v>880</v>
      </c>
      <c r="AA629" s="431">
        <v>400</v>
      </c>
      <c r="AB629" s="431"/>
      <c r="AC629" s="431">
        <v>40</v>
      </c>
      <c r="AD629" s="431"/>
      <c r="AE629" s="431">
        <v>440</v>
      </c>
      <c r="AF629" s="431">
        <v>880</v>
      </c>
      <c r="AG629" s="431">
        <v>400</v>
      </c>
      <c r="AH629" s="431"/>
      <c r="AI629" s="431">
        <v>40</v>
      </c>
      <c r="AJ629" s="431"/>
      <c r="AK629" s="431">
        <v>440</v>
      </c>
      <c r="AL629" s="443" t="s">
        <v>761</v>
      </c>
      <c r="AM629" s="435"/>
      <c r="AS629" s="269">
        <f t="shared" si="181"/>
        <v>0</v>
      </c>
      <c r="AT629" s="269">
        <f t="shared" si="182"/>
        <v>400</v>
      </c>
      <c r="AU629" s="269">
        <f t="shared" si="183"/>
        <v>0</v>
      </c>
      <c r="AV629" s="269">
        <f t="shared" si="184"/>
        <v>0</v>
      </c>
      <c r="AW629" s="269">
        <f t="shared" si="185"/>
        <v>0</v>
      </c>
    </row>
    <row r="630" spans="1:49" s="273" customFormat="1" ht="30" hidden="1" customHeight="1" outlineLevel="1">
      <c r="A630" s="426"/>
      <c r="B630" s="427" t="s">
        <v>1943</v>
      </c>
      <c r="C630" s="427"/>
      <c r="D630" s="426" t="s">
        <v>1806</v>
      </c>
      <c r="E630" s="426" t="s">
        <v>1807</v>
      </c>
      <c r="F630" s="426" t="s">
        <v>1944</v>
      </c>
      <c r="G630" s="426" t="s">
        <v>259</v>
      </c>
      <c r="H630" s="426"/>
      <c r="I630" s="431">
        <v>147</v>
      </c>
      <c r="J630" s="431">
        <v>100</v>
      </c>
      <c r="K630" s="431"/>
      <c r="L630" s="431">
        <v>10</v>
      </c>
      <c r="M630" s="431">
        <v>37</v>
      </c>
      <c r="N630" s="330"/>
      <c r="O630" s="431">
        <f t="shared" si="186"/>
        <v>147</v>
      </c>
      <c r="P630" s="431">
        <v>100</v>
      </c>
      <c r="Q630" s="330"/>
      <c r="R630" s="431">
        <v>10</v>
      </c>
      <c r="S630" s="431">
        <v>37</v>
      </c>
      <c r="T630" s="431"/>
      <c r="U630" s="431"/>
      <c r="V630" s="431"/>
      <c r="W630" s="431"/>
      <c r="X630" s="431"/>
      <c r="Y630" s="431"/>
      <c r="Z630" s="431">
        <v>147</v>
      </c>
      <c r="AA630" s="431">
        <v>100</v>
      </c>
      <c r="AB630" s="431"/>
      <c r="AC630" s="431">
        <v>10</v>
      </c>
      <c r="AD630" s="431"/>
      <c r="AE630" s="431">
        <v>37</v>
      </c>
      <c r="AF630" s="431">
        <v>147</v>
      </c>
      <c r="AG630" s="431">
        <v>100</v>
      </c>
      <c r="AH630" s="431"/>
      <c r="AI630" s="431">
        <v>10</v>
      </c>
      <c r="AJ630" s="431"/>
      <c r="AK630" s="431">
        <v>37</v>
      </c>
      <c r="AL630" s="443" t="s">
        <v>761</v>
      </c>
      <c r="AM630" s="435"/>
      <c r="AS630" s="269">
        <f t="shared" si="181"/>
        <v>0</v>
      </c>
      <c r="AT630" s="269">
        <f t="shared" si="182"/>
        <v>100</v>
      </c>
      <c r="AU630" s="269">
        <f t="shared" si="183"/>
        <v>0</v>
      </c>
      <c r="AV630" s="269">
        <f t="shared" si="184"/>
        <v>0</v>
      </c>
      <c r="AW630" s="269">
        <f t="shared" si="185"/>
        <v>0</v>
      </c>
    </row>
    <row r="631" spans="1:49" s="273" customFormat="1" ht="30" hidden="1" customHeight="1" outlineLevel="1">
      <c r="A631" s="426"/>
      <c r="B631" s="427" t="s">
        <v>1945</v>
      </c>
      <c r="C631" s="427"/>
      <c r="D631" s="426" t="s">
        <v>1801</v>
      </c>
      <c r="E631" s="426" t="s">
        <v>1802</v>
      </c>
      <c r="F631" s="426" t="s">
        <v>1946</v>
      </c>
      <c r="G631" s="426" t="s">
        <v>259</v>
      </c>
      <c r="H631" s="426"/>
      <c r="I631" s="431">
        <v>183</v>
      </c>
      <c r="J631" s="431">
        <v>150</v>
      </c>
      <c r="K631" s="431"/>
      <c r="L631" s="431">
        <v>15</v>
      </c>
      <c r="M631" s="431">
        <v>18</v>
      </c>
      <c r="N631" s="330"/>
      <c r="O631" s="431">
        <f t="shared" si="186"/>
        <v>183</v>
      </c>
      <c r="P631" s="431">
        <v>150</v>
      </c>
      <c r="Q631" s="330"/>
      <c r="R631" s="431">
        <v>15</v>
      </c>
      <c r="S631" s="431">
        <v>18</v>
      </c>
      <c r="T631" s="431"/>
      <c r="U631" s="431"/>
      <c r="V631" s="431"/>
      <c r="W631" s="431"/>
      <c r="X631" s="431"/>
      <c r="Y631" s="431"/>
      <c r="Z631" s="431">
        <v>183</v>
      </c>
      <c r="AA631" s="431">
        <v>150</v>
      </c>
      <c r="AB631" s="431"/>
      <c r="AC631" s="431">
        <v>15</v>
      </c>
      <c r="AD631" s="431"/>
      <c r="AE631" s="431">
        <v>18</v>
      </c>
      <c r="AF631" s="431">
        <v>183</v>
      </c>
      <c r="AG631" s="431">
        <v>150</v>
      </c>
      <c r="AH631" s="431"/>
      <c r="AI631" s="431">
        <v>15</v>
      </c>
      <c r="AJ631" s="431"/>
      <c r="AK631" s="431">
        <v>18</v>
      </c>
      <c r="AL631" s="443"/>
      <c r="AM631" s="435"/>
      <c r="AS631" s="269">
        <f t="shared" si="181"/>
        <v>0</v>
      </c>
      <c r="AT631" s="269">
        <f t="shared" si="182"/>
        <v>150</v>
      </c>
      <c r="AU631" s="269">
        <f t="shared" si="183"/>
        <v>0</v>
      </c>
      <c r="AV631" s="269">
        <f t="shared" si="184"/>
        <v>0</v>
      </c>
      <c r="AW631" s="269">
        <f t="shared" si="185"/>
        <v>0</v>
      </c>
    </row>
    <row r="632" spans="1:49" s="273" customFormat="1" ht="30" hidden="1" customHeight="1" outlineLevel="1">
      <c r="A632" s="426"/>
      <c r="B632" s="427" t="s">
        <v>1947</v>
      </c>
      <c r="C632" s="427"/>
      <c r="D632" s="426" t="s">
        <v>1801</v>
      </c>
      <c r="E632" s="426" t="s">
        <v>1802</v>
      </c>
      <c r="F632" s="426" t="s">
        <v>1948</v>
      </c>
      <c r="G632" s="426" t="s">
        <v>259</v>
      </c>
      <c r="H632" s="426"/>
      <c r="I632" s="431">
        <v>220</v>
      </c>
      <c r="J632" s="431">
        <v>150</v>
      </c>
      <c r="K632" s="431"/>
      <c r="L632" s="431">
        <v>15</v>
      </c>
      <c r="M632" s="431">
        <v>55</v>
      </c>
      <c r="N632" s="330"/>
      <c r="O632" s="431">
        <f t="shared" si="186"/>
        <v>220</v>
      </c>
      <c r="P632" s="431">
        <v>150</v>
      </c>
      <c r="Q632" s="330"/>
      <c r="R632" s="431">
        <v>15</v>
      </c>
      <c r="S632" s="431">
        <v>55</v>
      </c>
      <c r="T632" s="431"/>
      <c r="U632" s="431"/>
      <c r="V632" s="431"/>
      <c r="W632" s="431"/>
      <c r="X632" s="431"/>
      <c r="Y632" s="431"/>
      <c r="Z632" s="431">
        <v>220</v>
      </c>
      <c r="AA632" s="431">
        <v>150</v>
      </c>
      <c r="AB632" s="431"/>
      <c r="AC632" s="431">
        <v>15</v>
      </c>
      <c r="AD632" s="431"/>
      <c r="AE632" s="431">
        <v>55</v>
      </c>
      <c r="AF632" s="431">
        <v>220</v>
      </c>
      <c r="AG632" s="431">
        <v>150</v>
      </c>
      <c r="AH632" s="431"/>
      <c r="AI632" s="431">
        <v>15</v>
      </c>
      <c r="AJ632" s="431"/>
      <c r="AK632" s="431">
        <v>55</v>
      </c>
      <c r="AL632" s="443" t="s">
        <v>761</v>
      </c>
      <c r="AM632" s="435"/>
      <c r="AS632" s="269">
        <f t="shared" si="181"/>
        <v>0</v>
      </c>
      <c r="AT632" s="269">
        <f t="shared" si="182"/>
        <v>150</v>
      </c>
      <c r="AU632" s="269">
        <f t="shared" si="183"/>
        <v>0</v>
      </c>
      <c r="AV632" s="269">
        <f t="shared" si="184"/>
        <v>0</v>
      </c>
      <c r="AW632" s="269">
        <f t="shared" si="185"/>
        <v>0</v>
      </c>
    </row>
    <row r="633" spans="1:49" s="273" customFormat="1" ht="30" hidden="1" customHeight="1" outlineLevel="1">
      <c r="A633" s="426"/>
      <c r="B633" s="427" t="s">
        <v>1949</v>
      </c>
      <c r="C633" s="427"/>
      <c r="D633" s="426" t="s">
        <v>1801</v>
      </c>
      <c r="E633" s="426" t="s">
        <v>1802</v>
      </c>
      <c r="F633" s="426" t="s">
        <v>1950</v>
      </c>
      <c r="G633" s="426" t="s">
        <v>259</v>
      </c>
      <c r="H633" s="426"/>
      <c r="I633" s="431">
        <v>551</v>
      </c>
      <c r="J633" s="431">
        <v>375</v>
      </c>
      <c r="K633" s="431"/>
      <c r="L633" s="431">
        <v>38</v>
      </c>
      <c r="M633" s="431">
        <v>138</v>
      </c>
      <c r="N633" s="330"/>
      <c r="O633" s="431">
        <f t="shared" si="186"/>
        <v>551</v>
      </c>
      <c r="P633" s="431">
        <v>375</v>
      </c>
      <c r="Q633" s="330"/>
      <c r="R633" s="431">
        <v>38</v>
      </c>
      <c r="S633" s="431">
        <v>138</v>
      </c>
      <c r="T633" s="431"/>
      <c r="U633" s="431"/>
      <c r="V633" s="431"/>
      <c r="W633" s="431"/>
      <c r="X633" s="431"/>
      <c r="Y633" s="431"/>
      <c r="Z633" s="431">
        <v>551</v>
      </c>
      <c r="AA633" s="431">
        <v>375</v>
      </c>
      <c r="AB633" s="431"/>
      <c r="AC633" s="431">
        <v>38</v>
      </c>
      <c r="AD633" s="431"/>
      <c r="AE633" s="431">
        <v>138</v>
      </c>
      <c r="AF633" s="431">
        <v>551</v>
      </c>
      <c r="AG633" s="431">
        <v>375</v>
      </c>
      <c r="AH633" s="431"/>
      <c r="AI633" s="431">
        <v>38</v>
      </c>
      <c r="AJ633" s="431"/>
      <c r="AK633" s="431">
        <v>138</v>
      </c>
      <c r="AL633" s="443" t="s">
        <v>761</v>
      </c>
      <c r="AM633" s="435"/>
      <c r="AS633" s="269">
        <f t="shared" si="181"/>
        <v>0</v>
      </c>
      <c r="AT633" s="269">
        <f t="shared" si="182"/>
        <v>375</v>
      </c>
      <c r="AU633" s="269">
        <f t="shared" si="183"/>
        <v>0</v>
      </c>
      <c r="AV633" s="269">
        <f t="shared" si="184"/>
        <v>0</v>
      </c>
      <c r="AW633" s="269">
        <f t="shared" si="185"/>
        <v>0</v>
      </c>
    </row>
    <row r="634" spans="1:49" s="273" customFormat="1" ht="30" hidden="1" customHeight="1" outlineLevel="1">
      <c r="A634" s="426"/>
      <c r="B634" s="427" t="s">
        <v>1951</v>
      </c>
      <c r="C634" s="427"/>
      <c r="D634" s="426" t="s">
        <v>1801</v>
      </c>
      <c r="E634" s="426" t="s">
        <v>1802</v>
      </c>
      <c r="F634" s="426" t="s">
        <v>1952</v>
      </c>
      <c r="G634" s="426" t="s">
        <v>259</v>
      </c>
      <c r="H634" s="426"/>
      <c r="I634" s="431">
        <v>990</v>
      </c>
      <c r="J634" s="431">
        <v>450</v>
      </c>
      <c r="K634" s="431"/>
      <c r="L634" s="431">
        <v>45</v>
      </c>
      <c r="M634" s="431">
        <v>495</v>
      </c>
      <c r="N634" s="330"/>
      <c r="O634" s="431">
        <f t="shared" si="186"/>
        <v>990</v>
      </c>
      <c r="P634" s="431">
        <v>450</v>
      </c>
      <c r="Q634" s="330"/>
      <c r="R634" s="431">
        <v>45</v>
      </c>
      <c r="S634" s="431">
        <v>495</v>
      </c>
      <c r="T634" s="431"/>
      <c r="U634" s="431"/>
      <c r="V634" s="431"/>
      <c r="W634" s="431"/>
      <c r="X634" s="431"/>
      <c r="Y634" s="431"/>
      <c r="Z634" s="431">
        <v>990</v>
      </c>
      <c r="AA634" s="431">
        <v>450</v>
      </c>
      <c r="AB634" s="431"/>
      <c r="AC634" s="431">
        <v>45</v>
      </c>
      <c r="AD634" s="431"/>
      <c r="AE634" s="431">
        <v>495</v>
      </c>
      <c r="AF634" s="431">
        <v>990</v>
      </c>
      <c r="AG634" s="431">
        <v>450</v>
      </c>
      <c r="AH634" s="431"/>
      <c r="AI634" s="431">
        <v>45</v>
      </c>
      <c r="AJ634" s="431"/>
      <c r="AK634" s="431">
        <v>495</v>
      </c>
      <c r="AL634" s="443" t="s">
        <v>761</v>
      </c>
      <c r="AM634" s="435"/>
      <c r="AS634" s="269">
        <f t="shared" si="181"/>
        <v>0</v>
      </c>
      <c r="AT634" s="269">
        <f t="shared" si="182"/>
        <v>450</v>
      </c>
      <c r="AU634" s="269">
        <f t="shared" si="183"/>
        <v>0</v>
      </c>
      <c r="AV634" s="269">
        <f t="shared" si="184"/>
        <v>0</v>
      </c>
      <c r="AW634" s="269">
        <f t="shared" si="185"/>
        <v>0</v>
      </c>
    </row>
    <row r="635" spans="1:49" s="273" customFormat="1" ht="30" hidden="1" customHeight="1" outlineLevel="1">
      <c r="A635" s="426"/>
      <c r="B635" s="427" t="s">
        <v>1953</v>
      </c>
      <c r="C635" s="427"/>
      <c r="D635" s="426" t="s">
        <v>1814</v>
      </c>
      <c r="E635" s="426" t="s">
        <v>1815</v>
      </c>
      <c r="F635" s="426" t="s">
        <v>1954</v>
      </c>
      <c r="G635" s="426" t="s">
        <v>259</v>
      </c>
      <c r="H635" s="426"/>
      <c r="I635" s="431">
        <v>272</v>
      </c>
      <c r="J635" s="431">
        <v>185</v>
      </c>
      <c r="K635" s="431"/>
      <c r="L635" s="431">
        <v>19</v>
      </c>
      <c r="M635" s="431">
        <v>68</v>
      </c>
      <c r="N635" s="330"/>
      <c r="O635" s="431">
        <f t="shared" si="186"/>
        <v>272</v>
      </c>
      <c r="P635" s="431">
        <v>185</v>
      </c>
      <c r="Q635" s="330"/>
      <c r="R635" s="431">
        <v>19</v>
      </c>
      <c r="S635" s="431">
        <v>68</v>
      </c>
      <c r="T635" s="431"/>
      <c r="U635" s="431"/>
      <c r="V635" s="431"/>
      <c r="W635" s="431"/>
      <c r="X635" s="431"/>
      <c r="Y635" s="431"/>
      <c r="Z635" s="431">
        <v>272</v>
      </c>
      <c r="AA635" s="431">
        <v>185</v>
      </c>
      <c r="AB635" s="431"/>
      <c r="AC635" s="431">
        <v>19</v>
      </c>
      <c r="AD635" s="431"/>
      <c r="AE635" s="431">
        <v>68</v>
      </c>
      <c r="AF635" s="431">
        <v>272</v>
      </c>
      <c r="AG635" s="431">
        <v>185</v>
      </c>
      <c r="AH635" s="431"/>
      <c r="AI635" s="431">
        <v>19</v>
      </c>
      <c r="AJ635" s="431"/>
      <c r="AK635" s="431">
        <v>68</v>
      </c>
      <c r="AL635" s="443" t="s">
        <v>761</v>
      </c>
      <c r="AM635" s="435"/>
      <c r="AS635" s="269">
        <f t="shared" si="181"/>
        <v>0</v>
      </c>
      <c r="AT635" s="269">
        <f t="shared" si="182"/>
        <v>185</v>
      </c>
      <c r="AU635" s="269">
        <f t="shared" si="183"/>
        <v>0</v>
      </c>
      <c r="AV635" s="269">
        <f t="shared" si="184"/>
        <v>0</v>
      </c>
      <c r="AW635" s="269">
        <f t="shared" si="185"/>
        <v>0</v>
      </c>
    </row>
    <row r="636" spans="1:49" s="273" customFormat="1" ht="30" hidden="1" customHeight="1" outlineLevel="1">
      <c r="A636" s="426"/>
      <c r="B636" s="427" t="s">
        <v>1955</v>
      </c>
      <c r="C636" s="427"/>
      <c r="D636" s="426" t="s">
        <v>1814</v>
      </c>
      <c r="E636" s="426" t="s">
        <v>1815</v>
      </c>
      <c r="F636" s="426" t="s">
        <v>1954</v>
      </c>
      <c r="G636" s="426" t="s">
        <v>259</v>
      </c>
      <c r="H636" s="426"/>
      <c r="I636" s="431">
        <v>269</v>
      </c>
      <c r="J636" s="431">
        <v>184</v>
      </c>
      <c r="K636" s="431"/>
      <c r="L636" s="431">
        <v>18</v>
      </c>
      <c r="M636" s="431">
        <v>67</v>
      </c>
      <c r="N636" s="330"/>
      <c r="O636" s="431">
        <f t="shared" si="186"/>
        <v>269</v>
      </c>
      <c r="P636" s="431">
        <v>184</v>
      </c>
      <c r="Q636" s="330"/>
      <c r="R636" s="431">
        <v>18</v>
      </c>
      <c r="S636" s="431">
        <v>67</v>
      </c>
      <c r="T636" s="431"/>
      <c r="U636" s="431"/>
      <c r="V636" s="431"/>
      <c r="W636" s="431"/>
      <c r="X636" s="431"/>
      <c r="Y636" s="431"/>
      <c r="Z636" s="431">
        <v>269</v>
      </c>
      <c r="AA636" s="431">
        <v>184</v>
      </c>
      <c r="AB636" s="431"/>
      <c r="AC636" s="431">
        <v>18</v>
      </c>
      <c r="AD636" s="431"/>
      <c r="AE636" s="431">
        <v>67</v>
      </c>
      <c r="AF636" s="431">
        <v>269</v>
      </c>
      <c r="AG636" s="431">
        <v>184</v>
      </c>
      <c r="AH636" s="431"/>
      <c r="AI636" s="431">
        <v>18</v>
      </c>
      <c r="AJ636" s="431"/>
      <c r="AK636" s="431">
        <v>67</v>
      </c>
      <c r="AL636" s="443" t="s">
        <v>761</v>
      </c>
      <c r="AM636" s="435"/>
      <c r="AS636" s="269">
        <f t="shared" si="181"/>
        <v>0</v>
      </c>
      <c r="AT636" s="269">
        <f t="shared" si="182"/>
        <v>184</v>
      </c>
      <c r="AU636" s="269">
        <f t="shared" si="183"/>
        <v>0</v>
      </c>
      <c r="AV636" s="269">
        <f t="shared" si="184"/>
        <v>0</v>
      </c>
      <c r="AW636" s="269">
        <f t="shared" si="185"/>
        <v>0</v>
      </c>
    </row>
    <row r="637" spans="1:49" s="273" customFormat="1" ht="30" hidden="1" customHeight="1" outlineLevel="1">
      <c r="A637" s="426"/>
      <c r="B637" s="427" t="s">
        <v>1956</v>
      </c>
      <c r="C637" s="427"/>
      <c r="D637" s="426" t="s">
        <v>1786</v>
      </c>
      <c r="E637" s="426" t="s">
        <v>1787</v>
      </c>
      <c r="F637" s="426" t="s">
        <v>1957</v>
      </c>
      <c r="G637" s="426" t="s">
        <v>259</v>
      </c>
      <c r="H637" s="426"/>
      <c r="I637" s="431">
        <v>243</v>
      </c>
      <c r="J637" s="431">
        <v>165</v>
      </c>
      <c r="K637" s="431"/>
      <c r="L637" s="431">
        <v>17</v>
      </c>
      <c r="M637" s="431">
        <v>61</v>
      </c>
      <c r="N637" s="330"/>
      <c r="O637" s="431">
        <f t="shared" si="186"/>
        <v>243</v>
      </c>
      <c r="P637" s="431">
        <v>165</v>
      </c>
      <c r="Q637" s="330"/>
      <c r="R637" s="431">
        <v>17</v>
      </c>
      <c r="S637" s="431">
        <v>61</v>
      </c>
      <c r="T637" s="431"/>
      <c r="U637" s="431"/>
      <c r="V637" s="431"/>
      <c r="W637" s="431"/>
      <c r="X637" s="431"/>
      <c r="Y637" s="431"/>
      <c r="Z637" s="431">
        <v>243</v>
      </c>
      <c r="AA637" s="431">
        <v>165</v>
      </c>
      <c r="AB637" s="431"/>
      <c r="AC637" s="431">
        <v>17</v>
      </c>
      <c r="AD637" s="431"/>
      <c r="AE637" s="431">
        <v>61</v>
      </c>
      <c r="AF637" s="431">
        <v>243</v>
      </c>
      <c r="AG637" s="431">
        <v>165</v>
      </c>
      <c r="AH637" s="431"/>
      <c r="AI637" s="431">
        <v>17</v>
      </c>
      <c r="AJ637" s="431"/>
      <c r="AK637" s="431">
        <v>61</v>
      </c>
      <c r="AL637" s="443" t="s">
        <v>761</v>
      </c>
      <c r="AM637" s="435"/>
      <c r="AS637" s="269">
        <f t="shared" si="181"/>
        <v>0</v>
      </c>
      <c r="AT637" s="269">
        <f t="shared" si="182"/>
        <v>165</v>
      </c>
      <c r="AU637" s="269">
        <f t="shared" si="183"/>
        <v>0</v>
      </c>
      <c r="AV637" s="269">
        <f t="shared" si="184"/>
        <v>0</v>
      </c>
      <c r="AW637" s="269">
        <f t="shared" si="185"/>
        <v>0</v>
      </c>
    </row>
    <row r="638" spans="1:49" s="273" customFormat="1" ht="30" hidden="1" customHeight="1" outlineLevel="1">
      <c r="A638" s="426"/>
      <c r="B638" s="427" t="s">
        <v>1958</v>
      </c>
      <c r="C638" s="427"/>
      <c r="D638" s="426" t="s">
        <v>1786</v>
      </c>
      <c r="E638" s="426" t="s">
        <v>1787</v>
      </c>
      <c r="F638" s="426" t="s">
        <v>1959</v>
      </c>
      <c r="G638" s="426" t="s">
        <v>259</v>
      </c>
      <c r="H638" s="426"/>
      <c r="I638" s="431">
        <v>733</v>
      </c>
      <c r="J638" s="431">
        <v>600</v>
      </c>
      <c r="K638" s="431"/>
      <c r="L638" s="431">
        <v>60</v>
      </c>
      <c r="M638" s="431">
        <v>73</v>
      </c>
      <c r="N638" s="330"/>
      <c r="O638" s="431">
        <f t="shared" si="186"/>
        <v>733</v>
      </c>
      <c r="P638" s="431">
        <v>600</v>
      </c>
      <c r="Q638" s="330"/>
      <c r="R638" s="431">
        <v>60</v>
      </c>
      <c r="S638" s="431">
        <v>73</v>
      </c>
      <c r="T638" s="431"/>
      <c r="U638" s="431"/>
      <c r="V638" s="431"/>
      <c r="W638" s="431"/>
      <c r="X638" s="431"/>
      <c r="Y638" s="431"/>
      <c r="Z638" s="431">
        <v>733</v>
      </c>
      <c r="AA638" s="431">
        <v>600</v>
      </c>
      <c r="AB638" s="431"/>
      <c r="AC638" s="431">
        <v>60</v>
      </c>
      <c r="AD638" s="431"/>
      <c r="AE638" s="431">
        <v>73</v>
      </c>
      <c r="AF638" s="431">
        <v>733</v>
      </c>
      <c r="AG638" s="431">
        <v>600</v>
      </c>
      <c r="AH638" s="431"/>
      <c r="AI638" s="431">
        <v>60</v>
      </c>
      <c r="AJ638" s="431"/>
      <c r="AK638" s="431">
        <v>73</v>
      </c>
      <c r="AL638" s="443"/>
      <c r="AM638" s="435"/>
      <c r="AS638" s="269">
        <f t="shared" si="181"/>
        <v>0</v>
      </c>
      <c r="AT638" s="269">
        <f t="shared" si="182"/>
        <v>600</v>
      </c>
      <c r="AU638" s="269">
        <f t="shared" si="183"/>
        <v>0</v>
      </c>
      <c r="AV638" s="269">
        <f t="shared" si="184"/>
        <v>0</v>
      </c>
      <c r="AW638" s="269">
        <f t="shared" si="185"/>
        <v>0</v>
      </c>
    </row>
    <row r="639" spans="1:49" s="273" customFormat="1" ht="30" hidden="1" customHeight="1" outlineLevel="1">
      <c r="A639" s="426"/>
      <c r="B639" s="427" t="s">
        <v>1960</v>
      </c>
      <c r="C639" s="427"/>
      <c r="D639" s="426" t="s">
        <v>1786</v>
      </c>
      <c r="E639" s="426" t="s">
        <v>1787</v>
      </c>
      <c r="F639" s="426" t="s">
        <v>1961</v>
      </c>
      <c r="G639" s="426" t="s">
        <v>259</v>
      </c>
      <c r="H639" s="426"/>
      <c r="I639" s="431">
        <v>280</v>
      </c>
      <c r="J639" s="431">
        <v>64</v>
      </c>
      <c r="K639" s="431"/>
      <c r="L639" s="431">
        <v>6</v>
      </c>
      <c r="M639" s="431">
        <v>210</v>
      </c>
      <c r="N639" s="330"/>
      <c r="O639" s="431">
        <f t="shared" si="186"/>
        <v>280</v>
      </c>
      <c r="P639" s="431">
        <v>64</v>
      </c>
      <c r="Q639" s="330"/>
      <c r="R639" s="431">
        <v>6</v>
      </c>
      <c r="S639" s="431">
        <v>210</v>
      </c>
      <c r="T639" s="431"/>
      <c r="U639" s="431"/>
      <c r="V639" s="431"/>
      <c r="W639" s="431"/>
      <c r="X639" s="431"/>
      <c r="Y639" s="431"/>
      <c r="Z639" s="431">
        <v>280</v>
      </c>
      <c r="AA639" s="431">
        <v>64</v>
      </c>
      <c r="AB639" s="431"/>
      <c r="AC639" s="431">
        <v>6</v>
      </c>
      <c r="AD639" s="431"/>
      <c r="AE639" s="431">
        <v>210</v>
      </c>
      <c r="AF639" s="431">
        <v>280</v>
      </c>
      <c r="AG639" s="431">
        <v>64</v>
      </c>
      <c r="AH639" s="431"/>
      <c r="AI639" s="431">
        <v>6</v>
      </c>
      <c r="AJ639" s="431"/>
      <c r="AK639" s="431">
        <v>210</v>
      </c>
      <c r="AL639" s="443" t="s">
        <v>761</v>
      </c>
      <c r="AM639" s="435"/>
      <c r="AS639" s="269">
        <f t="shared" si="181"/>
        <v>0</v>
      </c>
      <c r="AT639" s="269">
        <f t="shared" si="182"/>
        <v>64</v>
      </c>
      <c r="AU639" s="269">
        <f t="shared" si="183"/>
        <v>0</v>
      </c>
      <c r="AV639" s="269">
        <f t="shared" si="184"/>
        <v>0</v>
      </c>
      <c r="AW639" s="269">
        <f t="shared" si="185"/>
        <v>0</v>
      </c>
    </row>
    <row r="640" spans="1:49" s="273" customFormat="1" ht="30" hidden="1" customHeight="1" outlineLevel="1">
      <c r="A640" s="426"/>
      <c r="B640" s="427" t="s">
        <v>1962</v>
      </c>
      <c r="C640" s="427"/>
      <c r="D640" s="426" t="s">
        <v>1786</v>
      </c>
      <c r="E640" s="426" t="s">
        <v>1787</v>
      </c>
      <c r="F640" s="426" t="s">
        <v>1963</v>
      </c>
      <c r="G640" s="426" t="s">
        <v>259</v>
      </c>
      <c r="H640" s="426"/>
      <c r="I640" s="431">
        <v>280</v>
      </c>
      <c r="J640" s="431">
        <v>64</v>
      </c>
      <c r="K640" s="431"/>
      <c r="L640" s="431">
        <v>6</v>
      </c>
      <c r="M640" s="431">
        <v>210</v>
      </c>
      <c r="N640" s="330"/>
      <c r="O640" s="431">
        <f t="shared" si="186"/>
        <v>280</v>
      </c>
      <c r="P640" s="431">
        <v>64</v>
      </c>
      <c r="Q640" s="330"/>
      <c r="R640" s="431">
        <v>6</v>
      </c>
      <c r="S640" s="431">
        <v>210</v>
      </c>
      <c r="T640" s="431"/>
      <c r="U640" s="431"/>
      <c r="V640" s="431"/>
      <c r="W640" s="431"/>
      <c r="X640" s="431"/>
      <c r="Y640" s="431"/>
      <c r="Z640" s="431">
        <v>280</v>
      </c>
      <c r="AA640" s="431">
        <v>64</v>
      </c>
      <c r="AB640" s="431"/>
      <c r="AC640" s="431">
        <v>6</v>
      </c>
      <c r="AD640" s="431"/>
      <c r="AE640" s="431">
        <v>210</v>
      </c>
      <c r="AF640" s="431">
        <v>280</v>
      </c>
      <c r="AG640" s="431">
        <v>64</v>
      </c>
      <c r="AH640" s="431"/>
      <c r="AI640" s="431">
        <v>6</v>
      </c>
      <c r="AJ640" s="431"/>
      <c r="AK640" s="431">
        <v>210</v>
      </c>
      <c r="AL640" s="443" t="s">
        <v>761</v>
      </c>
      <c r="AM640" s="435"/>
      <c r="AS640" s="269">
        <f t="shared" si="181"/>
        <v>0</v>
      </c>
      <c r="AT640" s="269">
        <f t="shared" si="182"/>
        <v>64</v>
      </c>
      <c r="AU640" s="269">
        <f t="shared" si="183"/>
        <v>0</v>
      </c>
      <c r="AV640" s="269">
        <f t="shared" si="184"/>
        <v>0</v>
      </c>
      <c r="AW640" s="269">
        <f t="shared" si="185"/>
        <v>0</v>
      </c>
    </row>
    <row r="641" spans="1:49" s="273" customFormat="1" ht="30" hidden="1" customHeight="1" outlineLevel="1">
      <c r="A641" s="426"/>
      <c r="B641" s="427" t="s">
        <v>1964</v>
      </c>
      <c r="C641" s="427"/>
      <c r="D641" s="426" t="s">
        <v>1786</v>
      </c>
      <c r="E641" s="426" t="s">
        <v>1787</v>
      </c>
      <c r="F641" s="426" t="s">
        <v>1963</v>
      </c>
      <c r="G641" s="426" t="s">
        <v>259</v>
      </c>
      <c r="H641" s="426"/>
      <c r="I641" s="431">
        <v>100</v>
      </c>
      <c r="J641" s="431">
        <v>45</v>
      </c>
      <c r="K641" s="431"/>
      <c r="L641" s="431">
        <v>5</v>
      </c>
      <c r="M641" s="431">
        <v>50</v>
      </c>
      <c r="N641" s="330"/>
      <c r="O641" s="431">
        <f t="shared" si="186"/>
        <v>100</v>
      </c>
      <c r="P641" s="431">
        <v>45</v>
      </c>
      <c r="Q641" s="330"/>
      <c r="R641" s="431">
        <v>5</v>
      </c>
      <c r="S641" s="431">
        <v>50</v>
      </c>
      <c r="T641" s="431"/>
      <c r="U641" s="431"/>
      <c r="V641" s="431"/>
      <c r="W641" s="431"/>
      <c r="X641" s="431"/>
      <c r="Y641" s="431"/>
      <c r="Z641" s="431">
        <v>100</v>
      </c>
      <c r="AA641" s="431">
        <v>45</v>
      </c>
      <c r="AB641" s="431"/>
      <c r="AC641" s="431">
        <v>5</v>
      </c>
      <c r="AD641" s="431"/>
      <c r="AE641" s="431">
        <v>50</v>
      </c>
      <c r="AF641" s="431">
        <v>100</v>
      </c>
      <c r="AG641" s="431">
        <v>45</v>
      </c>
      <c r="AH641" s="431"/>
      <c r="AI641" s="431">
        <v>5</v>
      </c>
      <c r="AJ641" s="431"/>
      <c r="AK641" s="431">
        <v>50</v>
      </c>
      <c r="AL641" s="443" t="s">
        <v>761</v>
      </c>
      <c r="AM641" s="435"/>
      <c r="AS641" s="269">
        <f t="shared" si="181"/>
        <v>0</v>
      </c>
      <c r="AT641" s="269">
        <f t="shared" si="182"/>
        <v>45</v>
      </c>
      <c r="AU641" s="269">
        <f t="shared" si="183"/>
        <v>0</v>
      </c>
      <c r="AV641" s="269">
        <f t="shared" si="184"/>
        <v>0</v>
      </c>
      <c r="AW641" s="269">
        <f t="shared" si="185"/>
        <v>0</v>
      </c>
    </row>
    <row r="642" spans="1:49" s="273" customFormat="1" ht="30" hidden="1" customHeight="1" outlineLevel="1">
      <c r="A642" s="426"/>
      <c r="B642" s="427" t="s">
        <v>1965</v>
      </c>
      <c r="C642" s="427"/>
      <c r="D642" s="426" t="s">
        <v>1786</v>
      </c>
      <c r="E642" s="426" t="s">
        <v>1787</v>
      </c>
      <c r="F642" s="426" t="s">
        <v>1966</v>
      </c>
      <c r="G642" s="426" t="s">
        <v>259</v>
      </c>
      <c r="H642" s="426"/>
      <c r="I642" s="431">
        <v>308</v>
      </c>
      <c r="J642" s="431">
        <v>210</v>
      </c>
      <c r="K642" s="431"/>
      <c r="L642" s="431">
        <v>21</v>
      </c>
      <c r="M642" s="431">
        <v>77</v>
      </c>
      <c r="N642" s="330"/>
      <c r="O642" s="431">
        <f t="shared" si="186"/>
        <v>308</v>
      </c>
      <c r="P642" s="431">
        <v>210</v>
      </c>
      <c r="Q642" s="330"/>
      <c r="R642" s="431">
        <v>21</v>
      </c>
      <c r="S642" s="431">
        <v>77</v>
      </c>
      <c r="T642" s="431"/>
      <c r="U642" s="431"/>
      <c r="V642" s="431"/>
      <c r="W642" s="431"/>
      <c r="X642" s="431"/>
      <c r="Y642" s="431"/>
      <c r="Z642" s="431">
        <v>308</v>
      </c>
      <c r="AA642" s="431">
        <v>210</v>
      </c>
      <c r="AB642" s="431"/>
      <c r="AC642" s="431">
        <v>21</v>
      </c>
      <c r="AD642" s="431"/>
      <c r="AE642" s="431">
        <v>77</v>
      </c>
      <c r="AF642" s="431">
        <v>308</v>
      </c>
      <c r="AG642" s="431">
        <v>210</v>
      </c>
      <c r="AH642" s="431"/>
      <c r="AI642" s="431">
        <v>21</v>
      </c>
      <c r="AJ642" s="431"/>
      <c r="AK642" s="431">
        <v>77</v>
      </c>
      <c r="AL642" s="443" t="s">
        <v>761</v>
      </c>
      <c r="AM642" s="435"/>
      <c r="AS642" s="269">
        <f t="shared" si="181"/>
        <v>0</v>
      </c>
      <c r="AT642" s="269">
        <f t="shared" si="182"/>
        <v>210</v>
      </c>
      <c r="AU642" s="269">
        <f t="shared" si="183"/>
        <v>0</v>
      </c>
      <c r="AV642" s="269">
        <f t="shared" si="184"/>
        <v>0</v>
      </c>
      <c r="AW642" s="269">
        <f t="shared" si="185"/>
        <v>0</v>
      </c>
    </row>
    <row r="643" spans="1:49" s="273" customFormat="1" ht="30" hidden="1" customHeight="1" outlineLevel="1">
      <c r="A643" s="426"/>
      <c r="B643" s="427" t="s">
        <v>1967</v>
      </c>
      <c r="C643" s="427"/>
      <c r="D643" s="426" t="s">
        <v>1796</v>
      </c>
      <c r="E643" s="426" t="s">
        <v>1797</v>
      </c>
      <c r="F643" s="426" t="s">
        <v>1968</v>
      </c>
      <c r="G643" s="426" t="s">
        <v>259</v>
      </c>
      <c r="H643" s="426"/>
      <c r="I643" s="431">
        <v>611</v>
      </c>
      <c r="J643" s="431">
        <v>500</v>
      </c>
      <c r="K643" s="431"/>
      <c r="L643" s="431">
        <v>50</v>
      </c>
      <c r="M643" s="431">
        <v>61</v>
      </c>
      <c r="N643" s="330"/>
      <c r="O643" s="431">
        <f t="shared" si="186"/>
        <v>611</v>
      </c>
      <c r="P643" s="431">
        <v>500</v>
      </c>
      <c r="Q643" s="330"/>
      <c r="R643" s="431">
        <v>50</v>
      </c>
      <c r="S643" s="431">
        <v>61</v>
      </c>
      <c r="T643" s="431"/>
      <c r="U643" s="431"/>
      <c r="V643" s="431"/>
      <c r="W643" s="431"/>
      <c r="X643" s="431"/>
      <c r="Y643" s="431"/>
      <c r="Z643" s="431">
        <v>611</v>
      </c>
      <c r="AA643" s="431">
        <v>500</v>
      </c>
      <c r="AB643" s="431"/>
      <c r="AC643" s="431">
        <v>50</v>
      </c>
      <c r="AD643" s="431"/>
      <c r="AE643" s="431">
        <v>61</v>
      </c>
      <c r="AF643" s="431">
        <v>611</v>
      </c>
      <c r="AG643" s="431">
        <v>500</v>
      </c>
      <c r="AH643" s="431"/>
      <c r="AI643" s="431">
        <v>50</v>
      </c>
      <c r="AJ643" s="431"/>
      <c r="AK643" s="431">
        <v>61</v>
      </c>
      <c r="AL643" s="443"/>
      <c r="AM643" s="435"/>
      <c r="AS643" s="269">
        <f t="shared" si="181"/>
        <v>0</v>
      </c>
      <c r="AT643" s="269">
        <f t="shared" si="182"/>
        <v>500</v>
      </c>
      <c r="AU643" s="269">
        <f t="shared" si="183"/>
        <v>0</v>
      </c>
      <c r="AV643" s="269">
        <f t="shared" si="184"/>
        <v>0</v>
      </c>
      <c r="AW643" s="269">
        <f t="shared" si="185"/>
        <v>0</v>
      </c>
    </row>
    <row r="644" spans="1:49" s="273" customFormat="1" ht="30" hidden="1" customHeight="1" outlineLevel="1">
      <c r="A644" s="426"/>
      <c r="B644" s="427" t="s">
        <v>1969</v>
      </c>
      <c r="C644" s="427"/>
      <c r="D644" s="426" t="s">
        <v>1796</v>
      </c>
      <c r="E644" s="426" t="s">
        <v>1797</v>
      </c>
      <c r="F644" s="426" t="s">
        <v>1970</v>
      </c>
      <c r="G644" s="426" t="s">
        <v>259</v>
      </c>
      <c r="H644" s="426"/>
      <c r="I644" s="431">
        <v>367</v>
      </c>
      <c r="J644" s="431">
        <v>300</v>
      </c>
      <c r="K644" s="431"/>
      <c r="L644" s="431">
        <v>30</v>
      </c>
      <c r="M644" s="431">
        <v>37</v>
      </c>
      <c r="N644" s="330"/>
      <c r="O644" s="431">
        <f t="shared" si="186"/>
        <v>367</v>
      </c>
      <c r="P644" s="431">
        <v>300</v>
      </c>
      <c r="Q644" s="330"/>
      <c r="R644" s="431">
        <v>30</v>
      </c>
      <c r="S644" s="431">
        <v>37</v>
      </c>
      <c r="T644" s="431"/>
      <c r="U644" s="431"/>
      <c r="V644" s="431"/>
      <c r="W644" s="431"/>
      <c r="X644" s="431"/>
      <c r="Y644" s="431"/>
      <c r="Z644" s="431">
        <v>367</v>
      </c>
      <c r="AA644" s="431">
        <v>300</v>
      </c>
      <c r="AB644" s="431"/>
      <c r="AC644" s="431">
        <v>30</v>
      </c>
      <c r="AD644" s="431"/>
      <c r="AE644" s="431">
        <v>37</v>
      </c>
      <c r="AF644" s="431">
        <v>367</v>
      </c>
      <c r="AG644" s="431">
        <v>300</v>
      </c>
      <c r="AH644" s="431"/>
      <c r="AI644" s="431">
        <v>30</v>
      </c>
      <c r="AJ644" s="431"/>
      <c r="AK644" s="431">
        <v>37</v>
      </c>
      <c r="AL644" s="443"/>
      <c r="AM644" s="435"/>
      <c r="AS644" s="269">
        <f t="shared" si="181"/>
        <v>0</v>
      </c>
      <c r="AT644" s="269">
        <f t="shared" si="182"/>
        <v>300</v>
      </c>
      <c r="AU644" s="269">
        <f t="shared" si="183"/>
        <v>0</v>
      </c>
      <c r="AV644" s="269">
        <f t="shared" si="184"/>
        <v>0</v>
      </c>
      <c r="AW644" s="269">
        <f t="shared" si="185"/>
        <v>0</v>
      </c>
    </row>
    <row r="645" spans="1:49" s="273" customFormat="1" ht="30" hidden="1" customHeight="1" outlineLevel="1">
      <c r="A645" s="426"/>
      <c r="B645" s="427" t="s">
        <v>1971</v>
      </c>
      <c r="C645" s="427"/>
      <c r="D645" s="426" t="s">
        <v>1796</v>
      </c>
      <c r="E645" s="426" t="s">
        <v>1797</v>
      </c>
      <c r="F645" s="426" t="s">
        <v>1972</v>
      </c>
      <c r="G645" s="426" t="s">
        <v>259</v>
      </c>
      <c r="H645" s="426"/>
      <c r="I645" s="431">
        <v>487</v>
      </c>
      <c r="J645" s="431">
        <v>332</v>
      </c>
      <c r="K645" s="431"/>
      <c r="L645" s="431">
        <v>33</v>
      </c>
      <c r="M645" s="431">
        <v>122</v>
      </c>
      <c r="N645" s="330"/>
      <c r="O645" s="431">
        <f t="shared" si="186"/>
        <v>487</v>
      </c>
      <c r="P645" s="431">
        <v>332</v>
      </c>
      <c r="Q645" s="330"/>
      <c r="R645" s="431">
        <v>33</v>
      </c>
      <c r="S645" s="431">
        <v>122</v>
      </c>
      <c r="T645" s="431"/>
      <c r="U645" s="431"/>
      <c r="V645" s="431"/>
      <c r="W645" s="431"/>
      <c r="X645" s="431"/>
      <c r="Y645" s="431"/>
      <c r="Z645" s="431">
        <v>487</v>
      </c>
      <c r="AA645" s="431">
        <v>332</v>
      </c>
      <c r="AB645" s="431"/>
      <c r="AC645" s="431">
        <v>33</v>
      </c>
      <c r="AD645" s="431"/>
      <c r="AE645" s="431">
        <v>122</v>
      </c>
      <c r="AF645" s="431">
        <v>487</v>
      </c>
      <c r="AG645" s="431">
        <v>332</v>
      </c>
      <c r="AH645" s="431"/>
      <c r="AI645" s="431">
        <v>33</v>
      </c>
      <c r="AJ645" s="431"/>
      <c r="AK645" s="431">
        <v>122</v>
      </c>
      <c r="AL645" s="443" t="s">
        <v>761</v>
      </c>
      <c r="AM645" s="435"/>
      <c r="AS645" s="269">
        <f t="shared" si="181"/>
        <v>0</v>
      </c>
      <c r="AT645" s="269">
        <f t="shared" si="182"/>
        <v>332</v>
      </c>
      <c r="AU645" s="269">
        <f t="shared" si="183"/>
        <v>0</v>
      </c>
      <c r="AV645" s="269">
        <f t="shared" si="184"/>
        <v>0</v>
      </c>
      <c r="AW645" s="269">
        <f t="shared" si="185"/>
        <v>0</v>
      </c>
    </row>
    <row r="646" spans="1:49" s="273" customFormat="1" ht="30" hidden="1" customHeight="1" outlineLevel="1">
      <c r="A646" s="426"/>
      <c r="B646" s="427" t="s">
        <v>1973</v>
      </c>
      <c r="C646" s="427"/>
      <c r="D646" s="426" t="s">
        <v>1791</v>
      </c>
      <c r="E646" s="426" t="s">
        <v>1792</v>
      </c>
      <c r="F646" s="426" t="s">
        <v>1954</v>
      </c>
      <c r="G646" s="426" t="s">
        <v>259</v>
      </c>
      <c r="H646" s="426"/>
      <c r="I646" s="431">
        <v>269</v>
      </c>
      <c r="J646" s="431">
        <v>220</v>
      </c>
      <c r="K646" s="431"/>
      <c r="L646" s="431">
        <v>22</v>
      </c>
      <c r="M646" s="431">
        <v>27</v>
      </c>
      <c r="N646" s="330"/>
      <c r="O646" s="431">
        <f t="shared" si="186"/>
        <v>269</v>
      </c>
      <c r="P646" s="431">
        <v>220</v>
      </c>
      <c r="Q646" s="330"/>
      <c r="R646" s="431">
        <v>22</v>
      </c>
      <c r="S646" s="431">
        <v>27</v>
      </c>
      <c r="T646" s="431"/>
      <c r="U646" s="431"/>
      <c r="V646" s="431"/>
      <c r="W646" s="431"/>
      <c r="X646" s="431"/>
      <c r="Y646" s="431"/>
      <c r="Z646" s="431">
        <v>269</v>
      </c>
      <c r="AA646" s="431">
        <v>220</v>
      </c>
      <c r="AB646" s="431"/>
      <c r="AC646" s="431">
        <v>22</v>
      </c>
      <c r="AD646" s="431"/>
      <c r="AE646" s="431">
        <v>27</v>
      </c>
      <c r="AF646" s="431">
        <v>269</v>
      </c>
      <c r="AG646" s="431">
        <v>220</v>
      </c>
      <c r="AH646" s="431"/>
      <c r="AI646" s="431">
        <v>22</v>
      </c>
      <c r="AJ646" s="431"/>
      <c r="AK646" s="431">
        <v>27</v>
      </c>
      <c r="AL646" s="443"/>
      <c r="AM646" s="435"/>
      <c r="AS646" s="269">
        <f t="shared" si="181"/>
        <v>0</v>
      </c>
      <c r="AT646" s="269">
        <f t="shared" si="182"/>
        <v>220</v>
      </c>
      <c r="AU646" s="269">
        <f t="shared" si="183"/>
        <v>0</v>
      </c>
      <c r="AV646" s="269">
        <f t="shared" si="184"/>
        <v>0</v>
      </c>
      <c r="AW646" s="269">
        <f t="shared" si="185"/>
        <v>0</v>
      </c>
    </row>
    <row r="647" spans="1:49" s="273" customFormat="1" ht="30" hidden="1" customHeight="1" outlineLevel="1">
      <c r="A647" s="426"/>
      <c r="B647" s="427" t="s">
        <v>1974</v>
      </c>
      <c r="C647" s="427"/>
      <c r="D647" s="426" t="s">
        <v>1814</v>
      </c>
      <c r="E647" s="426" t="s">
        <v>1815</v>
      </c>
      <c r="F647" s="426" t="s">
        <v>1940</v>
      </c>
      <c r="G647" s="426" t="s">
        <v>561</v>
      </c>
      <c r="H647" s="426"/>
      <c r="I647" s="431">
        <v>196</v>
      </c>
      <c r="J647" s="431">
        <v>134</v>
      </c>
      <c r="K647" s="431"/>
      <c r="L647" s="431">
        <v>13</v>
      </c>
      <c r="M647" s="431">
        <v>49</v>
      </c>
      <c r="N647" s="330"/>
      <c r="O647" s="431">
        <f t="shared" si="186"/>
        <v>0</v>
      </c>
      <c r="P647" s="431"/>
      <c r="Q647" s="330"/>
      <c r="R647" s="431"/>
      <c r="S647" s="431"/>
      <c r="T647" s="431"/>
      <c r="U647" s="431"/>
      <c r="V647" s="431"/>
      <c r="W647" s="431"/>
      <c r="X647" s="431"/>
      <c r="Y647" s="431"/>
      <c r="Z647" s="431">
        <v>196</v>
      </c>
      <c r="AA647" s="431">
        <v>134</v>
      </c>
      <c r="AB647" s="431"/>
      <c r="AC647" s="431">
        <v>13</v>
      </c>
      <c r="AD647" s="431"/>
      <c r="AE647" s="431">
        <v>49</v>
      </c>
      <c r="AF647" s="431">
        <v>196</v>
      </c>
      <c r="AG647" s="431">
        <v>134</v>
      </c>
      <c r="AH647" s="431"/>
      <c r="AI647" s="431">
        <v>13</v>
      </c>
      <c r="AJ647" s="431"/>
      <c r="AK647" s="431">
        <v>49</v>
      </c>
      <c r="AL647" s="443"/>
      <c r="AM647" s="435"/>
      <c r="AS647" s="269">
        <f t="shared" si="181"/>
        <v>0</v>
      </c>
      <c r="AT647" s="269">
        <f t="shared" si="182"/>
        <v>134</v>
      </c>
      <c r="AU647" s="269">
        <f t="shared" si="183"/>
        <v>0</v>
      </c>
      <c r="AV647" s="269">
        <f t="shared" si="184"/>
        <v>0</v>
      </c>
      <c r="AW647" s="269">
        <f t="shared" si="185"/>
        <v>0</v>
      </c>
    </row>
    <row r="648" spans="1:49" s="273" customFormat="1" ht="30" hidden="1" customHeight="1" outlineLevel="1">
      <c r="A648" s="426"/>
      <c r="B648" s="427" t="s">
        <v>1975</v>
      </c>
      <c r="C648" s="427"/>
      <c r="D648" s="426" t="s">
        <v>1814</v>
      </c>
      <c r="E648" s="426" t="s">
        <v>1815</v>
      </c>
      <c r="F648" s="426" t="s">
        <v>1940</v>
      </c>
      <c r="G648" s="426" t="s">
        <v>561</v>
      </c>
      <c r="H648" s="426"/>
      <c r="I648" s="431">
        <v>195</v>
      </c>
      <c r="J648" s="431">
        <v>133</v>
      </c>
      <c r="K648" s="431"/>
      <c r="L648" s="431">
        <v>13</v>
      </c>
      <c r="M648" s="431">
        <v>49</v>
      </c>
      <c r="N648" s="330"/>
      <c r="O648" s="431">
        <f t="shared" si="186"/>
        <v>0</v>
      </c>
      <c r="P648" s="431"/>
      <c r="Q648" s="330"/>
      <c r="R648" s="431"/>
      <c r="S648" s="431"/>
      <c r="T648" s="431"/>
      <c r="U648" s="431"/>
      <c r="V648" s="431"/>
      <c r="W648" s="431"/>
      <c r="X648" s="431"/>
      <c r="Y648" s="431"/>
      <c r="Z648" s="431">
        <v>195</v>
      </c>
      <c r="AA648" s="431">
        <v>133</v>
      </c>
      <c r="AB648" s="431"/>
      <c r="AC648" s="431">
        <v>13</v>
      </c>
      <c r="AD648" s="431"/>
      <c r="AE648" s="431">
        <v>49</v>
      </c>
      <c r="AF648" s="431">
        <v>195</v>
      </c>
      <c r="AG648" s="431">
        <v>133</v>
      </c>
      <c r="AH648" s="431"/>
      <c r="AI648" s="431">
        <v>13</v>
      </c>
      <c r="AJ648" s="431"/>
      <c r="AK648" s="431">
        <v>49</v>
      </c>
      <c r="AL648" s="443"/>
      <c r="AM648" s="435"/>
      <c r="AS648" s="269">
        <f t="shared" si="181"/>
        <v>0</v>
      </c>
      <c r="AT648" s="269">
        <f t="shared" si="182"/>
        <v>133</v>
      </c>
      <c r="AU648" s="269">
        <f t="shared" si="183"/>
        <v>0</v>
      </c>
      <c r="AV648" s="269">
        <f t="shared" si="184"/>
        <v>0</v>
      </c>
      <c r="AW648" s="269">
        <f t="shared" si="185"/>
        <v>0</v>
      </c>
    </row>
    <row r="649" spans="1:49" s="273" customFormat="1" ht="30" hidden="1" customHeight="1" outlineLevel="1">
      <c r="A649" s="426"/>
      <c r="B649" s="427" t="s">
        <v>1976</v>
      </c>
      <c r="C649" s="427"/>
      <c r="D649" s="426" t="s">
        <v>1814</v>
      </c>
      <c r="E649" s="426" t="s">
        <v>1815</v>
      </c>
      <c r="F649" s="426" t="s">
        <v>1940</v>
      </c>
      <c r="G649" s="426" t="s">
        <v>561</v>
      </c>
      <c r="H649" s="426"/>
      <c r="I649" s="431">
        <v>203</v>
      </c>
      <c r="J649" s="431">
        <v>138</v>
      </c>
      <c r="K649" s="431"/>
      <c r="L649" s="431">
        <v>14</v>
      </c>
      <c r="M649" s="431">
        <v>51</v>
      </c>
      <c r="N649" s="330"/>
      <c r="O649" s="431">
        <f t="shared" si="186"/>
        <v>0</v>
      </c>
      <c r="P649" s="431"/>
      <c r="Q649" s="330"/>
      <c r="R649" s="431"/>
      <c r="S649" s="431"/>
      <c r="T649" s="431"/>
      <c r="U649" s="431"/>
      <c r="V649" s="431"/>
      <c r="W649" s="431"/>
      <c r="X649" s="431"/>
      <c r="Y649" s="431"/>
      <c r="Z649" s="431">
        <v>203</v>
      </c>
      <c r="AA649" s="431">
        <v>138</v>
      </c>
      <c r="AB649" s="431"/>
      <c r="AC649" s="431">
        <v>14</v>
      </c>
      <c r="AD649" s="431"/>
      <c r="AE649" s="431">
        <v>51</v>
      </c>
      <c r="AF649" s="431">
        <v>203</v>
      </c>
      <c r="AG649" s="431">
        <v>138</v>
      </c>
      <c r="AH649" s="431"/>
      <c r="AI649" s="431">
        <v>14</v>
      </c>
      <c r="AJ649" s="431"/>
      <c r="AK649" s="431">
        <v>51</v>
      </c>
      <c r="AL649" s="443"/>
      <c r="AM649" s="435"/>
      <c r="AS649" s="269">
        <f t="shared" si="181"/>
        <v>0</v>
      </c>
      <c r="AT649" s="269">
        <f t="shared" si="182"/>
        <v>138</v>
      </c>
      <c r="AU649" s="269">
        <f t="shared" si="183"/>
        <v>0</v>
      </c>
      <c r="AV649" s="269">
        <f t="shared" si="184"/>
        <v>0</v>
      </c>
      <c r="AW649" s="269">
        <f t="shared" si="185"/>
        <v>0</v>
      </c>
    </row>
    <row r="650" spans="1:49" s="273" customFormat="1" ht="30" hidden="1" customHeight="1" outlineLevel="1">
      <c r="A650" s="426"/>
      <c r="B650" s="427" t="s">
        <v>1977</v>
      </c>
      <c r="C650" s="427"/>
      <c r="D650" s="426" t="s">
        <v>1814</v>
      </c>
      <c r="E650" s="426" t="s">
        <v>1815</v>
      </c>
      <c r="F650" s="426" t="s">
        <v>1940</v>
      </c>
      <c r="G650" s="426" t="s">
        <v>561</v>
      </c>
      <c r="H650" s="426"/>
      <c r="I650" s="431">
        <v>203</v>
      </c>
      <c r="J650" s="431">
        <v>138</v>
      </c>
      <c r="K650" s="431"/>
      <c r="L650" s="431">
        <v>14</v>
      </c>
      <c r="M650" s="431">
        <v>51</v>
      </c>
      <c r="N650" s="330"/>
      <c r="O650" s="431">
        <f t="shared" si="186"/>
        <v>0</v>
      </c>
      <c r="P650" s="431"/>
      <c r="Q650" s="330"/>
      <c r="R650" s="431"/>
      <c r="S650" s="431"/>
      <c r="T650" s="431"/>
      <c r="U650" s="431"/>
      <c r="V650" s="431"/>
      <c r="W650" s="431"/>
      <c r="X650" s="431"/>
      <c r="Y650" s="431"/>
      <c r="Z650" s="431">
        <v>203</v>
      </c>
      <c r="AA650" s="431">
        <v>138</v>
      </c>
      <c r="AB650" s="431"/>
      <c r="AC650" s="431">
        <v>14</v>
      </c>
      <c r="AD650" s="431"/>
      <c r="AE650" s="431">
        <v>51</v>
      </c>
      <c r="AF650" s="431">
        <v>203</v>
      </c>
      <c r="AG650" s="431">
        <v>138</v>
      </c>
      <c r="AH650" s="431"/>
      <c r="AI650" s="431">
        <v>14</v>
      </c>
      <c r="AJ650" s="431"/>
      <c r="AK650" s="431">
        <v>51</v>
      </c>
      <c r="AL650" s="443"/>
      <c r="AM650" s="435"/>
      <c r="AS650" s="269">
        <f t="shared" si="181"/>
        <v>0</v>
      </c>
      <c r="AT650" s="269">
        <f t="shared" si="182"/>
        <v>138</v>
      </c>
      <c r="AU650" s="269">
        <f t="shared" si="183"/>
        <v>0</v>
      </c>
      <c r="AV650" s="269">
        <f t="shared" si="184"/>
        <v>0</v>
      </c>
      <c r="AW650" s="269">
        <f t="shared" si="185"/>
        <v>0</v>
      </c>
    </row>
    <row r="651" spans="1:49" s="273" customFormat="1" ht="30" hidden="1" customHeight="1" outlineLevel="1">
      <c r="A651" s="426"/>
      <c r="B651" s="427" t="s">
        <v>1978</v>
      </c>
      <c r="C651" s="427"/>
      <c r="D651" s="426" t="s">
        <v>1786</v>
      </c>
      <c r="E651" s="426" t="s">
        <v>1787</v>
      </c>
      <c r="F651" s="426" t="s">
        <v>1979</v>
      </c>
      <c r="G651" s="426" t="s">
        <v>561</v>
      </c>
      <c r="H651" s="426"/>
      <c r="I651" s="431">
        <v>1164</v>
      </c>
      <c r="J651" s="431">
        <v>794</v>
      </c>
      <c r="K651" s="431"/>
      <c r="L651" s="431">
        <v>79</v>
      </c>
      <c r="M651" s="431">
        <v>291</v>
      </c>
      <c r="N651" s="330"/>
      <c r="O651" s="431">
        <f t="shared" si="186"/>
        <v>0</v>
      </c>
      <c r="P651" s="431"/>
      <c r="Q651" s="330"/>
      <c r="R651" s="431"/>
      <c r="S651" s="431"/>
      <c r="T651" s="431"/>
      <c r="U651" s="431"/>
      <c r="V651" s="431"/>
      <c r="W651" s="431"/>
      <c r="X651" s="431"/>
      <c r="Y651" s="431"/>
      <c r="Z651" s="431">
        <v>1164</v>
      </c>
      <c r="AA651" s="431">
        <v>794</v>
      </c>
      <c r="AB651" s="431"/>
      <c r="AC651" s="431">
        <v>79</v>
      </c>
      <c r="AD651" s="431"/>
      <c r="AE651" s="431">
        <v>291</v>
      </c>
      <c r="AF651" s="431">
        <v>1164</v>
      </c>
      <c r="AG651" s="431">
        <v>794</v>
      </c>
      <c r="AH651" s="431"/>
      <c r="AI651" s="431">
        <v>79</v>
      </c>
      <c r="AJ651" s="431"/>
      <c r="AK651" s="431">
        <v>291</v>
      </c>
      <c r="AL651" s="443"/>
      <c r="AM651" s="435"/>
      <c r="AS651" s="269">
        <f t="shared" si="181"/>
        <v>0</v>
      </c>
      <c r="AT651" s="269">
        <f t="shared" si="182"/>
        <v>794</v>
      </c>
      <c r="AU651" s="269">
        <f t="shared" si="183"/>
        <v>0</v>
      </c>
      <c r="AV651" s="269">
        <f t="shared" si="184"/>
        <v>0</v>
      </c>
      <c r="AW651" s="269">
        <f t="shared" si="185"/>
        <v>0</v>
      </c>
    </row>
    <row r="652" spans="1:49" s="273" customFormat="1" ht="30" hidden="1" customHeight="1" outlineLevel="1">
      <c r="A652" s="426"/>
      <c r="B652" s="427" t="s">
        <v>1980</v>
      </c>
      <c r="C652" s="427"/>
      <c r="D652" s="426" t="s">
        <v>1786</v>
      </c>
      <c r="E652" s="426" t="s">
        <v>1787</v>
      </c>
      <c r="F652" s="426" t="s">
        <v>1981</v>
      </c>
      <c r="G652" s="426" t="s">
        <v>561</v>
      </c>
      <c r="H652" s="426"/>
      <c r="I652" s="431">
        <v>381</v>
      </c>
      <c r="J652" s="431">
        <v>260</v>
      </c>
      <c r="K652" s="431"/>
      <c r="L652" s="431">
        <v>26</v>
      </c>
      <c r="M652" s="431">
        <v>95</v>
      </c>
      <c r="N652" s="330"/>
      <c r="O652" s="431">
        <f t="shared" si="186"/>
        <v>0</v>
      </c>
      <c r="P652" s="431"/>
      <c r="Q652" s="330"/>
      <c r="R652" s="431"/>
      <c r="S652" s="431"/>
      <c r="T652" s="431"/>
      <c r="U652" s="431"/>
      <c r="V652" s="431"/>
      <c r="W652" s="431"/>
      <c r="X652" s="431"/>
      <c r="Y652" s="431"/>
      <c r="Z652" s="431">
        <v>381</v>
      </c>
      <c r="AA652" s="431">
        <v>260</v>
      </c>
      <c r="AB652" s="431"/>
      <c r="AC652" s="431">
        <v>26</v>
      </c>
      <c r="AD652" s="431"/>
      <c r="AE652" s="431">
        <v>95</v>
      </c>
      <c r="AF652" s="431">
        <v>381</v>
      </c>
      <c r="AG652" s="431">
        <v>260</v>
      </c>
      <c r="AH652" s="431"/>
      <c r="AI652" s="431">
        <v>26</v>
      </c>
      <c r="AJ652" s="431"/>
      <c r="AK652" s="431">
        <v>95</v>
      </c>
      <c r="AL652" s="443"/>
      <c r="AM652" s="435"/>
      <c r="AS652" s="269">
        <f t="shared" si="181"/>
        <v>0</v>
      </c>
      <c r="AT652" s="269">
        <f t="shared" si="182"/>
        <v>260</v>
      </c>
      <c r="AU652" s="269">
        <f t="shared" si="183"/>
        <v>0</v>
      </c>
      <c r="AV652" s="269">
        <f t="shared" si="184"/>
        <v>0</v>
      </c>
      <c r="AW652" s="269">
        <f t="shared" si="185"/>
        <v>0</v>
      </c>
    </row>
    <row r="653" spans="1:49" s="273" customFormat="1" ht="30" hidden="1" customHeight="1" outlineLevel="1">
      <c r="A653" s="426"/>
      <c r="B653" s="427" t="s">
        <v>1982</v>
      </c>
      <c r="C653" s="427"/>
      <c r="D653" s="426" t="s">
        <v>1786</v>
      </c>
      <c r="E653" s="426" t="s">
        <v>1787</v>
      </c>
      <c r="F653" s="426" t="s">
        <v>1972</v>
      </c>
      <c r="G653" s="426" t="s">
        <v>561</v>
      </c>
      <c r="H653" s="426"/>
      <c r="I653" s="431">
        <v>369</v>
      </c>
      <c r="J653" s="431">
        <v>302</v>
      </c>
      <c r="K653" s="431"/>
      <c r="L653" s="431">
        <v>30</v>
      </c>
      <c r="M653" s="431">
        <v>37</v>
      </c>
      <c r="N653" s="330"/>
      <c r="O653" s="431">
        <f t="shared" ref="O653:O671" si="187">SUM(P653:S653)</f>
        <v>0</v>
      </c>
      <c r="P653" s="431"/>
      <c r="Q653" s="330"/>
      <c r="R653" s="431"/>
      <c r="S653" s="431"/>
      <c r="T653" s="431"/>
      <c r="U653" s="431"/>
      <c r="V653" s="431"/>
      <c r="W653" s="431"/>
      <c r="X653" s="431"/>
      <c r="Y653" s="431"/>
      <c r="Z653" s="431">
        <v>369</v>
      </c>
      <c r="AA653" s="431">
        <v>302</v>
      </c>
      <c r="AB653" s="431"/>
      <c r="AC653" s="431">
        <v>30</v>
      </c>
      <c r="AD653" s="431"/>
      <c r="AE653" s="431">
        <v>37</v>
      </c>
      <c r="AF653" s="431">
        <v>369</v>
      </c>
      <c r="AG653" s="431">
        <v>302</v>
      </c>
      <c r="AH653" s="431"/>
      <c r="AI653" s="431">
        <v>30</v>
      </c>
      <c r="AJ653" s="431"/>
      <c r="AK653" s="431">
        <v>37</v>
      </c>
      <c r="AL653" s="443"/>
      <c r="AM653" s="435"/>
      <c r="AS653" s="269">
        <f t="shared" ref="AS653:AS716" si="188">I653-W653-AF653</f>
        <v>0</v>
      </c>
      <c r="AT653" s="269">
        <f t="shared" ref="AT653:AT716" si="189">AF653-AH653-AI653-AK653</f>
        <v>302</v>
      </c>
      <c r="AU653" s="269">
        <f t="shared" ref="AU653:AU716" si="190">AG653-AT653</f>
        <v>0</v>
      </c>
      <c r="AV653" s="269">
        <f t="shared" ref="AV653:AV716" si="191">J653-AG653</f>
        <v>0</v>
      </c>
      <c r="AW653" s="269">
        <f t="shared" ref="AW653:AW716" si="192">I653-AF653</f>
        <v>0</v>
      </c>
    </row>
    <row r="654" spans="1:49" s="273" customFormat="1" ht="30" hidden="1" customHeight="1" outlineLevel="1">
      <c r="A654" s="426"/>
      <c r="B654" s="427" t="s">
        <v>1983</v>
      </c>
      <c r="C654" s="427"/>
      <c r="D654" s="426" t="s">
        <v>1791</v>
      </c>
      <c r="E654" s="426" t="s">
        <v>1792</v>
      </c>
      <c r="F654" s="426" t="s">
        <v>1984</v>
      </c>
      <c r="G654" s="426" t="s">
        <v>561</v>
      </c>
      <c r="H654" s="426"/>
      <c r="I654" s="431">
        <v>268</v>
      </c>
      <c r="J654" s="431">
        <v>219</v>
      </c>
      <c r="K654" s="431"/>
      <c r="L654" s="431">
        <v>22</v>
      </c>
      <c r="M654" s="431">
        <v>27</v>
      </c>
      <c r="N654" s="330"/>
      <c r="O654" s="431">
        <f t="shared" si="187"/>
        <v>0</v>
      </c>
      <c r="P654" s="431"/>
      <c r="Q654" s="330"/>
      <c r="R654" s="431"/>
      <c r="S654" s="431"/>
      <c r="T654" s="431"/>
      <c r="U654" s="431"/>
      <c r="V654" s="431"/>
      <c r="W654" s="431"/>
      <c r="X654" s="431"/>
      <c r="Y654" s="431"/>
      <c r="Z654" s="431">
        <v>268</v>
      </c>
      <c r="AA654" s="431">
        <v>219</v>
      </c>
      <c r="AB654" s="431"/>
      <c r="AC654" s="431">
        <v>22</v>
      </c>
      <c r="AD654" s="431"/>
      <c r="AE654" s="431">
        <v>27</v>
      </c>
      <c r="AF654" s="431">
        <v>268</v>
      </c>
      <c r="AG654" s="431">
        <v>219</v>
      </c>
      <c r="AH654" s="431"/>
      <c r="AI654" s="431">
        <v>22</v>
      </c>
      <c r="AJ654" s="431"/>
      <c r="AK654" s="431">
        <v>27</v>
      </c>
      <c r="AL654" s="443"/>
      <c r="AM654" s="435"/>
      <c r="AS654" s="269">
        <f t="shared" si="188"/>
        <v>0</v>
      </c>
      <c r="AT654" s="269">
        <f t="shared" si="189"/>
        <v>219</v>
      </c>
      <c r="AU654" s="269">
        <f t="shared" si="190"/>
        <v>0</v>
      </c>
      <c r="AV654" s="269">
        <f t="shared" si="191"/>
        <v>0</v>
      </c>
      <c r="AW654" s="269">
        <f t="shared" si="192"/>
        <v>0</v>
      </c>
    </row>
    <row r="655" spans="1:49" s="273" customFormat="1" ht="30" hidden="1" customHeight="1" outlineLevel="1">
      <c r="A655" s="426"/>
      <c r="B655" s="427" t="s">
        <v>1985</v>
      </c>
      <c r="C655" s="427"/>
      <c r="D655" s="426" t="s">
        <v>1796</v>
      </c>
      <c r="E655" s="426" t="s">
        <v>1797</v>
      </c>
      <c r="F655" s="426" t="s">
        <v>1986</v>
      </c>
      <c r="G655" s="426" t="s">
        <v>561</v>
      </c>
      <c r="H655" s="426"/>
      <c r="I655" s="431">
        <v>611</v>
      </c>
      <c r="J655" s="431">
        <v>500</v>
      </c>
      <c r="K655" s="431"/>
      <c r="L655" s="431">
        <v>50</v>
      </c>
      <c r="M655" s="431">
        <v>61</v>
      </c>
      <c r="N655" s="330"/>
      <c r="O655" s="431">
        <f t="shared" si="187"/>
        <v>0</v>
      </c>
      <c r="P655" s="431"/>
      <c r="Q655" s="330"/>
      <c r="R655" s="431"/>
      <c r="S655" s="431"/>
      <c r="T655" s="431"/>
      <c r="U655" s="431"/>
      <c r="V655" s="431"/>
      <c r="W655" s="431"/>
      <c r="X655" s="431"/>
      <c r="Y655" s="431"/>
      <c r="Z655" s="431">
        <v>611</v>
      </c>
      <c r="AA655" s="431">
        <v>500</v>
      </c>
      <c r="AB655" s="431"/>
      <c r="AC655" s="431">
        <v>50</v>
      </c>
      <c r="AD655" s="431"/>
      <c r="AE655" s="431">
        <v>61</v>
      </c>
      <c r="AF655" s="431">
        <v>611</v>
      </c>
      <c r="AG655" s="431">
        <v>500</v>
      </c>
      <c r="AH655" s="431"/>
      <c r="AI655" s="431">
        <v>50</v>
      </c>
      <c r="AJ655" s="431"/>
      <c r="AK655" s="431">
        <v>61</v>
      </c>
      <c r="AL655" s="443"/>
      <c r="AM655" s="435"/>
      <c r="AS655" s="269">
        <f t="shared" si="188"/>
        <v>0</v>
      </c>
      <c r="AT655" s="269">
        <f t="shared" si="189"/>
        <v>500</v>
      </c>
      <c r="AU655" s="269">
        <f t="shared" si="190"/>
        <v>0</v>
      </c>
      <c r="AV655" s="269">
        <f t="shared" si="191"/>
        <v>0</v>
      </c>
      <c r="AW655" s="269">
        <f t="shared" si="192"/>
        <v>0</v>
      </c>
    </row>
    <row r="656" spans="1:49" s="273" customFormat="1" ht="30" hidden="1" customHeight="1" outlineLevel="1">
      <c r="A656" s="426"/>
      <c r="B656" s="427" t="s">
        <v>1987</v>
      </c>
      <c r="C656" s="427"/>
      <c r="D656" s="426" t="s">
        <v>1796</v>
      </c>
      <c r="E656" s="426" t="s">
        <v>1797</v>
      </c>
      <c r="F656" s="426" t="s">
        <v>861</v>
      </c>
      <c r="G656" s="426" t="s">
        <v>561</v>
      </c>
      <c r="H656" s="426"/>
      <c r="I656" s="431">
        <v>880</v>
      </c>
      <c r="J656" s="431">
        <v>600</v>
      </c>
      <c r="K656" s="431"/>
      <c r="L656" s="431">
        <v>60</v>
      </c>
      <c r="M656" s="431">
        <v>220</v>
      </c>
      <c r="N656" s="330"/>
      <c r="O656" s="431">
        <f t="shared" si="187"/>
        <v>0</v>
      </c>
      <c r="P656" s="431"/>
      <c r="Q656" s="330"/>
      <c r="R656" s="431"/>
      <c r="S656" s="431"/>
      <c r="T656" s="431"/>
      <c r="U656" s="431"/>
      <c r="V656" s="431"/>
      <c r="W656" s="431"/>
      <c r="X656" s="431"/>
      <c r="Y656" s="431"/>
      <c r="Z656" s="431">
        <v>880</v>
      </c>
      <c r="AA656" s="431">
        <v>600</v>
      </c>
      <c r="AB656" s="431"/>
      <c r="AC656" s="431">
        <v>60</v>
      </c>
      <c r="AD656" s="431"/>
      <c r="AE656" s="431">
        <v>220</v>
      </c>
      <c r="AF656" s="431">
        <v>880</v>
      </c>
      <c r="AG656" s="431">
        <v>600</v>
      </c>
      <c r="AH656" s="431"/>
      <c r="AI656" s="431">
        <v>60</v>
      </c>
      <c r="AJ656" s="431"/>
      <c r="AK656" s="431">
        <v>220</v>
      </c>
      <c r="AL656" s="443"/>
      <c r="AM656" s="435"/>
      <c r="AS656" s="269">
        <f t="shared" si="188"/>
        <v>0</v>
      </c>
      <c r="AT656" s="269">
        <f t="shared" si="189"/>
        <v>600</v>
      </c>
      <c r="AU656" s="269">
        <f t="shared" si="190"/>
        <v>0</v>
      </c>
      <c r="AV656" s="269">
        <f t="shared" si="191"/>
        <v>0</v>
      </c>
      <c r="AW656" s="269">
        <f t="shared" si="192"/>
        <v>0</v>
      </c>
    </row>
    <row r="657" spans="1:49" s="273" customFormat="1" ht="30" hidden="1" customHeight="1" outlineLevel="1">
      <c r="A657" s="426"/>
      <c r="B657" s="427" t="s">
        <v>1988</v>
      </c>
      <c r="C657" s="427"/>
      <c r="D657" s="426" t="s">
        <v>1796</v>
      </c>
      <c r="E657" s="426" t="s">
        <v>1797</v>
      </c>
      <c r="F657" s="426" t="s">
        <v>1954</v>
      </c>
      <c r="G657" s="426" t="s">
        <v>561</v>
      </c>
      <c r="H657" s="426"/>
      <c r="I657" s="431">
        <v>293</v>
      </c>
      <c r="J657" s="431">
        <v>200</v>
      </c>
      <c r="K657" s="431"/>
      <c r="L657" s="431">
        <v>20</v>
      </c>
      <c r="M657" s="431">
        <v>73</v>
      </c>
      <c r="N657" s="330"/>
      <c r="O657" s="431">
        <f t="shared" si="187"/>
        <v>0</v>
      </c>
      <c r="P657" s="431"/>
      <c r="Q657" s="330"/>
      <c r="R657" s="431"/>
      <c r="S657" s="431"/>
      <c r="T657" s="431"/>
      <c r="U657" s="431"/>
      <c r="V657" s="431"/>
      <c r="W657" s="431"/>
      <c r="X657" s="431"/>
      <c r="Y657" s="431"/>
      <c r="Z657" s="431">
        <v>293</v>
      </c>
      <c r="AA657" s="431">
        <v>200</v>
      </c>
      <c r="AB657" s="431"/>
      <c r="AC657" s="431">
        <v>20</v>
      </c>
      <c r="AD657" s="431"/>
      <c r="AE657" s="431">
        <v>73</v>
      </c>
      <c r="AF657" s="431">
        <v>293</v>
      </c>
      <c r="AG657" s="431">
        <v>200</v>
      </c>
      <c r="AH657" s="431"/>
      <c r="AI657" s="431">
        <v>20</v>
      </c>
      <c r="AJ657" s="431"/>
      <c r="AK657" s="431">
        <v>73</v>
      </c>
      <c r="AL657" s="443"/>
      <c r="AM657" s="435"/>
      <c r="AS657" s="269">
        <f t="shared" si="188"/>
        <v>0</v>
      </c>
      <c r="AT657" s="269">
        <f t="shared" si="189"/>
        <v>200</v>
      </c>
      <c r="AU657" s="269">
        <f t="shared" si="190"/>
        <v>0</v>
      </c>
      <c r="AV657" s="269">
        <f t="shared" si="191"/>
        <v>0</v>
      </c>
      <c r="AW657" s="269">
        <f t="shared" si="192"/>
        <v>0</v>
      </c>
    </row>
    <row r="658" spans="1:49" s="273" customFormat="1" ht="30" hidden="1" customHeight="1" outlineLevel="1">
      <c r="A658" s="426"/>
      <c r="B658" s="427" t="s">
        <v>1989</v>
      </c>
      <c r="C658" s="427"/>
      <c r="D658" s="426" t="s">
        <v>1796</v>
      </c>
      <c r="E658" s="426" t="s">
        <v>1797</v>
      </c>
      <c r="F658" s="426" t="s">
        <v>1990</v>
      </c>
      <c r="G658" s="426" t="s">
        <v>561</v>
      </c>
      <c r="H658" s="426"/>
      <c r="I658" s="431">
        <v>191</v>
      </c>
      <c r="J658" s="431">
        <v>156</v>
      </c>
      <c r="K658" s="431"/>
      <c r="L658" s="431">
        <v>16</v>
      </c>
      <c r="M658" s="431">
        <v>19</v>
      </c>
      <c r="N658" s="330"/>
      <c r="O658" s="431">
        <f t="shared" si="187"/>
        <v>0</v>
      </c>
      <c r="P658" s="431"/>
      <c r="Q658" s="330"/>
      <c r="R658" s="431"/>
      <c r="S658" s="431"/>
      <c r="T658" s="431"/>
      <c r="U658" s="431"/>
      <c r="V658" s="431"/>
      <c r="W658" s="431"/>
      <c r="X658" s="431"/>
      <c r="Y658" s="431"/>
      <c r="Z658" s="431">
        <v>191</v>
      </c>
      <c r="AA658" s="431">
        <v>156</v>
      </c>
      <c r="AB658" s="431"/>
      <c r="AC658" s="431">
        <v>16</v>
      </c>
      <c r="AD658" s="431"/>
      <c r="AE658" s="431">
        <v>19</v>
      </c>
      <c r="AF658" s="431">
        <v>191</v>
      </c>
      <c r="AG658" s="431">
        <v>156</v>
      </c>
      <c r="AH658" s="431"/>
      <c r="AI658" s="431">
        <v>16</v>
      </c>
      <c r="AJ658" s="431"/>
      <c r="AK658" s="431">
        <v>19</v>
      </c>
      <c r="AL658" s="443"/>
      <c r="AM658" s="435"/>
      <c r="AS658" s="269">
        <f t="shared" si="188"/>
        <v>0</v>
      </c>
      <c r="AT658" s="269">
        <f t="shared" si="189"/>
        <v>156</v>
      </c>
      <c r="AU658" s="269">
        <f t="shared" si="190"/>
        <v>0</v>
      </c>
      <c r="AV658" s="269">
        <f t="shared" si="191"/>
        <v>0</v>
      </c>
      <c r="AW658" s="269">
        <f t="shared" si="192"/>
        <v>0</v>
      </c>
    </row>
    <row r="659" spans="1:49" s="273" customFormat="1" ht="30" hidden="1" customHeight="1" outlineLevel="1">
      <c r="A659" s="426"/>
      <c r="B659" s="427" t="s">
        <v>1991</v>
      </c>
      <c r="C659" s="427"/>
      <c r="D659" s="426" t="s">
        <v>1801</v>
      </c>
      <c r="E659" s="426" t="s">
        <v>1802</v>
      </c>
      <c r="F659" s="426" t="s">
        <v>1992</v>
      </c>
      <c r="G659" s="426" t="s">
        <v>561</v>
      </c>
      <c r="H659" s="426"/>
      <c r="I659" s="431">
        <v>587</v>
      </c>
      <c r="J659" s="431">
        <v>400</v>
      </c>
      <c r="K659" s="431"/>
      <c r="L659" s="431">
        <v>40</v>
      </c>
      <c r="M659" s="431">
        <v>147</v>
      </c>
      <c r="N659" s="330"/>
      <c r="O659" s="431">
        <f t="shared" si="187"/>
        <v>0</v>
      </c>
      <c r="P659" s="431"/>
      <c r="Q659" s="330"/>
      <c r="R659" s="431"/>
      <c r="S659" s="431"/>
      <c r="T659" s="431"/>
      <c r="U659" s="431"/>
      <c r="V659" s="431"/>
      <c r="W659" s="431"/>
      <c r="X659" s="431"/>
      <c r="Y659" s="431"/>
      <c r="Z659" s="431">
        <v>587</v>
      </c>
      <c r="AA659" s="431">
        <v>400</v>
      </c>
      <c r="AB659" s="431"/>
      <c r="AC659" s="431">
        <v>40</v>
      </c>
      <c r="AD659" s="431"/>
      <c r="AE659" s="431">
        <v>147</v>
      </c>
      <c r="AF659" s="431">
        <v>587</v>
      </c>
      <c r="AG659" s="431">
        <v>400</v>
      </c>
      <c r="AH659" s="431"/>
      <c r="AI659" s="431">
        <v>40</v>
      </c>
      <c r="AJ659" s="431"/>
      <c r="AK659" s="431">
        <v>147</v>
      </c>
      <c r="AL659" s="443"/>
      <c r="AM659" s="435"/>
      <c r="AS659" s="269">
        <f t="shared" si="188"/>
        <v>0</v>
      </c>
      <c r="AT659" s="269">
        <f t="shared" si="189"/>
        <v>400</v>
      </c>
      <c r="AU659" s="269">
        <f t="shared" si="190"/>
        <v>0</v>
      </c>
      <c r="AV659" s="269">
        <f t="shared" si="191"/>
        <v>0</v>
      </c>
      <c r="AW659" s="269">
        <f t="shared" si="192"/>
        <v>0</v>
      </c>
    </row>
    <row r="660" spans="1:49" s="273" customFormat="1" ht="30" hidden="1" customHeight="1" outlineLevel="1">
      <c r="A660" s="426"/>
      <c r="B660" s="427" t="s">
        <v>1993</v>
      </c>
      <c r="C660" s="427"/>
      <c r="D660" s="426" t="s">
        <v>1801</v>
      </c>
      <c r="E660" s="426" t="s">
        <v>1802</v>
      </c>
      <c r="F660" s="426" t="s">
        <v>1994</v>
      </c>
      <c r="G660" s="426" t="s">
        <v>561</v>
      </c>
      <c r="H660" s="426"/>
      <c r="I660" s="431">
        <v>611</v>
      </c>
      <c r="J660" s="431">
        <v>500</v>
      </c>
      <c r="K660" s="431"/>
      <c r="L660" s="431">
        <v>50</v>
      </c>
      <c r="M660" s="431">
        <v>61</v>
      </c>
      <c r="N660" s="330"/>
      <c r="O660" s="431">
        <f t="shared" si="187"/>
        <v>0</v>
      </c>
      <c r="P660" s="431"/>
      <c r="Q660" s="330"/>
      <c r="R660" s="431"/>
      <c r="S660" s="431"/>
      <c r="T660" s="431"/>
      <c r="U660" s="431"/>
      <c r="V660" s="431"/>
      <c r="W660" s="431"/>
      <c r="X660" s="431"/>
      <c r="Y660" s="431"/>
      <c r="Z660" s="431">
        <v>611</v>
      </c>
      <c r="AA660" s="431">
        <v>500</v>
      </c>
      <c r="AB660" s="431"/>
      <c r="AC660" s="431">
        <v>50</v>
      </c>
      <c r="AD660" s="431"/>
      <c r="AE660" s="431">
        <v>61</v>
      </c>
      <c r="AF660" s="431">
        <v>611</v>
      </c>
      <c r="AG660" s="431">
        <v>500</v>
      </c>
      <c r="AH660" s="431"/>
      <c r="AI660" s="431">
        <v>50</v>
      </c>
      <c r="AJ660" s="431"/>
      <c r="AK660" s="431">
        <v>61</v>
      </c>
      <c r="AL660" s="443"/>
      <c r="AM660" s="435"/>
      <c r="AS660" s="269">
        <f t="shared" si="188"/>
        <v>0</v>
      </c>
      <c r="AT660" s="269">
        <f t="shared" si="189"/>
        <v>500</v>
      </c>
      <c r="AU660" s="269">
        <f t="shared" si="190"/>
        <v>0</v>
      </c>
      <c r="AV660" s="269">
        <f t="shared" si="191"/>
        <v>0</v>
      </c>
      <c r="AW660" s="269">
        <f t="shared" si="192"/>
        <v>0</v>
      </c>
    </row>
    <row r="661" spans="1:49" s="273" customFormat="1" ht="30" hidden="1" customHeight="1" outlineLevel="1">
      <c r="A661" s="426"/>
      <c r="B661" s="427" t="s">
        <v>1995</v>
      </c>
      <c r="C661" s="427"/>
      <c r="D661" s="426" t="s">
        <v>1801</v>
      </c>
      <c r="E661" s="426" t="s">
        <v>1802</v>
      </c>
      <c r="F661" s="426" t="s">
        <v>1996</v>
      </c>
      <c r="G661" s="426" t="s">
        <v>561</v>
      </c>
      <c r="H661" s="426"/>
      <c r="I661" s="431">
        <v>246</v>
      </c>
      <c r="J661" s="431">
        <v>201</v>
      </c>
      <c r="K661" s="431"/>
      <c r="L661" s="431">
        <v>20</v>
      </c>
      <c r="M661" s="431">
        <v>25</v>
      </c>
      <c r="N661" s="330"/>
      <c r="O661" s="431">
        <f t="shared" si="187"/>
        <v>0</v>
      </c>
      <c r="P661" s="431"/>
      <c r="Q661" s="330"/>
      <c r="R661" s="431"/>
      <c r="S661" s="431"/>
      <c r="T661" s="431"/>
      <c r="U661" s="431"/>
      <c r="V661" s="431"/>
      <c r="W661" s="431"/>
      <c r="X661" s="431"/>
      <c r="Y661" s="431"/>
      <c r="Z661" s="431">
        <v>246</v>
      </c>
      <c r="AA661" s="431">
        <v>201</v>
      </c>
      <c r="AB661" s="431"/>
      <c r="AC661" s="431">
        <v>20</v>
      </c>
      <c r="AD661" s="431"/>
      <c r="AE661" s="431">
        <v>25</v>
      </c>
      <c r="AF661" s="431">
        <v>246</v>
      </c>
      <c r="AG661" s="431">
        <v>201</v>
      </c>
      <c r="AH661" s="431"/>
      <c r="AI661" s="431">
        <v>20</v>
      </c>
      <c r="AJ661" s="431"/>
      <c r="AK661" s="431">
        <v>25</v>
      </c>
      <c r="AL661" s="443"/>
      <c r="AM661" s="435"/>
      <c r="AS661" s="269">
        <f t="shared" si="188"/>
        <v>0</v>
      </c>
      <c r="AT661" s="269">
        <f t="shared" si="189"/>
        <v>201</v>
      </c>
      <c r="AU661" s="269">
        <f t="shared" si="190"/>
        <v>0</v>
      </c>
      <c r="AV661" s="269">
        <f t="shared" si="191"/>
        <v>0</v>
      </c>
      <c r="AW661" s="269">
        <f t="shared" si="192"/>
        <v>0</v>
      </c>
    </row>
    <row r="662" spans="1:49" s="273" customFormat="1" ht="30" hidden="1" customHeight="1" outlineLevel="1">
      <c r="A662" s="426"/>
      <c r="B662" s="427" t="s">
        <v>1997</v>
      </c>
      <c r="C662" s="427"/>
      <c r="D662" s="426" t="s">
        <v>1806</v>
      </c>
      <c r="E662" s="426" t="s">
        <v>1807</v>
      </c>
      <c r="F662" s="426" t="s">
        <v>867</v>
      </c>
      <c r="G662" s="426" t="s">
        <v>561</v>
      </c>
      <c r="H662" s="426"/>
      <c r="I662" s="431">
        <v>440</v>
      </c>
      <c r="J662" s="431">
        <v>300</v>
      </c>
      <c r="K662" s="431"/>
      <c r="L662" s="431">
        <v>30</v>
      </c>
      <c r="M662" s="431">
        <v>110</v>
      </c>
      <c r="N662" s="330"/>
      <c r="O662" s="431">
        <f t="shared" si="187"/>
        <v>0</v>
      </c>
      <c r="P662" s="431"/>
      <c r="Q662" s="330"/>
      <c r="R662" s="431"/>
      <c r="S662" s="431"/>
      <c r="T662" s="431"/>
      <c r="U662" s="431"/>
      <c r="V662" s="431"/>
      <c r="W662" s="431"/>
      <c r="X662" s="431"/>
      <c r="Y662" s="431"/>
      <c r="Z662" s="431">
        <v>440</v>
      </c>
      <c r="AA662" s="431">
        <v>300</v>
      </c>
      <c r="AB662" s="431"/>
      <c r="AC662" s="431">
        <v>30</v>
      </c>
      <c r="AD662" s="431"/>
      <c r="AE662" s="431">
        <v>110</v>
      </c>
      <c r="AF662" s="431">
        <v>440</v>
      </c>
      <c r="AG662" s="431">
        <v>300</v>
      </c>
      <c r="AH662" s="431"/>
      <c r="AI662" s="431">
        <v>30</v>
      </c>
      <c r="AJ662" s="431"/>
      <c r="AK662" s="431">
        <v>110</v>
      </c>
      <c r="AL662" s="443"/>
      <c r="AM662" s="435"/>
      <c r="AS662" s="269">
        <f t="shared" si="188"/>
        <v>0</v>
      </c>
      <c r="AT662" s="269">
        <f t="shared" si="189"/>
        <v>300</v>
      </c>
      <c r="AU662" s="269">
        <f t="shared" si="190"/>
        <v>0</v>
      </c>
      <c r="AV662" s="269">
        <f t="shared" si="191"/>
        <v>0</v>
      </c>
      <c r="AW662" s="269">
        <f t="shared" si="192"/>
        <v>0</v>
      </c>
    </row>
    <row r="663" spans="1:49" s="273" customFormat="1" ht="30" hidden="1" customHeight="1" outlineLevel="1">
      <c r="A663" s="426"/>
      <c r="B663" s="427" t="s">
        <v>1856</v>
      </c>
      <c r="C663" s="427"/>
      <c r="D663" s="426" t="s">
        <v>1806</v>
      </c>
      <c r="E663" s="426" t="s">
        <v>1807</v>
      </c>
      <c r="F663" s="426" t="s">
        <v>1998</v>
      </c>
      <c r="G663" s="426" t="s">
        <v>561</v>
      </c>
      <c r="H663" s="426"/>
      <c r="I663" s="431">
        <v>321</v>
      </c>
      <c r="J663" s="431">
        <v>219</v>
      </c>
      <c r="K663" s="431"/>
      <c r="L663" s="431">
        <v>22</v>
      </c>
      <c r="M663" s="431">
        <v>80</v>
      </c>
      <c r="N663" s="330"/>
      <c r="O663" s="431">
        <f t="shared" si="187"/>
        <v>0</v>
      </c>
      <c r="P663" s="431"/>
      <c r="Q663" s="330"/>
      <c r="R663" s="431"/>
      <c r="S663" s="431"/>
      <c r="T663" s="431"/>
      <c r="U663" s="431"/>
      <c r="V663" s="431"/>
      <c r="W663" s="431"/>
      <c r="X663" s="431"/>
      <c r="Y663" s="431"/>
      <c r="Z663" s="431">
        <v>321</v>
      </c>
      <c r="AA663" s="431">
        <v>219</v>
      </c>
      <c r="AB663" s="431"/>
      <c r="AC663" s="431">
        <v>22</v>
      </c>
      <c r="AD663" s="431"/>
      <c r="AE663" s="431">
        <v>80</v>
      </c>
      <c r="AF663" s="431">
        <v>321</v>
      </c>
      <c r="AG663" s="431">
        <v>219</v>
      </c>
      <c r="AH663" s="431"/>
      <c r="AI663" s="431">
        <v>22</v>
      </c>
      <c r="AJ663" s="431"/>
      <c r="AK663" s="431">
        <v>80</v>
      </c>
      <c r="AL663" s="443"/>
      <c r="AM663" s="435"/>
      <c r="AS663" s="269">
        <f t="shared" si="188"/>
        <v>0</v>
      </c>
      <c r="AT663" s="269">
        <f t="shared" si="189"/>
        <v>219</v>
      </c>
      <c r="AU663" s="269">
        <f t="shared" si="190"/>
        <v>0</v>
      </c>
      <c r="AV663" s="269">
        <f t="shared" si="191"/>
        <v>0</v>
      </c>
      <c r="AW663" s="269">
        <f t="shared" si="192"/>
        <v>0</v>
      </c>
    </row>
    <row r="664" spans="1:49" s="273" customFormat="1" ht="30" hidden="1" customHeight="1" outlineLevel="1">
      <c r="A664" s="426"/>
      <c r="B664" s="427" t="s">
        <v>1999</v>
      </c>
      <c r="C664" s="427"/>
      <c r="D664" s="426" t="s">
        <v>1806</v>
      </c>
      <c r="E664" s="426" t="s">
        <v>1807</v>
      </c>
      <c r="F664" s="426" t="s">
        <v>1954</v>
      </c>
      <c r="G664" s="426" t="s">
        <v>561</v>
      </c>
      <c r="H664" s="426"/>
      <c r="I664" s="431">
        <v>293</v>
      </c>
      <c r="J664" s="431">
        <v>200</v>
      </c>
      <c r="K664" s="431"/>
      <c r="L664" s="431">
        <v>20</v>
      </c>
      <c r="M664" s="431">
        <v>73</v>
      </c>
      <c r="N664" s="330"/>
      <c r="O664" s="431">
        <f t="shared" si="187"/>
        <v>0</v>
      </c>
      <c r="P664" s="431"/>
      <c r="Q664" s="330"/>
      <c r="R664" s="431"/>
      <c r="S664" s="431"/>
      <c r="T664" s="431"/>
      <c r="U664" s="431"/>
      <c r="V664" s="431"/>
      <c r="W664" s="431"/>
      <c r="X664" s="431"/>
      <c r="Y664" s="431"/>
      <c r="Z664" s="431">
        <v>293</v>
      </c>
      <c r="AA664" s="431">
        <v>200</v>
      </c>
      <c r="AB664" s="431"/>
      <c r="AC664" s="431">
        <v>20</v>
      </c>
      <c r="AD664" s="431"/>
      <c r="AE664" s="431">
        <v>73</v>
      </c>
      <c r="AF664" s="431">
        <v>293</v>
      </c>
      <c r="AG664" s="431">
        <v>200</v>
      </c>
      <c r="AH664" s="431"/>
      <c r="AI664" s="431">
        <v>20</v>
      </c>
      <c r="AJ664" s="431"/>
      <c r="AK664" s="431">
        <v>73</v>
      </c>
      <c r="AL664" s="443"/>
      <c r="AM664" s="435"/>
      <c r="AS664" s="269">
        <f t="shared" si="188"/>
        <v>0</v>
      </c>
      <c r="AT664" s="269">
        <f t="shared" si="189"/>
        <v>200</v>
      </c>
      <c r="AU664" s="269">
        <f t="shared" si="190"/>
        <v>0</v>
      </c>
      <c r="AV664" s="269">
        <f t="shared" si="191"/>
        <v>0</v>
      </c>
      <c r="AW664" s="269">
        <f t="shared" si="192"/>
        <v>0</v>
      </c>
    </row>
    <row r="665" spans="1:49" s="273" customFormat="1" ht="30" hidden="1" customHeight="1" outlineLevel="1">
      <c r="A665" s="426"/>
      <c r="B665" s="427" t="s">
        <v>2000</v>
      </c>
      <c r="C665" s="427"/>
      <c r="D665" s="426" t="s">
        <v>1806</v>
      </c>
      <c r="E665" s="426" t="s">
        <v>1807</v>
      </c>
      <c r="F665" s="426" t="s">
        <v>867</v>
      </c>
      <c r="G665" s="426" t="s">
        <v>561</v>
      </c>
      <c r="H665" s="426"/>
      <c r="I665" s="431">
        <v>330</v>
      </c>
      <c r="J665" s="431">
        <v>150</v>
      </c>
      <c r="K665" s="431"/>
      <c r="L665" s="431">
        <v>15</v>
      </c>
      <c r="M665" s="431">
        <v>165</v>
      </c>
      <c r="N665" s="330"/>
      <c r="O665" s="431">
        <f t="shared" si="187"/>
        <v>0</v>
      </c>
      <c r="P665" s="431"/>
      <c r="Q665" s="330"/>
      <c r="R665" s="431"/>
      <c r="S665" s="431"/>
      <c r="T665" s="431"/>
      <c r="U665" s="431"/>
      <c r="V665" s="431"/>
      <c r="W665" s="431"/>
      <c r="X665" s="431"/>
      <c r="Y665" s="431"/>
      <c r="Z665" s="431">
        <v>330</v>
      </c>
      <c r="AA665" s="431">
        <v>150</v>
      </c>
      <c r="AB665" s="431"/>
      <c r="AC665" s="431">
        <v>15</v>
      </c>
      <c r="AD665" s="431"/>
      <c r="AE665" s="431">
        <v>165</v>
      </c>
      <c r="AF665" s="431">
        <v>330</v>
      </c>
      <c r="AG665" s="431">
        <v>150</v>
      </c>
      <c r="AH665" s="431"/>
      <c r="AI665" s="431">
        <v>15</v>
      </c>
      <c r="AJ665" s="431"/>
      <c r="AK665" s="431">
        <v>165</v>
      </c>
      <c r="AL665" s="443"/>
      <c r="AM665" s="435"/>
      <c r="AS665" s="269">
        <f t="shared" si="188"/>
        <v>0</v>
      </c>
      <c r="AT665" s="269">
        <f t="shared" si="189"/>
        <v>150</v>
      </c>
      <c r="AU665" s="269">
        <f t="shared" si="190"/>
        <v>0</v>
      </c>
      <c r="AV665" s="269">
        <f t="shared" si="191"/>
        <v>0</v>
      </c>
      <c r="AW665" s="269">
        <f t="shared" si="192"/>
        <v>0</v>
      </c>
    </row>
    <row r="666" spans="1:49" s="273" customFormat="1" ht="30" hidden="1" customHeight="1" outlineLevel="1">
      <c r="A666" s="426"/>
      <c r="B666" s="427" t="s">
        <v>2001</v>
      </c>
      <c r="C666" s="427"/>
      <c r="D666" s="426" t="s">
        <v>1806</v>
      </c>
      <c r="E666" s="426" t="s">
        <v>1807</v>
      </c>
      <c r="F666" s="426" t="s">
        <v>2002</v>
      </c>
      <c r="G666" s="426" t="s">
        <v>561</v>
      </c>
      <c r="H666" s="426"/>
      <c r="I666" s="431">
        <v>428</v>
      </c>
      <c r="J666" s="431">
        <v>350</v>
      </c>
      <c r="K666" s="431"/>
      <c r="L666" s="431">
        <v>35</v>
      </c>
      <c r="M666" s="431">
        <v>43</v>
      </c>
      <c r="N666" s="330"/>
      <c r="O666" s="431">
        <f t="shared" si="187"/>
        <v>0</v>
      </c>
      <c r="P666" s="431"/>
      <c r="Q666" s="330"/>
      <c r="R666" s="431"/>
      <c r="S666" s="431"/>
      <c r="T666" s="431"/>
      <c r="U666" s="431"/>
      <c r="V666" s="431"/>
      <c r="W666" s="431"/>
      <c r="X666" s="431"/>
      <c r="Y666" s="431"/>
      <c r="Z666" s="431">
        <v>428</v>
      </c>
      <c r="AA666" s="431">
        <v>350</v>
      </c>
      <c r="AB666" s="431"/>
      <c r="AC666" s="431">
        <v>35</v>
      </c>
      <c r="AD666" s="431"/>
      <c r="AE666" s="431">
        <v>43</v>
      </c>
      <c r="AF666" s="431">
        <v>428</v>
      </c>
      <c r="AG666" s="431">
        <v>350</v>
      </c>
      <c r="AH666" s="431"/>
      <c r="AI666" s="431">
        <v>35</v>
      </c>
      <c r="AJ666" s="431"/>
      <c r="AK666" s="431">
        <v>43</v>
      </c>
      <c r="AL666" s="443"/>
      <c r="AM666" s="435"/>
      <c r="AS666" s="269">
        <f t="shared" si="188"/>
        <v>0</v>
      </c>
      <c r="AT666" s="269">
        <f t="shared" si="189"/>
        <v>350</v>
      </c>
      <c r="AU666" s="269">
        <f t="shared" si="190"/>
        <v>0</v>
      </c>
      <c r="AV666" s="269">
        <f t="shared" si="191"/>
        <v>0</v>
      </c>
      <c r="AW666" s="269">
        <f t="shared" si="192"/>
        <v>0</v>
      </c>
    </row>
    <row r="667" spans="1:49" s="273" customFormat="1" ht="30" hidden="1" customHeight="1" outlineLevel="1">
      <c r="A667" s="426"/>
      <c r="B667" s="427" t="s">
        <v>2003</v>
      </c>
      <c r="C667" s="427"/>
      <c r="D667" s="426" t="s">
        <v>1806</v>
      </c>
      <c r="E667" s="426" t="s">
        <v>1807</v>
      </c>
      <c r="F667" s="426" t="s">
        <v>2004</v>
      </c>
      <c r="G667" s="426" t="s">
        <v>561</v>
      </c>
      <c r="H667" s="426"/>
      <c r="I667" s="431">
        <v>313</v>
      </c>
      <c r="J667" s="431">
        <v>256</v>
      </c>
      <c r="K667" s="431"/>
      <c r="L667" s="431">
        <v>26</v>
      </c>
      <c r="M667" s="431">
        <v>31</v>
      </c>
      <c r="N667" s="330"/>
      <c r="O667" s="431">
        <f t="shared" si="187"/>
        <v>0</v>
      </c>
      <c r="P667" s="431"/>
      <c r="Q667" s="330"/>
      <c r="R667" s="431"/>
      <c r="S667" s="431"/>
      <c r="T667" s="431"/>
      <c r="U667" s="431"/>
      <c r="V667" s="431"/>
      <c r="W667" s="431"/>
      <c r="X667" s="431"/>
      <c r="Y667" s="431"/>
      <c r="Z667" s="431">
        <v>313</v>
      </c>
      <c r="AA667" s="431">
        <v>256</v>
      </c>
      <c r="AB667" s="431"/>
      <c r="AC667" s="431">
        <v>26</v>
      </c>
      <c r="AD667" s="431"/>
      <c r="AE667" s="431">
        <v>31</v>
      </c>
      <c r="AF667" s="431">
        <v>313</v>
      </c>
      <c r="AG667" s="431">
        <v>256</v>
      </c>
      <c r="AH667" s="431"/>
      <c r="AI667" s="431">
        <v>26</v>
      </c>
      <c r="AJ667" s="431"/>
      <c r="AK667" s="431">
        <v>31</v>
      </c>
      <c r="AL667" s="443"/>
      <c r="AM667" s="435"/>
      <c r="AS667" s="269">
        <f t="shared" si="188"/>
        <v>0</v>
      </c>
      <c r="AT667" s="269">
        <f t="shared" si="189"/>
        <v>256</v>
      </c>
      <c r="AU667" s="269">
        <f t="shared" si="190"/>
        <v>0</v>
      </c>
      <c r="AV667" s="269">
        <f t="shared" si="191"/>
        <v>0</v>
      </c>
      <c r="AW667" s="269">
        <f t="shared" si="192"/>
        <v>0</v>
      </c>
    </row>
    <row r="668" spans="1:49" s="273" customFormat="1" ht="30" hidden="1" customHeight="1" outlineLevel="1">
      <c r="A668" s="426"/>
      <c r="B668" s="427" t="s">
        <v>2005</v>
      </c>
      <c r="C668" s="427"/>
      <c r="D668" s="426" t="s">
        <v>1923</v>
      </c>
      <c r="E668" s="426" t="s">
        <v>1924</v>
      </c>
      <c r="F668" s="426" t="s">
        <v>2006</v>
      </c>
      <c r="G668" s="426" t="s">
        <v>561</v>
      </c>
      <c r="H668" s="426"/>
      <c r="I668" s="431">
        <v>196</v>
      </c>
      <c r="J668" s="431">
        <v>134</v>
      </c>
      <c r="K668" s="431"/>
      <c r="L668" s="431">
        <v>13</v>
      </c>
      <c r="M668" s="431">
        <v>49</v>
      </c>
      <c r="N668" s="330"/>
      <c r="O668" s="431">
        <f t="shared" si="187"/>
        <v>0</v>
      </c>
      <c r="P668" s="431"/>
      <c r="Q668" s="330"/>
      <c r="R668" s="431"/>
      <c r="S668" s="431"/>
      <c r="T668" s="431"/>
      <c r="U668" s="431"/>
      <c r="V668" s="431"/>
      <c r="W668" s="431"/>
      <c r="X668" s="431"/>
      <c r="Y668" s="431"/>
      <c r="Z668" s="431">
        <v>196</v>
      </c>
      <c r="AA668" s="431">
        <v>134</v>
      </c>
      <c r="AB668" s="431"/>
      <c r="AC668" s="431">
        <v>13</v>
      </c>
      <c r="AD668" s="431"/>
      <c r="AE668" s="431">
        <v>49</v>
      </c>
      <c r="AF668" s="431">
        <v>196</v>
      </c>
      <c r="AG668" s="431">
        <v>134</v>
      </c>
      <c r="AH668" s="431"/>
      <c r="AI668" s="431">
        <v>13</v>
      </c>
      <c r="AJ668" s="431"/>
      <c r="AK668" s="431">
        <v>49</v>
      </c>
      <c r="AL668" s="443"/>
      <c r="AM668" s="435"/>
      <c r="AS668" s="269">
        <f t="shared" si="188"/>
        <v>0</v>
      </c>
      <c r="AT668" s="269">
        <f t="shared" si="189"/>
        <v>134</v>
      </c>
      <c r="AU668" s="269">
        <f t="shared" si="190"/>
        <v>0</v>
      </c>
      <c r="AV668" s="269">
        <f t="shared" si="191"/>
        <v>0</v>
      </c>
      <c r="AW668" s="269">
        <f t="shared" si="192"/>
        <v>0</v>
      </c>
    </row>
    <row r="669" spans="1:49" s="273" customFormat="1" ht="30" hidden="1" customHeight="1" outlineLevel="1">
      <c r="A669" s="426"/>
      <c r="B669" s="427" t="s">
        <v>2007</v>
      </c>
      <c r="C669" s="427"/>
      <c r="D669" s="426" t="s">
        <v>1923</v>
      </c>
      <c r="E669" s="426" t="s">
        <v>1924</v>
      </c>
      <c r="F669" s="426" t="s">
        <v>2008</v>
      </c>
      <c r="G669" s="426" t="s">
        <v>561</v>
      </c>
      <c r="H669" s="426"/>
      <c r="I669" s="431">
        <v>392</v>
      </c>
      <c r="J669" s="431">
        <v>267</v>
      </c>
      <c r="K669" s="431"/>
      <c r="L669" s="431">
        <v>27</v>
      </c>
      <c r="M669" s="431">
        <v>98</v>
      </c>
      <c r="N669" s="330"/>
      <c r="O669" s="431">
        <f t="shared" si="187"/>
        <v>0</v>
      </c>
      <c r="P669" s="431"/>
      <c r="Q669" s="330"/>
      <c r="R669" s="431"/>
      <c r="S669" s="431"/>
      <c r="T669" s="431"/>
      <c r="U669" s="431"/>
      <c r="V669" s="431"/>
      <c r="W669" s="431"/>
      <c r="X669" s="431"/>
      <c r="Y669" s="431"/>
      <c r="Z669" s="431">
        <v>392</v>
      </c>
      <c r="AA669" s="431">
        <v>267</v>
      </c>
      <c r="AB669" s="431"/>
      <c r="AC669" s="431">
        <v>27</v>
      </c>
      <c r="AD669" s="431"/>
      <c r="AE669" s="431">
        <v>98</v>
      </c>
      <c r="AF669" s="431">
        <v>392</v>
      </c>
      <c r="AG669" s="431">
        <v>267</v>
      </c>
      <c r="AH669" s="431"/>
      <c r="AI669" s="431">
        <v>27</v>
      </c>
      <c r="AJ669" s="431"/>
      <c r="AK669" s="431">
        <v>98</v>
      </c>
      <c r="AL669" s="443"/>
      <c r="AM669" s="435"/>
      <c r="AS669" s="269">
        <f t="shared" si="188"/>
        <v>0</v>
      </c>
      <c r="AT669" s="269">
        <f t="shared" si="189"/>
        <v>267</v>
      </c>
      <c r="AU669" s="269">
        <f t="shared" si="190"/>
        <v>0</v>
      </c>
      <c r="AV669" s="269">
        <f t="shared" si="191"/>
        <v>0</v>
      </c>
      <c r="AW669" s="269">
        <f t="shared" si="192"/>
        <v>0</v>
      </c>
    </row>
    <row r="670" spans="1:49" s="273" customFormat="1" ht="30" hidden="1" customHeight="1" outlineLevel="1">
      <c r="A670" s="426"/>
      <c r="B670" s="427" t="s">
        <v>2009</v>
      </c>
      <c r="C670" s="427"/>
      <c r="D670" s="426" t="s">
        <v>1923</v>
      </c>
      <c r="E670" s="426" t="s">
        <v>1924</v>
      </c>
      <c r="F670" s="426" t="s">
        <v>1940</v>
      </c>
      <c r="G670" s="426" t="s">
        <v>561</v>
      </c>
      <c r="H670" s="426"/>
      <c r="I670" s="431">
        <v>203</v>
      </c>
      <c r="J670" s="431">
        <v>138</v>
      </c>
      <c r="K670" s="431"/>
      <c r="L670" s="431">
        <v>14</v>
      </c>
      <c r="M670" s="431">
        <v>51</v>
      </c>
      <c r="N670" s="330"/>
      <c r="O670" s="431">
        <f t="shared" si="187"/>
        <v>0</v>
      </c>
      <c r="P670" s="431"/>
      <c r="Q670" s="330"/>
      <c r="R670" s="431"/>
      <c r="S670" s="431"/>
      <c r="T670" s="431"/>
      <c r="U670" s="431"/>
      <c r="V670" s="431"/>
      <c r="W670" s="431"/>
      <c r="X670" s="431"/>
      <c r="Y670" s="431"/>
      <c r="Z670" s="431">
        <v>203</v>
      </c>
      <c r="AA670" s="431">
        <v>138</v>
      </c>
      <c r="AB670" s="431"/>
      <c r="AC670" s="431">
        <v>14</v>
      </c>
      <c r="AD670" s="431"/>
      <c r="AE670" s="431">
        <v>51</v>
      </c>
      <c r="AF670" s="431">
        <v>203</v>
      </c>
      <c r="AG670" s="431">
        <v>138</v>
      </c>
      <c r="AH670" s="431"/>
      <c r="AI670" s="431">
        <v>14</v>
      </c>
      <c r="AJ670" s="431"/>
      <c r="AK670" s="431">
        <v>51</v>
      </c>
      <c r="AL670" s="443"/>
      <c r="AM670" s="435"/>
      <c r="AS670" s="269">
        <f t="shared" si="188"/>
        <v>0</v>
      </c>
      <c r="AT670" s="269">
        <f t="shared" si="189"/>
        <v>138</v>
      </c>
      <c r="AU670" s="269">
        <f t="shared" si="190"/>
        <v>0</v>
      </c>
      <c r="AV670" s="269">
        <f t="shared" si="191"/>
        <v>0</v>
      </c>
      <c r="AW670" s="269">
        <f t="shared" si="192"/>
        <v>0</v>
      </c>
    </row>
    <row r="671" spans="1:49" s="273" customFormat="1" ht="30" hidden="1" customHeight="1" outlineLevel="1">
      <c r="A671" s="426"/>
      <c r="B671" s="427" t="s">
        <v>2010</v>
      </c>
      <c r="C671" s="427"/>
      <c r="D671" s="426" t="s">
        <v>1923</v>
      </c>
      <c r="E671" s="426" t="s">
        <v>1924</v>
      </c>
      <c r="F671" s="426" t="s">
        <v>2008</v>
      </c>
      <c r="G671" s="426" t="s">
        <v>561</v>
      </c>
      <c r="H671" s="426"/>
      <c r="I671" s="431">
        <v>405</v>
      </c>
      <c r="J671" s="431">
        <v>276</v>
      </c>
      <c r="K671" s="431"/>
      <c r="L671" s="431">
        <v>28</v>
      </c>
      <c r="M671" s="431">
        <v>101</v>
      </c>
      <c r="N671" s="330"/>
      <c r="O671" s="431">
        <f t="shared" si="187"/>
        <v>0</v>
      </c>
      <c r="P671" s="431"/>
      <c r="Q671" s="330"/>
      <c r="R671" s="431"/>
      <c r="S671" s="431"/>
      <c r="T671" s="431"/>
      <c r="U671" s="431"/>
      <c r="V671" s="431"/>
      <c r="W671" s="431"/>
      <c r="X671" s="431"/>
      <c r="Y671" s="431"/>
      <c r="Z671" s="431">
        <v>405</v>
      </c>
      <c r="AA671" s="431">
        <v>276</v>
      </c>
      <c r="AB671" s="431"/>
      <c r="AC671" s="431">
        <v>28</v>
      </c>
      <c r="AD671" s="431"/>
      <c r="AE671" s="431">
        <v>101</v>
      </c>
      <c r="AF671" s="431">
        <v>405</v>
      </c>
      <c r="AG671" s="431">
        <v>276</v>
      </c>
      <c r="AH671" s="431"/>
      <c r="AI671" s="431">
        <v>28</v>
      </c>
      <c r="AJ671" s="431"/>
      <c r="AK671" s="431">
        <v>101</v>
      </c>
      <c r="AL671" s="443"/>
      <c r="AM671" s="435"/>
      <c r="AS671" s="269">
        <f t="shared" si="188"/>
        <v>0</v>
      </c>
      <c r="AT671" s="269">
        <f t="shared" si="189"/>
        <v>276</v>
      </c>
      <c r="AU671" s="269">
        <f t="shared" si="190"/>
        <v>0</v>
      </c>
      <c r="AV671" s="269">
        <f t="shared" si="191"/>
        <v>0</v>
      </c>
      <c r="AW671" s="269">
        <f t="shared" si="192"/>
        <v>0</v>
      </c>
    </row>
    <row r="672" spans="1:49" s="273" customFormat="1" ht="30" customHeight="1" collapsed="1">
      <c r="A672" s="422" t="s">
        <v>88</v>
      </c>
      <c r="B672" s="423" t="s">
        <v>97</v>
      </c>
      <c r="C672" s="423"/>
      <c r="D672" s="423"/>
      <c r="E672" s="423"/>
      <c r="F672" s="423"/>
      <c r="G672" s="423"/>
      <c r="H672" s="423"/>
      <c r="I672" s="429">
        <f>I673+I688</f>
        <v>33663.019306999995</v>
      </c>
      <c r="J672" s="429">
        <f>J673+J688</f>
        <v>31218.283999999996</v>
      </c>
      <c r="K672" s="376">
        <f>K673+K688</f>
        <v>0</v>
      </c>
      <c r="L672" s="376">
        <f>L673+L688</f>
        <v>0</v>
      </c>
      <c r="M672" s="429">
        <f>M673+M688</f>
        <v>2444.7393069999998</v>
      </c>
      <c r="N672" s="330"/>
      <c r="O672" s="429">
        <f>O673+O688</f>
        <v>15033</v>
      </c>
      <c r="P672" s="429">
        <f>P673+P688</f>
        <v>13814</v>
      </c>
      <c r="Q672" s="330"/>
      <c r="R672" s="429">
        <f t="shared" ref="R672:AK672" si="193">R673+R688</f>
        <v>0</v>
      </c>
      <c r="S672" s="429">
        <f t="shared" si="193"/>
        <v>1219</v>
      </c>
      <c r="T672" s="429">
        <f t="shared" si="193"/>
        <v>6869.4449999999997</v>
      </c>
      <c r="U672" s="429">
        <f t="shared" si="193"/>
        <v>6869.4449999999997</v>
      </c>
      <c r="V672" s="429">
        <f t="shared" si="193"/>
        <v>0</v>
      </c>
      <c r="W672" s="429">
        <f t="shared" si="193"/>
        <v>6869.4449999999997</v>
      </c>
      <c r="X672" s="429">
        <f t="shared" si="193"/>
        <v>6869.4449999999997</v>
      </c>
      <c r="Y672" s="376">
        <f t="shared" si="193"/>
        <v>0</v>
      </c>
      <c r="Z672" s="429">
        <f t="shared" si="193"/>
        <v>25469.234306999999</v>
      </c>
      <c r="AA672" s="429">
        <f t="shared" si="193"/>
        <v>23024.494999999999</v>
      </c>
      <c r="AB672" s="429">
        <f t="shared" si="193"/>
        <v>0</v>
      </c>
      <c r="AC672" s="429">
        <f t="shared" si="193"/>
        <v>0</v>
      </c>
      <c r="AD672" s="429">
        <f t="shared" si="193"/>
        <v>0</v>
      </c>
      <c r="AE672" s="429">
        <f t="shared" si="193"/>
        <v>2444.7393069999998</v>
      </c>
      <c r="AF672" s="429">
        <f t="shared" si="193"/>
        <v>25468.734307000002</v>
      </c>
      <c r="AG672" s="429">
        <f t="shared" si="193"/>
        <v>23023.995000000003</v>
      </c>
      <c r="AH672" s="389">
        <f t="shared" si="193"/>
        <v>0</v>
      </c>
      <c r="AI672" s="389">
        <f t="shared" si="193"/>
        <v>0</v>
      </c>
      <c r="AJ672" s="429">
        <f t="shared" si="193"/>
        <v>0</v>
      </c>
      <c r="AK672" s="429">
        <f t="shared" si="193"/>
        <v>2444.7393069999998</v>
      </c>
      <c r="AL672" s="449"/>
      <c r="AM672" s="435"/>
      <c r="AS672" s="269">
        <f t="shared" si="188"/>
        <v>1324.8399999999929</v>
      </c>
      <c r="AT672" s="269">
        <f t="shared" si="189"/>
        <v>23023.995000000003</v>
      </c>
      <c r="AU672" s="269">
        <f t="shared" si="190"/>
        <v>0</v>
      </c>
      <c r="AV672" s="269">
        <f t="shared" si="191"/>
        <v>8194.2889999999934</v>
      </c>
      <c r="AW672" s="269">
        <f t="shared" si="192"/>
        <v>8194.2849999999926</v>
      </c>
    </row>
    <row r="673" spans="1:49" s="273" customFormat="1" ht="30" hidden="1" customHeight="1" outlineLevel="1">
      <c r="A673" s="425" t="s">
        <v>37</v>
      </c>
      <c r="B673" s="425" t="s">
        <v>221</v>
      </c>
      <c r="C673" s="425"/>
      <c r="D673" s="425"/>
      <c r="E673" s="425"/>
      <c r="F673" s="425"/>
      <c r="G673" s="425"/>
      <c r="H673" s="425"/>
      <c r="I673" s="430">
        <f>I674+I676</f>
        <v>12799.971307</v>
      </c>
      <c r="J673" s="430">
        <f>J674+J676</f>
        <v>11843.880000000001</v>
      </c>
      <c r="K673" s="430">
        <f>K674+K676</f>
        <v>0</v>
      </c>
      <c r="L673" s="430">
        <f>L674+L676</f>
        <v>0</v>
      </c>
      <c r="M673" s="430">
        <f>M674+M676</f>
        <v>956.09130699999992</v>
      </c>
      <c r="N673" s="330"/>
      <c r="O673" s="430">
        <f>O674+O676</f>
        <v>0</v>
      </c>
      <c r="P673" s="430">
        <f>P674+P676</f>
        <v>0</v>
      </c>
      <c r="Q673" s="330"/>
      <c r="R673" s="430">
        <f t="shared" ref="R673:AK673" si="194">R674+R676</f>
        <v>0</v>
      </c>
      <c r="S673" s="430">
        <f t="shared" si="194"/>
        <v>0</v>
      </c>
      <c r="T673" s="430">
        <f t="shared" si="194"/>
        <v>6869.4449999999997</v>
      </c>
      <c r="U673" s="430">
        <f t="shared" si="194"/>
        <v>6869.4449999999997</v>
      </c>
      <c r="V673" s="430">
        <f t="shared" si="194"/>
        <v>0</v>
      </c>
      <c r="W673" s="430">
        <f t="shared" si="194"/>
        <v>6869.4449999999997</v>
      </c>
      <c r="X673" s="430">
        <f t="shared" si="194"/>
        <v>6869.4449999999997</v>
      </c>
      <c r="Y673" s="430">
        <f t="shared" si="194"/>
        <v>0</v>
      </c>
      <c r="Z673" s="430">
        <f t="shared" si="194"/>
        <v>4677.2753069999999</v>
      </c>
      <c r="AA673" s="430">
        <f t="shared" si="194"/>
        <v>3721.1840000000002</v>
      </c>
      <c r="AB673" s="430">
        <f t="shared" si="194"/>
        <v>0</v>
      </c>
      <c r="AC673" s="430">
        <f t="shared" si="194"/>
        <v>0</v>
      </c>
      <c r="AD673" s="430">
        <f t="shared" si="194"/>
        <v>0</v>
      </c>
      <c r="AE673" s="430">
        <f t="shared" si="194"/>
        <v>956.09130699999992</v>
      </c>
      <c r="AF673" s="430">
        <f t="shared" si="194"/>
        <v>4677.2753069999999</v>
      </c>
      <c r="AG673" s="430">
        <f t="shared" si="194"/>
        <v>3721.1840000000002</v>
      </c>
      <c r="AH673" s="430">
        <f t="shared" si="194"/>
        <v>0</v>
      </c>
      <c r="AI673" s="430">
        <f t="shared" si="194"/>
        <v>0</v>
      </c>
      <c r="AJ673" s="430">
        <f t="shared" si="194"/>
        <v>0</v>
      </c>
      <c r="AK673" s="430">
        <f t="shared" si="194"/>
        <v>956.09130699999992</v>
      </c>
      <c r="AL673" s="450"/>
      <c r="AM673" s="435"/>
      <c r="AS673" s="269">
        <f t="shared" si="188"/>
        <v>1253.2510000000002</v>
      </c>
      <c r="AT673" s="269">
        <f t="shared" si="189"/>
        <v>3721.1840000000002</v>
      </c>
      <c r="AU673" s="269">
        <f t="shared" si="190"/>
        <v>0</v>
      </c>
      <c r="AV673" s="269">
        <f t="shared" si="191"/>
        <v>8122.6960000000008</v>
      </c>
      <c r="AW673" s="269">
        <f t="shared" si="192"/>
        <v>8122.6959999999999</v>
      </c>
    </row>
    <row r="674" spans="1:49" s="273" customFormat="1" ht="30" hidden="1" customHeight="1" outlineLevel="1">
      <c r="A674" s="424" t="s">
        <v>964</v>
      </c>
      <c r="B674" s="425" t="s">
        <v>223</v>
      </c>
      <c r="C674" s="425"/>
      <c r="D674" s="424"/>
      <c r="E674" s="424"/>
      <c r="F674" s="424"/>
      <c r="G674" s="424"/>
      <c r="H674" s="424"/>
      <c r="I674" s="431"/>
      <c r="J674" s="431"/>
      <c r="K674" s="431"/>
      <c r="L674" s="431"/>
      <c r="M674" s="431"/>
      <c r="N674" s="330"/>
      <c r="O674" s="431"/>
      <c r="P674" s="431"/>
      <c r="Q674" s="330"/>
      <c r="R674" s="431"/>
      <c r="S674" s="431"/>
      <c r="T674" s="431"/>
      <c r="U674" s="431"/>
      <c r="V674" s="431"/>
      <c r="W674" s="431"/>
      <c r="X674" s="431"/>
      <c r="Y674" s="431"/>
      <c r="Z674" s="431"/>
      <c r="AA674" s="431"/>
      <c r="AB674" s="431"/>
      <c r="AC674" s="431"/>
      <c r="AD674" s="431"/>
      <c r="AE674" s="431"/>
      <c r="AF674" s="431"/>
      <c r="AG674" s="431"/>
      <c r="AH674" s="431"/>
      <c r="AI674" s="431"/>
      <c r="AJ674" s="431"/>
      <c r="AK674" s="431"/>
      <c r="AL674" s="443"/>
      <c r="AM674" s="435"/>
      <c r="AS674" s="269">
        <f t="shared" si="188"/>
        <v>0</v>
      </c>
      <c r="AT674" s="269">
        <f t="shared" si="189"/>
        <v>0</v>
      </c>
      <c r="AU674" s="269">
        <f t="shared" si="190"/>
        <v>0</v>
      </c>
      <c r="AV674" s="269">
        <f t="shared" si="191"/>
        <v>0</v>
      </c>
      <c r="AW674" s="269">
        <f t="shared" si="192"/>
        <v>0</v>
      </c>
    </row>
    <row r="675" spans="1:49" s="273" customFormat="1" ht="30" hidden="1" customHeight="1" outlineLevel="1">
      <c r="A675" s="446"/>
      <c r="B675" s="447"/>
      <c r="C675" s="447"/>
      <c r="D675" s="446"/>
      <c r="E675" s="446"/>
      <c r="F675" s="446"/>
      <c r="G675" s="446"/>
      <c r="H675" s="446"/>
      <c r="I675" s="431"/>
      <c r="J675" s="431"/>
      <c r="K675" s="431"/>
      <c r="L675" s="431"/>
      <c r="M675" s="431"/>
      <c r="N675" s="330"/>
      <c r="O675" s="431"/>
      <c r="P675" s="431"/>
      <c r="Q675" s="330"/>
      <c r="R675" s="431"/>
      <c r="S675" s="431"/>
      <c r="T675" s="431"/>
      <c r="U675" s="431"/>
      <c r="V675" s="431"/>
      <c r="W675" s="431"/>
      <c r="X675" s="431"/>
      <c r="Y675" s="431"/>
      <c r="Z675" s="431"/>
      <c r="AA675" s="431"/>
      <c r="AB675" s="431"/>
      <c r="AC675" s="431"/>
      <c r="AD675" s="431"/>
      <c r="AE675" s="431"/>
      <c r="AF675" s="431"/>
      <c r="AG675" s="431"/>
      <c r="AH675" s="431"/>
      <c r="AI675" s="431"/>
      <c r="AJ675" s="431"/>
      <c r="AK675" s="431"/>
      <c r="AL675" s="443"/>
      <c r="AM675" s="435"/>
      <c r="AS675" s="269">
        <f t="shared" si="188"/>
        <v>0</v>
      </c>
      <c r="AT675" s="269">
        <f t="shared" si="189"/>
        <v>0</v>
      </c>
      <c r="AU675" s="269">
        <f t="shared" si="190"/>
        <v>0</v>
      </c>
      <c r="AV675" s="269">
        <f t="shared" si="191"/>
        <v>0</v>
      </c>
      <c r="AW675" s="269">
        <f t="shared" si="192"/>
        <v>0</v>
      </c>
    </row>
    <row r="676" spans="1:49" s="273" customFormat="1" ht="30" hidden="1" customHeight="1" outlineLevel="1">
      <c r="A676" s="424" t="s">
        <v>1192</v>
      </c>
      <c r="B676" s="425" t="s">
        <v>236</v>
      </c>
      <c r="C676" s="425"/>
      <c r="D676" s="424"/>
      <c r="E676" s="424"/>
      <c r="F676" s="424"/>
      <c r="G676" s="424"/>
      <c r="H676" s="424"/>
      <c r="I676" s="430">
        <f>I678</f>
        <v>12799.971307</v>
      </c>
      <c r="J676" s="430">
        <f>J678</f>
        <v>11843.880000000001</v>
      </c>
      <c r="K676" s="430">
        <f>K678</f>
        <v>0</v>
      </c>
      <c r="L676" s="430">
        <f>L678</f>
        <v>0</v>
      </c>
      <c r="M676" s="430">
        <f>M678</f>
        <v>956.09130699999992</v>
      </c>
      <c r="N676" s="330"/>
      <c r="O676" s="430">
        <f>O678</f>
        <v>0</v>
      </c>
      <c r="P676" s="430">
        <f>P678</f>
        <v>0</v>
      </c>
      <c r="Q676" s="330"/>
      <c r="R676" s="430">
        <f t="shared" ref="R676:AK676" si="195">R678</f>
        <v>0</v>
      </c>
      <c r="S676" s="430">
        <f t="shared" si="195"/>
        <v>0</v>
      </c>
      <c r="T676" s="430">
        <f t="shared" si="195"/>
        <v>6869.4449999999997</v>
      </c>
      <c r="U676" s="430">
        <f t="shared" si="195"/>
        <v>6869.4449999999997</v>
      </c>
      <c r="V676" s="430">
        <f t="shared" si="195"/>
        <v>0</v>
      </c>
      <c r="W676" s="430">
        <f t="shared" si="195"/>
        <v>6869.4449999999997</v>
      </c>
      <c r="X676" s="430">
        <f t="shared" si="195"/>
        <v>6869.4449999999997</v>
      </c>
      <c r="Y676" s="430">
        <f t="shared" si="195"/>
        <v>0</v>
      </c>
      <c r="Z676" s="430">
        <f t="shared" si="195"/>
        <v>4677.2753069999999</v>
      </c>
      <c r="AA676" s="430">
        <f t="shared" si="195"/>
        <v>3721.1840000000002</v>
      </c>
      <c r="AB676" s="430">
        <f t="shared" si="195"/>
        <v>0</v>
      </c>
      <c r="AC676" s="430">
        <f t="shared" si="195"/>
        <v>0</v>
      </c>
      <c r="AD676" s="430">
        <f t="shared" si="195"/>
        <v>0</v>
      </c>
      <c r="AE676" s="430">
        <f t="shared" si="195"/>
        <v>956.09130699999992</v>
      </c>
      <c r="AF676" s="430">
        <f t="shared" si="195"/>
        <v>4677.2753069999999</v>
      </c>
      <c r="AG676" s="430">
        <f t="shared" si="195"/>
        <v>3721.1840000000002</v>
      </c>
      <c r="AH676" s="430">
        <f t="shared" si="195"/>
        <v>0</v>
      </c>
      <c r="AI676" s="430">
        <f t="shared" si="195"/>
        <v>0</v>
      </c>
      <c r="AJ676" s="430">
        <f t="shared" si="195"/>
        <v>0</v>
      </c>
      <c r="AK676" s="430">
        <f t="shared" si="195"/>
        <v>956.09130699999992</v>
      </c>
      <c r="AL676" s="436"/>
      <c r="AM676" s="435"/>
      <c r="AS676" s="269">
        <f t="shared" si="188"/>
        <v>1253.2510000000002</v>
      </c>
      <c r="AT676" s="269">
        <f t="shared" si="189"/>
        <v>3721.1840000000002</v>
      </c>
      <c r="AU676" s="269">
        <f t="shared" si="190"/>
        <v>0</v>
      </c>
      <c r="AV676" s="269">
        <f t="shared" si="191"/>
        <v>8122.6960000000008</v>
      </c>
      <c r="AW676" s="269">
        <f t="shared" si="192"/>
        <v>8122.6959999999999</v>
      </c>
    </row>
    <row r="677" spans="1:49" s="273" customFormat="1" ht="30" hidden="1" customHeight="1" outlineLevel="1">
      <c r="A677" s="440"/>
      <c r="B677" s="441" t="s">
        <v>10</v>
      </c>
      <c r="C677" s="441"/>
      <c r="D677" s="440"/>
      <c r="E677" s="440"/>
      <c r="F677" s="440"/>
      <c r="G677" s="440"/>
      <c r="H677" s="440"/>
      <c r="I677" s="431"/>
      <c r="J677" s="431"/>
      <c r="K677" s="431"/>
      <c r="L677" s="431"/>
      <c r="M677" s="431"/>
      <c r="N677" s="330"/>
      <c r="O677" s="431"/>
      <c r="P677" s="431"/>
      <c r="Q677" s="330"/>
      <c r="R677" s="431"/>
      <c r="S677" s="431"/>
      <c r="T677" s="431"/>
      <c r="U677" s="431"/>
      <c r="V677" s="431"/>
      <c r="W677" s="431"/>
      <c r="X677" s="431"/>
      <c r="Y677" s="431"/>
      <c r="Z677" s="431"/>
      <c r="AA677" s="431"/>
      <c r="AB677" s="431"/>
      <c r="AC677" s="431"/>
      <c r="AD677" s="431"/>
      <c r="AE677" s="431"/>
      <c r="AF677" s="431"/>
      <c r="AG677" s="431"/>
      <c r="AH677" s="431"/>
      <c r="AI677" s="431"/>
      <c r="AJ677" s="431"/>
      <c r="AK677" s="431"/>
      <c r="AL677" s="438"/>
      <c r="AM677" s="435"/>
      <c r="AS677" s="269">
        <f t="shared" si="188"/>
        <v>0</v>
      </c>
      <c r="AT677" s="269">
        <f t="shared" si="189"/>
        <v>0</v>
      </c>
      <c r="AU677" s="269">
        <f t="shared" si="190"/>
        <v>0</v>
      </c>
      <c r="AV677" s="269">
        <f t="shared" si="191"/>
        <v>0</v>
      </c>
      <c r="AW677" s="269">
        <f t="shared" si="192"/>
        <v>0</v>
      </c>
    </row>
    <row r="678" spans="1:49" s="273" customFormat="1" ht="30" hidden="1" customHeight="1" outlineLevel="1">
      <c r="A678" s="424"/>
      <c r="B678" s="425" t="s">
        <v>1193</v>
      </c>
      <c r="C678" s="425"/>
      <c r="D678" s="424"/>
      <c r="E678" s="424"/>
      <c r="F678" s="424"/>
      <c r="G678" s="424"/>
      <c r="H678" s="424"/>
      <c r="I678" s="430">
        <f>SUM(I679:I687)</f>
        <v>12799.971307</v>
      </c>
      <c r="J678" s="430">
        <f>SUM(J679:J687)</f>
        <v>11843.880000000001</v>
      </c>
      <c r="K678" s="430">
        <f>SUM(K679:K687)</f>
        <v>0</v>
      </c>
      <c r="L678" s="430">
        <f>SUM(L679:L687)</f>
        <v>0</v>
      </c>
      <c r="M678" s="430">
        <f>SUM(M679:M687)</f>
        <v>956.09130699999992</v>
      </c>
      <c r="N678" s="330"/>
      <c r="O678" s="430">
        <f>SUM(O679:O687)</f>
        <v>0</v>
      </c>
      <c r="P678" s="430">
        <f>SUM(P679:P687)</f>
        <v>0</v>
      </c>
      <c r="Q678" s="330"/>
      <c r="R678" s="430">
        <f t="shared" ref="R678:AK678" si="196">SUM(R679:R687)</f>
        <v>0</v>
      </c>
      <c r="S678" s="430">
        <f t="shared" si="196"/>
        <v>0</v>
      </c>
      <c r="T678" s="430">
        <f t="shared" si="196"/>
        <v>6869.4449999999997</v>
      </c>
      <c r="U678" s="430">
        <f t="shared" si="196"/>
        <v>6869.4449999999997</v>
      </c>
      <c r="V678" s="430">
        <f t="shared" si="196"/>
        <v>0</v>
      </c>
      <c r="W678" s="430">
        <f t="shared" si="196"/>
        <v>6869.4449999999997</v>
      </c>
      <c r="X678" s="430">
        <f t="shared" si="196"/>
        <v>6869.4449999999997</v>
      </c>
      <c r="Y678" s="430">
        <f t="shared" si="196"/>
        <v>0</v>
      </c>
      <c r="Z678" s="430">
        <f t="shared" si="196"/>
        <v>4677.2753069999999</v>
      </c>
      <c r="AA678" s="430">
        <f t="shared" si="196"/>
        <v>3721.1840000000002</v>
      </c>
      <c r="AB678" s="430">
        <f t="shared" si="196"/>
        <v>0</v>
      </c>
      <c r="AC678" s="430">
        <f t="shared" si="196"/>
        <v>0</v>
      </c>
      <c r="AD678" s="430">
        <f t="shared" si="196"/>
        <v>0</v>
      </c>
      <c r="AE678" s="430">
        <f t="shared" si="196"/>
        <v>956.09130699999992</v>
      </c>
      <c r="AF678" s="430">
        <f t="shared" si="196"/>
        <v>4677.2753069999999</v>
      </c>
      <c r="AG678" s="430">
        <f t="shared" si="196"/>
        <v>3721.1840000000002</v>
      </c>
      <c r="AH678" s="430">
        <f t="shared" si="196"/>
        <v>0</v>
      </c>
      <c r="AI678" s="430">
        <f t="shared" si="196"/>
        <v>0</v>
      </c>
      <c r="AJ678" s="430">
        <f t="shared" si="196"/>
        <v>0</v>
      </c>
      <c r="AK678" s="430">
        <f t="shared" si="196"/>
        <v>956.09130699999992</v>
      </c>
      <c r="AL678" s="436"/>
      <c r="AM678" s="435"/>
      <c r="AS678" s="269">
        <f t="shared" si="188"/>
        <v>1253.2510000000002</v>
      </c>
      <c r="AT678" s="269">
        <f t="shared" si="189"/>
        <v>3721.1840000000002</v>
      </c>
      <c r="AU678" s="269">
        <f t="shared" si="190"/>
        <v>0</v>
      </c>
      <c r="AV678" s="269">
        <f t="shared" si="191"/>
        <v>8122.6960000000008</v>
      </c>
      <c r="AW678" s="269">
        <f t="shared" si="192"/>
        <v>8122.6959999999999</v>
      </c>
    </row>
    <row r="679" spans="1:49" s="273" customFormat="1" ht="30" hidden="1" customHeight="1" outlineLevel="1">
      <c r="A679" s="426"/>
      <c r="B679" s="427" t="s">
        <v>2011</v>
      </c>
      <c r="C679" s="427">
        <v>7498549</v>
      </c>
      <c r="D679" s="426" t="s">
        <v>2012</v>
      </c>
      <c r="E679" s="426" t="s">
        <v>2013</v>
      </c>
      <c r="F679" s="448" t="s">
        <v>2014</v>
      </c>
      <c r="G679" s="426">
        <v>2015</v>
      </c>
      <c r="H679" s="426" t="s">
        <v>2015</v>
      </c>
      <c r="I679" s="431">
        <v>2017.589774</v>
      </c>
      <c r="J679" s="431">
        <v>1699.63</v>
      </c>
      <c r="K679" s="431"/>
      <c r="L679" s="431"/>
      <c r="M679" s="431">
        <v>317.95977399999998</v>
      </c>
      <c r="N679" s="330"/>
      <c r="O679" s="431"/>
      <c r="P679" s="431"/>
      <c r="Q679" s="330"/>
      <c r="R679" s="431"/>
      <c r="S679" s="431"/>
      <c r="T679" s="431">
        <v>1222.7929999999999</v>
      </c>
      <c r="U679" s="431">
        <v>1222.7929999999999</v>
      </c>
      <c r="V679" s="431"/>
      <c r="W679" s="431">
        <v>1222.7929999999999</v>
      </c>
      <c r="X679" s="431">
        <v>1222.7929999999999</v>
      </c>
      <c r="Y679" s="431"/>
      <c r="Z679" s="431">
        <v>441.95977399999998</v>
      </c>
      <c r="AA679" s="431">
        <v>124</v>
      </c>
      <c r="AB679" s="431"/>
      <c r="AC679" s="431"/>
      <c r="AD679" s="431"/>
      <c r="AE679" s="431">
        <v>317.95977399999998</v>
      </c>
      <c r="AF679" s="431">
        <v>441.95977399999998</v>
      </c>
      <c r="AG679" s="431">
        <v>124</v>
      </c>
      <c r="AH679" s="431"/>
      <c r="AI679" s="431"/>
      <c r="AJ679" s="431"/>
      <c r="AK679" s="431">
        <v>317.95977399999998</v>
      </c>
      <c r="AL679" s="438"/>
      <c r="AM679" s="435"/>
      <c r="AS679" s="269">
        <f t="shared" si="188"/>
        <v>352.83700000000016</v>
      </c>
      <c r="AT679" s="269">
        <f t="shared" si="189"/>
        <v>124</v>
      </c>
      <c r="AU679" s="269">
        <f t="shared" si="190"/>
        <v>0</v>
      </c>
      <c r="AV679" s="269">
        <f t="shared" si="191"/>
        <v>1575.63</v>
      </c>
      <c r="AW679" s="269">
        <f t="shared" si="192"/>
        <v>1575.63</v>
      </c>
    </row>
    <row r="680" spans="1:49" s="273" customFormat="1" ht="30" hidden="1" customHeight="1" outlineLevel="1">
      <c r="A680" s="426"/>
      <c r="B680" s="427" t="s">
        <v>2016</v>
      </c>
      <c r="C680" s="427" t="s">
        <v>2017</v>
      </c>
      <c r="D680" s="426" t="s">
        <v>2018</v>
      </c>
      <c r="E680" s="426" t="s">
        <v>2019</v>
      </c>
      <c r="F680" s="448" t="s">
        <v>2020</v>
      </c>
      <c r="G680" s="426">
        <v>2015</v>
      </c>
      <c r="H680" s="426" t="s">
        <v>2021</v>
      </c>
      <c r="I680" s="431">
        <v>2613</v>
      </c>
      <c r="J680" s="431">
        <v>2247</v>
      </c>
      <c r="K680" s="431"/>
      <c r="L680" s="431"/>
      <c r="M680" s="431">
        <v>366</v>
      </c>
      <c r="N680" s="330"/>
      <c r="O680" s="431"/>
      <c r="P680" s="431"/>
      <c r="Q680" s="330"/>
      <c r="R680" s="431"/>
      <c r="S680" s="431"/>
      <c r="T680" s="431">
        <v>964.947</v>
      </c>
      <c r="U680" s="431">
        <v>964.947</v>
      </c>
      <c r="V680" s="431"/>
      <c r="W680" s="431">
        <v>964.947</v>
      </c>
      <c r="X680" s="431">
        <v>964.947</v>
      </c>
      <c r="Y680" s="431"/>
      <c r="Z680" s="431">
        <v>1273.23</v>
      </c>
      <c r="AA680" s="431">
        <v>907.23</v>
      </c>
      <c r="AB680" s="431"/>
      <c r="AC680" s="431"/>
      <c r="AD680" s="431"/>
      <c r="AE680" s="431">
        <v>366</v>
      </c>
      <c r="AF680" s="431">
        <v>1273.23</v>
      </c>
      <c r="AG680" s="431">
        <v>907.23</v>
      </c>
      <c r="AH680" s="431"/>
      <c r="AI680" s="431"/>
      <c r="AJ680" s="431"/>
      <c r="AK680" s="431">
        <v>366</v>
      </c>
      <c r="AL680" s="438"/>
      <c r="AM680" s="435"/>
      <c r="AS680" s="269">
        <f t="shared" si="188"/>
        <v>374.82299999999987</v>
      </c>
      <c r="AT680" s="269">
        <f t="shared" si="189"/>
        <v>907.23</v>
      </c>
      <c r="AU680" s="269">
        <f t="shared" si="190"/>
        <v>0</v>
      </c>
      <c r="AV680" s="269">
        <f t="shared" si="191"/>
        <v>1339.77</v>
      </c>
      <c r="AW680" s="269">
        <f t="shared" si="192"/>
        <v>1339.77</v>
      </c>
    </row>
    <row r="681" spans="1:49" s="273" customFormat="1" ht="30" hidden="1" customHeight="1" outlineLevel="1">
      <c r="A681" s="426"/>
      <c r="B681" s="427" t="s">
        <v>2022</v>
      </c>
      <c r="C681" s="427">
        <v>7536791</v>
      </c>
      <c r="D681" s="426" t="s">
        <v>2023</v>
      </c>
      <c r="E681" s="426" t="s">
        <v>2024</v>
      </c>
      <c r="F681" s="448" t="s">
        <v>2025</v>
      </c>
      <c r="G681" s="426">
        <v>2015</v>
      </c>
      <c r="H681" s="426" t="s">
        <v>2026</v>
      </c>
      <c r="I681" s="431">
        <v>704.06299999999999</v>
      </c>
      <c r="J681" s="431">
        <v>704.06299999999999</v>
      </c>
      <c r="K681" s="431"/>
      <c r="L681" s="431"/>
      <c r="M681" s="431">
        <v>0</v>
      </c>
      <c r="N681" s="330"/>
      <c r="O681" s="431"/>
      <c r="P681" s="431"/>
      <c r="Q681" s="330"/>
      <c r="R681" s="431"/>
      <c r="S681" s="431"/>
      <c r="T681" s="431">
        <v>541.70500000000004</v>
      </c>
      <c r="U681" s="431">
        <v>541.70500000000004</v>
      </c>
      <c r="V681" s="431"/>
      <c r="W681" s="431">
        <v>541.70500000000004</v>
      </c>
      <c r="X681" s="431">
        <v>541.70500000000004</v>
      </c>
      <c r="Y681" s="431"/>
      <c r="Z681" s="431">
        <v>158.529</v>
      </c>
      <c r="AA681" s="431">
        <v>158.529</v>
      </c>
      <c r="AB681" s="431"/>
      <c r="AC681" s="431"/>
      <c r="AD681" s="431"/>
      <c r="AE681" s="431">
        <v>0</v>
      </c>
      <c r="AF681" s="431">
        <v>158.529</v>
      </c>
      <c r="AG681" s="431">
        <v>158.529</v>
      </c>
      <c r="AH681" s="431"/>
      <c r="AI681" s="431"/>
      <c r="AJ681" s="431"/>
      <c r="AK681" s="431">
        <v>0</v>
      </c>
      <c r="AL681" s="438"/>
      <c r="AM681" s="435"/>
      <c r="AS681" s="269">
        <f t="shared" si="188"/>
        <v>3.8289999999999509</v>
      </c>
      <c r="AT681" s="269">
        <f t="shared" si="189"/>
        <v>158.529</v>
      </c>
      <c r="AU681" s="269">
        <f t="shared" si="190"/>
        <v>0</v>
      </c>
      <c r="AV681" s="269">
        <f t="shared" si="191"/>
        <v>545.53399999999999</v>
      </c>
      <c r="AW681" s="269">
        <f t="shared" si="192"/>
        <v>545.53399999999999</v>
      </c>
    </row>
    <row r="682" spans="1:49" s="273" customFormat="1" ht="30" hidden="1" customHeight="1" outlineLevel="1">
      <c r="A682" s="426"/>
      <c r="B682" s="427" t="s">
        <v>2027</v>
      </c>
      <c r="C682" s="427">
        <v>7510612</v>
      </c>
      <c r="D682" s="426" t="s">
        <v>2023</v>
      </c>
      <c r="E682" s="426" t="s">
        <v>2024</v>
      </c>
      <c r="F682" s="448" t="s">
        <v>2028</v>
      </c>
      <c r="G682" s="426">
        <v>2015</v>
      </c>
      <c r="H682" s="426" t="s">
        <v>2029</v>
      </c>
      <c r="I682" s="431">
        <v>570.08399999999995</v>
      </c>
      <c r="J682" s="431">
        <v>483.80099999999999</v>
      </c>
      <c r="K682" s="431"/>
      <c r="L682" s="431"/>
      <c r="M682" s="431">
        <v>86.283000000000001</v>
      </c>
      <c r="N682" s="330"/>
      <c r="O682" s="431"/>
      <c r="P682" s="431"/>
      <c r="Q682" s="330"/>
      <c r="R682" s="431"/>
      <c r="S682" s="431"/>
      <c r="T682" s="431">
        <v>379</v>
      </c>
      <c r="U682" s="431">
        <v>379</v>
      </c>
      <c r="V682" s="431"/>
      <c r="W682" s="431">
        <v>379</v>
      </c>
      <c r="X682" s="431">
        <v>379</v>
      </c>
      <c r="Y682" s="431"/>
      <c r="Z682" s="431">
        <v>138.28299999999999</v>
      </c>
      <c r="AA682" s="431">
        <v>52</v>
      </c>
      <c r="AB682" s="431"/>
      <c r="AC682" s="431"/>
      <c r="AD682" s="431"/>
      <c r="AE682" s="431">
        <v>86.283000000000001</v>
      </c>
      <c r="AF682" s="431">
        <v>138.28299999999999</v>
      </c>
      <c r="AG682" s="431">
        <v>52</v>
      </c>
      <c r="AH682" s="431"/>
      <c r="AI682" s="431"/>
      <c r="AJ682" s="431"/>
      <c r="AK682" s="431">
        <v>86.283000000000001</v>
      </c>
      <c r="AL682" s="438"/>
      <c r="AM682" s="435"/>
      <c r="AS682" s="269">
        <f t="shared" si="188"/>
        <v>52.800999999999959</v>
      </c>
      <c r="AT682" s="269">
        <f t="shared" si="189"/>
        <v>51.999999999999986</v>
      </c>
      <c r="AU682" s="269">
        <f t="shared" si="190"/>
        <v>0</v>
      </c>
      <c r="AV682" s="269">
        <f t="shared" si="191"/>
        <v>431.80099999999999</v>
      </c>
      <c r="AW682" s="269">
        <f t="shared" si="192"/>
        <v>431.80099999999993</v>
      </c>
    </row>
    <row r="683" spans="1:49" s="273" customFormat="1" ht="30" hidden="1" customHeight="1" outlineLevel="1">
      <c r="A683" s="426"/>
      <c r="B683" s="427" t="s">
        <v>2030</v>
      </c>
      <c r="C683" s="427" t="s">
        <v>2031</v>
      </c>
      <c r="D683" s="426" t="s">
        <v>2032</v>
      </c>
      <c r="E683" s="426" t="s">
        <v>2033</v>
      </c>
      <c r="F683" s="448" t="s">
        <v>2034</v>
      </c>
      <c r="G683" s="426">
        <v>2015</v>
      </c>
      <c r="H683" s="426" t="s">
        <v>2035</v>
      </c>
      <c r="I683" s="431">
        <v>973.78800000000001</v>
      </c>
      <c r="J683" s="431">
        <v>973.78800000000001</v>
      </c>
      <c r="K683" s="431"/>
      <c r="L683" s="431"/>
      <c r="M683" s="431">
        <v>0</v>
      </c>
      <c r="N683" s="330"/>
      <c r="O683" s="431"/>
      <c r="P683" s="431"/>
      <c r="Q683" s="330"/>
      <c r="R683" s="431"/>
      <c r="S683" s="431"/>
      <c r="T683" s="431">
        <v>705</v>
      </c>
      <c r="U683" s="431">
        <v>705</v>
      </c>
      <c r="V683" s="431"/>
      <c r="W683" s="431">
        <v>705</v>
      </c>
      <c r="X683" s="431">
        <v>705</v>
      </c>
      <c r="Y683" s="431"/>
      <c r="Z683" s="431">
        <v>152.6</v>
      </c>
      <c r="AA683" s="431">
        <v>152.6</v>
      </c>
      <c r="AB683" s="431"/>
      <c r="AC683" s="431"/>
      <c r="AD683" s="431"/>
      <c r="AE683" s="431">
        <v>0</v>
      </c>
      <c r="AF683" s="431">
        <v>152.6</v>
      </c>
      <c r="AG683" s="431">
        <v>152.6</v>
      </c>
      <c r="AH683" s="431"/>
      <c r="AI683" s="431"/>
      <c r="AJ683" s="431"/>
      <c r="AK683" s="431">
        <v>0</v>
      </c>
      <c r="AL683" s="438"/>
      <c r="AM683" s="435"/>
      <c r="AS683" s="269">
        <f t="shared" si="188"/>
        <v>116.18800000000002</v>
      </c>
      <c r="AT683" s="269">
        <f t="shared" si="189"/>
        <v>152.6</v>
      </c>
      <c r="AU683" s="269">
        <f t="shared" si="190"/>
        <v>0</v>
      </c>
      <c r="AV683" s="269">
        <f t="shared" si="191"/>
        <v>821.18799999999999</v>
      </c>
      <c r="AW683" s="269">
        <f t="shared" si="192"/>
        <v>821.18799999999999</v>
      </c>
    </row>
    <row r="684" spans="1:49" s="273" customFormat="1" ht="30" hidden="1" customHeight="1" outlineLevel="1">
      <c r="A684" s="426"/>
      <c r="B684" s="427" t="s">
        <v>2036</v>
      </c>
      <c r="C684" s="427">
        <v>7544761</v>
      </c>
      <c r="D684" s="426" t="s">
        <v>2037</v>
      </c>
      <c r="E684" s="426" t="s">
        <v>2038</v>
      </c>
      <c r="F684" s="448" t="s">
        <v>2039</v>
      </c>
      <c r="G684" s="426">
        <v>2015</v>
      </c>
      <c r="H684" s="426" t="s">
        <v>2040</v>
      </c>
      <c r="I684" s="431">
        <v>2662</v>
      </c>
      <c r="J684" s="431">
        <v>2662</v>
      </c>
      <c r="K684" s="431"/>
      <c r="L684" s="431"/>
      <c r="M684" s="431">
        <v>0</v>
      </c>
      <c r="N684" s="330"/>
      <c r="O684" s="431"/>
      <c r="P684" s="431"/>
      <c r="Q684" s="330"/>
      <c r="R684" s="431"/>
      <c r="S684" s="431"/>
      <c r="T684" s="431">
        <v>963</v>
      </c>
      <c r="U684" s="431">
        <v>963</v>
      </c>
      <c r="V684" s="431"/>
      <c r="W684" s="431">
        <v>963</v>
      </c>
      <c r="X684" s="431">
        <v>963</v>
      </c>
      <c r="Y684" s="431"/>
      <c r="Z684" s="431">
        <v>1698.5250000000001</v>
      </c>
      <c r="AA684" s="431">
        <v>1698.5250000000001</v>
      </c>
      <c r="AB684" s="431"/>
      <c r="AC684" s="431"/>
      <c r="AD684" s="431"/>
      <c r="AE684" s="431">
        <v>0</v>
      </c>
      <c r="AF684" s="431">
        <v>1698.5250000000001</v>
      </c>
      <c r="AG684" s="431">
        <v>1698.5250000000001</v>
      </c>
      <c r="AH684" s="431"/>
      <c r="AI684" s="431"/>
      <c r="AJ684" s="431"/>
      <c r="AK684" s="431">
        <v>0</v>
      </c>
      <c r="AL684" s="438"/>
      <c r="AM684" s="435"/>
      <c r="AS684" s="269">
        <f t="shared" si="188"/>
        <v>0.47499999999990905</v>
      </c>
      <c r="AT684" s="269">
        <f t="shared" si="189"/>
        <v>1698.5250000000001</v>
      </c>
      <c r="AU684" s="269">
        <f t="shared" si="190"/>
        <v>0</v>
      </c>
      <c r="AV684" s="269">
        <f t="shared" si="191"/>
        <v>963.47499999999991</v>
      </c>
      <c r="AW684" s="269">
        <f t="shared" si="192"/>
        <v>963.47499999999991</v>
      </c>
    </row>
    <row r="685" spans="1:49" s="273" customFormat="1" ht="30" hidden="1" customHeight="1" outlineLevel="1">
      <c r="A685" s="426"/>
      <c r="B685" s="427" t="s">
        <v>2041</v>
      </c>
      <c r="C685" s="427">
        <v>7495043</v>
      </c>
      <c r="D685" s="426" t="s">
        <v>2037</v>
      </c>
      <c r="E685" s="426" t="s">
        <v>2038</v>
      </c>
      <c r="F685" s="448" t="s">
        <v>2042</v>
      </c>
      <c r="G685" s="426">
        <v>2015</v>
      </c>
      <c r="H685" s="426" t="s">
        <v>2043</v>
      </c>
      <c r="I685" s="431">
        <v>1451.748533</v>
      </c>
      <c r="J685" s="431">
        <v>1265.9000000000001</v>
      </c>
      <c r="K685" s="431"/>
      <c r="L685" s="431"/>
      <c r="M685" s="431">
        <v>185.848533</v>
      </c>
      <c r="N685" s="330"/>
      <c r="O685" s="431"/>
      <c r="P685" s="431"/>
      <c r="Q685" s="330"/>
      <c r="R685" s="431"/>
      <c r="S685" s="431"/>
      <c r="T685" s="431">
        <v>940</v>
      </c>
      <c r="U685" s="431">
        <v>940</v>
      </c>
      <c r="V685" s="431"/>
      <c r="W685" s="431">
        <v>940</v>
      </c>
      <c r="X685" s="431">
        <v>940</v>
      </c>
      <c r="Y685" s="431"/>
      <c r="Z685" s="431">
        <v>348.84853299999997</v>
      </c>
      <c r="AA685" s="431">
        <v>163</v>
      </c>
      <c r="AB685" s="431"/>
      <c r="AC685" s="431"/>
      <c r="AD685" s="431"/>
      <c r="AE685" s="431">
        <v>185.848533</v>
      </c>
      <c r="AF685" s="431">
        <v>348.84853299999997</v>
      </c>
      <c r="AG685" s="431">
        <v>163</v>
      </c>
      <c r="AH685" s="431"/>
      <c r="AI685" s="431"/>
      <c r="AJ685" s="431"/>
      <c r="AK685" s="431">
        <v>185.848533</v>
      </c>
      <c r="AL685" s="438"/>
      <c r="AM685" s="435"/>
      <c r="AS685" s="269">
        <f t="shared" si="188"/>
        <v>162.89999999999998</v>
      </c>
      <c r="AT685" s="269">
        <f t="shared" si="189"/>
        <v>162.99999999999997</v>
      </c>
      <c r="AU685" s="269">
        <f t="shared" si="190"/>
        <v>0</v>
      </c>
      <c r="AV685" s="269">
        <f t="shared" si="191"/>
        <v>1102.9000000000001</v>
      </c>
      <c r="AW685" s="269">
        <f t="shared" si="192"/>
        <v>1102.9000000000001</v>
      </c>
    </row>
    <row r="686" spans="1:49" s="273" customFormat="1" ht="30" hidden="1" customHeight="1" outlineLevel="1">
      <c r="A686" s="426"/>
      <c r="B686" s="427" t="s">
        <v>2044</v>
      </c>
      <c r="C686" s="427">
        <v>7537582</v>
      </c>
      <c r="D686" s="426" t="s">
        <v>2045</v>
      </c>
      <c r="E686" s="426" t="s">
        <v>2046</v>
      </c>
      <c r="F686" s="426" t="s">
        <v>2047</v>
      </c>
      <c r="G686" s="426">
        <v>2015</v>
      </c>
      <c r="H686" s="426" t="s">
        <v>2048</v>
      </c>
      <c r="I686" s="431">
        <v>904.88800000000003</v>
      </c>
      <c r="J686" s="431">
        <v>904.88800000000003</v>
      </c>
      <c r="K686" s="431"/>
      <c r="L686" s="431"/>
      <c r="M686" s="431">
        <v>0</v>
      </c>
      <c r="N686" s="330"/>
      <c r="O686" s="431"/>
      <c r="P686" s="431"/>
      <c r="Q686" s="330"/>
      <c r="R686" s="431"/>
      <c r="S686" s="431"/>
      <c r="T686" s="431">
        <v>707</v>
      </c>
      <c r="U686" s="431">
        <v>707</v>
      </c>
      <c r="V686" s="431"/>
      <c r="W686" s="431">
        <v>707</v>
      </c>
      <c r="X686" s="431">
        <v>707</v>
      </c>
      <c r="Y686" s="431"/>
      <c r="Z686" s="431">
        <v>103.3</v>
      </c>
      <c r="AA686" s="431">
        <v>103.3</v>
      </c>
      <c r="AB686" s="431"/>
      <c r="AC686" s="431"/>
      <c r="AD686" s="431"/>
      <c r="AE686" s="431">
        <v>0</v>
      </c>
      <c r="AF686" s="431">
        <v>103.3</v>
      </c>
      <c r="AG686" s="431">
        <v>103.3</v>
      </c>
      <c r="AH686" s="431"/>
      <c r="AI686" s="431"/>
      <c r="AJ686" s="431"/>
      <c r="AK686" s="431">
        <v>0</v>
      </c>
      <c r="AL686" s="438"/>
      <c r="AM686" s="435"/>
      <c r="AS686" s="269">
        <f t="shared" si="188"/>
        <v>94.588000000000036</v>
      </c>
      <c r="AT686" s="269">
        <f t="shared" si="189"/>
        <v>103.3</v>
      </c>
      <c r="AU686" s="269">
        <f t="shared" si="190"/>
        <v>0</v>
      </c>
      <c r="AV686" s="269">
        <f t="shared" si="191"/>
        <v>801.58800000000008</v>
      </c>
      <c r="AW686" s="269">
        <f t="shared" si="192"/>
        <v>801.58800000000008</v>
      </c>
    </row>
    <row r="687" spans="1:49" s="273" customFormat="1" ht="30" hidden="1" customHeight="1" outlineLevel="1">
      <c r="A687" s="426"/>
      <c r="B687" s="427" t="s">
        <v>2049</v>
      </c>
      <c r="C687" s="427">
        <v>7536729</v>
      </c>
      <c r="D687" s="426" t="s">
        <v>2050</v>
      </c>
      <c r="E687" s="426" t="s">
        <v>2051</v>
      </c>
      <c r="F687" s="426" t="s">
        <v>2052</v>
      </c>
      <c r="G687" s="426">
        <v>2015</v>
      </c>
      <c r="H687" s="426" t="s">
        <v>2053</v>
      </c>
      <c r="I687" s="431">
        <v>902.81</v>
      </c>
      <c r="J687" s="431">
        <v>902.81</v>
      </c>
      <c r="K687" s="431"/>
      <c r="L687" s="431"/>
      <c r="M687" s="431">
        <v>0</v>
      </c>
      <c r="N687" s="330"/>
      <c r="O687" s="431"/>
      <c r="P687" s="431"/>
      <c r="Q687" s="330"/>
      <c r="R687" s="431"/>
      <c r="S687" s="431"/>
      <c r="T687" s="431">
        <v>446</v>
      </c>
      <c r="U687" s="431">
        <v>446</v>
      </c>
      <c r="V687" s="431"/>
      <c r="W687" s="431">
        <v>446</v>
      </c>
      <c r="X687" s="431">
        <v>446</v>
      </c>
      <c r="Y687" s="431"/>
      <c r="Z687" s="431">
        <v>362</v>
      </c>
      <c r="AA687" s="431">
        <v>362</v>
      </c>
      <c r="AB687" s="431"/>
      <c r="AC687" s="431"/>
      <c r="AD687" s="431"/>
      <c r="AE687" s="431">
        <v>0</v>
      </c>
      <c r="AF687" s="431">
        <v>362</v>
      </c>
      <c r="AG687" s="431">
        <v>362</v>
      </c>
      <c r="AH687" s="431"/>
      <c r="AI687" s="431"/>
      <c r="AJ687" s="431"/>
      <c r="AK687" s="431">
        <v>0</v>
      </c>
      <c r="AL687" s="438"/>
      <c r="AM687" s="435"/>
      <c r="AS687" s="269">
        <f t="shared" si="188"/>
        <v>94.809999999999945</v>
      </c>
      <c r="AT687" s="269">
        <f t="shared" si="189"/>
        <v>362</v>
      </c>
      <c r="AU687" s="269">
        <f t="shared" si="190"/>
        <v>0</v>
      </c>
      <c r="AV687" s="269">
        <f t="shared" si="191"/>
        <v>540.80999999999995</v>
      </c>
      <c r="AW687" s="269">
        <f t="shared" si="192"/>
        <v>540.80999999999995</v>
      </c>
    </row>
    <row r="688" spans="1:49" s="273" customFormat="1" ht="30" hidden="1" customHeight="1" outlineLevel="1">
      <c r="A688" s="424" t="s">
        <v>51</v>
      </c>
      <c r="B688" s="425" t="s">
        <v>255</v>
      </c>
      <c r="C688" s="425"/>
      <c r="D688" s="424"/>
      <c r="E688" s="424"/>
      <c r="F688" s="424"/>
      <c r="G688" s="424"/>
      <c r="H688" s="424"/>
      <c r="I688" s="430">
        <f>I689</f>
        <v>20863.047999999999</v>
      </c>
      <c r="J688" s="430">
        <f>J689</f>
        <v>19374.403999999995</v>
      </c>
      <c r="K688" s="430">
        <f>K689</f>
        <v>0</v>
      </c>
      <c r="L688" s="430">
        <f>L689</f>
        <v>0</v>
      </c>
      <c r="M688" s="430">
        <f>M689</f>
        <v>1488.6479999999999</v>
      </c>
      <c r="N688" s="330"/>
      <c r="O688" s="430">
        <f>O689</f>
        <v>15033</v>
      </c>
      <c r="P688" s="430">
        <f>P689</f>
        <v>13814</v>
      </c>
      <c r="Q688" s="330"/>
      <c r="R688" s="430">
        <f t="shared" ref="R688:AK688" si="197">R689</f>
        <v>0</v>
      </c>
      <c r="S688" s="430">
        <f t="shared" si="197"/>
        <v>1219</v>
      </c>
      <c r="T688" s="430">
        <f t="shared" si="197"/>
        <v>0</v>
      </c>
      <c r="U688" s="430">
        <f t="shared" si="197"/>
        <v>0</v>
      </c>
      <c r="V688" s="430">
        <f t="shared" si="197"/>
        <v>0</v>
      </c>
      <c r="W688" s="430">
        <f t="shared" si="197"/>
        <v>0</v>
      </c>
      <c r="X688" s="430">
        <f t="shared" si="197"/>
        <v>0</v>
      </c>
      <c r="Y688" s="430">
        <f t="shared" si="197"/>
        <v>0</v>
      </c>
      <c r="Z688" s="430">
        <f t="shared" si="197"/>
        <v>20791.958999999999</v>
      </c>
      <c r="AA688" s="430">
        <f t="shared" si="197"/>
        <v>19303.310999999998</v>
      </c>
      <c r="AB688" s="430">
        <f t="shared" si="197"/>
        <v>0</v>
      </c>
      <c r="AC688" s="430">
        <f t="shared" si="197"/>
        <v>0</v>
      </c>
      <c r="AD688" s="430">
        <f t="shared" si="197"/>
        <v>0</v>
      </c>
      <c r="AE688" s="430">
        <f t="shared" si="197"/>
        <v>1488.6479999999999</v>
      </c>
      <c r="AF688" s="430">
        <f t="shared" si="197"/>
        <v>20791.459000000003</v>
      </c>
      <c r="AG688" s="430">
        <f t="shared" si="197"/>
        <v>19302.811000000002</v>
      </c>
      <c r="AH688" s="430">
        <f t="shared" si="197"/>
        <v>0</v>
      </c>
      <c r="AI688" s="430">
        <f t="shared" si="197"/>
        <v>0</v>
      </c>
      <c r="AJ688" s="430">
        <f t="shared" si="197"/>
        <v>0</v>
      </c>
      <c r="AK688" s="430">
        <f t="shared" si="197"/>
        <v>1488.6479999999999</v>
      </c>
      <c r="AL688" s="436"/>
      <c r="AM688" s="435"/>
      <c r="AS688" s="269">
        <f t="shared" si="188"/>
        <v>71.588999999996304</v>
      </c>
      <c r="AT688" s="269">
        <f t="shared" si="189"/>
        <v>19302.811000000002</v>
      </c>
      <c r="AU688" s="269">
        <f t="shared" si="190"/>
        <v>0</v>
      </c>
      <c r="AV688" s="269">
        <f t="shared" si="191"/>
        <v>71.592999999993481</v>
      </c>
      <c r="AW688" s="269">
        <f t="shared" si="192"/>
        <v>71.588999999996304</v>
      </c>
    </row>
    <row r="689" spans="1:49" s="273" customFormat="1" ht="30" hidden="1" customHeight="1" outlineLevel="1">
      <c r="A689" s="424"/>
      <c r="B689" s="425" t="s">
        <v>1213</v>
      </c>
      <c r="C689" s="425"/>
      <c r="D689" s="424"/>
      <c r="E689" s="424"/>
      <c r="F689" s="424"/>
      <c r="G689" s="424"/>
      <c r="H689" s="424"/>
      <c r="I689" s="430">
        <f>SUM(I690:I711)</f>
        <v>20863.047999999999</v>
      </c>
      <c r="J689" s="430">
        <f>SUM(J690:J711)</f>
        <v>19374.403999999995</v>
      </c>
      <c r="K689" s="430">
        <f>SUM(K690:K711)</f>
        <v>0</v>
      </c>
      <c r="L689" s="430">
        <f>SUM(L690:L711)</f>
        <v>0</v>
      </c>
      <c r="M689" s="430">
        <f>SUM(M690:M711)</f>
        <v>1488.6479999999999</v>
      </c>
      <c r="N689" s="330"/>
      <c r="O689" s="430">
        <f>SUM(O690:O711)</f>
        <v>15033</v>
      </c>
      <c r="P689" s="430">
        <f>SUM(P690:P711)</f>
        <v>13814</v>
      </c>
      <c r="Q689" s="330"/>
      <c r="R689" s="430">
        <f t="shared" ref="R689:AK689" si="198">SUM(R690:R711)</f>
        <v>0</v>
      </c>
      <c r="S689" s="430">
        <f t="shared" si="198"/>
        <v>1219</v>
      </c>
      <c r="T689" s="430">
        <f t="shared" si="198"/>
        <v>0</v>
      </c>
      <c r="U689" s="430">
        <f t="shared" si="198"/>
        <v>0</v>
      </c>
      <c r="V689" s="430">
        <f t="shared" si="198"/>
        <v>0</v>
      </c>
      <c r="W689" s="430">
        <f t="shared" si="198"/>
        <v>0</v>
      </c>
      <c r="X689" s="430">
        <f t="shared" si="198"/>
        <v>0</v>
      </c>
      <c r="Y689" s="430">
        <f t="shared" si="198"/>
        <v>0</v>
      </c>
      <c r="Z689" s="430">
        <f t="shared" si="198"/>
        <v>20791.958999999999</v>
      </c>
      <c r="AA689" s="430">
        <f t="shared" si="198"/>
        <v>19303.310999999998</v>
      </c>
      <c r="AB689" s="430">
        <f t="shared" si="198"/>
        <v>0</v>
      </c>
      <c r="AC689" s="430">
        <f t="shared" si="198"/>
        <v>0</v>
      </c>
      <c r="AD689" s="430">
        <f t="shared" si="198"/>
        <v>0</v>
      </c>
      <c r="AE689" s="430">
        <f t="shared" si="198"/>
        <v>1488.6479999999999</v>
      </c>
      <c r="AF689" s="430">
        <f t="shared" si="198"/>
        <v>20791.459000000003</v>
      </c>
      <c r="AG689" s="430">
        <f t="shared" si="198"/>
        <v>19302.811000000002</v>
      </c>
      <c r="AH689" s="430">
        <f t="shared" si="198"/>
        <v>0</v>
      </c>
      <c r="AI689" s="430">
        <f t="shared" si="198"/>
        <v>0</v>
      </c>
      <c r="AJ689" s="430">
        <f t="shared" si="198"/>
        <v>0</v>
      </c>
      <c r="AK689" s="430">
        <f t="shared" si="198"/>
        <v>1488.6479999999999</v>
      </c>
      <c r="AL689" s="436"/>
      <c r="AM689" s="435"/>
      <c r="AS689" s="269">
        <f t="shared" si="188"/>
        <v>71.588999999996304</v>
      </c>
      <c r="AT689" s="269">
        <f t="shared" si="189"/>
        <v>19302.811000000002</v>
      </c>
      <c r="AU689" s="269">
        <f t="shared" si="190"/>
        <v>0</v>
      </c>
      <c r="AV689" s="269">
        <f t="shared" si="191"/>
        <v>71.592999999993481</v>
      </c>
      <c r="AW689" s="269">
        <f t="shared" si="192"/>
        <v>71.588999999996304</v>
      </c>
    </row>
    <row r="690" spans="1:49" s="273" customFormat="1" ht="30" hidden="1" customHeight="1" outlineLevel="1">
      <c r="A690" s="426"/>
      <c r="B690" s="427" t="s">
        <v>2054</v>
      </c>
      <c r="C690" s="427">
        <v>7606229</v>
      </c>
      <c r="D690" s="426" t="s">
        <v>2055</v>
      </c>
      <c r="E690" s="426" t="s">
        <v>2056</v>
      </c>
      <c r="F690" s="426" t="s">
        <v>2057</v>
      </c>
      <c r="G690" s="426" t="s">
        <v>272</v>
      </c>
      <c r="H690" s="426" t="s">
        <v>2058</v>
      </c>
      <c r="I690" s="431">
        <v>1200</v>
      </c>
      <c r="J690" s="431">
        <v>1200</v>
      </c>
      <c r="K690" s="431"/>
      <c r="L690" s="431"/>
      <c r="M690" s="431"/>
      <c r="N690" s="330"/>
      <c r="O690" s="431">
        <f t="shared" ref="O690:O711" si="199">SUM(P690:S690)</f>
        <v>1200</v>
      </c>
      <c r="P690" s="431">
        <v>1130</v>
      </c>
      <c r="Q690" s="330"/>
      <c r="R690" s="431"/>
      <c r="S690" s="431">
        <v>70</v>
      </c>
      <c r="T690" s="431"/>
      <c r="U690" s="431"/>
      <c r="V690" s="431"/>
      <c r="W690" s="431"/>
      <c r="X690" s="431"/>
      <c r="Y690" s="431"/>
      <c r="Z690" s="431">
        <v>1200</v>
      </c>
      <c r="AA690" s="431">
        <v>1200</v>
      </c>
      <c r="AB690" s="431"/>
      <c r="AC690" s="431"/>
      <c r="AD690" s="431"/>
      <c r="AE690" s="431">
        <v>0</v>
      </c>
      <c r="AF690" s="431">
        <v>1200</v>
      </c>
      <c r="AG690" s="431">
        <v>1200</v>
      </c>
      <c r="AH690" s="431"/>
      <c r="AI690" s="431"/>
      <c r="AJ690" s="431"/>
      <c r="AK690" s="431">
        <v>0</v>
      </c>
      <c r="AL690" s="438"/>
      <c r="AM690" s="435"/>
      <c r="AS690" s="269">
        <f t="shared" si="188"/>
        <v>0</v>
      </c>
      <c r="AT690" s="269">
        <f t="shared" si="189"/>
        <v>1200</v>
      </c>
      <c r="AU690" s="269">
        <f t="shared" si="190"/>
        <v>0</v>
      </c>
      <c r="AV690" s="269">
        <f t="shared" si="191"/>
        <v>0</v>
      </c>
      <c r="AW690" s="269">
        <f t="shared" si="192"/>
        <v>0</v>
      </c>
    </row>
    <row r="691" spans="1:49" s="273" customFormat="1" ht="30" hidden="1" customHeight="1" outlineLevel="1">
      <c r="A691" s="426"/>
      <c r="B691" s="427" t="s">
        <v>2059</v>
      </c>
      <c r="C691" s="427">
        <v>7606781</v>
      </c>
      <c r="D691" s="426" t="s">
        <v>2023</v>
      </c>
      <c r="E691" s="426" t="s">
        <v>2060</v>
      </c>
      <c r="F691" s="426" t="s">
        <v>2061</v>
      </c>
      <c r="G691" s="426" t="s">
        <v>272</v>
      </c>
      <c r="H691" s="426" t="s">
        <v>2062</v>
      </c>
      <c r="I691" s="431">
        <v>760.03099999999995</v>
      </c>
      <c r="J691" s="431">
        <v>760.03099999999995</v>
      </c>
      <c r="K691" s="431"/>
      <c r="L691" s="431"/>
      <c r="M691" s="431"/>
      <c r="N691" s="330"/>
      <c r="O691" s="431">
        <f t="shared" si="199"/>
        <v>800</v>
      </c>
      <c r="P691" s="431">
        <v>780</v>
      </c>
      <c r="Q691" s="330"/>
      <c r="R691" s="431"/>
      <c r="S691" s="431">
        <v>20</v>
      </c>
      <c r="T691" s="431"/>
      <c r="U691" s="431"/>
      <c r="V691" s="431"/>
      <c r="W691" s="431"/>
      <c r="X691" s="431"/>
      <c r="Y691" s="431"/>
      <c r="Z691" s="431">
        <v>727.86400000000003</v>
      </c>
      <c r="AA691" s="431">
        <v>727.86400000000003</v>
      </c>
      <c r="AB691" s="431"/>
      <c r="AC691" s="431"/>
      <c r="AD691" s="431"/>
      <c r="AE691" s="431">
        <v>0</v>
      </c>
      <c r="AF691" s="431">
        <v>727.86400000000003</v>
      </c>
      <c r="AG691" s="431">
        <v>727.86400000000003</v>
      </c>
      <c r="AH691" s="431"/>
      <c r="AI691" s="431"/>
      <c r="AJ691" s="431"/>
      <c r="AK691" s="431">
        <v>0</v>
      </c>
      <c r="AL691" s="438"/>
      <c r="AM691" s="435"/>
      <c r="AS691" s="269">
        <f t="shared" si="188"/>
        <v>32.166999999999916</v>
      </c>
      <c r="AT691" s="269">
        <f t="shared" si="189"/>
        <v>727.86400000000003</v>
      </c>
      <c r="AU691" s="269">
        <f t="shared" si="190"/>
        <v>0</v>
      </c>
      <c r="AV691" s="269">
        <f t="shared" si="191"/>
        <v>32.166999999999916</v>
      </c>
      <c r="AW691" s="269">
        <f t="shared" si="192"/>
        <v>32.166999999999916</v>
      </c>
    </row>
    <row r="692" spans="1:49" s="273" customFormat="1" ht="30" hidden="1" customHeight="1" outlineLevel="1">
      <c r="A692" s="426"/>
      <c r="B692" s="427" t="s">
        <v>2063</v>
      </c>
      <c r="C692" s="427">
        <v>7606270</v>
      </c>
      <c r="D692" s="426" t="s">
        <v>2032</v>
      </c>
      <c r="E692" s="426" t="s">
        <v>2064</v>
      </c>
      <c r="F692" s="426" t="s">
        <v>2065</v>
      </c>
      <c r="G692" s="426" t="s">
        <v>272</v>
      </c>
      <c r="H692" s="426" t="s">
        <v>2066</v>
      </c>
      <c r="I692" s="431">
        <v>1246.481</v>
      </c>
      <c r="J692" s="431">
        <v>1246.481</v>
      </c>
      <c r="K692" s="431"/>
      <c r="L692" s="431"/>
      <c r="M692" s="431"/>
      <c r="N692" s="330"/>
      <c r="O692" s="431">
        <f t="shared" si="199"/>
        <v>1300</v>
      </c>
      <c r="P692" s="431">
        <v>1250</v>
      </c>
      <c r="Q692" s="330"/>
      <c r="R692" s="431"/>
      <c r="S692" s="431">
        <v>50</v>
      </c>
      <c r="T692" s="431"/>
      <c r="U692" s="431"/>
      <c r="V692" s="431"/>
      <c r="W692" s="431"/>
      <c r="X692" s="431"/>
      <c r="Y692" s="431"/>
      <c r="Z692" s="431">
        <v>1223.5540000000001</v>
      </c>
      <c r="AA692" s="431">
        <v>1223.5540000000001</v>
      </c>
      <c r="AB692" s="431"/>
      <c r="AC692" s="431"/>
      <c r="AD692" s="431"/>
      <c r="AE692" s="431">
        <v>0</v>
      </c>
      <c r="AF692" s="431">
        <v>1223.5540000000001</v>
      </c>
      <c r="AG692" s="431">
        <v>1223.5540000000001</v>
      </c>
      <c r="AH692" s="431"/>
      <c r="AI692" s="431"/>
      <c r="AJ692" s="431"/>
      <c r="AK692" s="431">
        <v>0</v>
      </c>
      <c r="AL692" s="438"/>
      <c r="AM692" s="435"/>
      <c r="AS692" s="269">
        <f t="shared" si="188"/>
        <v>22.926999999999907</v>
      </c>
      <c r="AT692" s="269">
        <f t="shared" si="189"/>
        <v>1223.5540000000001</v>
      </c>
      <c r="AU692" s="269">
        <f t="shared" si="190"/>
        <v>0</v>
      </c>
      <c r="AV692" s="269">
        <f t="shared" si="191"/>
        <v>22.926999999999907</v>
      </c>
      <c r="AW692" s="269">
        <f t="shared" si="192"/>
        <v>22.926999999999907</v>
      </c>
    </row>
    <row r="693" spans="1:49" s="273" customFormat="1" ht="30" hidden="1" customHeight="1" outlineLevel="1">
      <c r="A693" s="426"/>
      <c r="B693" s="427" t="s">
        <v>2067</v>
      </c>
      <c r="C693" s="427">
        <v>7607479</v>
      </c>
      <c r="D693" s="426" t="s">
        <v>2068</v>
      </c>
      <c r="E693" s="426" t="s">
        <v>2069</v>
      </c>
      <c r="F693" s="426" t="s">
        <v>2070</v>
      </c>
      <c r="G693" s="426" t="s">
        <v>272</v>
      </c>
      <c r="H693" s="426" t="s">
        <v>2071</v>
      </c>
      <c r="I693" s="431">
        <v>371.36799999999999</v>
      </c>
      <c r="J693" s="431">
        <v>310</v>
      </c>
      <c r="K693" s="431"/>
      <c r="L693" s="431"/>
      <c r="M693" s="431">
        <v>61.368000000000002</v>
      </c>
      <c r="N693" s="330"/>
      <c r="O693" s="431">
        <f t="shared" si="199"/>
        <v>400</v>
      </c>
      <c r="P693" s="431">
        <v>310</v>
      </c>
      <c r="Q693" s="330"/>
      <c r="R693" s="431"/>
      <c r="S693" s="431">
        <v>90</v>
      </c>
      <c r="T693" s="431"/>
      <c r="U693" s="431"/>
      <c r="V693" s="431"/>
      <c r="W693" s="431"/>
      <c r="X693" s="431"/>
      <c r="Y693" s="431"/>
      <c r="Z693" s="431">
        <v>369.46300000000002</v>
      </c>
      <c r="AA693" s="431">
        <v>308.09500000000003</v>
      </c>
      <c r="AB693" s="431"/>
      <c r="AC693" s="431"/>
      <c r="AD693" s="431"/>
      <c r="AE693" s="431">
        <v>61.368000000000002</v>
      </c>
      <c r="AF693" s="431">
        <v>369.46300000000002</v>
      </c>
      <c r="AG693" s="431">
        <v>308.09500000000003</v>
      </c>
      <c r="AH693" s="431"/>
      <c r="AI693" s="431"/>
      <c r="AJ693" s="431"/>
      <c r="AK693" s="431">
        <v>61.368000000000002</v>
      </c>
      <c r="AL693" s="438" t="s">
        <v>761</v>
      </c>
      <c r="AM693" s="435"/>
      <c r="AS693" s="269">
        <f t="shared" si="188"/>
        <v>1.9049999999999727</v>
      </c>
      <c r="AT693" s="269">
        <f t="shared" si="189"/>
        <v>308.09500000000003</v>
      </c>
      <c r="AU693" s="269">
        <f t="shared" si="190"/>
        <v>0</v>
      </c>
      <c r="AV693" s="269">
        <f t="shared" si="191"/>
        <v>1.9049999999999727</v>
      </c>
      <c r="AW693" s="269">
        <f t="shared" si="192"/>
        <v>1.9049999999999727</v>
      </c>
    </row>
    <row r="694" spans="1:49" s="273" customFormat="1" ht="30" hidden="1" customHeight="1" outlineLevel="1">
      <c r="A694" s="426"/>
      <c r="B694" s="427" t="s">
        <v>2072</v>
      </c>
      <c r="C694" s="427">
        <v>7608802</v>
      </c>
      <c r="D694" s="426" t="s">
        <v>2068</v>
      </c>
      <c r="E694" s="426" t="s">
        <v>2069</v>
      </c>
      <c r="F694" s="426" t="s">
        <v>2073</v>
      </c>
      <c r="G694" s="426" t="s">
        <v>272</v>
      </c>
      <c r="H694" s="426" t="s">
        <v>2074</v>
      </c>
      <c r="I694" s="431">
        <v>450</v>
      </c>
      <c r="J694" s="431">
        <v>385.04</v>
      </c>
      <c r="K694" s="431"/>
      <c r="L694" s="431"/>
      <c r="M694" s="431">
        <v>64.963999999999999</v>
      </c>
      <c r="N694" s="330"/>
      <c r="O694" s="431">
        <f t="shared" si="199"/>
        <v>450</v>
      </c>
      <c r="P694" s="431">
        <v>434</v>
      </c>
      <c r="Q694" s="330"/>
      <c r="R694" s="431"/>
      <c r="S694" s="431">
        <v>16</v>
      </c>
      <c r="T694" s="431"/>
      <c r="U694" s="431"/>
      <c r="V694" s="431"/>
      <c r="W694" s="431"/>
      <c r="X694" s="431"/>
      <c r="Y694" s="431"/>
      <c r="Z694" s="431">
        <v>446.93900000000002</v>
      </c>
      <c r="AA694" s="431">
        <v>381.97500000000002</v>
      </c>
      <c r="AB694" s="431"/>
      <c r="AC694" s="431"/>
      <c r="AD694" s="431"/>
      <c r="AE694" s="431">
        <v>64.963999999999999</v>
      </c>
      <c r="AF694" s="431">
        <v>446.93900000000002</v>
      </c>
      <c r="AG694" s="431">
        <v>381.97500000000002</v>
      </c>
      <c r="AH694" s="431"/>
      <c r="AI694" s="431"/>
      <c r="AJ694" s="431"/>
      <c r="AK694" s="431">
        <v>64.963999999999999</v>
      </c>
      <c r="AL694" s="438" t="s">
        <v>761</v>
      </c>
      <c r="AM694" s="435"/>
      <c r="AS694" s="269">
        <f t="shared" si="188"/>
        <v>3.0609999999999786</v>
      </c>
      <c r="AT694" s="269">
        <f t="shared" si="189"/>
        <v>381.97500000000002</v>
      </c>
      <c r="AU694" s="269">
        <f t="shared" si="190"/>
        <v>0</v>
      </c>
      <c r="AV694" s="269">
        <f t="shared" si="191"/>
        <v>3.0649999999999977</v>
      </c>
      <c r="AW694" s="269">
        <f t="shared" si="192"/>
        <v>3.0609999999999786</v>
      </c>
    </row>
    <row r="695" spans="1:49" s="273" customFormat="1" ht="30" hidden="1" customHeight="1" outlineLevel="1">
      <c r="A695" s="426"/>
      <c r="B695" s="427" t="s">
        <v>2075</v>
      </c>
      <c r="C695" s="427">
        <v>7606238</v>
      </c>
      <c r="D695" s="426" t="s">
        <v>2055</v>
      </c>
      <c r="E695" s="426" t="s">
        <v>2076</v>
      </c>
      <c r="F695" s="426" t="s">
        <v>2077</v>
      </c>
      <c r="G695" s="426" t="s">
        <v>272</v>
      </c>
      <c r="H695" s="426" t="s">
        <v>2078</v>
      </c>
      <c r="I695" s="431">
        <v>672.37599999999998</v>
      </c>
      <c r="J695" s="431">
        <v>567.42999999999995</v>
      </c>
      <c r="K695" s="431"/>
      <c r="L695" s="431"/>
      <c r="M695" s="431">
        <v>104.946</v>
      </c>
      <c r="N695" s="330"/>
      <c r="O695" s="431">
        <f t="shared" si="199"/>
        <v>1150</v>
      </c>
      <c r="P695" s="431">
        <v>920</v>
      </c>
      <c r="Q695" s="330"/>
      <c r="R695" s="431"/>
      <c r="S695" s="431">
        <v>230</v>
      </c>
      <c r="T695" s="431"/>
      <c r="U695" s="431"/>
      <c r="V695" s="431"/>
      <c r="W695" s="431"/>
      <c r="X695" s="431"/>
      <c r="Y695" s="431"/>
      <c r="Z695" s="431">
        <v>672.37599999999998</v>
      </c>
      <c r="AA695" s="431">
        <v>567.42999999999995</v>
      </c>
      <c r="AB695" s="431"/>
      <c r="AC695" s="431"/>
      <c r="AD695" s="431"/>
      <c r="AE695" s="431">
        <v>104.946</v>
      </c>
      <c r="AF695" s="431">
        <v>672.37599999999998</v>
      </c>
      <c r="AG695" s="431">
        <v>567.42999999999995</v>
      </c>
      <c r="AH695" s="431"/>
      <c r="AI695" s="431"/>
      <c r="AJ695" s="431"/>
      <c r="AK695" s="431">
        <v>104.946</v>
      </c>
      <c r="AL695" s="438" t="s">
        <v>761</v>
      </c>
      <c r="AM695" s="435"/>
      <c r="AS695" s="269">
        <f t="shared" si="188"/>
        <v>0</v>
      </c>
      <c r="AT695" s="269">
        <f t="shared" si="189"/>
        <v>567.42999999999995</v>
      </c>
      <c r="AU695" s="269">
        <f t="shared" si="190"/>
        <v>0</v>
      </c>
      <c r="AV695" s="269">
        <f t="shared" si="191"/>
        <v>0</v>
      </c>
      <c r="AW695" s="269">
        <f t="shared" si="192"/>
        <v>0</v>
      </c>
    </row>
    <row r="696" spans="1:49" s="273" customFormat="1" ht="30" hidden="1" customHeight="1" outlineLevel="1">
      <c r="A696" s="426"/>
      <c r="B696" s="427" t="s">
        <v>2079</v>
      </c>
      <c r="C696" s="427">
        <v>7604099</v>
      </c>
      <c r="D696" s="426" t="s">
        <v>2080</v>
      </c>
      <c r="E696" s="426" t="s">
        <v>2024</v>
      </c>
      <c r="F696" s="426" t="s">
        <v>2081</v>
      </c>
      <c r="G696" s="426" t="s">
        <v>272</v>
      </c>
      <c r="H696" s="426" t="s">
        <v>2082</v>
      </c>
      <c r="I696" s="431">
        <v>366.125</v>
      </c>
      <c r="J696" s="431">
        <v>305.26600000000002</v>
      </c>
      <c r="K696" s="431"/>
      <c r="L696" s="431"/>
      <c r="M696" s="431">
        <v>60.859000000000002</v>
      </c>
      <c r="N696" s="330"/>
      <c r="O696" s="431">
        <f t="shared" si="199"/>
        <v>370</v>
      </c>
      <c r="P696" s="431">
        <v>311</v>
      </c>
      <c r="Q696" s="330"/>
      <c r="R696" s="431"/>
      <c r="S696" s="431">
        <v>59</v>
      </c>
      <c r="T696" s="431"/>
      <c r="U696" s="431"/>
      <c r="V696" s="431"/>
      <c r="W696" s="431"/>
      <c r="X696" s="431"/>
      <c r="Y696" s="431"/>
      <c r="Z696" s="431">
        <v>359.79599999999999</v>
      </c>
      <c r="AA696" s="431">
        <v>298.93700000000001</v>
      </c>
      <c r="AB696" s="431"/>
      <c r="AC696" s="431"/>
      <c r="AD696" s="431"/>
      <c r="AE696" s="431">
        <v>60.859000000000002</v>
      </c>
      <c r="AF696" s="431">
        <v>359.79599999999999</v>
      </c>
      <c r="AG696" s="431">
        <v>298.93700000000001</v>
      </c>
      <c r="AH696" s="431"/>
      <c r="AI696" s="431"/>
      <c r="AJ696" s="431"/>
      <c r="AK696" s="431">
        <v>60.859000000000002</v>
      </c>
      <c r="AL696" s="438" t="s">
        <v>761</v>
      </c>
      <c r="AM696" s="435"/>
      <c r="AS696" s="269">
        <f t="shared" si="188"/>
        <v>6.3290000000000077</v>
      </c>
      <c r="AT696" s="269">
        <f t="shared" si="189"/>
        <v>298.93700000000001</v>
      </c>
      <c r="AU696" s="269">
        <f t="shared" si="190"/>
        <v>0</v>
      </c>
      <c r="AV696" s="269">
        <f t="shared" si="191"/>
        <v>6.3290000000000077</v>
      </c>
      <c r="AW696" s="269">
        <f t="shared" si="192"/>
        <v>6.3290000000000077</v>
      </c>
    </row>
    <row r="697" spans="1:49" s="273" customFormat="1" ht="30" hidden="1" customHeight="1" outlineLevel="1">
      <c r="A697" s="426"/>
      <c r="B697" s="427" t="s">
        <v>2083</v>
      </c>
      <c r="C697" s="427">
        <v>7595093</v>
      </c>
      <c r="D697" s="426" t="s">
        <v>2033</v>
      </c>
      <c r="E697" s="426" t="s">
        <v>2033</v>
      </c>
      <c r="F697" s="426" t="s">
        <v>2084</v>
      </c>
      <c r="G697" s="426" t="s">
        <v>272</v>
      </c>
      <c r="H697" s="426" t="s">
        <v>2085</v>
      </c>
      <c r="I697" s="431">
        <v>758.11400000000003</v>
      </c>
      <c r="J697" s="431">
        <v>649</v>
      </c>
      <c r="K697" s="431"/>
      <c r="L697" s="431"/>
      <c r="M697" s="431">
        <v>109.114</v>
      </c>
      <c r="N697" s="330"/>
      <c r="O697" s="431">
        <f t="shared" si="199"/>
        <v>800</v>
      </c>
      <c r="P697" s="431">
        <v>649</v>
      </c>
      <c r="Q697" s="330"/>
      <c r="R697" s="431"/>
      <c r="S697" s="431">
        <v>151</v>
      </c>
      <c r="T697" s="431"/>
      <c r="U697" s="431"/>
      <c r="V697" s="431"/>
      <c r="W697" s="431"/>
      <c r="X697" s="431"/>
      <c r="Y697" s="431"/>
      <c r="Z697" s="431">
        <v>758.11400000000003</v>
      </c>
      <c r="AA697" s="431">
        <v>649</v>
      </c>
      <c r="AB697" s="431"/>
      <c r="AC697" s="431"/>
      <c r="AD697" s="431"/>
      <c r="AE697" s="431">
        <v>109.114</v>
      </c>
      <c r="AF697" s="431">
        <v>758.11400000000003</v>
      </c>
      <c r="AG697" s="431">
        <v>649</v>
      </c>
      <c r="AH697" s="431"/>
      <c r="AI697" s="431"/>
      <c r="AJ697" s="431"/>
      <c r="AK697" s="431">
        <v>109.114</v>
      </c>
      <c r="AL697" s="438" t="s">
        <v>761</v>
      </c>
      <c r="AM697" s="435"/>
      <c r="AS697" s="269">
        <f t="shared" si="188"/>
        <v>0</v>
      </c>
      <c r="AT697" s="269">
        <f t="shared" si="189"/>
        <v>649</v>
      </c>
      <c r="AU697" s="269">
        <f t="shared" si="190"/>
        <v>0</v>
      </c>
      <c r="AV697" s="269">
        <f t="shared" si="191"/>
        <v>0</v>
      </c>
      <c r="AW697" s="269">
        <f t="shared" si="192"/>
        <v>0</v>
      </c>
    </row>
    <row r="698" spans="1:49" s="273" customFormat="1" ht="30" hidden="1" customHeight="1" outlineLevel="1">
      <c r="A698" s="426"/>
      <c r="B698" s="427" t="s">
        <v>2086</v>
      </c>
      <c r="C698" s="427">
        <v>7592037</v>
      </c>
      <c r="D698" s="426" t="s">
        <v>2012</v>
      </c>
      <c r="E698" s="426" t="s">
        <v>2087</v>
      </c>
      <c r="F698" s="426" t="s">
        <v>2088</v>
      </c>
      <c r="G698" s="426" t="s">
        <v>272</v>
      </c>
      <c r="H698" s="426" t="s">
        <v>2089</v>
      </c>
      <c r="I698" s="431">
        <v>1286.3219999999999</v>
      </c>
      <c r="J698" s="431">
        <v>1078.7</v>
      </c>
      <c r="K698" s="431"/>
      <c r="L698" s="431"/>
      <c r="M698" s="431">
        <v>207.62200000000001</v>
      </c>
      <c r="N698" s="330"/>
      <c r="O698" s="431">
        <f t="shared" si="199"/>
        <v>1200</v>
      </c>
      <c r="P698" s="431">
        <v>1150</v>
      </c>
      <c r="Q698" s="330"/>
      <c r="R698" s="431"/>
      <c r="S698" s="431">
        <v>50</v>
      </c>
      <c r="T698" s="431"/>
      <c r="U698" s="431"/>
      <c r="V698" s="431"/>
      <c r="W698" s="431"/>
      <c r="X698" s="431"/>
      <c r="Y698" s="431"/>
      <c r="Z698" s="431">
        <v>1281.6220000000001</v>
      </c>
      <c r="AA698" s="431">
        <v>1074</v>
      </c>
      <c r="AB698" s="431"/>
      <c r="AC698" s="431"/>
      <c r="AD698" s="431"/>
      <c r="AE698" s="431">
        <v>207.62200000000001</v>
      </c>
      <c r="AF698" s="431">
        <v>1281.6220000000001</v>
      </c>
      <c r="AG698" s="431">
        <v>1074</v>
      </c>
      <c r="AH698" s="431"/>
      <c r="AI698" s="431"/>
      <c r="AJ698" s="431"/>
      <c r="AK698" s="431">
        <v>207.62200000000001</v>
      </c>
      <c r="AL698" s="438" t="s">
        <v>761</v>
      </c>
      <c r="AM698" s="435"/>
      <c r="AS698" s="269">
        <f t="shared" si="188"/>
        <v>4.6999999999998181</v>
      </c>
      <c r="AT698" s="269">
        <f t="shared" si="189"/>
        <v>1074</v>
      </c>
      <c r="AU698" s="269">
        <f t="shared" si="190"/>
        <v>0</v>
      </c>
      <c r="AV698" s="269">
        <f t="shared" si="191"/>
        <v>4.7000000000000455</v>
      </c>
      <c r="AW698" s="269">
        <f t="shared" si="192"/>
        <v>4.6999999999998181</v>
      </c>
    </row>
    <row r="699" spans="1:49" s="273" customFormat="1" ht="30" hidden="1" customHeight="1" outlineLevel="1">
      <c r="A699" s="426"/>
      <c r="B699" s="427" t="s">
        <v>2090</v>
      </c>
      <c r="C699" s="427">
        <v>7637513</v>
      </c>
      <c r="D699" s="426" t="s">
        <v>2091</v>
      </c>
      <c r="E699" s="426" t="s">
        <v>2019</v>
      </c>
      <c r="F699" s="426" t="s">
        <v>2092</v>
      </c>
      <c r="G699" s="426" t="s">
        <v>1030</v>
      </c>
      <c r="H699" s="426" t="s">
        <v>2093</v>
      </c>
      <c r="I699" s="431">
        <v>1016.956</v>
      </c>
      <c r="J699" s="431">
        <v>996.95600000000002</v>
      </c>
      <c r="K699" s="431"/>
      <c r="L699" s="431"/>
      <c r="M699" s="431">
        <v>20</v>
      </c>
      <c r="N699" s="330"/>
      <c r="O699" s="431">
        <f t="shared" si="199"/>
        <v>1100</v>
      </c>
      <c r="P699" s="431">
        <v>1000</v>
      </c>
      <c r="Q699" s="330"/>
      <c r="R699" s="431"/>
      <c r="S699" s="431">
        <v>100</v>
      </c>
      <c r="T699" s="431"/>
      <c r="U699" s="431"/>
      <c r="V699" s="431"/>
      <c r="W699" s="431"/>
      <c r="X699" s="431"/>
      <c r="Y699" s="431"/>
      <c r="Z699" s="431">
        <v>1016.956</v>
      </c>
      <c r="AA699" s="431">
        <v>996.95600000000002</v>
      </c>
      <c r="AB699" s="431"/>
      <c r="AC699" s="431"/>
      <c r="AD699" s="431"/>
      <c r="AE699" s="431">
        <v>20</v>
      </c>
      <c r="AF699" s="431">
        <v>1016.956</v>
      </c>
      <c r="AG699" s="431">
        <v>996.95600000000002</v>
      </c>
      <c r="AH699" s="431"/>
      <c r="AI699" s="431"/>
      <c r="AJ699" s="431"/>
      <c r="AK699" s="431">
        <v>20</v>
      </c>
      <c r="AL699" s="438"/>
      <c r="AM699" s="435"/>
      <c r="AS699" s="269">
        <f t="shared" si="188"/>
        <v>0</v>
      </c>
      <c r="AT699" s="269">
        <f t="shared" si="189"/>
        <v>996.95600000000002</v>
      </c>
      <c r="AU699" s="269">
        <f t="shared" si="190"/>
        <v>0</v>
      </c>
      <c r="AV699" s="269">
        <f t="shared" si="191"/>
        <v>0</v>
      </c>
      <c r="AW699" s="269">
        <f t="shared" si="192"/>
        <v>0</v>
      </c>
    </row>
    <row r="700" spans="1:49" s="273" customFormat="1" ht="30" hidden="1" customHeight="1" outlineLevel="1">
      <c r="A700" s="426"/>
      <c r="B700" s="427" t="s">
        <v>2094</v>
      </c>
      <c r="C700" s="427"/>
      <c r="D700" s="426" t="s">
        <v>2023</v>
      </c>
      <c r="E700" s="426" t="s">
        <v>2024</v>
      </c>
      <c r="F700" s="426" t="s">
        <v>2095</v>
      </c>
      <c r="G700" s="426">
        <v>2017</v>
      </c>
      <c r="H700" s="426" t="s">
        <v>2096</v>
      </c>
      <c r="I700" s="431">
        <v>756</v>
      </c>
      <c r="J700" s="431">
        <v>726</v>
      </c>
      <c r="K700" s="431"/>
      <c r="L700" s="431"/>
      <c r="M700" s="431">
        <f>I700-J700</f>
        <v>30</v>
      </c>
      <c r="N700" s="330"/>
      <c r="O700" s="431">
        <f t="shared" si="199"/>
        <v>756</v>
      </c>
      <c r="P700" s="431">
        <v>726</v>
      </c>
      <c r="Q700" s="330"/>
      <c r="R700" s="431"/>
      <c r="S700" s="431">
        <v>30</v>
      </c>
      <c r="T700" s="431"/>
      <c r="U700" s="431"/>
      <c r="V700" s="431"/>
      <c r="W700" s="431"/>
      <c r="X700" s="431"/>
      <c r="Y700" s="431"/>
      <c r="Z700" s="431">
        <v>756</v>
      </c>
      <c r="AA700" s="431">
        <v>726</v>
      </c>
      <c r="AB700" s="431"/>
      <c r="AC700" s="431"/>
      <c r="AD700" s="431"/>
      <c r="AE700" s="431">
        <v>30</v>
      </c>
      <c r="AF700" s="431">
        <v>756</v>
      </c>
      <c r="AG700" s="431">
        <v>726</v>
      </c>
      <c r="AH700" s="431"/>
      <c r="AI700" s="431"/>
      <c r="AJ700" s="431"/>
      <c r="AK700" s="431">
        <v>30</v>
      </c>
      <c r="AL700" s="438" t="s">
        <v>761</v>
      </c>
      <c r="AM700" s="435"/>
      <c r="AS700" s="269">
        <f t="shared" si="188"/>
        <v>0</v>
      </c>
      <c r="AT700" s="269">
        <f t="shared" si="189"/>
        <v>726</v>
      </c>
      <c r="AU700" s="269">
        <f t="shared" si="190"/>
        <v>0</v>
      </c>
      <c r="AV700" s="269">
        <f t="shared" si="191"/>
        <v>0</v>
      </c>
      <c r="AW700" s="269">
        <f t="shared" si="192"/>
        <v>0</v>
      </c>
    </row>
    <row r="701" spans="1:49" s="273" customFormat="1" ht="30" hidden="1" customHeight="1" outlineLevel="1">
      <c r="A701" s="426"/>
      <c r="B701" s="427" t="s">
        <v>2097</v>
      </c>
      <c r="C701" s="427"/>
      <c r="D701" s="426" t="s">
        <v>2091</v>
      </c>
      <c r="E701" s="426" t="s">
        <v>2019</v>
      </c>
      <c r="F701" s="426" t="s">
        <v>2098</v>
      </c>
      <c r="G701" s="426">
        <v>2018</v>
      </c>
      <c r="H701" s="426"/>
      <c r="I701" s="431">
        <v>1440</v>
      </c>
      <c r="J701" s="431">
        <v>1400</v>
      </c>
      <c r="K701" s="431"/>
      <c r="L701" s="431"/>
      <c r="M701" s="431">
        <v>40</v>
      </c>
      <c r="N701" s="330"/>
      <c r="O701" s="431">
        <f t="shared" si="199"/>
        <v>1440</v>
      </c>
      <c r="P701" s="431">
        <v>1400</v>
      </c>
      <c r="Q701" s="330"/>
      <c r="R701" s="431"/>
      <c r="S701" s="431">
        <v>40</v>
      </c>
      <c r="T701" s="431"/>
      <c r="U701" s="431"/>
      <c r="V701" s="431"/>
      <c r="W701" s="431"/>
      <c r="X701" s="431"/>
      <c r="Y701" s="431"/>
      <c r="Z701" s="431">
        <v>1440</v>
      </c>
      <c r="AA701" s="431">
        <v>1400</v>
      </c>
      <c r="AB701" s="431"/>
      <c r="AC701" s="431"/>
      <c r="AD701" s="431"/>
      <c r="AE701" s="431">
        <v>40</v>
      </c>
      <c r="AF701" s="431">
        <v>1440</v>
      </c>
      <c r="AG701" s="431">
        <v>1400</v>
      </c>
      <c r="AH701" s="431"/>
      <c r="AI701" s="431"/>
      <c r="AJ701" s="431"/>
      <c r="AK701" s="431">
        <v>40</v>
      </c>
      <c r="AL701" s="438"/>
      <c r="AM701" s="435"/>
      <c r="AS701" s="269">
        <f t="shared" si="188"/>
        <v>0</v>
      </c>
      <c r="AT701" s="269">
        <f t="shared" si="189"/>
        <v>1400</v>
      </c>
      <c r="AU701" s="269">
        <f t="shared" si="190"/>
        <v>0</v>
      </c>
      <c r="AV701" s="269">
        <f t="shared" si="191"/>
        <v>0</v>
      </c>
      <c r="AW701" s="269">
        <f t="shared" si="192"/>
        <v>0</v>
      </c>
    </row>
    <row r="702" spans="1:49" s="273" customFormat="1" ht="30" hidden="1" customHeight="1" outlineLevel="1">
      <c r="A702" s="426"/>
      <c r="B702" s="427" t="s">
        <v>2099</v>
      </c>
      <c r="C702" s="427"/>
      <c r="D702" s="426" t="s">
        <v>2037</v>
      </c>
      <c r="E702" s="426" t="s">
        <v>2038</v>
      </c>
      <c r="F702" s="426" t="s">
        <v>2100</v>
      </c>
      <c r="G702" s="426">
        <v>2018</v>
      </c>
      <c r="H702" s="426"/>
      <c r="I702" s="431">
        <v>625</v>
      </c>
      <c r="J702" s="431">
        <v>600</v>
      </c>
      <c r="K702" s="431"/>
      <c r="L702" s="431"/>
      <c r="M702" s="431">
        <v>25</v>
      </c>
      <c r="N702" s="330"/>
      <c r="O702" s="431">
        <f t="shared" si="199"/>
        <v>625</v>
      </c>
      <c r="P702" s="431">
        <v>600</v>
      </c>
      <c r="Q702" s="330"/>
      <c r="R702" s="431"/>
      <c r="S702" s="431">
        <v>25</v>
      </c>
      <c r="T702" s="431"/>
      <c r="U702" s="431"/>
      <c r="V702" s="431"/>
      <c r="W702" s="431"/>
      <c r="X702" s="431"/>
      <c r="Y702" s="431"/>
      <c r="Z702" s="431">
        <v>625</v>
      </c>
      <c r="AA702" s="431">
        <v>600</v>
      </c>
      <c r="AB702" s="431"/>
      <c r="AC702" s="431"/>
      <c r="AD702" s="431"/>
      <c r="AE702" s="431">
        <v>25</v>
      </c>
      <c r="AF702" s="431">
        <v>625</v>
      </c>
      <c r="AG702" s="431">
        <v>600</v>
      </c>
      <c r="AH702" s="431"/>
      <c r="AI702" s="431"/>
      <c r="AJ702" s="431"/>
      <c r="AK702" s="431">
        <v>25</v>
      </c>
      <c r="AL702" s="438"/>
      <c r="AM702" s="435"/>
      <c r="AS702" s="269">
        <f t="shared" si="188"/>
        <v>0</v>
      </c>
      <c r="AT702" s="269">
        <f t="shared" si="189"/>
        <v>600</v>
      </c>
      <c r="AU702" s="269">
        <f t="shared" si="190"/>
        <v>0</v>
      </c>
      <c r="AV702" s="269">
        <f t="shared" si="191"/>
        <v>0</v>
      </c>
      <c r="AW702" s="269">
        <f t="shared" si="192"/>
        <v>0</v>
      </c>
    </row>
    <row r="703" spans="1:49" s="273" customFormat="1" ht="30" hidden="1" customHeight="1" outlineLevel="1">
      <c r="A703" s="426"/>
      <c r="B703" s="427" t="s">
        <v>2101</v>
      </c>
      <c r="C703" s="427"/>
      <c r="D703" s="426" t="s">
        <v>2037</v>
      </c>
      <c r="E703" s="426" t="s">
        <v>2038</v>
      </c>
      <c r="F703" s="426" t="s">
        <v>2102</v>
      </c>
      <c r="G703" s="426">
        <v>2018</v>
      </c>
      <c r="H703" s="426"/>
      <c r="I703" s="431">
        <v>910</v>
      </c>
      <c r="J703" s="431">
        <v>880</v>
      </c>
      <c r="K703" s="431"/>
      <c r="L703" s="431"/>
      <c r="M703" s="431">
        <v>30</v>
      </c>
      <c r="N703" s="330"/>
      <c r="O703" s="431">
        <f t="shared" si="199"/>
        <v>910</v>
      </c>
      <c r="P703" s="431">
        <v>880</v>
      </c>
      <c r="Q703" s="330"/>
      <c r="R703" s="431"/>
      <c r="S703" s="431">
        <v>30</v>
      </c>
      <c r="T703" s="431"/>
      <c r="U703" s="431"/>
      <c r="V703" s="431"/>
      <c r="W703" s="431"/>
      <c r="X703" s="431"/>
      <c r="Y703" s="431"/>
      <c r="Z703" s="431">
        <v>910</v>
      </c>
      <c r="AA703" s="431">
        <v>880</v>
      </c>
      <c r="AB703" s="431"/>
      <c r="AC703" s="431"/>
      <c r="AD703" s="431"/>
      <c r="AE703" s="431">
        <v>30</v>
      </c>
      <c r="AF703" s="431">
        <v>910</v>
      </c>
      <c r="AG703" s="431">
        <v>880</v>
      </c>
      <c r="AH703" s="431"/>
      <c r="AI703" s="431"/>
      <c r="AJ703" s="431"/>
      <c r="AK703" s="431">
        <v>30</v>
      </c>
      <c r="AL703" s="438"/>
      <c r="AM703" s="435"/>
      <c r="AS703" s="269">
        <f t="shared" si="188"/>
        <v>0</v>
      </c>
      <c r="AT703" s="269">
        <f t="shared" si="189"/>
        <v>880</v>
      </c>
      <c r="AU703" s="269">
        <f t="shared" si="190"/>
        <v>0</v>
      </c>
      <c r="AV703" s="269">
        <f t="shared" si="191"/>
        <v>0</v>
      </c>
      <c r="AW703" s="269">
        <f t="shared" si="192"/>
        <v>0</v>
      </c>
    </row>
    <row r="704" spans="1:49" s="273" customFormat="1" ht="30" hidden="1" customHeight="1" outlineLevel="1">
      <c r="A704" s="426"/>
      <c r="B704" s="427" t="s">
        <v>2103</v>
      </c>
      <c r="C704" s="427"/>
      <c r="D704" s="426" t="s">
        <v>2032</v>
      </c>
      <c r="E704" s="426" t="s">
        <v>2104</v>
      </c>
      <c r="F704" s="426" t="s">
        <v>2105</v>
      </c>
      <c r="G704" s="426">
        <v>2018</v>
      </c>
      <c r="H704" s="426"/>
      <c r="I704" s="431">
        <v>1622</v>
      </c>
      <c r="J704" s="431">
        <v>1394</v>
      </c>
      <c r="K704" s="431"/>
      <c r="L704" s="431"/>
      <c r="M704" s="431">
        <v>228</v>
      </c>
      <c r="N704" s="330"/>
      <c r="O704" s="431">
        <f t="shared" si="199"/>
        <v>1622</v>
      </c>
      <c r="P704" s="431">
        <v>1394</v>
      </c>
      <c r="Q704" s="330"/>
      <c r="R704" s="431"/>
      <c r="S704" s="431">
        <v>228</v>
      </c>
      <c r="T704" s="431"/>
      <c r="U704" s="431"/>
      <c r="V704" s="431"/>
      <c r="W704" s="431"/>
      <c r="X704" s="431"/>
      <c r="Y704" s="431"/>
      <c r="Z704" s="431">
        <v>1622</v>
      </c>
      <c r="AA704" s="431">
        <v>1394</v>
      </c>
      <c r="AB704" s="431"/>
      <c r="AC704" s="431"/>
      <c r="AD704" s="431"/>
      <c r="AE704" s="431">
        <v>228</v>
      </c>
      <c r="AF704" s="431">
        <v>1622</v>
      </c>
      <c r="AG704" s="431">
        <v>1394</v>
      </c>
      <c r="AH704" s="431"/>
      <c r="AI704" s="431"/>
      <c r="AJ704" s="431"/>
      <c r="AK704" s="431">
        <v>228</v>
      </c>
      <c r="AL704" s="438" t="s">
        <v>761</v>
      </c>
      <c r="AM704" s="435"/>
      <c r="AS704" s="269">
        <f t="shared" si="188"/>
        <v>0</v>
      </c>
      <c r="AT704" s="269">
        <f t="shared" si="189"/>
        <v>1394</v>
      </c>
      <c r="AU704" s="269">
        <f t="shared" si="190"/>
        <v>0</v>
      </c>
      <c r="AV704" s="269">
        <f t="shared" si="191"/>
        <v>0</v>
      </c>
      <c r="AW704" s="269">
        <f t="shared" si="192"/>
        <v>0</v>
      </c>
    </row>
    <row r="705" spans="1:49" s="273" customFormat="1" ht="30" hidden="1" customHeight="1" outlineLevel="1">
      <c r="A705" s="426"/>
      <c r="B705" s="427" t="s">
        <v>2106</v>
      </c>
      <c r="C705" s="427"/>
      <c r="D705" s="426" t="s">
        <v>2023</v>
      </c>
      <c r="E705" s="426" t="s">
        <v>2024</v>
      </c>
      <c r="F705" s="426" t="s">
        <v>2107</v>
      </c>
      <c r="G705" s="426">
        <v>2018</v>
      </c>
      <c r="H705" s="426"/>
      <c r="I705" s="431">
        <v>910</v>
      </c>
      <c r="J705" s="431">
        <v>880</v>
      </c>
      <c r="K705" s="431"/>
      <c r="L705" s="431"/>
      <c r="M705" s="431">
        <v>30</v>
      </c>
      <c r="N705" s="330"/>
      <c r="O705" s="431">
        <f t="shared" si="199"/>
        <v>910</v>
      </c>
      <c r="P705" s="431">
        <v>880</v>
      </c>
      <c r="Q705" s="330"/>
      <c r="R705" s="431"/>
      <c r="S705" s="431">
        <v>30</v>
      </c>
      <c r="T705" s="431"/>
      <c r="U705" s="431"/>
      <c r="V705" s="431"/>
      <c r="W705" s="431"/>
      <c r="X705" s="431"/>
      <c r="Y705" s="431"/>
      <c r="Z705" s="431">
        <v>910</v>
      </c>
      <c r="AA705" s="431">
        <v>880</v>
      </c>
      <c r="AB705" s="431"/>
      <c r="AC705" s="431"/>
      <c r="AD705" s="431"/>
      <c r="AE705" s="431">
        <v>30</v>
      </c>
      <c r="AF705" s="431">
        <v>910</v>
      </c>
      <c r="AG705" s="431">
        <v>880</v>
      </c>
      <c r="AH705" s="431"/>
      <c r="AI705" s="431"/>
      <c r="AJ705" s="431"/>
      <c r="AK705" s="431">
        <v>30</v>
      </c>
      <c r="AL705" s="438"/>
      <c r="AM705" s="435"/>
      <c r="AS705" s="269">
        <f t="shared" si="188"/>
        <v>0</v>
      </c>
      <c r="AT705" s="269">
        <f t="shared" si="189"/>
        <v>880</v>
      </c>
      <c r="AU705" s="269">
        <f t="shared" si="190"/>
        <v>0</v>
      </c>
      <c r="AV705" s="269">
        <f t="shared" si="191"/>
        <v>0</v>
      </c>
      <c r="AW705" s="269">
        <f t="shared" si="192"/>
        <v>0</v>
      </c>
    </row>
    <row r="706" spans="1:49" s="273" customFormat="1" ht="30" hidden="1" customHeight="1" outlineLevel="1">
      <c r="A706" s="426"/>
      <c r="B706" s="427" t="s">
        <v>2108</v>
      </c>
      <c r="C706" s="427"/>
      <c r="D706" s="426" t="s">
        <v>2091</v>
      </c>
      <c r="E706" s="426" t="s">
        <v>2019</v>
      </c>
      <c r="F706" s="426" t="s">
        <v>2109</v>
      </c>
      <c r="G706" s="426">
        <v>2019</v>
      </c>
      <c r="H706" s="426"/>
      <c r="I706" s="431">
        <v>1038.45</v>
      </c>
      <c r="J706" s="431">
        <v>989</v>
      </c>
      <c r="K706" s="431"/>
      <c r="L706" s="431"/>
      <c r="M706" s="431">
        <v>49.45</v>
      </c>
      <c r="N706" s="330"/>
      <c r="O706" s="431">
        <f t="shared" si="199"/>
        <v>0</v>
      </c>
      <c r="P706" s="431"/>
      <c r="Q706" s="330"/>
      <c r="R706" s="431"/>
      <c r="S706" s="431"/>
      <c r="T706" s="431"/>
      <c r="U706" s="431"/>
      <c r="V706" s="431"/>
      <c r="W706" s="431"/>
      <c r="X706" s="431"/>
      <c r="Y706" s="431"/>
      <c r="Z706" s="431">
        <v>1038.45</v>
      </c>
      <c r="AA706" s="431">
        <v>989</v>
      </c>
      <c r="AB706" s="431"/>
      <c r="AC706" s="431"/>
      <c r="AD706" s="431"/>
      <c r="AE706" s="431">
        <v>49.45</v>
      </c>
      <c r="AF706" s="431">
        <v>1038.45</v>
      </c>
      <c r="AG706" s="431">
        <v>989</v>
      </c>
      <c r="AH706" s="431"/>
      <c r="AI706" s="431"/>
      <c r="AJ706" s="431"/>
      <c r="AK706" s="431">
        <v>49.45</v>
      </c>
      <c r="AL706" s="438"/>
      <c r="AM706" s="435"/>
      <c r="AS706" s="269">
        <f t="shared" si="188"/>
        <v>0</v>
      </c>
      <c r="AT706" s="269">
        <f t="shared" si="189"/>
        <v>989</v>
      </c>
      <c r="AU706" s="269">
        <f t="shared" si="190"/>
        <v>0</v>
      </c>
      <c r="AV706" s="269">
        <f t="shared" si="191"/>
        <v>0</v>
      </c>
      <c r="AW706" s="269">
        <f t="shared" si="192"/>
        <v>0</v>
      </c>
    </row>
    <row r="707" spans="1:49" s="273" customFormat="1" ht="30" hidden="1" customHeight="1" outlineLevel="1">
      <c r="A707" s="426"/>
      <c r="B707" s="427" t="s">
        <v>2110</v>
      </c>
      <c r="C707" s="427"/>
      <c r="D707" s="426" t="s">
        <v>2037</v>
      </c>
      <c r="E707" s="426" t="s">
        <v>2038</v>
      </c>
      <c r="F707" s="426" t="s">
        <v>2111</v>
      </c>
      <c r="G707" s="426">
        <v>2019</v>
      </c>
      <c r="H707" s="426"/>
      <c r="I707" s="431">
        <v>647.22</v>
      </c>
      <c r="J707" s="431">
        <v>616.4</v>
      </c>
      <c r="K707" s="431"/>
      <c r="L707" s="431"/>
      <c r="M707" s="431">
        <v>30.82</v>
      </c>
      <c r="N707" s="330"/>
      <c r="O707" s="431">
        <f t="shared" si="199"/>
        <v>0</v>
      </c>
      <c r="P707" s="431"/>
      <c r="Q707" s="330"/>
      <c r="R707" s="431"/>
      <c r="S707" s="431"/>
      <c r="T707" s="431"/>
      <c r="U707" s="431"/>
      <c r="V707" s="431"/>
      <c r="W707" s="431"/>
      <c r="X707" s="431"/>
      <c r="Y707" s="431"/>
      <c r="Z707" s="431">
        <v>647.22</v>
      </c>
      <c r="AA707" s="431">
        <v>616.4</v>
      </c>
      <c r="AB707" s="431"/>
      <c r="AC707" s="431"/>
      <c r="AD707" s="431"/>
      <c r="AE707" s="431">
        <v>30.82</v>
      </c>
      <c r="AF707" s="431">
        <f>SUM(AG707:AK707)</f>
        <v>646.82000000000005</v>
      </c>
      <c r="AG707" s="431">
        <f>ROUND(616.4,0)</f>
        <v>616</v>
      </c>
      <c r="AH707" s="431"/>
      <c r="AI707" s="431"/>
      <c r="AJ707" s="431"/>
      <c r="AK707" s="431">
        <v>30.82</v>
      </c>
      <c r="AL707" s="438"/>
      <c r="AM707" s="435"/>
      <c r="AS707" s="269">
        <f t="shared" si="188"/>
        <v>0.39999999999997726</v>
      </c>
      <c r="AT707" s="269">
        <f t="shared" si="189"/>
        <v>616</v>
      </c>
      <c r="AU707" s="269">
        <f t="shared" si="190"/>
        <v>0</v>
      </c>
      <c r="AV707" s="269">
        <f t="shared" si="191"/>
        <v>0.39999999999997726</v>
      </c>
      <c r="AW707" s="269">
        <f t="shared" si="192"/>
        <v>0.39999999999997726</v>
      </c>
    </row>
    <row r="708" spans="1:49" s="273" customFormat="1" ht="30" hidden="1" customHeight="1" outlineLevel="1">
      <c r="A708" s="426"/>
      <c r="B708" s="427" t="s">
        <v>2112</v>
      </c>
      <c r="C708" s="427"/>
      <c r="D708" s="426" t="s">
        <v>2032</v>
      </c>
      <c r="E708" s="426" t="s">
        <v>2019</v>
      </c>
      <c r="F708" s="426" t="s">
        <v>2113</v>
      </c>
      <c r="G708" s="426">
        <v>2019</v>
      </c>
      <c r="H708" s="426"/>
      <c r="I708" s="431">
        <v>1710</v>
      </c>
      <c r="J708" s="431">
        <v>1460</v>
      </c>
      <c r="K708" s="431"/>
      <c r="L708" s="431"/>
      <c r="M708" s="431">
        <v>250</v>
      </c>
      <c r="N708" s="330"/>
      <c r="O708" s="431">
        <f t="shared" si="199"/>
        <v>0</v>
      </c>
      <c r="P708" s="431"/>
      <c r="Q708" s="330"/>
      <c r="R708" s="431"/>
      <c r="S708" s="431"/>
      <c r="T708" s="431"/>
      <c r="U708" s="431"/>
      <c r="V708" s="431"/>
      <c r="W708" s="431"/>
      <c r="X708" s="431"/>
      <c r="Y708" s="431"/>
      <c r="Z708" s="431">
        <v>1710</v>
      </c>
      <c r="AA708" s="431">
        <v>1460</v>
      </c>
      <c r="AB708" s="431"/>
      <c r="AC708" s="431"/>
      <c r="AD708" s="431"/>
      <c r="AE708" s="431">
        <v>250</v>
      </c>
      <c r="AF708" s="431">
        <v>1710</v>
      </c>
      <c r="AG708" s="431">
        <v>1460</v>
      </c>
      <c r="AH708" s="431"/>
      <c r="AI708" s="431"/>
      <c r="AJ708" s="431"/>
      <c r="AK708" s="431">
        <v>250</v>
      </c>
      <c r="AL708" s="438" t="s">
        <v>761</v>
      </c>
      <c r="AM708" s="435"/>
      <c r="AS708" s="269">
        <f t="shared" si="188"/>
        <v>0</v>
      </c>
      <c r="AT708" s="269">
        <f t="shared" si="189"/>
        <v>1460</v>
      </c>
      <c r="AU708" s="269">
        <f t="shared" si="190"/>
        <v>0</v>
      </c>
      <c r="AV708" s="269">
        <f t="shared" si="191"/>
        <v>0</v>
      </c>
      <c r="AW708" s="269">
        <f t="shared" si="192"/>
        <v>0</v>
      </c>
    </row>
    <row r="709" spans="1:49" s="273" customFormat="1" ht="30" hidden="1" customHeight="1" outlineLevel="1">
      <c r="A709" s="426"/>
      <c r="B709" s="427" t="s">
        <v>2114</v>
      </c>
      <c r="C709" s="427"/>
      <c r="D709" s="426" t="s">
        <v>2023</v>
      </c>
      <c r="E709" s="426" t="s">
        <v>2024</v>
      </c>
      <c r="F709" s="426" t="s">
        <v>2115</v>
      </c>
      <c r="G709" s="426">
        <v>2019</v>
      </c>
      <c r="H709" s="426"/>
      <c r="I709" s="431">
        <f>SUM(J709:M709)</f>
        <v>1533</v>
      </c>
      <c r="J709" s="431">
        <f>1460</f>
        <v>1460</v>
      </c>
      <c r="K709" s="431"/>
      <c r="L709" s="431"/>
      <c r="M709" s="431">
        <v>73</v>
      </c>
      <c r="N709" s="330"/>
      <c r="O709" s="431">
        <f t="shared" si="199"/>
        <v>0</v>
      </c>
      <c r="P709" s="431"/>
      <c r="Q709" s="330"/>
      <c r="R709" s="431"/>
      <c r="S709" s="431"/>
      <c r="T709" s="431"/>
      <c r="U709" s="431"/>
      <c r="V709" s="431"/>
      <c r="W709" s="431"/>
      <c r="X709" s="431"/>
      <c r="Y709" s="431"/>
      <c r="Z709" s="431">
        <f>SUM(AA709:AE709)</f>
        <v>1533</v>
      </c>
      <c r="AA709" s="431">
        <f>1460</f>
        <v>1460</v>
      </c>
      <c r="AB709" s="431"/>
      <c r="AC709" s="431"/>
      <c r="AD709" s="431"/>
      <c r="AE709" s="431">
        <v>73</v>
      </c>
      <c r="AF709" s="431">
        <f>SUM(AG709:AK709)</f>
        <v>1533</v>
      </c>
      <c r="AG709" s="431">
        <f>1460</f>
        <v>1460</v>
      </c>
      <c r="AH709" s="431"/>
      <c r="AI709" s="431"/>
      <c r="AJ709" s="431"/>
      <c r="AK709" s="431">
        <v>73</v>
      </c>
      <c r="AL709" s="438"/>
      <c r="AM709" s="435"/>
      <c r="AS709" s="269">
        <f t="shared" si="188"/>
        <v>0</v>
      </c>
      <c r="AT709" s="269">
        <f t="shared" si="189"/>
        <v>1460</v>
      </c>
      <c r="AU709" s="269">
        <f t="shared" si="190"/>
        <v>0</v>
      </c>
      <c r="AV709" s="269">
        <f t="shared" si="191"/>
        <v>0</v>
      </c>
      <c r="AW709" s="269">
        <f t="shared" si="192"/>
        <v>0</v>
      </c>
    </row>
    <row r="710" spans="1:49" s="273" customFormat="1" ht="30" hidden="1" customHeight="1" outlineLevel="1">
      <c r="A710" s="426"/>
      <c r="B710" s="427" t="s">
        <v>2116</v>
      </c>
      <c r="C710" s="427"/>
      <c r="D710" s="426" t="s">
        <v>2091</v>
      </c>
      <c r="E710" s="426" t="s">
        <v>2019</v>
      </c>
      <c r="F710" s="426" t="s">
        <v>2117</v>
      </c>
      <c r="G710" s="426">
        <v>2020</v>
      </c>
      <c r="H710" s="426"/>
      <c r="I710" s="431">
        <v>657.3</v>
      </c>
      <c r="J710" s="431">
        <v>626</v>
      </c>
      <c r="K710" s="431"/>
      <c r="L710" s="431"/>
      <c r="M710" s="431">
        <v>31.3</v>
      </c>
      <c r="N710" s="330"/>
      <c r="O710" s="431">
        <f t="shared" si="199"/>
        <v>0</v>
      </c>
      <c r="P710" s="431"/>
      <c r="Q710" s="330"/>
      <c r="R710" s="431"/>
      <c r="S710" s="431"/>
      <c r="T710" s="431"/>
      <c r="U710" s="431"/>
      <c r="V710" s="431"/>
      <c r="W710" s="431"/>
      <c r="X710" s="431"/>
      <c r="Y710" s="431"/>
      <c r="Z710" s="431">
        <v>657.3</v>
      </c>
      <c r="AA710" s="431">
        <v>626</v>
      </c>
      <c r="AB710" s="431"/>
      <c r="AC710" s="431"/>
      <c r="AD710" s="431"/>
      <c r="AE710" s="431">
        <v>31.3</v>
      </c>
      <c r="AF710" s="431">
        <v>657.3</v>
      </c>
      <c r="AG710" s="431">
        <v>626</v>
      </c>
      <c r="AH710" s="431"/>
      <c r="AI710" s="431"/>
      <c r="AJ710" s="431"/>
      <c r="AK710" s="431">
        <v>31.3</v>
      </c>
      <c r="AL710" s="438"/>
      <c r="AM710" s="435"/>
      <c r="AS710" s="269">
        <f t="shared" si="188"/>
        <v>0</v>
      </c>
      <c r="AT710" s="269">
        <f t="shared" si="189"/>
        <v>626</v>
      </c>
      <c r="AU710" s="269">
        <f t="shared" si="190"/>
        <v>0</v>
      </c>
      <c r="AV710" s="269">
        <f t="shared" si="191"/>
        <v>0</v>
      </c>
      <c r="AW710" s="269">
        <f t="shared" si="192"/>
        <v>0</v>
      </c>
    </row>
    <row r="711" spans="1:49" s="273" customFormat="1" ht="30" hidden="1" customHeight="1" outlineLevel="1">
      <c r="A711" s="426"/>
      <c r="B711" s="427" t="s">
        <v>2118</v>
      </c>
      <c r="C711" s="427"/>
      <c r="D711" s="426" t="s">
        <v>2037</v>
      </c>
      <c r="E711" s="426" t="s">
        <v>2038</v>
      </c>
      <c r="F711" s="426" t="s">
        <v>2119</v>
      </c>
      <c r="G711" s="426">
        <v>2020</v>
      </c>
      <c r="H711" s="426"/>
      <c r="I711" s="431">
        <v>886.30499999999995</v>
      </c>
      <c r="J711" s="431">
        <v>844.1</v>
      </c>
      <c r="K711" s="431"/>
      <c r="L711" s="431"/>
      <c r="M711" s="431">
        <v>42.204999999999998</v>
      </c>
      <c r="N711" s="330"/>
      <c r="O711" s="431">
        <f t="shared" si="199"/>
        <v>0</v>
      </c>
      <c r="P711" s="431"/>
      <c r="Q711" s="330"/>
      <c r="R711" s="431"/>
      <c r="S711" s="431"/>
      <c r="T711" s="431"/>
      <c r="U711" s="431"/>
      <c r="V711" s="431"/>
      <c r="W711" s="431"/>
      <c r="X711" s="431"/>
      <c r="Y711" s="431"/>
      <c r="Z711" s="431">
        <v>886.30499999999995</v>
      </c>
      <c r="AA711" s="431">
        <v>844.1</v>
      </c>
      <c r="AB711" s="431"/>
      <c r="AC711" s="431"/>
      <c r="AD711" s="431"/>
      <c r="AE711" s="431">
        <v>42.204999999999998</v>
      </c>
      <c r="AF711" s="431">
        <f>SUM(AG711:AK711)</f>
        <v>886.20500000000004</v>
      </c>
      <c r="AG711" s="431">
        <f>ROUND(844.1,0)</f>
        <v>844</v>
      </c>
      <c r="AH711" s="431"/>
      <c r="AI711" s="431"/>
      <c r="AJ711" s="431"/>
      <c r="AK711" s="431">
        <v>42.204999999999998</v>
      </c>
      <c r="AL711" s="438"/>
      <c r="AM711" s="435"/>
      <c r="AS711" s="269">
        <f t="shared" si="188"/>
        <v>9.9999999999909051E-2</v>
      </c>
      <c r="AT711" s="269">
        <f t="shared" si="189"/>
        <v>844</v>
      </c>
      <c r="AU711" s="269">
        <f t="shared" si="190"/>
        <v>0</v>
      </c>
      <c r="AV711" s="269">
        <f t="shared" si="191"/>
        <v>0.10000000000002274</v>
      </c>
      <c r="AW711" s="269">
        <f t="shared" si="192"/>
        <v>9.9999999999909051E-2</v>
      </c>
    </row>
    <row r="712" spans="1:49" s="273" customFormat="1" ht="30" customHeight="1" collapsed="1">
      <c r="A712" s="422" t="s">
        <v>96</v>
      </c>
      <c r="B712" s="423" t="s">
        <v>73</v>
      </c>
      <c r="C712" s="423"/>
      <c r="D712" s="422"/>
      <c r="E712" s="422"/>
      <c r="F712" s="422"/>
      <c r="G712" s="422"/>
      <c r="H712" s="422"/>
      <c r="I712" s="429">
        <f t="shared" ref="I712:M713" si="200">I713</f>
        <v>16382.603762886596</v>
      </c>
      <c r="J712" s="429">
        <f t="shared" si="200"/>
        <v>14558.931329896906</v>
      </c>
      <c r="K712" s="376">
        <f t="shared" si="200"/>
        <v>0</v>
      </c>
      <c r="L712" s="376">
        <f t="shared" si="200"/>
        <v>0</v>
      </c>
      <c r="M712" s="429">
        <f t="shared" si="200"/>
        <v>1823.6724329896906</v>
      </c>
      <c r="N712" s="330"/>
      <c r="O712" s="429">
        <f>O713</f>
        <v>11248</v>
      </c>
      <c r="P712" s="429">
        <f>P713</f>
        <v>9708</v>
      </c>
      <c r="Q712" s="330"/>
      <c r="R712" s="429">
        <f t="shared" ref="R712:AA713" si="201">R713</f>
        <v>998</v>
      </c>
      <c r="S712" s="429">
        <f t="shared" si="201"/>
        <v>542</v>
      </c>
      <c r="T712" s="429">
        <f t="shared" si="201"/>
        <v>0</v>
      </c>
      <c r="U712" s="429">
        <f t="shared" si="201"/>
        <v>0</v>
      </c>
      <c r="V712" s="429">
        <f t="shared" si="201"/>
        <v>0</v>
      </c>
      <c r="W712" s="376">
        <f t="shared" si="201"/>
        <v>0</v>
      </c>
      <c r="X712" s="376">
        <f t="shared" si="201"/>
        <v>0</v>
      </c>
      <c r="Y712" s="376">
        <f t="shared" si="201"/>
        <v>0</v>
      </c>
      <c r="Z712" s="429">
        <f t="shared" si="201"/>
        <v>14789.475762886595</v>
      </c>
      <c r="AA712" s="429">
        <f t="shared" si="201"/>
        <v>13789.144329896906</v>
      </c>
      <c r="AB712" s="429">
        <f t="shared" ref="AB712:AK713" si="202">AB713</f>
        <v>0</v>
      </c>
      <c r="AC712" s="429">
        <f t="shared" si="202"/>
        <v>0</v>
      </c>
      <c r="AD712" s="429">
        <f t="shared" si="202"/>
        <v>0</v>
      </c>
      <c r="AE712" s="429">
        <f t="shared" si="202"/>
        <v>1000.3314329896906</v>
      </c>
      <c r="AF712" s="429">
        <f t="shared" si="202"/>
        <v>14789.331432989688</v>
      </c>
      <c r="AG712" s="429">
        <f t="shared" si="202"/>
        <v>13789</v>
      </c>
      <c r="AH712" s="389">
        <f t="shared" si="202"/>
        <v>0</v>
      </c>
      <c r="AI712" s="389">
        <f t="shared" si="202"/>
        <v>0</v>
      </c>
      <c r="AJ712" s="429">
        <f t="shared" si="202"/>
        <v>0</v>
      </c>
      <c r="AK712" s="429">
        <f t="shared" si="202"/>
        <v>1000.3314329896906</v>
      </c>
      <c r="AL712" s="434"/>
      <c r="AM712" s="435"/>
      <c r="AS712" s="269">
        <f t="shared" si="188"/>
        <v>1593.2723298969086</v>
      </c>
      <c r="AT712" s="269">
        <f t="shared" si="189"/>
        <v>13788.999999999996</v>
      </c>
      <c r="AU712" s="269">
        <f t="shared" si="190"/>
        <v>0</v>
      </c>
      <c r="AV712" s="269">
        <f t="shared" si="191"/>
        <v>769.93132989690639</v>
      </c>
      <c r="AW712" s="269">
        <f t="shared" si="192"/>
        <v>1593.2723298969086</v>
      </c>
    </row>
    <row r="713" spans="1:49" s="273" customFormat="1" ht="30" hidden="1" customHeight="1" outlineLevel="1">
      <c r="A713" s="424" t="s">
        <v>37</v>
      </c>
      <c r="B713" s="425" t="s">
        <v>255</v>
      </c>
      <c r="C713" s="425"/>
      <c r="D713" s="424"/>
      <c r="E713" s="424"/>
      <c r="F713" s="424"/>
      <c r="G713" s="424"/>
      <c r="H713" s="424"/>
      <c r="I713" s="430">
        <f t="shared" si="200"/>
        <v>16382.603762886596</v>
      </c>
      <c r="J713" s="430">
        <f t="shared" si="200"/>
        <v>14558.931329896906</v>
      </c>
      <c r="K713" s="430">
        <f t="shared" si="200"/>
        <v>0</v>
      </c>
      <c r="L713" s="430">
        <f t="shared" si="200"/>
        <v>0</v>
      </c>
      <c r="M713" s="430">
        <f t="shared" si="200"/>
        <v>1823.6724329896906</v>
      </c>
      <c r="N713" s="330"/>
      <c r="O713" s="430">
        <f>O714</f>
        <v>11248</v>
      </c>
      <c r="P713" s="430">
        <f>P714</f>
        <v>9708</v>
      </c>
      <c r="Q713" s="330"/>
      <c r="R713" s="430">
        <f t="shared" si="201"/>
        <v>998</v>
      </c>
      <c r="S713" s="430">
        <f t="shared" si="201"/>
        <v>542</v>
      </c>
      <c r="T713" s="430">
        <f t="shared" si="201"/>
        <v>0</v>
      </c>
      <c r="U713" s="430">
        <f t="shared" si="201"/>
        <v>0</v>
      </c>
      <c r="V713" s="430">
        <f t="shared" si="201"/>
        <v>0</v>
      </c>
      <c r="W713" s="430">
        <f t="shared" si="201"/>
        <v>0</v>
      </c>
      <c r="X713" s="430">
        <f t="shared" si="201"/>
        <v>0</v>
      </c>
      <c r="Y713" s="430">
        <f t="shared" si="201"/>
        <v>0</v>
      </c>
      <c r="Z713" s="430">
        <f t="shared" si="201"/>
        <v>14789.475762886595</v>
      </c>
      <c r="AA713" s="430">
        <f t="shared" si="201"/>
        <v>13789.144329896906</v>
      </c>
      <c r="AB713" s="430">
        <f t="shared" si="202"/>
        <v>0</v>
      </c>
      <c r="AC713" s="430">
        <f t="shared" si="202"/>
        <v>0</v>
      </c>
      <c r="AD713" s="430">
        <f t="shared" si="202"/>
        <v>0</v>
      </c>
      <c r="AE713" s="430">
        <f t="shared" si="202"/>
        <v>1000.3314329896906</v>
      </c>
      <c r="AF713" s="430">
        <f t="shared" si="202"/>
        <v>14789.331432989688</v>
      </c>
      <c r="AG713" s="430">
        <f t="shared" si="202"/>
        <v>13789</v>
      </c>
      <c r="AH713" s="430">
        <f t="shared" si="202"/>
        <v>0</v>
      </c>
      <c r="AI713" s="430">
        <f t="shared" si="202"/>
        <v>0</v>
      </c>
      <c r="AJ713" s="430">
        <f t="shared" si="202"/>
        <v>0</v>
      </c>
      <c r="AK713" s="430">
        <f t="shared" si="202"/>
        <v>1000.3314329896906</v>
      </c>
      <c r="AL713" s="436"/>
      <c r="AM713" s="435"/>
      <c r="AS713" s="269">
        <f t="shared" si="188"/>
        <v>1593.2723298969086</v>
      </c>
      <c r="AT713" s="269">
        <f t="shared" si="189"/>
        <v>13788.999999999996</v>
      </c>
      <c r="AU713" s="269">
        <f t="shared" si="190"/>
        <v>0</v>
      </c>
      <c r="AV713" s="269">
        <f t="shared" si="191"/>
        <v>769.93132989690639</v>
      </c>
      <c r="AW713" s="269">
        <f t="shared" si="192"/>
        <v>1593.2723298969086</v>
      </c>
    </row>
    <row r="714" spans="1:49" s="273" customFormat="1" ht="30" hidden="1" customHeight="1" outlineLevel="1">
      <c r="A714" s="424" t="s">
        <v>964</v>
      </c>
      <c r="B714" s="425" t="s">
        <v>415</v>
      </c>
      <c r="C714" s="425"/>
      <c r="D714" s="424"/>
      <c r="E714" s="424"/>
      <c r="F714" s="424"/>
      <c r="G714" s="424"/>
      <c r="H714" s="424"/>
      <c r="I714" s="430">
        <f>SUM(I715:I731)</f>
        <v>16382.603762886596</v>
      </c>
      <c r="J714" s="430">
        <f>SUM(J715:J731)</f>
        <v>14558.931329896906</v>
      </c>
      <c r="K714" s="430">
        <f>SUM(K715:K731)</f>
        <v>0</v>
      </c>
      <c r="L714" s="430">
        <f>SUM(L715:L731)</f>
        <v>0</v>
      </c>
      <c r="M714" s="430">
        <f>SUM(M715:M731)</f>
        <v>1823.6724329896906</v>
      </c>
      <c r="N714" s="330"/>
      <c r="O714" s="430">
        <f>SUM(O715:O731)</f>
        <v>11248</v>
      </c>
      <c r="P714" s="430">
        <f>SUM(P715:P731)</f>
        <v>9708</v>
      </c>
      <c r="Q714" s="330"/>
      <c r="R714" s="430">
        <f t="shared" ref="R714:AK714" si="203">SUM(R715:R731)</f>
        <v>998</v>
      </c>
      <c r="S714" s="430">
        <f t="shared" si="203"/>
        <v>542</v>
      </c>
      <c r="T714" s="430">
        <f t="shared" si="203"/>
        <v>0</v>
      </c>
      <c r="U714" s="430">
        <f t="shared" si="203"/>
        <v>0</v>
      </c>
      <c r="V714" s="430">
        <f t="shared" si="203"/>
        <v>0</v>
      </c>
      <c r="W714" s="430">
        <f t="shared" si="203"/>
        <v>0</v>
      </c>
      <c r="X714" s="430">
        <f t="shared" si="203"/>
        <v>0</v>
      </c>
      <c r="Y714" s="430">
        <f t="shared" si="203"/>
        <v>0</v>
      </c>
      <c r="Z714" s="430">
        <f t="shared" si="203"/>
        <v>14789.475762886595</v>
      </c>
      <c r="AA714" s="430">
        <f t="shared" si="203"/>
        <v>13789.144329896906</v>
      </c>
      <c r="AB714" s="430">
        <f t="shared" si="203"/>
        <v>0</v>
      </c>
      <c r="AC714" s="430">
        <f t="shared" si="203"/>
        <v>0</v>
      </c>
      <c r="AD714" s="430">
        <f t="shared" si="203"/>
        <v>0</v>
      </c>
      <c r="AE714" s="430">
        <f t="shared" si="203"/>
        <v>1000.3314329896906</v>
      </c>
      <c r="AF714" s="430">
        <f t="shared" si="203"/>
        <v>14789.331432989688</v>
      </c>
      <c r="AG714" s="430">
        <f t="shared" si="203"/>
        <v>13789</v>
      </c>
      <c r="AH714" s="430">
        <f t="shared" si="203"/>
        <v>0</v>
      </c>
      <c r="AI714" s="430">
        <f t="shared" si="203"/>
        <v>0</v>
      </c>
      <c r="AJ714" s="430">
        <f t="shared" si="203"/>
        <v>0</v>
      </c>
      <c r="AK714" s="430">
        <f t="shared" si="203"/>
        <v>1000.3314329896906</v>
      </c>
      <c r="AL714" s="436"/>
      <c r="AM714" s="435"/>
      <c r="AS714" s="269">
        <f t="shared" si="188"/>
        <v>1593.2723298969086</v>
      </c>
      <c r="AT714" s="269">
        <f t="shared" si="189"/>
        <v>13788.999999999996</v>
      </c>
      <c r="AU714" s="269">
        <f t="shared" si="190"/>
        <v>0</v>
      </c>
      <c r="AV714" s="269">
        <f t="shared" si="191"/>
        <v>769.93132989690639</v>
      </c>
      <c r="AW714" s="269">
        <f t="shared" si="192"/>
        <v>1593.2723298969086</v>
      </c>
    </row>
    <row r="715" spans="1:49" s="273" customFormat="1" ht="30" hidden="1" customHeight="1" outlineLevel="1">
      <c r="A715" s="426"/>
      <c r="B715" s="427" t="s">
        <v>2120</v>
      </c>
      <c r="C715" s="427" t="s">
        <v>2121</v>
      </c>
      <c r="D715" s="426" t="s">
        <v>966</v>
      </c>
      <c r="E715" s="426" t="s">
        <v>2122</v>
      </c>
      <c r="F715" s="426" t="s">
        <v>2123</v>
      </c>
      <c r="G715" s="426" t="s">
        <v>272</v>
      </c>
      <c r="H715" s="426" t="s">
        <v>2124</v>
      </c>
      <c r="I715" s="431">
        <v>753.88699999999994</v>
      </c>
      <c r="J715" s="431">
        <v>753.88699999999994</v>
      </c>
      <c r="K715" s="431"/>
      <c r="L715" s="431"/>
      <c r="M715" s="431">
        <v>0</v>
      </c>
      <c r="N715" s="330"/>
      <c r="O715" s="431">
        <f t="shared" ref="O715:O731" si="204">SUM(P715:S715)</f>
        <v>1005</v>
      </c>
      <c r="P715" s="431">
        <v>805</v>
      </c>
      <c r="Q715" s="330"/>
      <c r="R715" s="431">
        <v>190</v>
      </c>
      <c r="S715" s="431">
        <v>10</v>
      </c>
      <c r="T715" s="431"/>
      <c r="U715" s="431"/>
      <c r="V715" s="431"/>
      <c r="W715" s="431"/>
      <c r="X715" s="431"/>
      <c r="Y715" s="431"/>
      <c r="Z715" s="431">
        <v>805</v>
      </c>
      <c r="AA715" s="431">
        <v>805</v>
      </c>
      <c r="AB715" s="431"/>
      <c r="AC715" s="431"/>
      <c r="AD715" s="431"/>
      <c r="AE715" s="431">
        <v>0</v>
      </c>
      <c r="AF715" s="431">
        <v>805</v>
      </c>
      <c r="AG715" s="431">
        <v>805</v>
      </c>
      <c r="AH715" s="431"/>
      <c r="AI715" s="431"/>
      <c r="AJ715" s="431"/>
      <c r="AK715" s="431">
        <v>0</v>
      </c>
      <c r="AL715" s="438"/>
      <c r="AM715" s="435"/>
      <c r="AS715" s="269">
        <f t="shared" si="188"/>
        <v>-51.113000000000056</v>
      </c>
      <c r="AT715" s="269">
        <f t="shared" si="189"/>
        <v>805</v>
      </c>
      <c r="AU715" s="269">
        <f t="shared" si="190"/>
        <v>0</v>
      </c>
      <c r="AV715" s="269">
        <f t="shared" si="191"/>
        <v>-51.113000000000056</v>
      </c>
      <c r="AW715" s="269">
        <f t="shared" si="192"/>
        <v>-51.113000000000056</v>
      </c>
    </row>
    <row r="716" spans="1:49" s="273" customFormat="1" ht="30" hidden="1" customHeight="1" outlineLevel="1">
      <c r="A716" s="426"/>
      <c r="B716" s="427" t="s">
        <v>2125</v>
      </c>
      <c r="C716" s="427" t="s">
        <v>2126</v>
      </c>
      <c r="D716" s="426" t="s">
        <v>966</v>
      </c>
      <c r="E716" s="426" t="s">
        <v>2127</v>
      </c>
      <c r="F716" s="426" t="s">
        <v>2128</v>
      </c>
      <c r="G716" s="426" t="s">
        <v>272</v>
      </c>
      <c r="H716" s="426" t="s">
        <v>2129</v>
      </c>
      <c r="I716" s="431">
        <v>1250</v>
      </c>
      <c r="J716" s="431">
        <v>867</v>
      </c>
      <c r="K716" s="431"/>
      <c r="L716" s="431"/>
      <c r="M716" s="431">
        <v>383</v>
      </c>
      <c r="N716" s="330"/>
      <c r="O716" s="431">
        <f t="shared" si="204"/>
        <v>1250</v>
      </c>
      <c r="P716" s="431">
        <v>867</v>
      </c>
      <c r="Q716" s="330"/>
      <c r="R716" s="431">
        <v>364</v>
      </c>
      <c r="S716" s="431">
        <v>19</v>
      </c>
      <c r="T716" s="431"/>
      <c r="U716" s="431"/>
      <c r="V716" s="431"/>
      <c r="W716" s="431"/>
      <c r="X716" s="431"/>
      <c r="Y716" s="431"/>
      <c r="Z716" s="431">
        <v>867</v>
      </c>
      <c r="AA716" s="431">
        <v>867</v>
      </c>
      <c r="AB716" s="431"/>
      <c r="AC716" s="431"/>
      <c r="AD716" s="431"/>
      <c r="AE716" s="431">
        <v>0</v>
      </c>
      <c r="AF716" s="431">
        <v>867</v>
      </c>
      <c r="AG716" s="431">
        <v>867</v>
      </c>
      <c r="AH716" s="431"/>
      <c r="AI716" s="431"/>
      <c r="AJ716" s="431"/>
      <c r="AK716" s="431">
        <v>0</v>
      </c>
      <c r="AL716" s="438"/>
      <c r="AM716" s="435"/>
      <c r="AS716" s="269">
        <f t="shared" si="188"/>
        <v>383</v>
      </c>
      <c r="AT716" s="269">
        <f t="shared" si="189"/>
        <v>867</v>
      </c>
      <c r="AU716" s="269">
        <f t="shared" si="190"/>
        <v>0</v>
      </c>
      <c r="AV716" s="269">
        <f t="shared" si="191"/>
        <v>0</v>
      </c>
      <c r="AW716" s="269">
        <f t="shared" si="192"/>
        <v>383</v>
      </c>
    </row>
    <row r="717" spans="1:49" s="273" customFormat="1" ht="30" hidden="1" customHeight="1" outlineLevel="1">
      <c r="A717" s="426"/>
      <c r="B717" s="427" t="s">
        <v>2130</v>
      </c>
      <c r="C717" s="427" t="s">
        <v>2131</v>
      </c>
      <c r="D717" s="426" t="s">
        <v>966</v>
      </c>
      <c r="E717" s="426" t="s">
        <v>2132</v>
      </c>
      <c r="F717" s="426" t="s">
        <v>2133</v>
      </c>
      <c r="G717" s="426" t="s">
        <v>272</v>
      </c>
      <c r="H717" s="426" t="s">
        <v>2134</v>
      </c>
      <c r="I717" s="431">
        <v>1190</v>
      </c>
      <c r="J717" s="431">
        <v>805</v>
      </c>
      <c r="K717" s="431"/>
      <c r="L717" s="431"/>
      <c r="M717" s="431">
        <f>I717-J717</f>
        <v>385</v>
      </c>
      <c r="N717" s="330"/>
      <c r="O717" s="431">
        <f t="shared" si="204"/>
        <v>1190</v>
      </c>
      <c r="P717" s="431">
        <v>805</v>
      </c>
      <c r="Q717" s="330"/>
      <c r="R717" s="431">
        <v>366</v>
      </c>
      <c r="S717" s="431">
        <v>19</v>
      </c>
      <c r="T717" s="431"/>
      <c r="U717" s="431"/>
      <c r="V717" s="431"/>
      <c r="W717" s="431"/>
      <c r="X717" s="431"/>
      <c r="Y717" s="431"/>
      <c r="Z717" s="431">
        <v>805</v>
      </c>
      <c r="AA717" s="431">
        <v>805</v>
      </c>
      <c r="AB717" s="431"/>
      <c r="AC717" s="431"/>
      <c r="AD717" s="431"/>
      <c r="AE717" s="431">
        <v>0</v>
      </c>
      <c r="AF717" s="431">
        <v>805</v>
      </c>
      <c r="AG717" s="431">
        <v>805</v>
      </c>
      <c r="AH717" s="431"/>
      <c r="AI717" s="431"/>
      <c r="AJ717" s="431"/>
      <c r="AK717" s="431">
        <v>0</v>
      </c>
      <c r="AL717" s="438"/>
      <c r="AM717" s="435"/>
      <c r="AS717" s="269">
        <f t="shared" ref="AS717:AS780" si="205">I717-W717-AF717</f>
        <v>385</v>
      </c>
      <c r="AT717" s="269">
        <f t="shared" ref="AT717:AT780" si="206">AF717-AH717-AI717-AK717</f>
        <v>805</v>
      </c>
      <c r="AU717" s="269">
        <f t="shared" ref="AU717:AU780" si="207">AG717-AT717</f>
        <v>0</v>
      </c>
      <c r="AV717" s="269">
        <f t="shared" ref="AV717:AV780" si="208">J717-AG717</f>
        <v>0</v>
      </c>
      <c r="AW717" s="269">
        <f t="shared" ref="AW717:AW780" si="209">I717-AF717</f>
        <v>385</v>
      </c>
    </row>
    <row r="718" spans="1:49" s="273" customFormat="1" ht="30" hidden="1" customHeight="1" outlineLevel="1">
      <c r="A718" s="426"/>
      <c r="B718" s="427" t="s">
        <v>2135</v>
      </c>
      <c r="C718" s="427">
        <v>7619301</v>
      </c>
      <c r="D718" s="426" t="s">
        <v>966</v>
      </c>
      <c r="E718" s="426" t="s">
        <v>2132</v>
      </c>
      <c r="F718" s="426" t="s">
        <v>2136</v>
      </c>
      <c r="G718" s="426" t="s">
        <v>325</v>
      </c>
      <c r="H718" s="426" t="s">
        <v>2137</v>
      </c>
      <c r="I718" s="431">
        <v>1259.0409999999999</v>
      </c>
      <c r="J718" s="431">
        <v>1200</v>
      </c>
      <c r="K718" s="431"/>
      <c r="L718" s="431"/>
      <c r="M718" s="431">
        <v>59.040999999999897</v>
      </c>
      <c r="N718" s="330"/>
      <c r="O718" s="431">
        <f t="shared" si="204"/>
        <v>1259</v>
      </c>
      <c r="P718" s="431">
        <v>1200</v>
      </c>
      <c r="Q718" s="330"/>
      <c r="R718" s="431"/>
      <c r="S718" s="431">
        <v>59</v>
      </c>
      <c r="T718" s="431"/>
      <c r="U718" s="431"/>
      <c r="V718" s="431"/>
      <c r="W718" s="431"/>
      <c r="X718" s="431"/>
      <c r="Y718" s="431"/>
      <c r="Z718" s="431">
        <v>1352</v>
      </c>
      <c r="AA718" s="431">
        <v>1293</v>
      </c>
      <c r="AB718" s="431"/>
      <c r="AC718" s="431"/>
      <c r="AD718" s="431"/>
      <c r="AE718" s="431">
        <v>59</v>
      </c>
      <c r="AF718" s="431">
        <v>1352</v>
      </c>
      <c r="AG718" s="431">
        <v>1293</v>
      </c>
      <c r="AH718" s="431"/>
      <c r="AI718" s="431"/>
      <c r="AJ718" s="431"/>
      <c r="AK718" s="431">
        <v>59</v>
      </c>
      <c r="AL718" s="438" t="s">
        <v>761</v>
      </c>
      <c r="AM718" s="435"/>
      <c r="AS718" s="269">
        <f t="shared" si="205"/>
        <v>-92.95900000000006</v>
      </c>
      <c r="AT718" s="269">
        <f t="shared" si="206"/>
        <v>1293</v>
      </c>
      <c r="AU718" s="269">
        <f t="shared" si="207"/>
        <v>0</v>
      </c>
      <c r="AV718" s="269">
        <f t="shared" si="208"/>
        <v>-93</v>
      </c>
      <c r="AW718" s="269">
        <f t="shared" si="209"/>
        <v>-92.95900000000006</v>
      </c>
    </row>
    <row r="719" spans="1:49" s="273" customFormat="1" ht="30" hidden="1" customHeight="1" outlineLevel="1">
      <c r="A719" s="426"/>
      <c r="B719" s="427" t="s">
        <v>2138</v>
      </c>
      <c r="C719" s="427">
        <v>7619302</v>
      </c>
      <c r="D719" s="426" t="s">
        <v>966</v>
      </c>
      <c r="E719" s="426" t="s">
        <v>2127</v>
      </c>
      <c r="F719" s="426" t="s">
        <v>2139</v>
      </c>
      <c r="G719" s="426" t="s">
        <v>325</v>
      </c>
      <c r="H719" s="426" t="s">
        <v>2140</v>
      </c>
      <c r="I719" s="431">
        <v>1259.1099999999999</v>
      </c>
      <c r="J719" s="431">
        <v>1200</v>
      </c>
      <c r="K719" s="431"/>
      <c r="L719" s="431"/>
      <c r="M719" s="431">
        <v>59.1099999999999</v>
      </c>
      <c r="N719" s="330"/>
      <c r="O719" s="431">
        <f t="shared" si="204"/>
        <v>1260</v>
      </c>
      <c r="P719" s="431">
        <v>1200</v>
      </c>
      <c r="Q719" s="330"/>
      <c r="R719" s="431"/>
      <c r="S719" s="431">
        <v>60</v>
      </c>
      <c r="T719" s="431"/>
      <c r="U719" s="431"/>
      <c r="V719" s="431"/>
      <c r="W719" s="431"/>
      <c r="X719" s="431"/>
      <c r="Y719" s="431"/>
      <c r="Z719" s="431">
        <v>1357.11</v>
      </c>
      <c r="AA719" s="431">
        <v>1298</v>
      </c>
      <c r="AB719" s="431"/>
      <c r="AC719" s="431"/>
      <c r="AD719" s="431"/>
      <c r="AE719" s="431">
        <v>59.1099999999999</v>
      </c>
      <c r="AF719" s="431">
        <v>1357.11</v>
      </c>
      <c r="AG719" s="431">
        <v>1298</v>
      </c>
      <c r="AH719" s="431"/>
      <c r="AI719" s="431"/>
      <c r="AJ719" s="431"/>
      <c r="AK719" s="431">
        <v>59.1099999999999</v>
      </c>
      <c r="AL719" s="438" t="s">
        <v>761</v>
      </c>
      <c r="AM719" s="435"/>
      <c r="AS719" s="269">
        <f t="shared" si="205"/>
        <v>-98</v>
      </c>
      <c r="AT719" s="269">
        <f t="shared" si="206"/>
        <v>1298</v>
      </c>
      <c r="AU719" s="269">
        <f t="shared" si="207"/>
        <v>0</v>
      </c>
      <c r="AV719" s="269">
        <f t="shared" si="208"/>
        <v>-98</v>
      </c>
      <c r="AW719" s="269">
        <f t="shared" si="209"/>
        <v>-98</v>
      </c>
    </row>
    <row r="720" spans="1:49" s="273" customFormat="1" ht="30" hidden="1" customHeight="1" outlineLevel="1">
      <c r="A720" s="426"/>
      <c r="B720" s="427" t="s">
        <v>2141</v>
      </c>
      <c r="C720" s="427">
        <v>7621055</v>
      </c>
      <c r="D720" s="426" t="s">
        <v>966</v>
      </c>
      <c r="E720" s="426" t="s">
        <v>2122</v>
      </c>
      <c r="F720" s="426" t="s">
        <v>2142</v>
      </c>
      <c r="G720" s="426" t="s">
        <v>325</v>
      </c>
      <c r="H720" s="426" t="s">
        <v>2143</v>
      </c>
      <c r="I720" s="431">
        <v>624.51700000000005</v>
      </c>
      <c r="J720" s="431">
        <v>600</v>
      </c>
      <c r="K720" s="431"/>
      <c r="L720" s="431"/>
      <c r="M720" s="431">
        <v>24.517000000000099</v>
      </c>
      <c r="N720" s="330"/>
      <c r="O720" s="431">
        <f t="shared" si="204"/>
        <v>630</v>
      </c>
      <c r="P720" s="431">
        <v>600</v>
      </c>
      <c r="Q720" s="330"/>
      <c r="R720" s="431"/>
      <c r="S720" s="431">
        <v>30</v>
      </c>
      <c r="T720" s="431"/>
      <c r="U720" s="431"/>
      <c r="V720" s="431"/>
      <c r="W720" s="431"/>
      <c r="X720" s="431"/>
      <c r="Y720" s="431"/>
      <c r="Z720" s="431">
        <v>668.51700000000005</v>
      </c>
      <c r="AA720" s="431">
        <v>644</v>
      </c>
      <c r="AB720" s="431"/>
      <c r="AC720" s="431"/>
      <c r="AD720" s="431"/>
      <c r="AE720" s="431">
        <v>24.517000000000099</v>
      </c>
      <c r="AF720" s="431">
        <v>668.51700000000005</v>
      </c>
      <c r="AG720" s="431">
        <v>644</v>
      </c>
      <c r="AH720" s="431"/>
      <c r="AI720" s="431"/>
      <c r="AJ720" s="431"/>
      <c r="AK720" s="431">
        <v>24.517000000000099</v>
      </c>
      <c r="AL720" s="438" t="s">
        <v>761</v>
      </c>
      <c r="AM720" s="435"/>
      <c r="AS720" s="269">
        <f t="shared" si="205"/>
        <v>-44</v>
      </c>
      <c r="AT720" s="269">
        <f t="shared" si="206"/>
        <v>644</v>
      </c>
      <c r="AU720" s="269">
        <f t="shared" si="207"/>
        <v>0</v>
      </c>
      <c r="AV720" s="269">
        <f t="shared" si="208"/>
        <v>-44</v>
      </c>
      <c r="AW720" s="269">
        <f t="shared" si="209"/>
        <v>-44</v>
      </c>
    </row>
    <row r="721" spans="1:49" s="273" customFormat="1" ht="30" hidden="1" customHeight="1" outlineLevel="1">
      <c r="A721" s="426"/>
      <c r="B721" s="427" t="s">
        <v>2144</v>
      </c>
      <c r="C721" s="427">
        <v>7667866</v>
      </c>
      <c r="D721" s="426" t="s">
        <v>966</v>
      </c>
      <c r="E721" s="426" t="s">
        <v>2132</v>
      </c>
      <c r="F721" s="426" t="s">
        <v>2145</v>
      </c>
      <c r="G721" s="426" t="s">
        <v>259</v>
      </c>
      <c r="H721" s="426"/>
      <c r="I721" s="431">
        <v>815.1</v>
      </c>
      <c r="J721" s="431">
        <v>741</v>
      </c>
      <c r="K721" s="431"/>
      <c r="L721" s="431"/>
      <c r="M721" s="431">
        <v>74.099999999999994</v>
      </c>
      <c r="N721" s="330"/>
      <c r="O721" s="431">
        <f t="shared" si="204"/>
        <v>815</v>
      </c>
      <c r="P721" s="431">
        <v>741</v>
      </c>
      <c r="Q721" s="330"/>
      <c r="R721" s="431">
        <v>14</v>
      </c>
      <c r="S721" s="431">
        <v>60</v>
      </c>
      <c r="T721" s="431"/>
      <c r="U721" s="431"/>
      <c r="V721" s="431"/>
      <c r="W721" s="431"/>
      <c r="X721" s="431"/>
      <c r="Y721" s="431"/>
      <c r="Z721" s="431">
        <v>815</v>
      </c>
      <c r="AA721" s="431">
        <v>741</v>
      </c>
      <c r="AB721" s="431"/>
      <c r="AC721" s="431"/>
      <c r="AD721" s="431"/>
      <c r="AE721" s="431">
        <v>74</v>
      </c>
      <c r="AF721" s="431">
        <v>815</v>
      </c>
      <c r="AG721" s="431">
        <v>741</v>
      </c>
      <c r="AH721" s="431"/>
      <c r="AI721" s="431"/>
      <c r="AJ721" s="431"/>
      <c r="AK721" s="431">
        <v>74</v>
      </c>
      <c r="AL721" s="438"/>
      <c r="AM721" s="435"/>
      <c r="AS721" s="269">
        <f t="shared" si="205"/>
        <v>0.10000000000002274</v>
      </c>
      <c r="AT721" s="269">
        <f t="shared" si="206"/>
        <v>741</v>
      </c>
      <c r="AU721" s="269">
        <f t="shared" si="207"/>
        <v>0</v>
      </c>
      <c r="AV721" s="269">
        <f t="shared" si="208"/>
        <v>0</v>
      </c>
      <c r="AW721" s="269">
        <f t="shared" si="209"/>
        <v>0.10000000000002274</v>
      </c>
    </row>
    <row r="722" spans="1:49" s="273" customFormat="1" ht="30" hidden="1" customHeight="1" outlineLevel="1">
      <c r="A722" s="426"/>
      <c r="B722" s="427" t="s">
        <v>2146</v>
      </c>
      <c r="C722" s="427">
        <v>7667851</v>
      </c>
      <c r="D722" s="426" t="s">
        <v>966</v>
      </c>
      <c r="E722" s="426" t="s">
        <v>2122</v>
      </c>
      <c r="F722" s="426" t="s">
        <v>2147</v>
      </c>
      <c r="G722" s="426" t="s">
        <v>259</v>
      </c>
      <c r="H722" s="426"/>
      <c r="I722" s="431">
        <v>1345.3</v>
      </c>
      <c r="J722" s="431">
        <v>1223</v>
      </c>
      <c r="K722" s="431"/>
      <c r="L722" s="431"/>
      <c r="M722" s="431">
        <v>122.3</v>
      </c>
      <c r="N722" s="330"/>
      <c r="O722" s="431">
        <f t="shared" si="204"/>
        <v>1345</v>
      </c>
      <c r="P722" s="431">
        <v>1223</v>
      </c>
      <c r="Q722" s="330"/>
      <c r="R722" s="431">
        <v>22</v>
      </c>
      <c r="S722" s="431">
        <v>100</v>
      </c>
      <c r="T722" s="431"/>
      <c r="U722" s="431"/>
      <c r="V722" s="431"/>
      <c r="W722" s="431"/>
      <c r="X722" s="431"/>
      <c r="Y722" s="431"/>
      <c r="Z722" s="431">
        <v>1345.3</v>
      </c>
      <c r="AA722" s="431">
        <v>1223</v>
      </c>
      <c r="AB722" s="431"/>
      <c r="AC722" s="431"/>
      <c r="AD722" s="431"/>
      <c r="AE722" s="431">
        <v>122.3</v>
      </c>
      <c r="AF722" s="431">
        <v>1345.3</v>
      </c>
      <c r="AG722" s="431">
        <v>1223</v>
      </c>
      <c r="AH722" s="431"/>
      <c r="AI722" s="431"/>
      <c r="AJ722" s="431"/>
      <c r="AK722" s="431">
        <v>122.3</v>
      </c>
      <c r="AL722" s="438"/>
      <c r="AM722" s="435"/>
      <c r="AS722" s="269">
        <f t="shared" si="205"/>
        <v>0</v>
      </c>
      <c r="AT722" s="269">
        <f t="shared" si="206"/>
        <v>1223</v>
      </c>
      <c r="AU722" s="269">
        <f t="shared" si="207"/>
        <v>0</v>
      </c>
      <c r="AV722" s="269">
        <f t="shared" si="208"/>
        <v>0</v>
      </c>
      <c r="AW722" s="269">
        <f t="shared" si="209"/>
        <v>0</v>
      </c>
    </row>
    <row r="723" spans="1:49" s="273" customFormat="1" ht="30" hidden="1" customHeight="1" outlineLevel="1">
      <c r="A723" s="426"/>
      <c r="B723" s="427" t="s">
        <v>2148</v>
      </c>
      <c r="C723" s="427">
        <v>7667865</v>
      </c>
      <c r="D723" s="426" t="s">
        <v>966</v>
      </c>
      <c r="E723" s="426" t="s">
        <v>2122</v>
      </c>
      <c r="F723" s="426" t="s">
        <v>2149</v>
      </c>
      <c r="G723" s="426" t="s">
        <v>259</v>
      </c>
      <c r="H723" s="426"/>
      <c r="I723" s="431">
        <v>791.05876288659795</v>
      </c>
      <c r="J723" s="431">
        <v>719.14432989690704</v>
      </c>
      <c r="K723" s="431"/>
      <c r="L723" s="431"/>
      <c r="M723" s="431">
        <v>71.914432989690695</v>
      </c>
      <c r="N723" s="330"/>
      <c r="O723" s="431">
        <f t="shared" si="204"/>
        <v>791</v>
      </c>
      <c r="P723" s="431">
        <v>719</v>
      </c>
      <c r="Q723" s="330"/>
      <c r="R723" s="431">
        <v>12</v>
      </c>
      <c r="S723" s="431">
        <v>60</v>
      </c>
      <c r="T723" s="431"/>
      <c r="U723" s="431"/>
      <c r="V723" s="431"/>
      <c r="W723" s="431"/>
      <c r="X723" s="431"/>
      <c r="Y723" s="431"/>
      <c r="Z723" s="431">
        <v>791.05876288659795</v>
      </c>
      <c r="AA723" s="431">
        <v>719.14432989690704</v>
      </c>
      <c r="AB723" s="431"/>
      <c r="AC723" s="431"/>
      <c r="AD723" s="431"/>
      <c r="AE723" s="431">
        <v>71.914432989690695</v>
      </c>
      <c r="AF723" s="431">
        <f>SUM(AG723:AK723)</f>
        <v>790.91443298969068</v>
      </c>
      <c r="AG723" s="431">
        <f>ROUND(719.144329896907,0)</f>
        <v>719</v>
      </c>
      <c r="AH723" s="431"/>
      <c r="AI723" s="431"/>
      <c r="AJ723" s="431"/>
      <c r="AK723" s="431">
        <v>71.914432989690695</v>
      </c>
      <c r="AL723" s="438"/>
      <c r="AM723" s="435"/>
      <c r="AS723" s="269">
        <f t="shared" si="205"/>
        <v>0.14432989690726572</v>
      </c>
      <c r="AT723" s="269">
        <f t="shared" si="206"/>
        <v>719</v>
      </c>
      <c r="AU723" s="269">
        <f t="shared" si="207"/>
        <v>0</v>
      </c>
      <c r="AV723" s="269">
        <f t="shared" si="208"/>
        <v>0.14432989690703835</v>
      </c>
      <c r="AW723" s="269">
        <f t="shared" si="209"/>
        <v>0.14432989690726572</v>
      </c>
    </row>
    <row r="724" spans="1:49" s="273" customFormat="1" ht="30" hidden="1" customHeight="1" outlineLevel="1">
      <c r="A724" s="426"/>
      <c r="B724" s="427" t="s">
        <v>2150</v>
      </c>
      <c r="C724" s="427">
        <v>7667849</v>
      </c>
      <c r="D724" s="426" t="s">
        <v>966</v>
      </c>
      <c r="E724" s="426" t="s">
        <v>2127</v>
      </c>
      <c r="F724" s="426" t="s">
        <v>2151</v>
      </c>
      <c r="G724" s="426" t="s">
        <v>259</v>
      </c>
      <c r="H724" s="426"/>
      <c r="I724" s="431">
        <v>822.8</v>
      </c>
      <c r="J724" s="431">
        <v>748</v>
      </c>
      <c r="K724" s="431"/>
      <c r="L724" s="431"/>
      <c r="M724" s="431">
        <v>74.8</v>
      </c>
      <c r="N724" s="330"/>
      <c r="O724" s="431">
        <f t="shared" si="204"/>
        <v>823</v>
      </c>
      <c r="P724" s="431">
        <v>748</v>
      </c>
      <c r="Q724" s="330"/>
      <c r="R724" s="431">
        <v>15</v>
      </c>
      <c r="S724" s="431">
        <v>60</v>
      </c>
      <c r="T724" s="431"/>
      <c r="U724" s="431"/>
      <c r="V724" s="431"/>
      <c r="W724" s="431"/>
      <c r="X724" s="431"/>
      <c r="Y724" s="431"/>
      <c r="Z724" s="431">
        <v>822.8</v>
      </c>
      <c r="AA724" s="431">
        <v>748</v>
      </c>
      <c r="AB724" s="431"/>
      <c r="AC724" s="431"/>
      <c r="AD724" s="431"/>
      <c r="AE724" s="431">
        <v>74.8</v>
      </c>
      <c r="AF724" s="431">
        <v>822.8</v>
      </c>
      <c r="AG724" s="431">
        <v>748</v>
      </c>
      <c r="AH724" s="431"/>
      <c r="AI724" s="431"/>
      <c r="AJ724" s="431"/>
      <c r="AK724" s="431">
        <v>74.8</v>
      </c>
      <c r="AL724" s="438"/>
      <c r="AM724" s="435"/>
      <c r="AS724" s="269">
        <f t="shared" si="205"/>
        <v>0</v>
      </c>
      <c r="AT724" s="269">
        <f t="shared" si="206"/>
        <v>748</v>
      </c>
      <c r="AU724" s="269">
        <f t="shared" si="207"/>
        <v>0</v>
      </c>
      <c r="AV724" s="269">
        <f t="shared" si="208"/>
        <v>0</v>
      </c>
      <c r="AW724" s="269">
        <f t="shared" si="209"/>
        <v>0</v>
      </c>
    </row>
    <row r="725" spans="1:49" s="273" customFormat="1" ht="30" hidden="1" customHeight="1" outlineLevel="1">
      <c r="A725" s="426"/>
      <c r="B725" s="427" t="s">
        <v>2152</v>
      </c>
      <c r="C725" s="427">
        <v>7667850</v>
      </c>
      <c r="D725" s="426" t="s">
        <v>966</v>
      </c>
      <c r="E725" s="426" t="s">
        <v>2127</v>
      </c>
      <c r="F725" s="426" t="s">
        <v>2153</v>
      </c>
      <c r="G725" s="426" t="s">
        <v>259</v>
      </c>
      <c r="H725" s="426"/>
      <c r="I725" s="431">
        <v>880</v>
      </c>
      <c r="J725" s="431">
        <v>800</v>
      </c>
      <c r="K725" s="431"/>
      <c r="L725" s="431"/>
      <c r="M725" s="431">
        <v>80</v>
      </c>
      <c r="N725" s="330"/>
      <c r="O725" s="431">
        <f t="shared" si="204"/>
        <v>880</v>
      </c>
      <c r="P725" s="431">
        <v>800</v>
      </c>
      <c r="Q725" s="330"/>
      <c r="R725" s="431">
        <v>15</v>
      </c>
      <c r="S725" s="431">
        <v>65</v>
      </c>
      <c r="T725" s="431"/>
      <c r="U725" s="431"/>
      <c r="V725" s="431"/>
      <c r="W725" s="431"/>
      <c r="X725" s="431"/>
      <c r="Y725" s="431"/>
      <c r="Z725" s="431">
        <v>880</v>
      </c>
      <c r="AA725" s="431">
        <v>800</v>
      </c>
      <c r="AB725" s="431"/>
      <c r="AC725" s="431"/>
      <c r="AD725" s="431"/>
      <c r="AE725" s="431">
        <v>80</v>
      </c>
      <c r="AF725" s="431">
        <v>880</v>
      </c>
      <c r="AG725" s="431">
        <v>800</v>
      </c>
      <c r="AH725" s="431"/>
      <c r="AI725" s="431"/>
      <c r="AJ725" s="431"/>
      <c r="AK725" s="431">
        <v>80</v>
      </c>
      <c r="AL725" s="438"/>
      <c r="AM725" s="435"/>
      <c r="AS725" s="269">
        <f t="shared" si="205"/>
        <v>0</v>
      </c>
      <c r="AT725" s="269">
        <f t="shared" si="206"/>
        <v>800</v>
      </c>
      <c r="AU725" s="269">
        <f t="shared" si="207"/>
        <v>0</v>
      </c>
      <c r="AV725" s="269">
        <f t="shared" si="208"/>
        <v>0</v>
      </c>
      <c r="AW725" s="269">
        <f t="shared" si="209"/>
        <v>0</v>
      </c>
    </row>
    <row r="726" spans="1:49" s="273" customFormat="1" ht="30" hidden="1" customHeight="1" outlineLevel="1">
      <c r="A726" s="426"/>
      <c r="B726" s="427" t="s">
        <v>2154</v>
      </c>
      <c r="C726" s="427"/>
      <c r="D726" s="426" t="s">
        <v>966</v>
      </c>
      <c r="E726" s="426" t="s">
        <v>2132</v>
      </c>
      <c r="F726" s="426" t="s">
        <v>2155</v>
      </c>
      <c r="G726" s="426" t="s">
        <v>259</v>
      </c>
      <c r="H726" s="426"/>
      <c r="I726" s="431">
        <v>675.4</v>
      </c>
      <c r="J726" s="431">
        <v>614</v>
      </c>
      <c r="K726" s="431"/>
      <c r="L726" s="431"/>
      <c r="M726" s="431">
        <v>61.4</v>
      </c>
      <c r="N726" s="330"/>
      <c r="O726" s="431">
        <f t="shared" si="204"/>
        <v>0</v>
      </c>
      <c r="P726" s="431"/>
      <c r="Q726" s="330"/>
      <c r="R726" s="431"/>
      <c r="S726" s="431"/>
      <c r="T726" s="431"/>
      <c r="U726" s="431"/>
      <c r="V726" s="431"/>
      <c r="W726" s="431"/>
      <c r="X726" s="431"/>
      <c r="Y726" s="431"/>
      <c r="Z726" s="431">
        <v>675.4</v>
      </c>
      <c r="AA726" s="431">
        <v>614</v>
      </c>
      <c r="AB726" s="431"/>
      <c r="AC726" s="431"/>
      <c r="AD726" s="431"/>
      <c r="AE726" s="431">
        <v>61.4</v>
      </c>
      <c r="AF726" s="431">
        <v>675.4</v>
      </c>
      <c r="AG726" s="431">
        <v>614</v>
      </c>
      <c r="AH726" s="431"/>
      <c r="AI726" s="431"/>
      <c r="AJ726" s="431"/>
      <c r="AK726" s="431">
        <v>61.4</v>
      </c>
      <c r="AL726" s="438"/>
      <c r="AM726" s="435"/>
      <c r="AS726" s="269">
        <f t="shared" si="205"/>
        <v>0</v>
      </c>
      <c r="AT726" s="269">
        <f t="shared" si="206"/>
        <v>614</v>
      </c>
      <c r="AU726" s="269">
        <f t="shared" si="207"/>
        <v>0</v>
      </c>
      <c r="AV726" s="269">
        <f t="shared" si="208"/>
        <v>0</v>
      </c>
      <c r="AW726" s="269">
        <f t="shared" si="209"/>
        <v>0</v>
      </c>
    </row>
    <row r="727" spans="1:49" s="273" customFormat="1" ht="30" hidden="1" customHeight="1" outlineLevel="1">
      <c r="A727" s="426"/>
      <c r="B727" s="427" t="s">
        <v>2156</v>
      </c>
      <c r="C727" s="427"/>
      <c r="D727" s="426" t="s">
        <v>966</v>
      </c>
      <c r="E727" s="426" t="s">
        <v>2132</v>
      </c>
      <c r="F727" s="426" t="s">
        <v>2157</v>
      </c>
      <c r="G727" s="426" t="s">
        <v>561</v>
      </c>
      <c r="H727" s="426"/>
      <c r="I727" s="431">
        <v>588.5</v>
      </c>
      <c r="J727" s="431">
        <v>535</v>
      </c>
      <c r="K727" s="431"/>
      <c r="L727" s="431"/>
      <c r="M727" s="431">
        <v>53.5</v>
      </c>
      <c r="N727" s="330"/>
      <c r="O727" s="431">
        <f t="shared" si="204"/>
        <v>0</v>
      </c>
      <c r="P727" s="431"/>
      <c r="Q727" s="330"/>
      <c r="R727" s="431"/>
      <c r="S727" s="431"/>
      <c r="T727" s="431"/>
      <c r="U727" s="431"/>
      <c r="V727" s="431"/>
      <c r="W727" s="431"/>
      <c r="X727" s="431"/>
      <c r="Y727" s="431"/>
      <c r="Z727" s="431">
        <v>588.5</v>
      </c>
      <c r="AA727" s="431">
        <v>535</v>
      </c>
      <c r="AB727" s="431"/>
      <c r="AC727" s="431"/>
      <c r="AD727" s="431"/>
      <c r="AE727" s="431">
        <v>53.5</v>
      </c>
      <c r="AF727" s="431">
        <v>588.5</v>
      </c>
      <c r="AG727" s="431">
        <v>535</v>
      </c>
      <c r="AH727" s="431"/>
      <c r="AI727" s="431"/>
      <c r="AJ727" s="431"/>
      <c r="AK727" s="431">
        <v>53.5</v>
      </c>
      <c r="AL727" s="438"/>
      <c r="AM727" s="435"/>
      <c r="AS727" s="269">
        <f t="shared" si="205"/>
        <v>0</v>
      </c>
      <c r="AT727" s="269">
        <f t="shared" si="206"/>
        <v>535</v>
      </c>
      <c r="AU727" s="269">
        <f t="shared" si="207"/>
        <v>0</v>
      </c>
      <c r="AV727" s="269">
        <f t="shared" si="208"/>
        <v>0</v>
      </c>
      <c r="AW727" s="269">
        <f t="shared" si="209"/>
        <v>0</v>
      </c>
    </row>
    <row r="728" spans="1:49" s="273" customFormat="1" ht="30" hidden="1" customHeight="1" outlineLevel="1">
      <c r="A728" s="426"/>
      <c r="B728" s="427" t="s">
        <v>2158</v>
      </c>
      <c r="C728" s="427"/>
      <c r="D728" s="426" t="s">
        <v>966</v>
      </c>
      <c r="E728" s="426" t="s">
        <v>2122</v>
      </c>
      <c r="F728" s="426" t="s">
        <v>2159</v>
      </c>
      <c r="G728" s="426" t="s">
        <v>561</v>
      </c>
      <c r="H728" s="426"/>
      <c r="I728" s="431">
        <v>1888.29</v>
      </c>
      <c r="J728" s="431">
        <v>1716.9</v>
      </c>
      <c r="K728" s="431"/>
      <c r="L728" s="431"/>
      <c r="M728" s="431">
        <v>171.39</v>
      </c>
      <c r="N728" s="330"/>
      <c r="O728" s="431">
        <f t="shared" si="204"/>
        <v>0</v>
      </c>
      <c r="P728" s="431"/>
      <c r="Q728" s="330"/>
      <c r="R728" s="431"/>
      <c r="S728" s="431"/>
      <c r="T728" s="431"/>
      <c r="U728" s="431"/>
      <c r="V728" s="431"/>
      <c r="W728" s="431"/>
      <c r="X728" s="431"/>
      <c r="Y728" s="431"/>
      <c r="Z728" s="431">
        <v>1384.39</v>
      </c>
      <c r="AA728" s="431">
        <v>1213</v>
      </c>
      <c r="AB728" s="431"/>
      <c r="AC728" s="431"/>
      <c r="AD728" s="431"/>
      <c r="AE728" s="431">
        <v>171.39</v>
      </c>
      <c r="AF728" s="431">
        <v>1384.39</v>
      </c>
      <c r="AG728" s="431">
        <v>1213</v>
      </c>
      <c r="AH728" s="431"/>
      <c r="AI728" s="431"/>
      <c r="AJ728" s="431"/>
      <c r="AK728" s="431">
        <v>171.39</v>
      </c>
      <c r="AL728" s="438"/>
      <c r="AM728" s="435"/>
      <c r="AS728" s="269">
        <f t="shared" si="205"/>
        <v>503.89999999999986</v>
      </c>
      <c r="AT728" s="269">
        <f t="shared" si="206"/>
        <v>1213</v>
      </c>
      <c r="AU728" s="269">
        <f t="shared" si="207"/>
        <v>0</v>
      </c>
      <c r="AV728" s="269">
        <f t="shared" si="208"/>
        <v>503.90000000000009</v>
      </c>
      <c r="AW728" s="269">
        <f t="shared" si="209"/>
        <v>503.89999999999986</v>
      </c>
    </row>
    <row r="729" spans="1:49" s="273" customFormat="1" ht="30" hidden="1" customHeight="1" outlineLevel="1">
      <c r="A729" s="426"/>
      <c r="B729" s="427" t="s">
        <v>2160</v>
      </c>
      <c r="C729" s="427"/>
      <c r="D729" s="426" t="s">
        <v>966</v>
      </c>
      <c r="E729" s="426" t="s">
        <v>2127</v>
      </c>
      <c r="F729" s="426" t="s">
        <v>2161</v>
      </c>
      <c r="G729" s="426" t="s">
        <v>561</v>
      </c>
      <c r="H729" s="426"/>
      <c r="I729" s="431">
        <v>660</v>
      </c>
      <c r="J729" s="431">
        <v>600</v>
      </c>
      <c r="K729" s="431"/>
      <c r="L729" s="431"/>
      <c r="M729" s="431">
        <v>60</v>
      </c>
      <c r="N729" s="330"/>
      <c r="O729" s="431">
        <f t="shared" si="204"/>
        <v>0</v>
      </c>
      <c r="P729" s="431"/>
      <c r="Q729" s="330"/>
      <c r="R729" s="431"/>
      <c r="S729" s="431"/>
      <c r="T729" s="431"/>
      <c r="U729" s="431"/>
      <c r="V729" s="431"/>
      <c r="W729" s="431"/>
      <c r="X729" s="431"/>
      <c r="Y729" s="431"/>
      <c r="Z729" s="431">
        <v>660</v>
      </c>
      <c r="AA729" s="431">
        <v>600</v>
      </c>
      <c r="AB729" s="431"/>
      <c r="AC729" s="431"/>
      <c r="AD729" s="431"/>
      <c r="AE729" s="431">
        <v>60</v>
      </c>
      <c r="AF729" s="431">
        <v>660</v>
      </c>
      <c r="AG729" s="431">
        <v>600</v>
      </c>
      <c r="AH729" s="431"/>
      <c r="AI729" s="431"/>
      <c r="AJ729" s="431"/>
      <c r="AK729" s="431">
        <v>60</v>
      </c>
      <c r="AL729" s="438"/>
      <c r="AM729" s="435"/>
      <c r="AS729" s="269">
        <f t="shared" si="205"/>
        <v>0</v>
      </c>
      <c r="AT729" s="269">
        <f t="shared" si="206"/>
        <v>600</v>
      </c>
      <c r="AU729" s="269">
        <f t="shared" si="207"/>
        <v>0</v>
      </c>
      <c r="AV729" s="269">
        <f t="shared" si="208"/>
        <v>0</v>
      </c>
      <c r="AW729" s="269">
        <f t="shared" si="209"/>
        <v>0</v>
      </c>
    </row>
    <row r="730" spans="1:49" s="273" customFormat="1" ht="30" hidden="1" customHeight="1" outlineLevel="1">
      <c r="A730" s="426"/>
      <c r="B730" s="427" t="s">
        <v>2162</v>
      </c>
      <c r="C730" s="427"/>
      <c r="D730" s="426" t="s">
        <v>966</v>
      </c>
      <c r="E730" s="426" t="s">
        <v>2132</v>
      </c>
      <c r="F730" s="426" t="s">
        <v>2163</v>
      </c>
      <c r="G730" s="426">
        <v>2020</v>
      </c>
      <c r="H730" s="426"/>
      <c r="I730" s="431">
        <v>1097.8</v>
      </c>
      <c r="J730" s="431">
        <v>998</v>
      </c>
      <c r="K730" s="431"/>
      <c r="L730" s="431"/>
      <c r="M730" s="431">
        <v>99.8</v>
      </c>
      <c r="N730" s="330"/>
      <c r="O730" s="431">
        <f t="shared" si="204"/>
        <v>0</v>
      </c>
      <c r="P730" s="431"/>
      <c r="Q730" s="330"/>
      <c r="R730" s="431"/>
      <c r="S730" s="431"/>
      <c r="T730" s="431"/>
      <c r="U730" s="431"/>
      <c r="V730" s="431"/>
      <c r="W730" s="431"/>
      <c r="X730" s="431"/>
      <c r="Y730" s="431"/>
      <c r="Z730" s="431">
        <v>490.6</v>
      </c>
      <c r="AA730" s="431">
        <v>446</v>
      </c>
      <c r="AB730" s="431"/>
      <c r="AC730" s="431"/>
      <c r="AD730" s="431"/>
      <c r="AE730" s="431">
        <v>44.6</v>
      </c>
      <c r="AF730" s="431">
        <v>490.6</v>
      </c>
      <c r="AG730" s="431">
        <v>446</v>
      </c>
      <c r="AH730" s="431"/>
      <c r="AI730" s="431"/>
      <c r="AJ730" s="431"/>
      <c r="AK730" s="431">
        <v>44.6</v>
      </c>
      <c r="AL730" s="438" t="s">
        <v>761</v>
      </c>
      <c r="AM730" s="435"/>
      <c r="AS730" s="269">
        <f t="shared" si="205"/>
        <v>607.19999999999993</v>
      </c>
      <c r="AT730" s="269">
        <f t="shared" si="206"/>
        <v>446</v>
      </c>
      <c r="AU730" s="269">
        <f t="shared" si="207"/>
        <v>0</v>
      </c>
      <c r="AV730" s="269">
        <f t="shared" si="208"/>
        <v>552</v>
      </c>
      <c r="AW730" s="269">
        <f t="shared" si="209"/>
        <v>607.19999999999993</v>
      </c>
    </row>
    <row r="731" spans="1:49" s="273" customFormat="1" ht="30" hidden="1" customHeight="1" outlineLevel="1">
      <c r="A731" s="426"/>
      <c r="B731" s="427" t="s">
        <v>2164</v>
      </c>
      <c r="C731" s="427"/>
      <c r="D731" s="426" t="s">
        <v>966</v>
      </c>
      <c r="E731" s="426" t="s">
        <v>2127</v>
      </c>
      <c r="F731" s="426" t="s">
        <v>2165</v>
      </c>
      <c r="G731" s="426">
        <v>2020</v>
      </c>
      <c r="H731" s="426"/>
      <c r="I731" s="431">
        <v>481.8</v>
      </c>
      <c r="J731" s="431">
        <v>438</v>
      </c>
      <c r="K731" s="431"/>
      <c r="L731" s="431"/>
      <c r="M731" s="431">
        <v>43.8</v>
      </c>
      <c r="N731" s="330"/>
      <c r="O731" s="431">
        <f t="shared" si="204"/>
        <v>0</v>
      </c>
      <c r="P731" s="431"/>
      <c r="Q731" s="330"/>
      <c r="R731" s="431"/>
      <c r="S731" s="431"/>
      <c r="T731" s="431"/>
      <c r="U731" s="431"/>
      <c r="V731" s="431"/>
      <c r="W731" s="431"/>
      <c r="X731" s="431"/>
      <c r="Y731" s="431"/>
      <c r="Z731" s="431">
        <v>481.8</v>
      </c>
      <c r="AA731" s="431">
        <v>438</v>
      </c>
      <c r="AB731" s="431"/>
      <c r="AC731" s="431"/>
      <c r="AD731" s="431"/>
      <c r="AE731" s="431">
        <v>43.8</v>
      </c>
      <c r="AF731" s="431">
        <v>481.8</v>
      </c>
      <c r="AG731" s="431">
        <v>438</v>
      </c>
      <c r="AH731" s="431"/>
      <c r="AI731" s="431"/>
      <c r="AJ731" s="431"/>
      <c r="AK731" s="431">
        <v>43.8</v>
      </c>
      <c r="AL731" s="438"/>
      <c r="AM731" s="435"/>
      <c r="AS731" s="269">
        <f t="shared" si="205"/>
        <v>0</v>
      </c>
      <c r="AT731" s="269">
        <f t="shared" si="206"/>
        <v>438</v>
      </c>
      <c r="AU731" s="269">
        <f t="shared" si="207"/>
        <v>0</v>
      </c>
      <c r="AV731" s="269">
        <f t="shared" si="208"/>
        <v>0</v>
      </c>
      <c r="AW731" s="269">
        <f t="shared" si="209"/>
        <v>0</v>
      </c>
    </row>
    <row r="732" spans="1:49" s="273" customFormat="1" ht="30" customHeight="1" collapsed="1">
      <c r="A732" s="422" t="s">
        <v>105</v>
      </c>
      <c r="B732" s="423" t="s">
        <v>106</v>
      </c>
      <c r="C732" s="423"/>
      <c r="D732" s="422"/>
      <c r="E732" s="422"/>
      <c r="F732" s="422"/>
      <c r="G732" s="422"/>
      <c r="H732" s="422"/>
      <c r="I732" s="429">
        <f t="shared" ref="I732:M733" si="210">I733</f>
        <v>41629.526892795664</v>
      </c>
      <c r="J732" s="429">
        <f t="shared" si="210"/>
        <v>37433.632400000002</v>
      </c>
      <c r="K732" s="376">
        <f t="shared" si="210"/>
        <v>0</v>
      </c>
      <c r="L732" s="429">
        <f t="shared" si="210"/>
        <v>1186.6967770897836</v>
      </c>
      <c r="M732" s="429">
        <f t="shared" si="210"/>
        <v>3009.1959337058843</v>
      </c>
      <c r="N732" s="330"/>
      <c r="O732" s="429">
        <f>O733</f>
        <v>27002</v>
      </c>
      <c r="P732" s="429">
        <f>P733</f>
        <v>24674</v>
      </c>
      <c r="Q732" s="330"/>
      <c r="R732" s="429">
        <f t="shared" ref="R732:AA733" si="211">R733</f>
        <v>441</v>
      </c>
      <c r="S732" s="429">
        <f t="shared" si="211"/>
        <v>1887</v>
      </c>
      <c r="T732" s="429">
        <f t="shared" si="211"/>
        <v>0</v>
      </c>
      <c r="U732" s="429">
        <f t="shared" si="211"/>
        <v>0</v>
      </c>
      <c r="V732" s="429">
        <f t="shared" si="211"/>
        <v>0</v>
      </c>
      <c r="W732" s="376">
        <f t="shared" si="211"/>
        <v>0</v>
      </c>
      <c r="X732" s="376">
        <f t="shared" si="211"/>
        <v>0</v>
      </c>
      <c r="Y732" s="376">
        <f t="shared" si="211"/>
        <v>0</v>
      </c>
      <c r="Z732" s="429">
        <f t="shared" si="211"/>
        <v>41185.214492795647</v>
      </c>
      <c r="AA732" s="429">
        <f t="shared" si="211"/>
        <v>36686</v>
      </c>
      <c r="AB732" s="429">
        <f t="shared" ref="AB732:AK733" si="212">AB733</f>
        <v>0</v>
      </c>
      <c r="AC732" s="429">
        <f t="shared" si="212"/>
        <v>1186.6637770897835</v>
      </c>
      <c r="AD732" s="429">
        <f t="shared" si="212"/>
        <v>0</v>
      </c>
      <c r="AE732" s="429">
        <f t="shared" si="212"/>
        <v>3312.5507157058842</v>
      </c>
      <c r="AF732" s="429">
        <f t="shared" si="212"/>
        <v>40616.331721739931</v>
      </c>
      <c r="AG732" s="429">
        <f t="shared" si="212"/>
        <v>36501</v>
      </c>
      <c r="AH732" s="389">
        <f t="shared" si="212"/>
        <v>0</v>
      </c>
      <c r="AI732" s="429">
        <f t="shared" si="212"/>
        <v>1142.6266253869969</v>
      </c>
      <c r="AJ732" s="429">
        <f t="shared" si="212"/>
        <v>0</v>
      </c>
      <c r="AK732" s="429">
        <f t="shared" si="212"/>
        <v>2972.7050963529423</v>
      </c>
      <c r="AL732" s="434"/>
      <c r="AM732" s="435"/>
      <c r="AS732" s="269">
        <f t="shared" si="205"/>
        <v>1013.1951710557332</v>
      </c>
      <c r="AT732" s="269">
        <f t="shared" si="206"/>
        <v>36500.999999999993</v>
      </c>
      <c r="AU732" s="269">
        <f t="shared" si="207"/>
        <v>0</v>
      </c>
      <c r="AV732" s="269">
        <f t="shared" si="208"/>
        <v>932.63240000000224</v>
      </c>
      <c r="AW732" s="269">
        <f t="shared" si="209"/>
        <v>1013.1951710557332</v>
      </c>
    </row>
    <row r="733" spans="1:49" s="273" customFormat="1" ht="30" hidden="1" customHeight="1" outlineLevel="1">
      <c r="A733" s="424" t="s">
        <v>37</v>
      </c>
      <c r="B733" s="425" t="s">
        <v>255</v>
      </c>
      <c r="C733" s="425"/>
      <c r="D733" s="424"/>
      <c r="E733" s="424"/>
      <c r="F733" s="424"/>
      <c r="G733" s="424"/>
      <c r="H733" s="424"/>
      <c r="I733" s="430">
        <f t="shared" si="210"/>
        <v>41629.526892795664</v>
      </c>
      <c r="J733" s="430">
        <f t="shared" si="210"/>
        <v>37433.632400000002</v>
      </c>
      <c r="K733" s="430">
        <f t="shared" si="210"/>
        <v>0</v>
      </c>
      <c r="L733" s="430">
        <f t="shared" si="210"/>
        <v>1186.6967770897836</v>
      </c>
      <c r="M733" s="430">
        <f t="shared" si="210"/>
        <v>3009.1959337058843</v>
      </c>
      <c r="N733" s="330"/>
      <c r="O733" s="430">
        <f>O734</f>
        <v>27002</v>
      </c>
      <c r="P733" s="430">
        <f>P734</f>
        <v>24674</v>
      </c>
      <c r="Q733" s="330"/>
      <c r="R733" s="430">
        <f t="shared" si="211"/>
        <v>441</v>
      </c>
      <c r="S733" s="430">
        <f t="shared" si="211"/>
        <v>1887</v>
      </c>
      <c r="T733" s="430">
        <f t="shared" si="211"/>
        <v>0</v>
      </c>
      <c r="U733" s="430">
        <f t="shared" si="211"/>
        <v>0</v>
      </c>
      <c r="V733" s="430">
        <f t="shared" si="211"/>
        <v>0</v>
      </c>
      <c r="W733" s="430">
        <f t="shared" si="211"/>
        <v>0</v>
      </c>
      <c r="X733" s="430">
        <f t="shared" si="211"/>
        <v>0</v>
      </c>
      <c r="Y733" s="430">
        <f t="shared" si="211"/>
        <v>0</v>
      </c>
      <c r="Z733" s="430">
        <f t="shared" si="211"/>
        <v>41185.214492795647</v>
      </c>
      <c r="AA733" s="430">
        <f t="shared" si="211"/>
        <v>36686</v>
      </c>
      <c r="AB733" s="430">
        <f t="shared" si="212"/>
        <v>0</v>
      </c>
      <c r="AC733" s="430">
        <f t="shared" si="212"/>
        <v>1186.6637770897835</v>
      </c>
      <c r="AD733" s="430">
        <f t="shared" si="212"/>
        <v>0</v>
      </c>
      <c r="AE733" s="430">
        <f t="shared" si="212"/>
        <v>3312.5507157058842</v>
      </c>
      <c r="AF733" s="430">
        <f t="shared" si="212"/>
        <v>40616.331721739931</v>
      </c>
      <c r="AG733" s="430">
        <f t="shared" si="212"/>
        <v>36501</v>
      </c>
      <c r="AH733" s="430">
        <f t="shared" si="212"/>
        <v>0</v>
      </c>
      <c r="AI733" s="430">
        <f t="shared" si="212"/>
        <v>1142.6266253869969</v>
      </c>
      <c r="AJ733" s="430">
        <f t="shared" si="212"/>
        <v>0</v>
      </c>
      <c r="AK733" s="430">
        <f t="shared" si="212"/>
        <v>2972.7050963529423</v>
      </c>
      <c r="AL733" s="436"/>
      <c r="AM733" s="435"/>
      <c r="AS733" s="269">
        <f t="shared" si="205"/>
        <v>1013.1951710557332</v>
      </c>
      <c r="AT733" s="269">
        <f t="shared" si="206"/>
        <v>36500.999999999993</v>
      </c>
      <c r="AU733" s="269">
        <f t="shared" si="207"/>
        <v>0</v>
      </c>
      <c r="AV733" s="269">
        <f t="shared" si="208"/>
        <v>932.63240000000224</v>
      </c>
      <c r="AW733" s="269">
        <f t="shared" si="209"/>
        <v>1013.1951710557332</v>
      </c>
    </row>
    <row r="734" spans="1:49" s="273" customFormat="1" ht="30" hidden="1" customHeight="1" outlineLevel="1">
      <c r="A734" s="424" t="s">
        <v>964</v>
      </c>
      <c r="B734" s="425" t="s">
        <v>415</v>
      </c>
      <c r="C734" s="425"/>
      <c r="D734" s="424"/>
      <c r="E734" s="424"/>
      <c r="F734" s="424"/>
      <c r="G734" s="424"/>
      <c r="H734" s="424"/>
      <c r="I734" s="430">
        <f>SUM(I735:I809)</f>
        <v>41629.526892795664</v>
      </c>
      <c r="J734" s="430">
        <f>SUM(J735:J809)</f>
        <v>37433.632400000002</v>
      </c>
      <c r="K734" s="430">
        <f>SUM(K735:K809)</f>
        <v>0</v>
      </c>
      <c r="L734" s="430">
        <f>SUM(L735:L809)</f>
        <v>1186.6967770897836</v>
      </c>
      <c r="M734" s="430">
        <f>SUM(M735:M809)</f>
        <v>3009.1959337058843</v>
      </c>
      <c r="N734" s="330"/>
      <c r="O734" s="430">
        <f>SUM(O735:O809)</f>
        <v>27002</v>
      </c>
      <c r="P734" s="430">
        <f>SUM(P735:P809)</f>
        <v>24674</v>
      </c>
      <c r="Q734" s="330"/>
      <c r="R734" s="430">
        <f t="shared" ref="R734:AK734" si="213">SUM(R735:R809)</f>
        <v>441</v>
      </c>
      <c r="S734" s="430">
        <f t="shared" si="213"/>
        <v>1887</v>
      </c>
      <c r="T734" s="430">
        <f t="shared" si="213"/>
        <v>0</v>
      </c>
      <c r="U734" s="430">
        <f t="shared" si="213"/>
        <v>0</v>
      </c>
      <c r="V734" s="430">
        <f t="shared" si="213"/>
        <v>0</v>
      </c>
      <c r="W734" s="430">
        <f t="shared" si="213"/>
        <v>0</v>
      </c>
      <c r="X734" s="430">
        <f t="shared" si="213"/>
        <v>0</v>
      </c>
      <c r="Y734" s="430">
        <f t="shared" si="213"/>
        <v>0</v>
      </c>
      <c r="Z734" s="430">
        <f t="shared" si="213"/>
        <v>41185.214492795647</v>
      </c>
      <c r="AA734" s="430">
        <f t="shared" si="213"/>
        <v>36686</v>
      </c>
      <c r="AB734" s="430">
        <f t="shared" si="213"/>
        <v>0</v>
      </c>
      <c r="AC734" s="430">
        <f t="shared" si="213"/>
        <v>1186.6637770897835</v>
      </c>
      <c r="AD734" s="430">
        <f t="shared" si="213"/>
        <v>0</v>
      </c>
      <c r="AE734" s="430">
        <f t="shared" si="213"/>
        <v>3312.5507157058842</v>
      </c>
      <c r="AF734" s="430">
        <f t="shared" si="213"/>
        <v>40616.331721739931</v>
      </c>
      <c r="AG734" s="430">
        <f t="shared" si="213"/>
        <v>36501</v>
      </c>
      <c r="AH734" s="430">
        <f t="shared" si="213"/>
        <v>0</v>
      </c>
      <c r="AI734" s="430">
        <f t="shared" si="213"/>
        <v>1142.6266253869969</v>
      </c>
      <c r="AJ734" s="430">
        <f t="shared" si="213"/>
        <v>0</v>
      </c>
      <c r="AK734" s="430">
        <f t="shared" si="213"/>
        <v>2972.7050963529423</v>
      </c>
      <c r="AL734" s="436"/>
      <c r="AM734" s="435"/>
      <c r="AS734" s="269">
        <f t="shared" si="205"/>
        <v>1013.1951710557332</v>
      </c>
      <c r="AT734" s="269">
        <f t="shared" si="206"/>
        <v>36500.999999999993</v>
      </c>
      <c r="AU734" s="269">
        <f t="shared" si="207"/>
        <v>0</v>
      </c>
      <c r="AV734" s="269">
        <f t="shared" si="208"/>
        <v>932.63240000000224</v>
      </c>
      <c r="AW734" s="269">
        <f t="shared" si="209"/>
        <v>1013.1951710557332</v>
      </c>
    </row>
    <row r="735" spans="1:49" s="273" customFormat="1" ht="30" hidden="1" customHeight="1" outlineLevel="1">
      <c r="A735" s="426"/>
      <c r="B735" s="427" t="s">
        <v>2166</v>
      </c>
      <c r="C735" s="427" t="s">
        <v>2167</v>
      </c>
      <c r="D735" s="426" t="s">
        <v>2168</v>
      </c>
      <c r="E735" s="426" t="s">
        <v>2169</v>
      </c>
      <c r="F735" s="426" t="s">
        <v>2170</v>
      </c>
      <c r="G735" s="426" t="s">
        <v>985</v>
      </c>
      <c r="H735" s="426" t="s">
        <v>2171</v>
      </c>
      <c r="I735" s="431">
        <v>1171</v>
      </c>
      <c r="J735" s="431">
        <v>1115</v>
      </c>
      <c r="K735" s="431"/>
      <c r="L735" s="431"/>
      <c r="M735" s="431">
        <v>56</v>
      </c>
      <c r="N735" s="330"/>
      <c r="O735" s="431">
        <f t="shared" ref="O735:O766" si="214">SUM(P735:S735)</f>
        <v>1171</v>
      </c>
      <c r="P735" s="431">
        <v>1115</v>
      </c>
      <c r="Q735" s="330"/>
      <c r="R735" s="431"/>
      <c r="S735" s="431">
        <v>56</v>
      </c>
      <c r="T735" s="431"/>
      <c r="U735" s="431"/>
      <c r="V735" s="431"/>
      <c r="W735" s="431"/>
      <c r="X735" s="431"/>
      <c r="Y735" s="431"/>
      <c r="Z735" s="431">
        <f t="shared" ref="Z735:Z747" si="215">SUM(AA735:AE735)</f>
        <v>1171</v>
      </c>
      <c r="AA735" s="431">
        <v>1115</v>
      </c>
      <c r="AB735" s="431"/>
      <c r="AC735" s="431"/>
      <c r="AD735" s="431"/>
      <c r="AE735" s="431">
        <v>56</v>
      </c>
      <c r="AF735" s="431">
        <v>1171</v>
      </c>
      <c r="AG735" s="431">
        <v>1115</v>
      </c>
      <c r="AH735" s="431"/>
      <c r="AI735" s="431">
        <v>0</v>
      </c>
      <c r="AJ735" s="431"/>
      <c r="AK735" s="431">
        <v>56</v>
      </c>
      <c r="AL735" s="438"/>
      <c r="AM735" s="435"/>
      <c r="AS735" s="269">
        <f t="shared" si="205"/>
        <v>0</v>
      </c>
      <c r="AT735" s="269">
        <f t="shared" si="206"/>
        <v>1115</v>
      </c>
      <c r="AU735" s="269">
        <f t="shared" si="207"/>
        <v>0</v>
      </c>
      <c r="AV735" s="269">
        <f t="shared" si="208"/>
        <v>0</v>
      </c>
      <c r="AW735" s="269">
        <f t="shared" si="209"/>
        <v>0</v>
      </c>
    </row>
    <row r="736" spans="1:49" s="273" customFormat="1" ht="30" hidden="1" customHeight="1" outlineLevel="1">
      <c r="A736" s="426"/>
      <c r="B736" s="427" t="s">
        <v>2172</v>
      </c>
      <c r="C736" s="427" t="s">
        <v>2173</v>
      </c>
      <c r="D736" s="426" t="s">
        <v>2168</v>
      </c>
      <c r="E736" s="426" t="s">
        <v>115</v>
      </c>
      <c r="F736" s="426" t="s">
        <v>2174</v>
      </c>
      <c r="G736" s="426" t="s">
        <v>985</v>
      </c>
      <c r="H736" s="426" t="s">
        <v>2175</v>
      </c>
      <c r="I736" s="431">
        <v>1106</v>
      </c>
      <c r="J736" s="431">
        <v>1053</v>
      </c>
      <c r="K736" s="431"/>
      <c r="L736" s="431"/>
      <c r="M736" s="431">
        <v>53</v>
      </c>
      <c r="N736" s="330"/>
      <c r="O736" s="431">
        <f t="shared" si="214"/>
        <v>1106</v>
      </c>
      <c r="P736" s="431">
        <v>1053</v>
      </c>
      <c r="Q736" s="330"/>
      <c r="R736" s="431"/>
      <c r="S736" s="431">
        <v>53</v>
      </c>
      <c r="T736" s="431"/>
      <c r="U736" s="431"/>
      <c r="V736" s="431"/>
      <c r="W736" s="431"/>
      <c r="X736" s="431"/>
      <c r="Y736" s="431"/>
      <c r="Z736" s="431">
        <f t="shared" si="215"/>
        <v>1106</v>
      </c>
      <c r="AA736" s="431">
        <v>1053</v>
      </c>
      <c r="AB736" s="431"/>
      <c r="AC736" s="431"/>
      <c r="AD736" s="431"/>
      <c r="AE736" s="431">
        <v>53</v>
      </c>
      <c r="AF736" s="431">
        <v>1106</v>
      </c>
      <c r="AG736" s="431">
        <v>1053</v>
      </c>
      <c r="AH736" s="431"/>
      <c r="AI736" s="431">
        <v>0</v>
      </c>
      <c r="AJ736" s="431"/>
      <c r="AK736" s="431">
        <v>53</v>
      </c>
      <c r="AL736" s="438"/>
      <c r="AM736" s="435"/>
      <c r="AS736" s="269">
        <f t="shared" si="205"/>
        <v>0</v>
      </c>
      <c r="AT736" s="269">
        <f t="shared" si="206"/>
        <v>1053</v>
      </c>
      <c r="AU736" s="269">
        <f t="shared" si="207"/>
        <v>0</v>
      </c>
      <c r="AV736" s="269">
        <f t="shared" si="208"/>
        <v>0</v>
      </c>
      <c r="AW736" s="269">
        <f t="shared" si="209"/>
        <v>0</v>
      </c>
    </row>
    <row r="737" spans="1:49" s="273" customFormat="1" ht="30" hidden="1" customHeight="1" outlineLevel="1">
      <c r="A737" s="426"/>
      <c r="B737" s="427" t="s">
        <v>2176</v>
      </c>
      <c r="C737" s="427" t="s">
        <v>2177</v>
      </c>
      <c r="D737" s="426" t="s">
        <v>2178</v>
      </c>
      <c r="E737" s="426" t="s">
        <v>2179</v>
      </c>
      <c r="F737" s="426" t="s">
        <v>2180</v>
      </c>
      <c r="G737" s="426" t="s">
        <v>985</v>
      </c>
      <c r="H737" s="426" t="s">
        <v>2181</v>
      </c>
      <c r="I737" s="431">
        <v>651</v>
      </c>
      <c r="J737" s="431">
        <v>562.03800000000001</v>
      </c>
      <c r="K737" s="431"/>
      <c r="L737" s="431"/>
      <c r="M737" s="431">
        <v>88.962000000000003</v>
      </c>
      <c r="N737" s="330"/>
      <c r="O737" s="431">
        <f t="shared" si="214"/>
        <v>651</v>
      </c>
      <c r="P737" s="431">
        <v>620</v>
      </c>
      <c r="Q737" s="330"/>
      <c r="R737" s="431"/>
      <c r="S737" s="431">
        <v>31</v>
      </c>
      <c r="T737" s="431"/>
      <c r="U737" s="431"/>
      <c r="V737" s="431"/>
      <c r="W737" s="431"/>
      <c r="X737" s="431"/>
      <c r="Y737" s="431"/>
      <c r="Z737" s="431">
        <f t="shared" si="215"/>
        <v>651</v>
      </c>
      <c r="AA737" s="431">
        <v>620</v>
      </c>
      <c r="AB737" s="431"/>
      <c r="AC737" s="431"/>
      <c r="AD737" s="431"/>
      <c r="AE737" s="431">
        <v>31</v>
      </c>
      <c r="AF737" s="431">
        <v>651</v>
      </c>
      <c r="AG737" s="431">
        <v>620</v>
      </c>
      <c r="AH737" s="431"/>
      <c r="AI737" s="431">
        <v>0</v>
      </c>
      <c r="AJ737" s="431"/>
      <c r="AK737" s="431">
        <v>31</v>
      </c>
      <c r="AL737" s="438" t="s">
        <v>761</v>
      </c>
      <c r="AM737" s="435"/>
      <c r="AS737" s="269">
        <f t="shared" si="205"/>
        <v>0</v>
      </c>
      <c r="AT737" s="269">
        <f t="shared" si="206"/>
        <v>620</v>
      </c>
      <c r="AU737" s="269">
        <f t="shared" si="207"/>
        <v>0</v>
      </c>
      <c r="AV737" s="269">
        <f t="shared" si="208"/>
        <v>-57.961999999999989</v>
      </c>
      <c r="AW737" s="269">
        <f t="shared" si="209"/>
        <v>0</v>
      </c>
    </row>
    <row r="738" spans="1:49" s="273" customFormat="1" ht="30" hidden="1" customHeight="1" outlineLevel="1">
      <c r="A738" s="426"/>
      <c r="B738" s="427" t="s">
        <v>2182</v>
      </c>
      <c r="C738" s="427" t="s">
        <v>2183</v>
      </c>
      <c r="D738" s="426" t="s">
        <v>2168</v>
      </c>
      <c r="E738" s="426" t="s">
        <v>852</v>
      </c>
      <c r="F738" s="426" t="s">
        <v>2184</v>
      </c>
      <c r="G738" s="426" t="s">
        <v>985</v>
      </c>
      <c r="H738" s="426" t="s">
        <v>2185</v>
      </c>
      <c r="I738" s="431">
        <v>1041</v>
      </c>
      <c r="J738" s="431">
        <v>991</v>
      </c>
      <c r="K738" s="431"/>
      <c r="L738" s="431"/>
      <c r="M738" s="431">
        <v>50</v>
      </c>
      <c r="N738" s="330"/>
      <c r="O738" s="431">
        <f t="shared" si="214"/>
        <v>1041</v>
      </c>
      <c r="P738" s="431">
        <v>991</v>
      </c>
      <c r="Q738" s="330"/>
      <c r="R738" s="431"/>
      <c r="S738" s="431">
        <v>50</v>
      </c>
      <c r="T738" s="431"/>
      <c r="U738" s="431"/>
      <c r="V738" s="431"/>
      <c r="W738" s="431"/>
      <c r="X738" s="431"/>
      <c r="Y738" s="431"/>
      <c r="Z738" s="431">
        <f t="shared" si="215"/>
        <v>1041</v>
      </c>
      <c r="AA738" s="431">
        <v>991</v>
      </c>
      <c r="AB738" s="431"/>
      <c r="AC738" s="431"/>
      <c r="AD738" s="431"/>
      <c r="AE738" s="431">
        <v>50</v>
      </c>
      <c r="AF738" s="431">
        <v>1041</v>
      </c>
      <c r="AG738" s="431">
        <v>991</v>
      </c>
      <c r="AH738" s="431"/>
      <c r="AI738" s="431">
        <v>0</v>
      </c>
      <c r="AJ738" s="431"/>
      <c r="AK738" s="431">
        <v>50</v>
      </c>
      <c r="AL738" s="438"/>
      <c r="AM738" s="435"/>
      <c r="AS738" s="269">
        <f t="shared" si="205"/>
        <v>0</v>
      </c>
      <c r="AT738" s="269">
        <f t="shared" si="206"/>
        <v>991</v>
      </c>
      <c r="AU738" s="269">
        <f t="shared" si="207"/>
        <v>0</v>
      </c>
      <c r="AV738" s="269">
        <f t="shared" si="208"/>
        <v>0</v>
      </c>
      <c r="AW738" s="269">
        <f t="shared" si="209"/>
        <v>0</v>
      </c>
    </row>
    <row r="739" spans="1:49" s="273" customFormat="1" ht="30" hidden="1" customHeight="1" outlineLevel="1">
      <c r="A739" s="426"/>
      <c r="B739" s="427" t="s">
        <v>2186</v>
      </c>
      <c r="C739" s="427" t="s">
        <v>2187</v>
      </c>
      <c r="D739" s="426" t="s">
        <v>2168</v>
      </c>
      <c r="E739" s="426" t="s">
        <v>2188</v>
      </c>
      <c r="F739" s="426" t="s">
        <v>2189</v>
      </c>
      <c r="G739" s="426" t="s">
        <v>985</v>
      </c>
      <c r="H739" s="426" t="s">
        <v>2190</v>
      </c>
      <c r="I739" s="431">
        <v>651</v>
      </c>
      <c r="J739" s="431">
        <v>620</v>
      </c>
      <c r="K739" s="431"/>
      <c r="L739" s="431"/>
      <c r="M739" s="431">
        <v>31</v>
      </c>
      <c r="N739" s="330"/>
      <c r="O739" s="431">
        <f t="shared" si="214"/>
        <v>651</v>
      </c>
      <c r="P739" s="431">
        <v>620</v>
      </c>
      <c r="Q739" s="330"/>
      <c r="R739" s="431"/>
      <c r="S739" s="431">
        <v>31</v>
      </c>
      <c r="T739" s="431"/>
      <c r="U739" s="431"/>
      <c r="V739" s="431"/>
      <c r="W739" s="431"/>
      <c r="X739" s="431"/>
      <c r="Y739" s="431"/>
      <c r="Z739" s="431">
        <f t="shared" si="215"/>
        <v>651</v>
      </c>
      <c r="AA739" s="431">
        <v>620</v>
      </c>
      <c r="AB739" s="431"/>
      <c r="AC739" s="431"/>
      <c r="AD739" s="431"/>
      <c r="AE739" s="431">
        <v>31</v>
      </c>
      <c r="AF739" s="431">
        <v>651</v>
      </c>
      <c r="AG739" s="431">
        <v>620</v>
      </c>
      <c r="AH739" s="431"/>
      <c r="AI739" s="431">
        <v>0</v>
      </c>
      <c r="AJ739" s="431"/>
      <c r="AK739" s="431">
        <v>31</v>
      </c>
      <c r="AL739" s="438"/>
      <c r="AM739" s="435"/>
      <c r="AS739" s="269">
        <f t="shared" si="205"/>
        <v>0</v>
      </c>
      <c r="AT739" s="269">
        <f t="shared" si="206"/>
        <v>620</v>
      </c>
      <c r="AU739" s="269">
        <f t="shared" si="207"/>
        <v>0</v>
      </c>
      <c r="AV739" s="269">
        <f t="shared" si="208"/>
        <v>0</v>
      </c>
      <c r="AW739" s="269">
        <f t="shared" si="209"/>
        <v>0</v>
      </c>
    </row>
    <row r="740" spans="1:49" s="273" customFormat="1" ht="30" hidden="1" customHeight="1" outlineLevel="1">
      <c r="A740" s="426"/>
      <c r="B740" s="427" t="s">
        <v>2191</v>
      </c>
      <c r="C740" s="427" t="s">
        <v>2192</v>
      </c>
      <c r="D740" s="426" t="s">
        <v>860</v>
      </c>
      <c r="E740" s="426" t="s">
        <v>110</v>
      </c>
      <c r="F740" s="426" t="s">
        <v>2193</v>
      </c>
      <c r="G740" s="426" t="s">
        <v>985</v>
      </c>
      <c r="H740" s="426" t="s">
        <v>2194</v>
      </c>
      <c r="I740" s="431">
        <v>975</v>
      </c>
      <c r="J740" s="431">
        <v>838.59299999999996</v>
      </c>
      <c r="K740" s="431"/>
      <c r="L740" s="431"/>
      <c r="M740" s="431">
        <v>136.40600000000001</v>
      </c>
      <c r="N740" s="330"/>
      <c r="O740" s="431">
        <f t="shared" si="214"/>
        <v>975</v>
      </c>
      <c r="P740" s="431">
        <v>929</v>
      </c>
      <c r="Q740" s="330"/>
      <c r="R740" s="431"/>
      <c r="S740" s="431">
        <v>46</v>
      </c>
      <c r="T740" s="431"/>
      <c r="U740" s="431"/>
      <c r="V740" s="431"/>
      <c r="W740" s="431"/>
      <c r="X740" s="431"/>
      <c r="Y740" s="431"/>
      <c r="Z740" s="431">
        <f t="shared" si="215"/>
        <v>975</v>
      </c>
      <c r="AA740" s="431">
        <v>929</v>
      </c>
      <c r="AB740" s="431"/>
      <c r="AC740" s="431"/>
      <c r="AD740" s="431"/>
      <c r="AE740" s="431">
        <v>46</v>
      </c>
      <c r="AF740" s="431">
        <v>975</v>
      </c>
      <c r="AG740" s="431">
        <v>929</v>
      </c>
      <c r="AH740" s="431"/>
      <c r="AI740" s="431">
        <v>0</v>
      </c>
      <c r="AJ740" s="431"/>
      <c r="AK740" s="431">
        <v>46</v>
      </c>
      <c r="AL740" s="438" t="s">
        <v>761</v>
      </c>
      <c r="AM740" s="435"/>
      <c r="AS740" s="269">
        <f t="shared" si="205"/>
        <v>0</v>
      </c>
      <c r="AT740" s="269">
        <f t="shared" si="206"/>
        <v>929</v>
      </c>
      <c r="AU740" s="269">
        <f t="shared" si="207"/>
        <v>0</v>
      </c>
      <c r="AV740" s="269">
        <f t="shared" si="208"/>
        <v>-90.407000000000039</v>
      </c>
      <c r="AW740" s="269">
        <f t="shared" si="209"/>
        <v>0</v>
      </c>
    </row>
    <row r="741" spans="1:49" s="273" customFormat="1" ht="30" hidden="1" customHeight="1" outlineLevel="1">
      <c r="A741" s="426"/>
      <c r="B741" s="427" t="s">
        <v>2195</v>
      </c>
      <c r="C741" s="427" t="s">
        <v>2196</v>
      </c>
      <c r="D741" s="426" t="s">
        <v>2168</v>
      </c>
      <c r="E741" s="426" t="s">
        <v>109</v>
      </c>
      <c r="F741" s="426" t="s">
        <v>2197</v>
      </c>
      <c r="G741" s="426" t="s">
        <v>985</v>
      </c>
      <c r="H741" s="426" t="s">
        <v>2198</v>
      </c>
      <c r="I741" s="431">
        <v>420</v>
      </c>
      <c r="J741" s="431">
        <v>400</v>
      </c>
      <c r="K741" s="431"/>
      <c r="L741" s="431"/>
      <c r="M741" s="431">
        <v>20</v>
      </c>
      <c r="N741" s="330"/>
      <c r="O741" s="431">
        <f t="shared" si="214"/>
        <v>420</v>
      </c>
      <c r="P741" s="431">
        <v>400</v>
      </c>
      <c r="Q741" s="330"/>
      <c r="R741" s="431"/>
      <c r="S741" s="431">
        <v>20</v>
      </c>
      <c r="T741" s="431"/>
      <c r="U741" s="431"/>
      <c r="V741" s="431"/>
      <c r="W741" s="431"/>
      <c r="X741" s="431"/>
      <c r="Y741" s="431"/>
      <c r="Z741" s="431">
        <f t="shared" si="215"/>
        <v>420</v>
      </c>
      <c r="AA741" s="431">
        <v>400</v>
      </c>
      <c r="AB741" s="431"/>
      <c r="AC741" s="431"/>
      <c r="AD741" s="431"/>
      <c r="AE741" s="431">
        <v>20</v>
      </c>
      <c r="AF741" s="431">
        <v>420</v>
      </c>
      <c r="AG741" s="431">
        <v>400</v>
      </c>
      <c r="AH741" s="431"/>
      <c r="AI741" s="431">
        <v>0</v>
      </c>
      <c r="AJ741" s="431"/>
      <c r="AK741" s="431">
        <v>20</v>
      </c>
      <c r="AL741" s="438"/>
      <c r="AM741" s="435"/>
      <c r="AS741" s="269">
        <f t="shared" si="205"/>
        <v>0</v>
      </c>
      <c r="AT741" s="269">
        <f t="shared" si="206"/>
        <v>400</v>
      </c>
      <c r="AU741" s="269">
        <f t="shared" si="207"/>
        <v>0</v>
      </c>
      <c r="AV741" s="269">
        <f t="shared" si="208"/>
        <v>0</v>
      </c>
      <c r="AW741" s="269">
        <f t="shared" si="209"/>
        <v>0</v>
      </c>
    </row>
    <row r="742" spans="1:49" s="273" customFormat="1" ht="30" hidden="1" customHeight="1" outlineLevel="1">
      <c r="A742" s="426"/>
      <c r="B742" s="427" t="s">
        <v>2199</v>
      </c>
      <c r="C742" s="427" t="s">
        <v>2200</v>
      </c>
      <c r="D742" s="426" t="s">
        <v>2168</v>
      </c>
      <c r="E742" s="426" t="s">
        <v>109</v>
      </c>
      <c r="F742" s="426" t="s">
        <v>2201</v>
      </c>
      <c r="G742" s="426" t="s">
        <v>985</v>
      </c>
      <c r="H742" s="426" t="s">
        <v>2202</v>
      </c>
      <c r="I742" s="431">
        <v>420</v>
      </c>
      <c r="J742" s="431">
        <v>400</v>
      </c>
      <c r="K742" s="431"/>
      <c r="L742" s="431"/>
      <c r="M742" s="431">
        <v>20</v>
      </c>
      <c r="N742" s="330"/>
      <c r="O742" s="431">
        <f t="shared" si="214"/>
        <v>420</v>
      </c>
      <c r="P742" s="431">
        <v>400</v>
      </c>
      <c r="Q742" s="330"/>
      <c r="R742" s="431"/>
      <c r="S742" s="431">
        <v>20</v>
      </c>
      <c r="T742" s="431"/>
      <c r="U742" s="431"/>
      <c r="V742" s="431"/>
      <c r="W742" s="431"/>
      <c r="X742" s="431"/>
      <c r="Y742" s="431"/>
      <c r="Z742" s="431">
        <f t="shared" si="215"/>
        <v>420</v>
      </c>
      <c r="AA742" s="431">
        <v>400</v>
      </c>
      <c r="AB742" s="431"/>
      <c r="AC742" s="431"/>
      <c r="AD742" s="431"/>
      <c r="AE742" s="431">
        <v>20</v>
      </c>
      <c r="AF742" s="431">
        <v>420</v>
      </c>
      <c r="AG742" s="431">
        <v>400</v>
      </c>
      <c r="AH742" s="431"/>
      <c r="AI742" s="431">
        <v>0</v>
      </c>
      <c r="AJ742" s="431"/>
      <c r="AK742" s="431">
        <v>20</v>
      </c>
      <c r="AL742" s="438"/>
      <c r="AM742" s="435"/>
      <c r="AS742" s="269">
        <f t="shared" si="205"/>
        <v>0</v>
      </c>
      <c r="AT742" s="269">
        <f t="shared" si="206"/>
        <v>400</v>
      </c>
      <c r="AU742" s="269">
        <f t="shared" si="207"/>
        <v>0</v>
      </c>
      <c r="AV742" s="269">
        <f t="shared" si="208"/>
        <v>0</v>
      </c>
      <c r="AW742" s="269">
        <f t="shared" si="209"/>
        <v>0</v>
      </c>
    </row>
    <row r="743" spans="1:49" s="273" customFormat="1" ht="30" hidden="1" customHeight="1" outlineLevel="1">
      <c r="A743" s="426"/>
      <c r="B743" s="427" t="s">
        <v>2203</v>
      </c>
      <c r="C743" s="427" t="s">
        <v>2204</v>
      </c>
      <c r="D743" s="426" t="s">
        <v>855</v>
      </c>
      <c r="E743" s="426" t="s">
        <v>109</v>
      </c>
      <c r="F743" s="426" t="s">
        <v>2205</v>
      </c>
      <c r="G743" s="426" t="s">
        <v>985</v>
      </c>
      <c r="H743" s="426" t="s">
        <v>2206</v>
      </c>
      <c r="I743" s="431">
        <v>331</v>
      </c>
      <c r="J743" s="431">
        <v>285.68400000000003</v>
      </c>
      <c r="K743" s="431"/>
      <c r="L743" s="431"/>
      <c r="M743" s="431">
        <v>45.315570000000001</v>
      </c>
      <c r="N743" s="330"/>
      <c r="O743" s="431">
        <f t="shared" si="214"/>
        <v>331</v>
      </c>
      <c r="P743" s="431">
        <v>315</v>
      </c>
      <c r="Q743" s="330"/>
      <c r="R743" s="431"/>
      <c r="S743" s="431">
        <v>16</v>
      </c>
      <c r="T743" s="431"/>
      <c r="U743" s="431"/>
      <c r="V743" s="431"/>
      <c r="W743" s="431"/>
      <c r="X743" s="431"/>
      <c r="Y743" s="431"/>
      <c r="Z743" s="431">
        <f t="shared" si="215"/>
        <v>331.5</v>
      </c>
      <c r="AA743" s="431">
        <v>315</v>
      </c>
      <c r="AB743" s="431"/>
      <c r="AC743" s="431"/>
      <c r="AD743" s="431"/>
      <c r="AE743" s="431">
        <v>16.5</v>
      </c>
      <c r="AF743" s="431">
        <v>331.5</v>
      </c>
      <c r="AG743" s="431">
        <v>315</v>
      </c>
      <c r="AH743" s="431"/>
      <c r="AI743" s="431">
        <v>0</v>
      </c>
      <c r="AJ743" s="431"/>
      <c r="AK743" s="431">
        <v>16.5</v>
      </c>
      <c r="AL743" s="438" t="s">
        <v>761</v>
      </c>
      <c r="AM743" s="435"/>
      <c r="AS743" s="269">
        <f t="shared" si="205"/>
        <v>-0.5</v>
      </c>
      <c r="AT743" s="269">
        <f t="shared" si="206"/>
        <v>315</v>
      </c>
      <c r="AU743" s="269">
        <f t="shared" si="207"/>
        <v>0</v>
      </c>
      <c r="AV743" s="269">
        <f t="shared" si="208"/>
        <v>-29.315999999999974</v>
      </c>
      <c r="AW743" s="269">
        <f t="shared" si="209"/>
        <v>-0.5</v>
      </c>
    </row>
    <row r="744" spans="1:49" s="273" customFormat="1" ht="30" hidden="1" customHeight="1" outlineLevel="1">
      <c r="A744" s="426"/>
      <c r="B744" s="427" t="s">
        <v>2207</v>
      </c>
      <c r="C744" s="427" t="s">
        <v>2208</v>
      </c>
      <c r="D744" s="426" t="s">
        <v>2209</v>
      </c>
      <c r="E744" s="426" t="s">
        <v>2209</v>
      </c>
      <c r="F744" s="426" t="s">
        <v>2210</v>
      </c>
      <c r="G744" s="426" t="s">
        <v>985</v>
      </c>
      <c r="H744" s="426" t="s">
        <v>2211</v>
      </c>
      <c r="I744" s="431">
        <f>SUM(J744:L744)</f>
        <v>383.83299999999997</v>
      </c>
      <c r="J744" s="431">
        <v>252</v>
      </c>
      <c r="K744" s="431"/>
      <c r="L744" s="431">
        <v>131.833</v>
      </c>
      <c r="M744" s="431"/>
      <c r="N744" s="330"/>
      <c r="O744" s="431">
        <f t="shared" si="214"/>
        <v>404</v>
      </c>
      <c r="P744" s="431">
        <v>252</v>
      </c>
      <c r="Q744" s="330"/>
      <c r="R744" s="431"/>
      <c r="S744" s="431">
        <v>152</v>
      </c>
      <c r="T744" s="431"/>
      <c r="U744" s="431"/>
      <c r="V744" s="431"/>
      <c r="W744" s="431"/>
      <c r="X744" s="431"/>
      <c r="Y744" s="431"/>
      <c r="Z744" s="431">
        <f t="shared" si="215"/>
        <v>383.8</v>
      </c>
      <c r="AA744" s="431">
        <v>252</v>
      </c>
      <c r="AB744" s="431"/>
      <c r="AC744" s="431">
        <v>131.80000000000001</v>
      </c>
      <c r="AD744" s="431"/>
      <c r="AE744" s="431">
        <v>0</v>
      </c>
      <c r="AF744" s="431">
        <v>383.8</v>
      </c>
      <c r="AG744" s="431">
        <v>252</v>
      </c>
      <c r="AH744" s="431"/>
      <c r="AI744" s="431">
        <v>131.80000000000001</v>
      </c>
      <c r="AJ744" s="431"/>
      <c r="AK744" s="431">
        <v>0</v>
      </c>
      <c r="AL744" s="438"/>
      <c r="AM744" s="435"/>
      <c r="AS744" s="269">
        <f t="shared" si="205"/>
        <v>3.2999999999958618E-2</v>
      </c>
      <c r="AT744" s="269">
        <f t="shared" si="206"/>
        <v>252</v>
      </c>
      <c r="AU744" s="269">
        <f t="shared" si="207"/>
        <v>0</v>
      </c>
      <c r="AV744" s="269">
        <f t="shared" si="208"/>
        <v>0</v>
      </c>
      <c r="AW744" s="269">
        <f t="shared" si="209"/>
        <v>3.2999999999958618E-2</v>
      </c>
    </row>
    <row r="745" spans="1:49" s="273" customFormat="1" ht="30" hidden="1" customHeight="1" outlineLevel="1">
      <c r="A745" s="426"/>
      <c r="B745" s="427" t="s">
        <v>2212</v>
      </c>
      <c r="C745" s="427" t="s">
        <v>2213</v>
      </c>
      <c r="D745" s="426" t="s">
        <v>2209</v>
      </c>
      <c r="E745" s="426" t="s">
        <v>2209</v>
      </c>
      <c r="F745" s="426" t="s">
        <v>2214</v>
      </c>
      <c r="G745" s="426" t="s">
        <v>985</v>
      </c>
      <c r="H745" s="426" t="s">
        <v>2215</v>
      </c>
      <c r="I745" s="431">
        <v>265</v>
      </c>
      <c r="J745" s="431">
        <v>229.536</v>
      </c>
      <c r="K745" s="431"/>
      <c r="L745" s="431"/>
      <c r="M745" s="431">
        <v>35.463900000000002</v>
      </c>
      <c r="N745" s="330"/>
      <c r="O745" s="431">
        <f t="shared" si="214"/>
        <v>265</v>
      </c>
      <c r="P745" s="431">
        <v>252</v>
      </c>
      <c r="Q745" s="330"/>
      <c r="R745" s="431"/>
      <c r="S745" s="431">
        <v>13</v>
      </c>
      <c r="T745" s="431"/>
      <c r="U745" s="431"/>
      <c r="V745" s="431"/>
      <c r="W745" s="431"/>
      <c r="X745" s="431"/>
      <c r="Y745" s="431"/>
      <c r="Z745" s="431">
        <f t="shared" si="215"/>
        <v>265</v>
      </c>
      <c r="AA745" s="431">
        <v>252</v>
      </c>
      <c r="AB745" s="431"/>
      <c r="AC745" s="431"/>
      <c r="AD745" s="431"/>
      <c r="AE745" s="431">
        <v>13</v>
      </c>
      <c r="AF745" s="431">
        <v>265</v>
      </c>
      <c r="AG745" s="431">
        <v>252</v>
      </c>
      <c r="AH745" s="431"/>
      <c r="AI745" s="431">
        <v>0</v>
      </c>
      <c r="AJ745" s="431"/>
      <c r="AK745" s="431">
        <v>13</v>
      </c>
      <c r="AL745" s="438" t="s">
        <v>761</v>
      </c>
      <c r="AM745" s="435"/>
      <c r="AS745" s="269">
        <f t="shared" si="205"/>
        <v>0</v>
      </c>
      <c r="AT745" s="269">
        <f t="shared" si="206"/>
        <v>252</v>
      </c>
      <c r="AU745" s="269">
        <f t="shared" si="207"/>
        <v>0</v>
      </c>
      <c r="AV745" s="269">
        <f t="shared" si="208"/>
        <v>-22.463999999999999</v>
      </c>
      <c r="AW745" s="269">
        <f t="shared" si="209"/>
        <v>0</v>
      </c>
    </row>
    <row r="746" spans="1:49" s="273" customFormat="1" ht="30" hidden="1" customHeight="1" outlineLevel="1">
      <c r="A746" s="426"/>
      <c r="B746" s="427" t="s">
        <v>2216</v>
      </c>
      <c r="C746" s="427" t="s">
        <v>2217</v>
      </c>
      <c r="D746" s="426" t="s">
        <v>2218</v>
      </c>
      <c r="E746" s="426" t="s">
        <v>108</v>
      </c>
      <c r="F746" s="426" t="s">
        <v>2219</v>
      </c>
      <c r="G746" s="426" t="s">
        <v>985</v>
      </c>
      <c r="H746" s="426" t="s">
        <v>2220</v>
      </c>
      <c r="I746" s="431">
        <v>141.27940000000001</v>
      </c>
      <c r="J746" s="431">
        <v>134.55340000000001</v>
      </c>
      <c r="K746" s="431"/>
      <c r="L746" s="431"/>
      <c r="M746" s="431">
        <v>6.726</v>
      </c>
      <c r="N746" s="330"/>
      <c r="O746" s="431">
        <f t="shared" si="214"/>
        <v>147</v>
      </c>
      <c r="P746" s="431">
        <v>140</v>
      </c>
      <c r="Q746" s="330"/>
      <c r="R746" s="431"/>
      <c r="S746" s="431">
        <v>7</v>
      </c>
      <c r="T746" s="431"/>
      <c r="U746" s="431"/>
      <c r="V746" s="431"/>
      <c r="W746" s="431"/>
      <c r="X746" s="431"/>
      <c r="Y746" s="431"/>
      <c r="Z746" s="431">
        <f t="shared" si="215"/>
        <v>147</v>
      </c>
      <c r="AA746" s="431">
        <v>140</v>
      </c>
      <c r="AB746" s="431"/>
      <c r="AC746" s="431"/>
      <c r="AD746" s="431"/>
      <c r="AE746" s="431">
        <v>7</v>
      </c>
      <c r="AF746" s="431">
        <v>147</v>
      </c>
      <c r="AG746" s="431">
        <v>140</v>
      </c>
      <c r="AH746" s="431"/>
      <c r="AI746" s="431">
        <v>0</v>
      </c>
      <c r="AJ746" s="431"/>
      <c r="AK746" s="431">
        <v>7</v>
      </c>
      <c r="AL746" s="438"/>
      <c r="AM746" s="435"/>
      <c r="AS746" s="269">
        <f t="shared" si="205"/>
        <v>-5.7205999999999904</v>
      </c>
      <c r="AT746" s="269">
        <f t="shared" si="206"/>
        <v>140</v>
      </c>
      <c r="AU746" s="269">
        <f t="shared" si="207"/>
        <v>0</v>
      </c>
      <c r="AV746" s="269">
        <f t="shared" si="208"/>
        <v>-5.4465999999999894</v>
      </c>
      <c r="AW746" s="269">
        <f t="shared" si="209"/>
        <v>-5.7205999999999904</v>
      </c>
    </row>
    <row r="747" spans="1:49" s="273" customFormat="1" ht="30" hidden="1" customHeight="1" outlineLevel="1">
      <c r="A747" s="426"/>
      <c r="B747" s="427" t="s">
        <v>2221</v>
      </c>
      <c r="C747" s="427" t="s">
        <v>2222</v>
      </c>
      <c r="D747" s="426" t="s">
        <v>108</v>
      </c>
      <c r="E747" s="426" t="s">
        <v>108</v>
      </c>
      <c r="F747" s="426" t="s">
        <v>2223</v>
      </c>
      <c r="G747" s="426" t="s">
        <v>985</v>
      </c>
      <c r="H747" s="426" t="s">
        <v>2224</v>
      </c>
      <c r="I747" s="431">
        <v>84</v>
      </c>
      <c r="J747" s="431">
        <v>73.227999999999994</v>
      </c>
      <c r="K747" s="431"/>
      <c r="L747" s="431"/>
      <c r="M747" s="431">
        <v>10.771748000000001</v>
      </c>
      <c r="N747" s="330"/>
      <c r="O747" s="431">
        <f t="shared" si="214"/>
        <v>84</v>
      </c>
      <c r="P747" s="431">
        <v>80</v>
      </c>
      <c r="Q747" s="330"/>
      <c r="R747" s="431"/>
      <c r="S747" s="431">
        <v>4</v>
      </c>
      <c r="T747" s="431"/>
      <c r="U747" s="431"/>
      <c r="V747" s="431"/>
      <c r="W747" s="431"/>
      <c r="X747" s="431"/>
      <c r="Y747" s="431"/>
      <c r="Z747" s="431">
        <f t="shared" si="215"/>
        <v>83.5</v>
      </c>
      <c r="AA747" s="431">
        <v>80</v>
      </c>
      <c r="AB747" s="431"/>
      <c r="AC747" s="431"/>
      <c r="AD747" s="431"/>
      <c r="AE747" s="431">
        <v>3.5</v>
      </c>
      <c r="AF747" s="431">
        <v>83.5</v>
      </c>
      <c r="AG747" s="431">
        <v>80</v>
      </c>
      <c r="AH747" s="431"/>
      <c r="AI747" s="431">
        <v>0</v>
      </c>
      <c r="AJ747" s="431"/>
      <c r="AK747" s="431">
        <v>3.5</v>
      </c>
      <c r="AL747" s="438" t="s">
        <v>761</v>
      </c>
      <c r="AM747" s="435"/>
      <c r="AS747" s="269">
        <f t="shared" si="205"/>
        <v>0.5</v>
      </c>
      <c r="AT747" s="269">
        <f t="shared" si="206"/>
        <v>80</v>
      </c>
      <c r="AU747" s="269">
        <f t="shared" si="207"/>
        <v>0</v>
      </c>
      <c r="AV747" s="269">
        <f t="shared" si="208"/>
        <v>-6.7720000000000056</v>
      </c>
      <c r="AW747" s="269">
        <f t="shared" si="209"/>
        <v>0.5</v>
      </c>
    </row>
    <row r="748" spans="1:49" s="273" customFormat="1" ht="30" hidden="1" customHeight="1" outlineLevel="1">
      <c r="A748" s="426"/>
      <c r="B748" s="427" t="s">
        <v>2225</v>
      </c>
      <c r="C748" s="427">
        <v>7598028</v>
      </c>
      <c r="D748" s="426" t="s">
        <v>2168</v>
      </c>
      <c r="E748" s="426" t="s">
        <v>115</v>
      </c>
      <c r="F748" s="426" t="s">
        <v>2226</v>
      </c>
      <c r="G748" s="426" t="s">
        <v>1030</v>
      </c>
      <c r="H748" s="426" t="s">
        <v>2227</v>
      </c>
      <c r="I748" s="431">
        <f t="shared" ref="I748:I779" si="216">SUM(J748:M748)</f>
        <v>1826</v>
      </c>
      <c r="J748" s="431">
        <v>1776</v>
      </c>
      <c r="K748" s="431"/>
      <c r="L748" s="431"/>
      <c r="M748" s="431">
        <v>50</v>
      </c>
      <c r="N748" s="330"/>
      <c r="O748" s="431">
        <f t="shared" si="214"/>
        <v>1050</v>
      </c>
      <c r="P748" s="431">
        <v>1000</v>
      </c>
      <c r="Q748" s="330"/>
      <c r="R748" s="431"/>
      <c r="S748" s="431">
        <v>50</v>
      </c>
      <c r="T748" s="431"/>
      <c r="U748" s="431"/>
      <c r="V748" s="431"/>
      <c r="W748" s="431"/>
      <c r="X748" s="431"/>
      <c r="Y748" s="431"/>
      <c r="Z748" s="431">
        <v>1618</v>
      </c>
      <c r="AA748" s="431">
        <v>1058</v>
      </c>
      <c r="AB748" s="431"/>
      <c r="AC748" s="431"/>
      <c r="AD748" s="431"/>
      <c r="AE748" s="431">
        <v>560</v>
      </c>
      <c r="AF748" s="431">
        <v>1618</v>
      </c>
      <c r="AG748" s="431">
        <v>1058</v>
      </c>
      <c r="AH748" s="431"/>
      <c r="AI748" s="431">
        <v>0</v>
      </c>
      <c r="AJ748" s="431"/>
      <c r="AK748" s="431">
        <v>560</v>
      </c>
      <c r="AL748" s="438" t="s">
        <v>2228</v>
      </c>
      <c r="AM748" s="435"/>
      <c r="AS748" s="269">
        <f t="shared" si="205"/>
        <v>208</v>
      </c>
      <c r="AT748" s="269">
        <f t="shared" si="206"/>
        <v>1058</v>
      </c>
      <c r="AU748" s="269">
        <f t="shared" si="207"/>
        <v>0</v>
      </c>
      <c r="AV748" s="269">
        <f t="shared" si="208"/>
        <v>718</v>
      </c>
      <c r="AW748" s="269">
        <f t="shared" si="209"/>
        <v>208</v>
      </c>
    </row>
    <row r="749" spans="1:49" s="273" customFormat="1" ht="30" hidden="1" customHeight="1" outlineLevel="1">
      <c r="A749" s="426"/>
      <c r="B749" s="427" t="s">
        <v>2229</v>
      </c>
      <c r="C749" s="427">
        <v>7616765</v>
      </c>
      <c r="D749" s="426" t="s">
        <v>2178</v>
      </c>
      <c r="E749" s="426" t="s">
        <v>2179</v>
      </c>
      <c r="F749" s="426" t="s">
        <v>2230</v>
      </c>
      <c r="G749" s="426" t="s">
        <v>1030</v>
      </c>
      <c r="H749" s="426" t="s">
        <v>2231</v>
      </c>
      <c r="I749" s="431">
        <f t="shared" si="216"/>
        <v>1100</v>
      </c>
      <c r="J749" s="431">
        <v>1000</v>
      </c>
      <c r="K749" s="431"/>
      <c r="L749" s="431"/>
      <c r="M749" s="431">
        <v>100</v>
      </c>
      <c r="N749" s="330"/>
      <c r="O749" s="431">
        <f t="shared" si="214"/>
        <v>1100</v>
      </c>
      <c r="P749" s="431">
        <v>1000</v>
      </c>
      <c r="Q749" s="330"/>
      <c r="R749" s="431"/>
      <c r="S749" s="431">
        <v>100</v>
      </c>
      <c r="T749" s="431"/>
      <c r="U749" s="431"/>
      <c r="V749" s="431"/>
      <c r="W749" s="431"/>
      <c r="X749" s="431"/>
      <c r="Y749" s="431"/>
      <c r="Z749" s="431">
        <v>1100</v>
      </c>
      <c r="AA749" s="431">
        <v>1000</v>
      </c>
      <c r="AB749" s="431"/>
      <c r="AC749" s="431"/>
      <c r="AD749" s="431"/>
      <c r="AE749" s="431">
        <v>100</v>
      </c>
      <c r="AF749" s="431">
        <v>1071</v>
      </c>
      <c r="AG749" s="431">
        <v>1000</v>
      </c>
      <c r="AH749" s="431"/>
      <c r="AI749" s="431">
        <v>0</v>
      </c>
      <c r="AJ749" s="431"/>
      <c r="AK749" s="431">
        <v>71</v>
      </c>
      <c r="AL749" s="438" t="s">
        <v>761</v>
      </c>
      <c r="AM749" s="435"/>
      <c r="AS749" s="269">
        <f t="shared" si="205"/>
        <v>29</v>
      </c>
      <c r="AT749" s="269">
        <f t="shared" si="206"/>
        <v>1000</v>
      </c>
      <c r="AU749" s="269">
        <f t="shared" si="207"/>
        <v>0</v>
      </c>
      <c r="AV749" s="269">
        <f t="shared" si="208"/>
        <v>0</v>
      </c>
      <c r="AW749" s="269">
        <f t="shared" si="209"/>
        <v>29</v>
      </c>
    </row>
    <row r="750" spans="1:49" s="273" customFormat="1" ht="30" hidden="1" customHeight="1" outlineLevel="1">
      <c r="A750" s="426"/>
      <c r="B750" s="427" t="s">
        <v>2232</v>
      </c>
      <c r="C750" s="427">
        <v>7620550</v>
      </c>
      <c r="D750" s="426" t="s">
        <v>2168</v>
      </c>
      <c r="E750" s="426" t="s">
        <v>2188</v>
      </c>
      <c r="F750" s="426" t="s">
        <v>2233</v>
      </c>
      <c r="G750" s="426" t="s">
        <v>1030</v>
      </c>
      <c r="H750" s="426" t="s">
        <v>2234</v>
      </c>
      <c r="I750" s="431">
        <f t="shared" si="216"/>
        <v>1049.9932659999999</v>
      </c>
      <c r="J750" s="431">
        <v>1000</v>
      </c>
      <c r="K750" s="431"/>
      <c r="L750" s="431"/>
      <c r="M750" s="431">
        <v>49.993265999999899</v>
      </c>
      <c r="N750" s="330"/>
      <c r="O750" s="431">
        <f t="shared" si="214"/>
        <v>1050</v>
      </c>
      <c r="P750" s="431">
        <v>1000</v>
      </c>
      <c r="Q750" s="330"/>
      <c r="R750" s="431"/>
      <c r="S750" s="431">
        <v>50</v>
      </c>
      <c r="T750" s="431"/>
      <c r="U750" s="431"/>
      <c r="V750" s="431"/>
      <c r="W750" s="431"/>
      <c r="X750" s="431"/>
      <c r="Y750" s="431"/>
      <c r="Z750" s="431">
        <v>1049.9932659999999</v>
      </c>
      <c r="AA750" s="431">
        <v>1000</v>
      </c>
      <c r="AB750" s="431"/>
      <c r="AC750" s="431"/>
      <c r="AD750" s="431"/>
      <c r="AE750" s="431">
        <v>49.993265999999899</v>
      </c>
      <c r="AF750" s="431">
        <v>1000</v>
      </c>
      <c r="AG750" s="431">
        <v>1000</v>
      </c>
      <c r="AH750" s="431"/>
      <c r="AI750" s="431">
        <v>0</v>
      </c>
      <c r="AJ750" s="431"/>
      <c r="AK750" s="431">
        <v>0</v>
      </c>
      <c r="AL750" s="438"/>
      <c r="AM750" s="435"/>
      <c r="AS750" s="269">
        <f t="shared" si="205"/>
        <v>49.993265999999949</v>
      </c>
      <c r="AT750" s="269">
        <f t="shared" si="206"/>
        <v>1000</v>
      </c>
      <c r="AU750" s="269">
        <f t="shared" si="207"/>
        <v>0</v>
      </c>
      <c r="AV750" s="269">
        <f t="shared" si="208"/>
        <v>0</v>
      </c>
      <c r="AW750" s="269">
        <f t="shared" si="209"/>
        <v>49.993265999999949</v>
      </c>
    </row>
    <row r="751" spans="1:49" s="273" customFormat="1" ht="30" hidden="1" customHeight="1" outlineLevel="1">
      <c r="A751" s="426"/>
      <c r="B751" s="427" t="s">
        <v>2235</v>
      </c>
      <c r="C751" s="427">
        <v>7620552</v>
      </c>
      <c r="D751" s="426" t="s">
        <v>2168</v>
      </c>
      <c r="E751" s="426" t="s">
        <v>110</v>
      </c>
      <c r="F751" s="426" t="s">
        <v>2236</v>
      </c>
      <c r="G751" s="426" t="s">
        <v>1030</v>
      </c>
      <c r="H751" s="426" t="s">
        <v>2237</v>
      </c>
      <c r="I751" s="431">
        <f t="shared" si="216"/>
        <v>1049.7589579999999</v>
      </c>
      <c r="J751" s="431">
        <v>1000</v>
      </c>
      <c r="K751" s="431"/>
      <c r="L751" s="431"/>
      <c r="M751" s="431">
        <v>49.7589579999999</v>
      </c>
      <c r="N751" s="330"/>
      <c r="O751" s="431">
        <f t="shared" si="214"/>
        <v>1050</v>
      </c>
      <c r="P751" s="431">
        <v>1000</v>
      </c>
      <c r="Q751" s="330"/>
      <c r="R751" s="431"/>
      <c r="S751" s="431">
        <v>50</v>
      </c>
      <c r="T751" s="431"/>
      <c r="U751" s="431"/>
      <c r="V751" s="431"/>
      <c r="W751" s="431"/>
      <c r="X751" s="431"/>
      <c r="Y751" s="431"/>
      <c r="Z751" s="431">
        <v>1049.7589579999999</v>
      </c>
      <c r="AA751" s="431">
        <v>1000</v>
      </c>
      <c r="AB751" s="431"/>
      <c r="AC751" s="431"/>
      <c r="AD751" s="431"/>
      <c r="AE751" s="431">
        <v>49.7589579999999</v>
      </c>
      <c r="AF751" s="431">
        <v>1026</v>
      </c>
      <c r="AG751" s="431">
        <v>1000</v>
      </c>
      <c r="AH751" s="431"/>
      <c r="AI751" s="431">
        <v>0</v>
      </c>
      <c r="AJ751" s="431"/>
      <c r="AK751" s="431">
        <v>26</v>
      </c>
      <c r="AL751" s="438"/>
      <c r="AM751" s="435"/>
      <c r="AS751" s="269">
        <f t="shared" si="205"/>
        <v>23.758957999999893</v>
      </c>
      <c r="AT751" s="269">
        <f t="shared" si="206"/>
        <v>1000</v>
      </c>
      <c r="AU751" s="269">
        <f t="shared" si="207"/>
        <v>0</v>
      </c>
      <c r="AV751" s="269">
        <f t="shared" si="208"/>
        <v>0</v>
      </c>
      <c r="AW751" s="269">
        <f t="shared" si="209"/>
        <v>23.758957999999893</v>
      </c>
    </row>
    <row r="752" spans="1:49" s="273" customFormat="1" ht="30" hidden="1" customHeight="1" outlineLevel="1">
      <c r="A752" s="426"/>
      <c r="B752" s="427" t="s">
        <v>2238</v>
      </c>
      <c r="C752" s="427">
        <v>7645656</v>
      </c>
      <c r="D752" s="426" t="s">
        <v>851</v>
      </c>
      <c r="E752" s="426" t="s">
        <v>852</v>
      </c>
      <c r="F752" s="426" t="s">
        <v>2239</v>
      </c>
      <c r="G752" s="426" t="s">
        <v>1030</v>
      </c>
      <c r="H752" s="426" t="s">
        <v>2240</v>
      </c>
      <c r="I752" s="431">
        <f t="shared" si="216"/>
        <v>1100</v>
      </c>
      <c r="J752" s="431">
        <v>1000</v>
      </c>
      <c r="K752" s="431"/>
      <c r="L752" s="431"/>
      <c r="M752" s="431">
        <v>100</v>
      </c>
      <c r="N752" s="330"/>
      <c r="O752" s="431">
        <f t="shared" si="214"/>
        <v>1100</v>
      </c>
      <c r="P752" s="431">
        <v>1000</v>
      </c>
      <c r="Q752" s="330"/>
      <c r="R752" s="431"/>
      <c r="S752" s="431">
        <v>100</v>
      </c>
      <c r="T752" s="431"/>
      <c r="U752" s="431"/>
      <c r="V752" s="431"/>
      <c r="W752" s="431"/>
      <c r="X752" s="431"/>
      <c r="Y752" s="431"/>
      <c r="Z752" s="431">
        <v>1061</v>
      </c>
      <c r="AA752" s="431">
        <v>961</v>
      </c>
      <c r="AB752" s="431"/>
      <c r="AC752" s="431"/>
      <c r="AD752" s="431"/>
      <c r="AE752" s="431">
        <v>100</v>
      </c>
      <c r="AF752" s="431">
        <v>961</v>
      </c>
      <c r="AG752" s="431">
        <v>961</v>
      </c>
      <c r="AH752" s="431"/>
      <c r="AI752" s="431">
        <v>0</v>
      </c>
      <c r="AJ752" s="431"/>
      <c r="AK752" s="431">
        <v>0</v>
      </c>
      <c r="AL752" s="438" t="s">
        <v>761</v>
      </c>
      <c r="AM752" s="435"/>
      <c r="AS752" s="269">
        <f t="shared" si="205"/>
        <v>139</v>
      </c>
      <c r="AT752" s="269">
        <f t="shared" si="206"/>
        <v>961</v>
      </c>
      <c r="AU752" s="269">
        <f t="shared" si="207"/>
        <v>0</v>
      </c>
      <c r="AV752" s="269">
        <f t="shared" si="208"/>
        <v>39</v>
      </c>
      <c r="AW752" s="269">
        <f t="shared" si="209"/>
        <v>139</v>
      </c>
    </row>
    <row r="753" spans="1:49" s="273" customFormat="1" ht="30" hidden="1" customHeight="1" outlineLevel="1">
      <c r="A753" s="426"/>
      <c r="B753" s="427" t="s">
        <v>2241</v>
      </c>
      <c r="C753" s="427">
        <v>7620553</v>
      </c>
      <c r="D753" s="426" t="s">
        <v>2168</v>
      </c>
      <c r="E753" s="426" t="s">
        <v>2169</v>
      </c>
      <c r="F753" s="426" t="s">
        <v>2242</v>
      </c>
      <c r="G753" s="426" t="s">
        <v>1030</v>
      </c>
      <c r="H753" s="426" t="s">
        <v>2243</v>
      </c>
      <c r="I753" s="431">
        <f t="shared" si="216"/>
        <v>1049.9132500000001</v>
      </c>
      <c r="J753" s="431">
        <v>1000</v>
      </c>
      <c r="K753" s="431"/>
      <c r="L753" s="431"/>
      <c r="M753" s="431">
        <v>49.913250000000097</v>
      </c>
      <c r="N753" s="330"/>
      <c r="O753" s="431">
        <f t="shared" si="214"/>
        <v>1050</v>
      </c>
      <c r="P753" s="431">
        <v>1000</v>
      </c>
      <c r="Q753" s="330"/>
      <c r="R753" s="431"/>
      <c r="S753" s="431">
        <v>50</v>
      </c>
      <c r="T753" s="431"/>
      <c r="U753" s="431"/>
      <c r="V753" s="431"/>
      <c r="W753" s="431"/>
      <c r="X753" s="431"/>
      <c r="Y753" s="431"/>
      <c r="Z753" s="431">
        <v>915.91324999999995</v>
      </c>
      <c r="AA753" s="431">
        <v>866</v>
      </c>
      <c r="AB753" s="431"/>
      <c r="AC753" s="431"/>
      <c r="AD753" s="431"/>
      <c r="AE753" s="431">
        <v>49.913250000000097</v>
      </c>
      <c r="AF753" s="431">
        <v>866</v>
      </c>
      <c r="AG753" s="431">
        <v>866</v>
      </c>
      <c r="AH753" s="431"/>
      <c r="AI753" s="431">
        <v>0</v>
      </c>
      <c r="AJ753" s="431"/>
      <c r="AK753" s="431">
        <v>0</v>
      </c>
      <c r="AL753" s="438"/>
      <c r="AM753" s="435"/>
      <c r="AS753" s="269">
        <f t="shared" si="205"/>
        <v>183.91325000000006</v>
      </c>
      <c r="AT753" s="269">
        <f t="shared" si="206"/>
        <v>866</v>
      </c>
      <c r="AU753" s="269">
        <f t="shared" si="207"/>
        <v>0</v>
      </c>
      <c r="AV753" s="269">
        <f t="shared" si="208"/>
        <v>134</v>
      </c>
      <c r="AW753" s="269">
        <f t="shared" si="209"/>
        <v>183.91325000000006</v>
      </c>
    </row>
    <row r="754" spans="1:49" s="273" customFormat="1" ht="30" hidden="1" customHeight="1" outlineLevel="1">
      <c r="A754" s="426"/>
      <c r="B754" s="427" t="s">
        <v>2244</v>
      </c>
      <c r="C754" s="427">
        <v>7620551</v>
      </c>
      <c r="D754" s="426" t="s">
        <v>2168</v>
      </c>
      <c r="E754" s="426" t="s">
        <v>109</v>
      </c>
      <c r="F754" s="426" t="s">
        <v>2245</v>
      </c>
      <c r="G754" s="426" t="s">
        <v>1030</v>
      </c>
      <c r="H754" s="426" t="s">
        <v>2246</v>
      </c>
      <c r="I754" s="431">
        <f t="shared" si="216"/>
        <v>1049.4742630000001</v>
      </c>
      <c r="J754" s="431">
        <v>1000</v>
      </c>
      <c r="K754" s="431"/>
      <c r="L754" s="431"/>
      <c r="M754" s="431">
        <v>49.4742630000001</v>
      </c>
      <c r="N754" s="330"/>
      <c r="O754" s="431">
        <f t="shared" si="214"/>
        <v>1050</v>
      </c>
      <c r="P754" s="431">
        <v>1000</v>
      </c>
      <c r="Q754" s="330"/>
      <c r="R754" s="431"/>
      <c r="S754" s="431">
        <v>50</v>
      </c>
      <c r="T754" s="431"/>
      <c r="U754" s="431"/>
      <c r="V754" s="431"/>
      <c r="W754" s="431"/>
      <c r="X754" s="431"/>
      <c r="Y754" s="431"/>
      <c r="Z754" s="431">
        <v>1010.474263</v>
      </c>
      <c r="AA754" s="431">
        <v>961</v>
      </c>
      <c r="AB754" s="431"/>
      <c r="AC754" s="431"/>
      <c r="AD754" s="431"/>
      <c r="AE754" s="431">
        <v>49.4742630000001</v>
      </c>
      <c r="AF754" s="431">
        <v>961</v>
      </c>
      <c r="AG754" s="431">
        <v>961</v>
      </c>
      <c r="AH754" s="431"/>
      <c r="AI754" s="431">
        <v>0</v>
      </c>
      <c r="AJ754" s="431"/>
      <c r="AK754" s="431">
        <v>0</v>
      </c>
      <c r="AL754" s="438"/>
      <c r="AM754" s="435"/>
      <c r="AS754" s="269">
        <f t="shared" si="205"/>
        <v>88.474263000000064</v>
      </c>
      <c r="AT754" s="269">
        <f t="shared" si="206"/>
        <v>961</v>
      </c>
      <c r="AU754" s="269">
        <f t="shared" si="207"/>
        <v>0</v>
      </c>
      <c r="AV754" s="269">
        <f t="shared" si="208"/>
        <v>39</v>
      </c>
      <c r="AW754" s="269">
        <f t="shared" si="209"/>
        <v>88.474263000000064</v>
      </c>
    </row>
    <row r="755" spans="1:49" s="273" customFormat="1" ht="30" hidden="1" customHeight="1" outlineLevel="1">
      <c r="A755" s="426"/>
      <c r="B755" s="427" t="s">
        <v>2247</v>
      </c>
      <c r="C755" s="427"/>
      <c r="D755" s="426" t="s">
        <v>2248</v>
      </c>
      <c r="E755" s="426" t="s">
        <v>2209</v>
      </c>
      <c r="F755" s="426" t="s">
        <v>2249</v>
      </c>
      <c r="G755" s="426" t="s">
        <v>1030</v>
      </c>
      <c r="H755" s="426" t="s">
        <v>2250</v>
      </c>
      <c r="I755" s="431">
        <f t="shared" si="216"/>
        <v>220</v>
      </c>
      <c r="J755" s="431">
        <v>200</v>
      </c>
      <c r="K755" s="431"/>
      <c r="L755" s="431"/>
      <c r="M755" s="431">
        <v>20</v>
      </c>
      <c r="N755" s="330"/>
      <c r="O755" s="431">
        <f t="shared" si="214"/>
        <v>220</v>
      </c>
      <c r="P755" s="431">
        <v>200</v>
      </c>
      <c r="Q755" s="330"/>
      <c r="R755" s="431"/>
      <c r="S755" s="431">
        <v>20</v>
      </c>
      <c r="T755" s="431"/>
      <c r="U755" s="431"/>
      <c r="V755" s="431"/>
      <c r="W755" s="431"/>
      <c r="X755" s="431"/>
      <c r="Y755" s="431"/>
      <c r="Z755" s="431">
        <f>SUM(AA755:AE755)</f>
        <v>210</v>
      </c>
      <c r="AA755" s="431">
        <v>190</v>
      </c>
      <c r="AB755" s="431"/>
      <c r="AC755" s="431"/>
      <c r="AD755" s="431"/>
      <c r="AE755" s="431">
        <v>20</v>
      </c>
      <c r="AF755" s="431">
        <v>210</v>
      </c>
      <c r="AG755" s="431">
        <v>190</v>
      </c>
      <c r="AH755" s="431"/>
      <c r="AI755" s="431">
        <v>0</v>
      </c>
      <c r="AJ755" s="431"/>
      <c r="AK755" s="431">
        <v>20</v>
      </c>
      <c r="AL755" s="438" t="s">
        <v>761</v>
      </c>
      <c r="AM755" s="435"/>
      <c r="AS755" s="269">
        <f t="shared" si="205"/>
        <v>10</v>
      </c>
      <c r="AT755" s="269">
        <f t="shared" si="206"/>
        <v>190</v>
      </c>
      <c r="AU755" s="269">
        <f t="shared" si="207"/>
        <v>0</v>
      </c>
      <c r="AV755" s="269">
        <f t="shared" si="208"/>
        <v>10</v>
      </c>
      <c r="AW755" s="269">
        <f t="shared" si="209"/>
        <v>10</v>
      </c>
    </row>
    <row r="756" spans="1:49" s="273" customFormat="1" ht="30" hidden="1" customHeight="1" outlineLevel="1">
      <c r="A756" s="426"/>
      <c r="B756" s="427" t="s">
        <v>2251</v>
      </c>
      <c r="C756" s="427"/>
      <c r="D756" s="426" t="s">
        <v>2248</v>
      </c>
      <c r="E756" s="426" t="s">
        <v>2209</v>
      </c>
      <c r="F756" s="426" t="s">
        <v>2252</v>
      </c>
      <c r="G756" s="426" t="s">
        <v>1030</v>
      </c>
      <c r="H756" s="426" t="s">
        <v>2253</v>
      </c>
      <c r="I756" s="431">
        <f t="shared" si="216"/>
        <v>220</v>
      </c>
      <c r="J756" s="431">
        <v>200</v>
      </c>
      <c r="K756" s="431"/>
      <c r="L756" s="431"/>
      <c r="M756" s="431">
        <v>20</v>
      </c>
      <c r="N756" s="330"/>
      <c r="O756" s="431">
        <f t="shared" si="214"/>
        <v>220</v>
      </c>
      <c r="P756" s="431">
        <v>200</v>
      </c>
      <c r="Q756" s="330"/>
      <c r="R756" s="431"/>
      <c r="S756" s="431">
        <v>20</v>
      </c>
      <c r="T756" s="431"/>
      <c r="U756" s="431"/>
      <c r="V756" s="431"/>
      <c r="W756" s="431"/>
      <c r="X756" s="431"/>
      <c r="Y756" s="431"/>
      <c r="Z756" s="431">
        <f>SUM(AA756:AE756)</f>
        <v>210</v>
      </c>
      <c r="AA756" s="431">
        <v>190</v>
      </c>
      <c r="AB756" s="431"/>
      <c r="AC756" s="431"/>
      <c r="AD756" s="431"/>
      <c r="AE756" s="431">
        <v>20</v>
      </c>
      <c r="AF756" s="431">
        <v>210</v>
      </c>
      <c r="AG756" s="431">
        <v>190</v>
      </c>
      <c r="AH756" s="431"/>
      <c r="AI756" s="431">
        <v>0</v>
      </c>
      <c r="AJ756" s="431"/>
      <c r="AK756" s="431">
        <v>20</v>
      </c>
      <c r="AL756" s="438" t="s">
        <v>761</v>
      </c>
      <c r="AM756" s="435"/>
      <c r="AS756" s="269">
        <f t="shared" si="205"/>
        <v>10</v>
      </c>
      <c r="AT756" s="269">
        <f t="shared" si="206"/>
        <v>190</v>
      </c>
      <c r="AU756" s="269">
        <f t="shared" si="207"/>
        <v>0</v>
      </c>
      <c r="AV756" s="269">
        <f t="shared" si="208"/>
        <v>10</v>
      </c>
      <c r="AW756" s="269">
        <f t="shared" si="209"/>
        <v>10</v>
      </c>
    </row>
    <row r="757" spans="1:49" s="273" customFormat="1" ht="30" hidden="1" customHeight="1" outlineLevel="1">
      <c r="A757" s="426"/>
      <c r="B757" s="427" t="s">
        <v>2254</v>
      </c>
      <c r="C757" s="427"/>
      <c r="D757" s="426" t="s">
        <v>847</v>
      </c>
      <c r="E757" s="426" t="s">
        <v>108</v>
      </c>
      <c r="F757" s="426" t="s">
        <v>1954</v>
      </c>
      <c r="G757" s="426" t="s">
        <v>1030</v>
      </c>
      <c r="H757" s="426" t="s">
        <v>2255</v>
      </c>
      <c r="I757" s="431">
        <f t="shared" si="216"/>
        <v>220</v>
      </c>
      <c r="J757" s="431">
        <v>200</v>
      </c>
      <c r="K757" s="431"/>
      <c r="L757" s="431"/>
      <c r="M757" s="431">
        <v>20</v>
      </c>
      <c r="N757" s="330"/>
      <c r="O757" s="431">
        <f t="shared" si="214"/>
        <v>220</v>
      </c>
      <c r="P757" s="431">
        <v>200</v>
      </c>
      <c r="Q757" s="330"/>
      <c r="R757" s="431"/>
      <c r="S757" s="431">
        <v>20</v>
      </c>
      <c r="T757" s="431"/>
      <c r="U757" s="431"/>
      <c r="V757" s="431"/>
      <c r="W757" s="431"/>
      <c r="X757" s="431"/>
      <c r="Y757" s="431"/>
      <c r="Z757" s="431">
        <f>SUM(AA757:AE757)</f>
        <v>210</v>
      </c>
      <c r="AA757" s="431">
        <v>190</v>
      </c>
      <c r="AB757" s="431"/>
      <c r="AC757" s="431"/>
      <c r="AD757" s="431"/>
      <c r="AE757" s="431">
        <v>20</v>
      </c>
      <c r="AF757" s="431">
        <v>210</v>
      </c>
      <c r="AG757" s="431">
        <v>190</v>
      </c>
      <c r="AH757" s="431"/>
      <c r="AI757" s="431">
        <v>0</v>
      </c>
      <c r="AJ757" s="431"/>
      <c r="AK757" s="431">
        <v>20</v>
      </c>
      <c r="AL757" s="438" t="s">
        <v>761</v>
      </c>
      <c r="AM757" s="435"/>
      <c r="AS757" s="269">
        <f t="shared" si="205"/>
        <v>10</v>
      </c>
      <c r="AT757" s="269">
        <f t="shared" si="206"/>
        <v>190</v>
      </c>
      <c r="AU757" s="269">
        <f t="shared" si="207"/>
        <v>0</v>
      </c>
      <c r="AV757" s="269">
        <f t="shared" si="208"/>
        <v>10</v>
      </c>
      <c r="AW757" s="269">
        <f t="shared" si="209"/>
        <v>10</v>
      </c>
    </row>
    <row r="758" spans="1:49" s="273" customFormat="1" ht="30" hidden="1" customHeight="1" outlineLevel="1">
      <c r="A758" s="426"/>
      <c r="B758" s="427" t="s">
        <v>2256</v>
      </c>
      <c r="C758" s="427">
        <v>7646376</v>
      </c>
      <c r="D758" s="426" t="s">
        <v>2178</v>
      </c>
      <c r="E758" s="426" t="s">
        <v>2179</v>
      </c>
      <c r="F758" s="426" t="s">
        <v>2257</v>
      </c>
      <c r="G758" s="426" t="s">
        <v>1030</v>
      </c>
      <c r="H758" s="426" t="s">
        <v>2258</v>
      </c>
      <c r="I758" s="431">
        <f t="shared" si="216"/>
        <v>148</v>
      </c>
      <c r="J758" s="431">
        <v>109</v>
      </c>
      <c r="K758" s="431"/>
      <c r="L758" s="431"/>
      <c r="M758" s="431">
        <v>39</v>
      </c>
      <c r="N758" s="330"/>
      <c r="O758" s="431">
        <f t="shared" si="214"/>
        <v>148</v>
      </c>
      <c r="P758" s="431">
        <v>109</v>
      </c>
      <c r="Q758" s="330"/>
      <c r="R758" s="431"/>
      <c r="S758" s="431">
        <v>39</v>
      </c>
      <c r="T758" s="431"/>
      <c r="U758" s="431"/>
      <c r="V758" s="431"/>
      <c r="W758" s="431"/>
      <c r="X758" s="431"/>
      <c r="Y758" s="431"/>
      <c r="Z758" s="431">
        <v>148</v>
      </c>
      <c r="AA758" s="431">
        <v>109</v>
      </c>
      <c r="AB758" s="431"/>
      <c r="AC758" s="431"/>
      <c r="AD758" s="431"/>
      <c r="AE758" s="431">
        <v>39</v>
      </c>
      <c r="AF758" s="431">
        <v>148</v>
      </c>
      <c r="AG758" s="431">
        <v>109</v>
      </c>
      <c r="AH758" s="431"/>
      <c r="AI758" s="431">
        <v>0</v>
      </c>
      <c r="AJ758" s="431"/>
      <c r="AK758" s="431">
        <v>39</v>
      </c>
      <c r="AL758" s="438" t="s">
        <v>761</v>
      </c>
      <c r="AM758" s="435"/>
      <c r="AS758" s="269">
        <f t="shared" si="205"/>
        <v>0</v>
      </c>
      <c r="AT758" s="269">
        <f t="shared" si="206"/>
        <v>109</v>
      </c>
      <c r="AU758" s="269">
        <f t="shared" si="207"/>
        <v>0</v>
      </c>
      <c r="AV758" s="269">
        <f t="shared" si="208"/>
        <v>0</v>
      </c>
      <c r="AW758" s="269">
        <f t="shared" si="209"/>
        <v>0</v>
      </c>
    </row>
    <row r="759" spans="1:49" s="273" customFormat="1" ht="30" hidden="1" customHeight="1" outlineLevel="1">
      <c r="A759" s="426"/>
      <c r="B759" s="427" t="s">
        <v>2259</v>
      </c>
      <c r="C759" s="427">
        <v>7646375</v>
      </c>
      <c r="D759" s="426" t="s">
        <v>851</v>
      </c>
      <c r="E759" s="426" t="s">
        <v>852</v>
      </c>
      <c r="F759" s="426" t="s">
        <v>2260</v>
      </c>
      <c r="G759" s="426" t="s">
        <v>1030</v>
      </c>
      <c r="H759" s="426" t="s">
        <v>2261</v>
      </c>
      <c r="I759" s="431">
        <f t="shared" si="216"/>
        <v>218</v>
      </c>
      <c r="J759" s="431">
        <v>174</v>
      </c>
      <c r="K759" s="431"/>
      <c r="L759" s="431"/>
      <c r="M759" s="431">
        <v>44</v>
      </c>
      <c r="N759" s="330"/>
      <c r="O759" s="431">
        <f t="shared" si="214"/>
        <v>218</v>
      </c>
      <c r="P759" s="431">
        <v>174</v>
      </c>
      <c r="Q759" s="330"/>
      <c r="R759" s="431"/>
      <c r="S759" s="431">
        <v>44</v>
      </c>
      <c r="T759" s="431"/>
      <c r="U759" s="431"/>
      <c r="V759" s="431"/>
      <c r="W759" s="431"/>
      <c r="X759" s="431"/>
      <c r="Y759" s="431"/>
      <c r="Z759" s="431">
        <v>218</v>
      </c>
      <c r="AA759" s="431">
        <v>174</v>
      </c>
      <c r="AB759" s="431"/>
      <c r="AC759" s="431"/>
      <c r="AD759" s="431"/>
      <c r="AE759" s="431">
        <v>44</v>
      </c>
      <c r="AF759" s="431">
        <v>218</v>
      </c>
      <c r="AG759" s="431">
        <v>174</v>
      </c>
      <c r="AH759" s="431"/>
      <c r="AI759" s="431">
        <v>0</v>
      </c>
      <c r="AJ759" s="431"/>
      <c r="AK759" s="431">
        <v>44</v>
      </c>
      <c r="AL759" s="438" t="s">
        <v>761</v>
      </c>
      <c r="AM759" s="435"/>
      <c r="AS759" s="269">
        <f t="shared" si="205"/>
        <v>0</v>
      </c>
      <c r="AT759" s="269">
        <f t="shared" si="206"/>
        <v>174</v>
      </c>
      <c r="AU759" s="269">
        <f t="shared" si="207"/>
        <v>0</v>
      </c>
      <c r="AV759" s="269">
        <f t="shared" si="208"/>
        <v>0</v>
      </c>
      <c r="AW759" s="269">
        <f t="shared" si="209"/>
        <v>0</v>
      </c>
    </row>
    <row r="760" spans="1:49" s="273" customFormat="1" ht="30" hidden="1" customHeight="1" outlineLevel="1">
      <c r="A760" s="426"/>
      <c r="B760" s="427" t="s">
        <v>2262</v>
      </c>
      <c r="C760" s="427">
        <v>7646379</v>
      </c>
      <c r="D760" s="426" t="s">
        <v>855</v>
      </c>
      <c r="E760" s="426" t="s">
        <v>2263</v>
      </c>
      <c r="F760" s="426" t="s">
        <v>2264</v>
      </c>
      <c r="G760" s="426" t="s">
        <v>1030</v>
      </c>
      <c r="H760" s="426" t="s">
        <v>2265</v>
      </c>
      <c r="I760" s="431">
        <f t="shared" si="216"/>
        <v>258</v>
      </c>
      <c r="J760" s="431">
        <v>195</v>
      </c>
      <c r="K760" s="431"/>
      <c r="L760" s="431"/>
      <c r="M760" s="431">
        <v>63</v>
      </c>
      <c r="N760" s="330"/>
      <c r="O760" s="431">
        <f t="shared" si="214"/>
        <v>258</v>
      </c>
      <c r="P760" s="431">
        <v>195</v>
      </c>
      <c r="Q760" s="330"/>
      <c r="R760" s="431"/>
      <c r="S760" s="431">
        <v>63</v>
      </c>
      <c r="T760" s="431"/>
      <c r="U760" s="431"/>
      <c r="V760" s="431"/>
      <c r="W760" s="431"/>
      <c r="X760" s="431"/>
      <c r="Y760" s="431"/>
      <c r="Z760" s="431">
        <v>258</v>
      </c>
      <c r="AA760" s="431">
        <v>195</v>
      </c>
      <c r="AB760" s="431"/>
      <c r="AC760" s="431"/>
      <c r="AD760" s="431"/>
      <c r="AE760" s="431">
        <v>63</v>
      </c>
      <c r="AF760" s="431">
        <v>258</v>
      </c>
      <c r="AG760" s="431">
        <v>195</v>
      </c>
      <c r="AH760" s="431"/>
      <c r="AI760" s="431">
        <v>0</v>
      </c>
      <c r="AJ760" s="431"/>
      <c r="AK760" s="431">
        <v>63</v>
      </c>
      <c r="AL760" s="438" t="s">
        <v>761</v>
      </c>
      <c r="AM760" s="435"/>
      <c r="AS760" s="269">
        <f t="shared" si="205"/>
        <v>0</v>
      </c>
      <c r="AT760" s="269">
        <f t="shared" si="206"/>
        <v>195</v>
      </c>
      <c r="AU760" s="269">
        <f t="shared" si="207"/>
        <v>0</v>
      </c>
      <c r="AV760" s="269">
        <f t="shared" si="208"/>
        <v>0</v>
      </c>
      <c r="AW760" s="269">
        <f t="shared" si="209"/>
        <v>0</v>
      </c>
    </row>
    <row r="761" spans="1:49" s="273" customFormat="1" ht="30" hidden="1" customHeight="1" outlineLevel="1">
      <c r="A761" s="426"/>
      <c r="B761" s="427" t="s">
        <v>2266</v>
      </c>
      <c r="C761" s="427">
        <v>6746389</v>
      </c>
      <c r="D761" s="426" t="s">
        <v>2267</v>
      </c>
      <c r="E761" s="426" t="s">
        <v>2169</v>
      </c>
      <c r="F761" s="426" t="s">
        <v>2268</v>
      </c>
      <c r="G761" s="426" t="s">
        <v>1030</v>
      </c>
      <c r="H761" s="426" t="s">
        <v>2265</v>
      </c>
      <c r="I761" s="431">
        <f t="shared" si="216"/>
        <v>247</v>
      </c>
      <c r="J761" s="431">
        <v>195</v>
      </c>
      <c r="K761" s="431"/>
      <c r="L761" s="431"/>
      <c r="M761" s="431">
        <v>52</v>
      </c>
      <c r="N761" s="330"/>
      <c r="O761" s="431">
        <f t="shared" si="214"/>
        <v>247</v>
      </c>
      <c r="P761" s="431">
        <v>195</v>
      </c>
      <c r="Q761" s="330"/>
      <c r="R761" s="431"/>
      <c r="S761" s="431">
        <v>52</v>
      </c>
      <c r="T761" s="431"/>
      <c r="U761" s="431"/>
      <c r="V761" s="431"/>
      <c r="W761" s="431"/>
      <c r="X761" s="431"/>
      <c r="Y761" s="431"/>
      <c r="Z761" s="431">
        <v>247</v>
      </c>
      <c r="AA761" s="431">
        <v>195</v>
      </c>
      <c r="AB761" s="431"/>
      <c r="AC761" s="431"/>
      <c r="AD761" s="431"/>
      <c r="AE761" s="431">
        <v>52</v>
      </c>
      <c r="AF761" s="431">
        <v>247</v>
      </c>
      <c r="AG761" s="431">
        <v>195</v>
      </c>
      <c r="AH761" s="431"/>
      <c r="AI761" s="431">
        <v>0</v>
      </c>
      <c r="AJ761" s="431"/>
      <c r="AK761" s="431">
        <v>52</v>
      </c>
      <c r="AL761" s="438" t="s">
        <v>761</v>
      </c>
      <c r="AM761" s="435"/>
      <c r="AS761" s="269">
        <f t="shared" si="205"/>
        <v>0</v>
      </c>
      <c r="AT761" s="269">
        <f t="shared" si="206"/>
        <v>195</v>
      </c>
      <c r="AU761" s="269">
        <f t="shared" si="207"/>
        <v>0</v>
      </c>
      <c r="AV761" s="269">
        <f t="shared" si="208"/>
        <v>0</v>
      </c>
      <c r="AW761" s="269">
        <f t="shared" si="209"/>
        <v>0</v>
      </c>
    </row>
    <row r="762" spans="1:49" s="273" customFormat="1" ht="30" hidden="1" customHeight="1" outlineLevel="1">
      <c r="A762" s="426"/>
      <c r="B762" s="427" t="s">
        <v>2269</v>
      </c>
      <c r="C762" s="427">
        <v>7646393</v>
      </c>
      <c r="D762" s="426" t="s">
        <v>860</v>
      </c>
      <c r="E762" s="426" t="s">
        <v>110</v>
      </c>
      <c r="F762" s="426" t="s">
        <v>2270</v>
      </c>
      <c r="G762" s="426" t="s">
        <v>1030</v>
      </c>
      <c r="H762" s="426" t="s">
        <v>2271</v>
      </c>
      <c r="I762" s="431">
        <f t="shared" si="216"/>
        <v>227</v>
      </c>
      <c r="J762" s="431">
        <v>163</v>
      </c>
      <c r="K762" s="431"/>
      <c r="L762" s="431"/>
      <c r="M762" s="431">
        <v>64</v>
      </c>
      <c r="N762" s="330"/>
      <c r="O762" s="431">
        <f t="shared" si="214"/>
        <v>227</v>
      </c>
      <c r="P762" s="431">
        <v>163</v>
      </c>
      <c r="Q762" s="330"/>
      <c r="R762" s="431"/>
      <c r="S762" s="431">
        <v>64</v>
      </c>
      <c r="T762" s="431"/>
      <c r="U762" s="431"/>
      <c r="V762" s="431"/>
      <c r="W762" s="431"/>
      <c r="X762" s="431"/>
      <c r="Y762" s="431"/>
      <c r="Z762" s="431">
        <v>227</v>
      </c>
      <c r="AA762" s="431">
        <v>163</v>
      </c>
      <c r="AB762" s="431"/>
      <c r="AC762" s="431"/>
      <c r="AD762" s="431"/>
      <c r="AE762" s="431">
        <v>64</v>
      </c>
      <c r="AF762" s="431">
        <v>227</v>
      </c>
      <c r="AG762" s="431">
        <v>163</v>
      </c>
      <c r="AH762" s="431"/>
      <c r="AI762" s="431">
        <v>0</v>
      </c>
      <c r="AJ762" s="431"/>
      <c r="AK762" s="431">
        <v>64</v>
      </c>
      <c r="AL762" s="438" t="s">
        <v>761</v>
      </c>
      <c r="AM762" s="435"/>
      <c r="AS762" s="269">
        <f t="shared" si="205"/>
        <v>0</v>
      </c>
      <c r="AT762" s="269">
        <f t="shared" si="206"/>
        <v>163</v>
      </c>
      <c r="AU762" s="269">
        <f t="shared" si="207"/>
        <v>0</v>
      </c>
      <c r="AV762" s="269">
        <f t="shared" si="208"/>
        <v>0</v>
      </c>
      <c r="AW762" s="269">
        <f t="shared" si="209"/>
        <v>0</v>
      </c>
    </row>
    <row r="763" spans="1:49" s="273" customFormat="1" ht="30" hidden="1" customHeight="1" outlineLevel="1">
      <c r="A763" s="426"/>
      <c r="B763" s="427" t="s">
        <v>2272</v>
      </c>
      <c r="C763" s="427">
        <v>7646377</v>
      </c>
      <c r="D763" s="426" t="s">
        <v>2273</v>
      </c>
      <c r="E763" s="426" t="s">
        <v>2188</v>
      </c>
      <c r="F763" s="426" t="s">
        <v>2264</v>
      </c>
      <c r="G763" s="426" t="s">
        <v>1030</v>
      </c>
      <c r="H763" s="426" t="s">
        <v>2274</v>
      </c>
      <c r="I763" s="431">
        <f t="shared" si="216"/>
        <v>138</v>
      </c>
      <c r="J763" s="431">
        <v>110</v>
      </c>
      <c r="K763" s="431"/>
      <c r="L763" s="431"/>
      <c r="M763" s="431">
        <v>28</v>
      </c>
      <c r="N763" s="330"/>
      <c r="O763" s="431">
        <f t="shared" si="214"/>
        <v>138</v>
      </c>
      <c r="P763" s="431">
        <v>110</v>
      </c>
      <c r="Q763" s="330"/>
      <c r="R763" s="431"/>
      <c r="S763" s="431">
        <v>28</v>
      </c>
      <c r="T763" s="431"/>
      <c r="U763" s="431"/>
      <c r="V763" s="431"/>
      <c r="W763" s="431"/>
      <c r="X763" s="431"/>
      <c r="Y763" s="431"/>
      <c r="Z763" s="431">
        <v>138</v>
      </c>
      <c r="AA763" s="431">
        <v>110</v>
      </c>
      <c r="AB763" s="431"/>
      <c r="AC763" s="431"/>
      <c r="AD763" s="431"/>
      <c r="AE763" s="431">
        <v>28</v>
      </c>
      <c r="AF763" s="431">
        <v>138</v>
      </c>
      <c r="AG763" s="431">
        <v>110</v>
      </c>
      <c r="AH763" s="431"/>
      <c r="AI763" s="431">
        <v>0</v>
      </c>
      <c r="AJ763" s="431"/>
      <c r="AK763" s="431">
        <v>28</v>
      </c>
      <c r="AL763" s="438" t="s">
        <v>761</v>
      </c>
      <c r="AM763" s="435"/>
      <c r="AS763" s="269">
        <f t="shared" si="205"/>
        <v>0</v>
      </c>
      <c r="AT763" s="269">
        <f t="shared" si="206"/>
        <v>110</v>
      </c>
      <c r="AU763" s="269">
        <f t="shared" si="207"/>
        <v>0</v>
      </c>
      <c r="AV763" s="269">
        <f t="shared" si="208"/>
        <v>0</v>
      </c>
      <c r="AW763" s="269">
        <f t="shared" si="209"/>
        <v>0</v>
      </c>
    </row>
    <row r="764" spans="1:49" s="273" customFormat="1" ht="30" hidden="1" customHeight="1" outlineLevel="1">
      <c r="A764" s="426"/>
      <c r="B764" s="427" t="s">
        <v>2275</v>
      </c>
      <c r="C764" s="427">
        <v>7646401</v>
      </c>
      <c r="D764" s="426" t="s">
        <v>2276</v>
      </c>
      <c r="E764" s="426" t="s">
        <v>115</v>
      </c>
      <c r="F764" s="426" t="s">
        <v>2277</v>
      </c>
      <c r="G764" s="426" t="s">
        <v>1030</v>
      </c>
      <c r="H764" s="426" t="s">
        <v>2271</v>
      </c>
      <c r="I764" s="431">
        <f t="shared" si="216"/>
        <v>227.99921399999999</v>
      </c>
      <c r="J764" s="431">
        <v>185</v>
      </c>
      <c r="K764" s="431"/>
      <c r="L764" s="431"/>
      <c r="M764" s="431">
        <v>42.999214000000002</v>
      </c>
      <c r="N764" s="330"/>
      <c r="O764" s="431">
        <f t="shared" si="214"/>
        <v>228</v>
      </c>
      <c r="P764" s="431">
        <v>185</v>
      </c>
      <c r="Q764" s="330"/>
      <c r="R764" s="431"/>
      <c r="S764" s="431">
        <v>43</v>
      </c>
      <c r="T764" s="431"/>
      <c r="U764" s="431"/>
      <c r="V764" s="431"/>
      <c r="W764" s="431"/>
      <c r="X764" s="431"/>
      <c r="Y764" s="431"/>
      <c r="Z764" s="431">
        <v>227.99921399999999</v>
      </c>
      <c r="AA764" s="431">
        <v>185</v>
      </c>
      <c r="AB764" s="431"/>
      <c r="AC764" s="431"/>
      <c r="AD764" s="431"/>
      <c r="AE764" s="431">
        <v>42.999214000000002</v>
      </c>
      <c r="AF764" s="431">
        <v>227.99921399999999</v>
      </c>
      <c r="AG764" s="431">
        <v>185</v>
      </c>
      <c r="AH764" s="431"/>
      <c r="AI764" s="431">
        <v>0</v>
      </c>
      <c r="AJ764" s="431"/>
      <c r="AK764" s="431">
        <v>42.999214000000002</v>
      </c>
      <c r="AL764" s="438" t="s">
        <v>761</v>
      </c>
      <c r="AM764" s="435"/>
      <c r="AS764" s="269">
        <f t="shared" si="205"/>
        <v>0</v>
      </c>
      <c r="AT764" s="269">
        <f t="shared" si="206"/>
        <v>185</v>
      </c>
      <c r="AU764" s="269">
        <f t="shared" si="207"/>
        <v>0</v>
      </c>
      <c r="AV764" s="269">
        <f t="shared" si="208"/>
        <v>0</v>
      </c>
      <c r="AW764" s="269">
        <f t="shared" si="209"/>
        <v>0</v>
      </c>
    </row>
    <row r="765" spans="1:49" s="273" customFormat="1" ht="30" hidden="1" customHeight="1" outlineLevel="1">
      <c r="A765" s="426"/>
      <c r="B765" s="427" t="s">
        <v>2278</v>
      </c>
      <c r="C765" s="427">
        <v>7658071</v>
      </c>
      <c r="D765" s="426" t="s">
        <v>2279</v>
      </c>
      <c r="E765" s="426" t="s">
        <v>2280</v>
      </c>
      <c r="F765" s="426" t="s">
        <v>2281</v>
      </c>
      <c r="G765" s="426" t="s">
        <v>1030</v>
      </c>
      <c r="H765" s="426" t="s">
        <v>2282</v>
      </c>
      <c r="I765" s="431">
        <f t="shared" si="216"/>
        <v>108</v>
      </c>
      <c r="J765" s="431">
        <v>95</v>
      </c>
      <c r="K765" s="431"/>
      <c r="L765" s="431"/>
      <c r="M765" s="431">
        <v>13</v>
      </c>
      <c r="N765" s="330"/>
      <c r="O765" s="431">
        <f t="shared" si="214"/>
        <v>108</v>
      </c>
      <c r="P765" s="431">
        <v>95</v>
      </c>
      <c r="Q765" s="330"/>
      <c r="R765" s="431"/>
      <c r="S765" s="431">
        <v>13</v>
      </c>
      <c r="T765" s="431"/>
      <c r="U765" s="431"/>
      <c r="V765" s="431"/>
      <c r="W765" s="431"/>
      <c r="X765" s="431"/>
      <c r="Y765" s="431"/>
      <c r="Z765" s="431">
        <v>108</v>
      </c>
      <c r="AA765" s="431">
        <v>95</v>
      </c>
      <c r="AB765" s="431"/>
      <c r="AC765" s="431"/>
      <c r="AD765" s="431"/>
      <c r="AE765" s="431">
        <v>13</v>
      </c>
      <c r="AF765" s="431">
        <v>108</v>
      </c>
      <c r="AG765" s="431">
        <v>95</v>
      </c>
      <c r="AH765" s="431"/>
      <c r="AI765" s="431">
        <v>0</v>
      </c>
      <c r="AJ765" s="431"/>
      <c r="AK765" s="431">
        <v>13</v>
      </c>
      <c r="AL765" s="438" t="s">
        <v>761</v>
      </c>
      <c r="AM765" s="435"/>
      <c r="AS765" s="269">
        <f t="shared" si="205"/>
        <v>0</v>
      </c>
      <c r="AT765" s="269">
        <f t="shared" si="206"/>
        <v>95</v>
      </c>
      <c r="AU765" s="269">
        <f t="shared" si="207"/>
        <v>0</v>
      </c>
      <c r="AV765" s="269">
        <f t="shared" si="208"/>
        <v>0</v>
      </c>
      <c r="AW765" s="269">
        <f t="shared" si="209"/>
        <v>0</v>
      </c>
    </row>
    <row r="766" spans="1:49" s="273" customFormat="1" ht="30" hidden="1" customHeight="1" outlineLevel="1">
      <c r="A766" s="426"/>
      <c r="B766" s="427" t="s">
        <v>2283</v>
      </c>
      <c r="C766" s="427"/>
      <c r="D766" s="426" t="s">
        <v>839</v>
      </c>
      <c r="E766" s="426" t="s">
        <v>840</v>
      </c>
      <c r="F766" s="426" t="s">
        <v>2284</v>
      </c>
      <c r="G766" s="426" t="s">
        <v>1030</v>
      </c>
      <c r="H766" s="426" t="s">
        <v>2285</v>
      </c>
      <c r="I766" s="431">
        <f t="shared" si="216"/>
        <v>110</v>
      </c>
      <c r="J766" s="431">
        <v>97</v>
      </c>
      <c r="K766" s="431"/>
      <c r="L766" s="431"/>
      <c r="M766" s="431">
        <v>13</v>
      </c>
      <c r="N766" s="330"/>
      <c r="O766" s="431">
        <f t="shared" si="214"/>
        <v>110</v>
      </c>
      <c r="P766" s="431">
        <v>97</v>
      </c>
      <c r="Q766" s="330"/>
      <c r="R766" s="431"/>
      <c r="S766" s="431">
        <v>13</v>
      </c>
      <c r="T766" s="431"/>
      <c r="U766" s="431"/>
      <c r="V766" s="431"/>
      <c r="W766" s="431"/>
      <c r="X766" s="431"/>
      <c r="Y766" s="431"/>
      <c r="Z766" s="431">
        <v>110</v>
      </c>
      <c r="AA766" s="431">
        <v>97</v>
      </c>
      <c r="AB766" s="431"/>
      <c r="AC766" s="431"/>
      <c r="AD766" s="431"/>
      <c r="AE766" s="431">
        <v>13</v>
      </c>
      <c r="AF766" s="431">
        <v>110</v>
      </c>
      <c r="AG766" s="431">
        <v>97</v>
      </c>
      <c r="AH766" s="431"/>
      <c r="AI766" s="431">
        <v>0</v>
      </c>
      <c r="AJ766" s="431"/>
      <c r="AK766" s="431">
        <v>13</v>
      </c>
      <c r="AL766" s="438" t="s">
        <v>761</v>
      </c>
      <c r="AM766" s="435"/>
      <c r="AS766" s="269">
        <f t="shared" si="205"/>
        <v>0</v>
      </c>
      <c r="AT766" s="269">
        <f t="shared" si="206"/>
        <v>97</v>
      </c>
      <c r="AU766" s="269">
        <f t="shared" si="207"/>
        <v>0</v>
      </c>
      <c r="AV766" s="269">
        <f t="shared" si="208"/>
        <v>0</v>
      </c>
      <c r="AW766" s="269">
        <f t="shared" si="209"/>
        <v>0</v>
      </c>
    </row>
    <row r="767" spans="1:49" s="273" customFormat="1" ht="30" hidden="1" customHeight="1" outlineLevel="1">
      <c r="A767" s="426"/>
      <c r="B767" s="427" t="s">
        <v>2286</v>
      </c>
      <c r="C767" s="427"/>
      <c r="D767" s="426" t="s">
        <v>2287</v>
      </c>
      <c r="E767" s="426" t="s">
        <v>2267</v>
      </c>
      <c r="F767" s="426" t="s">
        <v>2288</v>
      </c>
      <c r="G767" s="426" t="s">
        <v>1030</v>
      </c>
      <c r="H767" s="426" t="s">
        <v>2289</v>
      </c>
      <c r="I767" s="431">
        <f t="shared" si="216"/>
        <v>218</v>
      </c>
      <c r="J767" s="431">
        <v>192</v>
      </c>
      <c r="K767" s="431"/>
      <c r="L767" s="431"/>
      <c r="M767" s="431">
        <v>26</v>
      </c>
      <c r="N767" s="330"/>
      <c r="O767" s="431">
        <f t="shared" ref="O767:O798" si="217">SUM(P767:S767)</f>
        <v>218</v>
      </c>
      <c r="P767" s="431">
        <v>192</v>
      </c>
      <c r="Q767" s="330"/>
      <c r="R767" s="431"/>
      <c r="S767" s="431">
        <v>26</v>
      </c>
      <c r="T767" s="431"/>
      <c r="U767" s="431"/>
      <c r="V767" s="431"/>
      <c r="W767" s="431"/>
      <c r="X767" s="431"/>
      <c r="Y767" s="431"/>
      <c r="Z767" s="431">
        <v>218</v>
      </c>
      <c r="AA767" s="431">
        <v>192</v>
      </c>
      <c r="AB767" s="431"/>
      <c r="AC767" s="431"/>
      <c r="AD767" s="431"/>
      <c r="AE767" s="431">
        <v>26</v>
      </c>
      <c r="AF767" s="431">
        <v>218</v>
      </c>
      <c r="AG767" s="431">
        <v>192</v>
      </c>
      <c r="AH767" s="431"/>
      <c r="AI767" s="431">
        <v>0</v>
      </c>
      <c r="AJ767" s="431"/>
      <c r="AK767" s="431">
        <v>26</v>
      </c>
      <c r="AL767" s="438" t="s">
        <v>761</v>
      </c>
      <c r="AM767" s="435"/>
      <c r="AS767" s="269">
        <f t="shared" si="205"/>
        <v>0</v>
      </c>
      <c r="AT767" s="269">
        <f t="shared" si="206"/>
        <v>192</v>
      </c>
      <c r="AU767" s="269">
        <f t="shared" si="207"/>
        <v>0</v>
      </c>
      <c r="AV767" s="269">
        <f t="shared" si="208"/>
        <v>0</v>
      </c>
      <c r="AW767" s="269">
        <f t="shared" si="209"/>
        <v>0</v>
      </c>
    </row>
    <row r="768" spans="1:49" s="273" customFormat="1" ht="30" hidden="1" customHeight="1" outlineLevel="1">
      <c r="A768" s="426"/>
      <c r="B768" s="427" t="s">
        <v>2290</v>
      </c>
      <c r="C768" s="427">
        <v>7658067</v>
      </c>
      <c r="D768" s="426" t="s">
        <v>2291</v>
      </c>
      <c r="E768" s="426" t="s">
        <v>855</v>
      </c>
      <c r="F768" s="426" t="s">
        <v>2281</v>
      </c>
      <c r="G768" s="426" t="s">
        <v>1030</v>
      </c>
      <c r="H768" s="426" t="s">
        <v>2292</v>
      </c>
      <c r="I768" s="431">
        <f t="shared" si="216"/>
        <v>110</v>
      </c>
      <c r="J768" s="431">
        <v>97</v>
      </c>
      <c r="K768" s="431"/>
      <c r="L768" s="431"/>
      <c r="M768" s="431">
        <v>13</v>
      </c>
      <c r="N768" s="330"/>
      <c r="O768" s="431">
        <f t="shared" si="217"/>
        <v>110</v>
      </c>
      <c r="P768" s="431">
        <v>97</v>
      </c>
      <c r="Q768" s="330"/>
      <c r="R768" s="431"/>
      <c r="S768" s="431">
        <v>13</v>
      </c>
      <c r="T768" s="431"/>
      <c r="U768" s="431"/>
      <c r="V768" s="431"/>
      <c r="W768" s="431"/>
      <c r="X768" s="431"/>
      <c r="Y768" s="431"/>
      <c r="Z768" s="431">
        <v>110</v>
      </c>
      <c r="AA768" s="431">
        <v>97</v>
      </c>
      <c r="AB768" s="431"/>
      <c r="AC768" s="431"/>
      <c r="AD768" s="431"/>
      <c r="AE768" s="431">
        <v>13</v>
      </c>
      <c r="AF768" s="431">
        <v>110</v>
      </c>
      <c r="AG768" s="431">
        <v>97</v>
      </c>
      <c r="AH768" s="431"/>
      <c r="AI768" s="431">
        <v>0</v>
      </c>
      <c r="AJ768" s="431"/>
      <c r="AK768" s="431">
        <v>13</v>
      </c>
      <c r="AL768" s="438" t="s">
        <v>761</v>
      </c>
      <c r="AM768" s="435"/>
      <c r="AS768" s="269">
        <f t="shared" si="205"/>
        <v>0</v>
      </c>
      <c r="AT768" s="269">
        <f t="shared" si="206"/>
        <v>97</v>
      </c>
      <c r="AU768" s="269">
        <f t="shared" si="207"/>
        <v>0</v>
      </c>
      <c r="AV768" s="269">
        <f t="shared" si="208"/>
        <v>0</v>
      </c>
      <c r="AW768" s="269">
        <f t="shared" si="209"/>
        <v>0</v>
      </c>
    </row>
    <row r="769" spans="1:49" s="273" customFormat="1" ht="30" hidden="1" customHeight="1" outlineLevel="1">
      <c r="A769" s="426"/>
      <c r="B769" s="427" t="s">
        <v>2293</v>
      </c>
      <c r="C769" s="427">
        <v>7658067</v>
      </c>
      <c r="D769" s="426" t="s">
        <v>2279</v>
      </c>
      <c r="E769" s="426" t="s">
        <v>2280</v>
      </c>
      <c r="F769" s="426" t="s">
        <v>2294</v>
      </c>
      <c r="G769" s="426" t="s">
        <v>1030</v>
      </c>
      <c r="H769" s="426" t="s">
        <v>2295</v>
      </c>
      <c r="I769" s="431">
        <f t="shared" si="216"/>
        <v>108</v>
      </c>
      <c r="J769" s="431">
        <v>95</v>
      </c>
      <c r="K769" s="431"/>
      <c r="L769" s="431"/>
      <c r="M769" s="431">
        <v>13</v>
      </c>
      <c r="N769" s="330"/>
      <c r="O769" s="431">
        <f t="shared" si="217"/>
        <v>108</v>
      </c>
      <c r="P769" s="431">
        <v>95</v>
      </c>
      <c r="Q769" s="330"/>
      <c r="R769" s="431"/>
      <c r="S769" s="431">
        <v>13</v>
      </c>
      <c r="T769" s="431"/>
      <c r="U769" s="431"/>
      <c r="V769" s="431"/>
      <c r="W769" s="431"/>
      <c r="X769" s="431"/>
      <c r="Y769" s="431"/>
      <c r="Z769" s="431">
        <v>108</v>
      </c>
      <c r="AA769" s="431">
        <v>95</v>
      </c>
      <c r="AB769" s="431"/>
      <c r="AC769" s="431"/>
      <c r="AD769" s="431"/>
      <c r="AE769" s="431">
        <v>13</v>
      </c>
      <c r="AF769" s="431">
        <v>108</v>
      </c>
      <c r="AG769" s="431">
        <v>95</v>
      </c>
      <c r="AH769" s="431"/>
      <c r="AI769" s="431">
        <v>0</v>
      </c>
      <c r="AJ769" s="431"/>
      <c r="AK769" s="431">
        <v>13</v>
      </c>
      <c r="AL769" s="438" t="s">
        <v>761</v>
      </c>
      <c r="AM769" s="435"/>
      <c r="AS769" s="269">
        <f t="shared" si="205"/>
        <v>0</v>
      </c>
      <c r="AT769" s="269">
        <f t="shared" si="206"/>
        <v>95</v>
      </c>
      <c r="AU769" s="269">
        <f t="shared" si="207"/>
        <v>0</v>
      </c>
      <c r="AV769" s="269">
        <f t="shared" si="208"/>
        <v>0</v>
      </c>
      <c r="AW769" s="269">
        <f t="shared" si="209"/>
        <v>0</v>
      </c>
    </row>
    <row r="770" spans="1:49" s="273" customFormat="1" ht="30" hidden="1" customHeight="1" outlineLevel="1">
      <c r="A770" s="426"/>
      <c r="B770" s="427" t="s">
        <v>2296</v>
      </c>
      <c r="C770" s="427"/>
      <c r="D770" s="426" t="s">
        <v>2297</v>
      </c>
      <c r="E770" s="426" t="s">
        <v>860</v>
      </c>
      <c r="F770" s="426" t="s">
        <v>2298</v>
      </c>
      <c r="G770" s="426" t="s">
        <v>1030</v>
      </c>
      <c r="H770" s="426" t="s">
        <v>2299</v>
      </c>
      <c r="I770" s="431">
        <f t="shared" si="216"/>
        <v>74</v>
      </c>
      <c r="J770" s="431">
        <v>58</v>
      </c>
      <c r="K770" s="431"/>
      <c r="L770" s="431"/>
      <c r="M770" s="431">
        <v>16</v>
      </c>
      <c r="N770" s="330"/>
      <c r="O770" s="431">
        <f t="shared" si="217"/>
        <v>74</v>
      </c>
      <c r="P770" s="431">
        <v>58</v>
      </c>
      <c r="Q770" s="330"/>
      <c r="R770" s="431"/>
      <c r="S770" s="431">
        <v>16</v>
      </c>
      <c r="T770" s="431"/>
      <c r="U770" s="431"/>
      <c r="V770" s="431"/>
      <c r="W770" s="431"/>
      <c r="X770" s="431"/>
      <c r="Y770" s="431"/>
      <c r="Z770" s="431">
        <v>74</v>
      </c>
      <c r="AA770" s="431">
        <v>58</v>
      </c>
      <c r="AB770" s="431"/>
      <c r="AC770" s="431"/>
      <c r="AD770" s="431"/>
      <c r="AE770" s="431">
        <v>16</v>
      </c>
      <c r="AF770" s="431">
        <v>74</v>
      </c>
      <c r="AG770" s="431">
        <v>58</v>
      </c>
      <c r="AH770" s="431"/>
      <c r="AI770" s="431">
        <v>0</v>
      </c>
      <c r="AJ770" s="431"/>
      <c r="AK770" s="431">
        <v>16</v>
      </c>
      <c r="AL770" s="438" t="s">
        <v>761</v>
      </c>
      <c r="AM770" s="435"/>
      <c r="AS770" s="269">
        <f t="shared" si="205"/>
        <v>0</v>
      </c>
      <c r="AT770" s="269">
        <f t="shared" si="206"/>
        <v>58</v>
      </c>
      <c r="AU770" s="269">
        <f t="shared" si="207"/>
        <v>0</v>
      </c>
      <c r="AV770" s="269">
        <f t="shared" si="208"/>
        <v>0</v>
      </c>
      <c r="AW770" s="269">
        <f t="shared" si="209"/>
        <v>0</v>
      </c>
    </row>
    <row r="771" spans="1:49" s="273" customFormat="1" ht="30" hidden="1" customHeight="1" outlineLevel="1">
      <c r="A771" s="426"/>
      <c r="B771" s="427" t="s">
        <v>2300</v>
      </c>
      <c r="C771" s="427"/>
      <c r="D771" s="426" t="s">
        <v>2301</v>
      </c>
      <c r="E771" s="426" t="s">
        <v>2302</v>
      </c>
      <c r="F771" s="426" t="s">
        <v>2303</v>
      </c>
      <c r="G771" s="426" t="s">
        <v>1030</v>
      </c>
      <c r="H771" s="426" t="s">
        <v>2304</v>
      </c>
      <c r="I771" s="431">
        <f t="shared" si="216"/>
        <v>65</v>
      </c>
      <c r="J771" s="431">
        <v>58</v>
      </c>
      <c r="K771" s="431"/>
      <c r="L771" s="431"/>
      <c r="M771" s="431">
        <v>7</v>
      </c>
      <c r="N771" s="330"/>
      <c r="O771" s="431">
        <f t="shared" si="217"/>
        <v>65</v>
      </c>
      <c r="P771" s="431">
        <v>58</v>
      </c>
      <c r="Q771" s="330"/>
      <c r="R771" s="431"/>
      <c r="S771" s="431">
        <v>7</v>
      </c>
      <c r="T771" s="431"/>
      <c r="U771" s="431"/>
      <c r="V771" s="431"/>
      <c r="W771" s="431"/>
      <c r="X771" s="431"/>
      <c r="Y771" s="431"/>
      <c r="Z771" s="431">
        <v>65</v>
      </c>
      <c r="AA771" s="431">
        <v>58</v>
      </c>
      <c r="AB771" s="431"/>
      <c r="AC771" s="431"/>
      <c r="AD771" s="431"/>
      <c r="AE771" s="431">
        <v>7</v>
      </c>
      <c r="AF771" s="431">
        <v>65</v>
      </c>
      <c r="AG771" s="431">
        <v>58</v>
      </c>
      <c r="AH771" s="431"/>
      <c r="AI771" s="431">
        <v>0</v>
      </c>
      <c r="AJ771" s="431"/>
      <c r="AK771" s="431">
        <v>7</v>
      </c>
      <c r="AL771" s="438" t="s">
        <v>761</v>
      </c>
      <c r="AM771" s="435"/>
      <c r="AS771" s="269">
        <f t="shared" si="205"/>
        <v>0</v>
      </c>
      <c r="AT771" s="269">
        <f t="shared" si="206"/>
        <v>58</v>
      </c>
      <c r="AU771" s="269">
        <f t="shared" si="207"/>
        <v>0</v>
      </c>
      <c r="AV771" s="269">
        <f t="shared" si="208"/>
        <v>0</v>
      </c>
      <c r="AW771" s="269">
        <f t="shared" si="209"/>
        <v>0</v>
      </c>
    </row>
    <row r="772" spans="1:49" s="273" customFormat="1" ht="30" hidden="1" customHeight="1" outlineLevel="1">
      <c r="A772" s="426"/>
      <c r="B772" s="427" t="s">
        <v>2305</v>
      </c>
      <c r="C772" s="427"/>
      <c r="D772" s="426" t="s">
        <v>2306</v>
      </c>
      <c r="E772" s="426" t="s">
        <v>2273</v>
      </c>
      <c r="F772" s="426" t="s">
        <v>2303</v>
      </c>
      <c r="G772" s="426" t="s">
        <v>1030</v>
      </c>
      <c r="H772" s="426" t="s">
        <v>2307</v>
      </c>
      <c r="I772" s="431">
        <f t="shared" si="216"/>
        <v>65</v>
      </c>
      <c r="J772" s="431">
        <v>58</v>
      </c>
      <c r="K772" s="431"/>
      <c r="L772" s="431"/>
      <c r="M772" s="431">
        <v>7</v>
      </c>
      <c r="N772" s="330"/>
      <c r="O772" s="431">
        <f t="shared" si="217"/>
        <v>65</v>
      </c>
      <c r="P772" s="431">
        <v>58</v>
      </c>
      <c r="Q772" s="330"/>
      <c r="R772" s="431"/>
      <c r="S772" s="431">
        <v>7</v>
      </c>
      <c r="T772" s="431"/>
      <c r="U772" s="431"/>
      <c r="V772" s="431"/>
      <c r="W772" s="431"/>
      <c r="X772" s="431"/>
      <c r="Y772" s="431"/>
      <c r="Z772" s="431">
        <v>65</v>
      </c>
      <c r="AA772" s="431">
        <v>58</v>
      </c>
      <c r="AB772" s="431"/>
      <c r="AC772" s="431"/>
      <c r="AD772" s="431"/>
      <c r="AE772" s="431">
        <v>7</v>
      </c>
      <c r="AF772" s="431">
        <v>65</v>
      </c>
      <c r="AG772" s="431">
        <v>58</v>
      </c>
      <c r="AH772" s="431"/>
      <c r="AI772" s="431">
        <v>0</v>
      </c>
      <c r="AJ772" s="431"/>
      <c r="AK772" s="431">
        <v>7</v>
      </c>
      <c r="AL772" s="438" t="s">
        <v>761</v>
      </c>
      <c r="AM772" s="435"/>
      <c r="AS772" s="269">
        <f t="shared" si="205"/>
        <v>0</v>
      </c>
      <c r="AT772" s="269">
        <f t="shared" si="206"/>
        <v>58</v>
      </c>
      <c r="AU772" s="269">
        <f t="shared" si="207"/>
        <v>0</v>
      </c>
      <c r="AV772" s="269">
        <f t="shared" si="208"/>
        <v>0</v>
      </c>
      <c r="AW772" s="269">
        <f t="shared" si="209"/>
        <v>0</v>
      </c>
    </row>
    <row r="773" spans="1:49" s="273" customFormat="1" ht="30" hidden="1" customHeight="1" outlineLevel="1">
      <c r="A773" s="426"/>
      <c r="B773" s="427" t="s">
        <v>2308</v>
      </c>
      <c r="C773" s="427"/>
      <c r="D773" s="426" t="s">
        <v>2168</v>
      </c>
      <c r="E773" s="426" t="s">
        <v>2179</v>
      </c>
      <c r="F773" s="426" t="s">
        <v>2309</v>
      </c>
      <c r="G773" s="426" t="s">
        <v>522</v>
      </c>
      <c r="H773" s="426" t="s">
        <v>2310</v>
      </c>
      <c r="I773" s="431">
        <f t="shared" si="216"/>
        <v>1114.7368421052631</v>
      </c>
      <c r="J773" s="431">
        <v>1040</v>
      </c>
      <c r="K773" s="431"/>
      <c r="L773" s="431">
        <v>54.7368421052632</v>
      </c>
      <c r="M773" s="431">
        <v>20</v>
      </c>
      <c r="N773" s="330"/>
      <c r="O773" s="431">
        <f t="shared" si="217"/>
        <v>1115</v>
      </c>
      <c r="P773" s="431">
        <v>1040</v>
      </c>
      <c r="Q773" s="330"/>
      <c r="R773" s="431">
        <v>55</v>
      </c>
      <c r="S773" s="431">
        <v>20</v>
      </c>
      <c r="T773" s="431"/>
      <c r="U773" s="431"/>
      <c r="V773" s="431"/>
      <c r="W773" s="431"/>
      <c r="X773" s="431"/>
      <c r="Y773" s="431"/>
      <c r="Z773" s="431">
        <v>1114.7368421052599</v>
      </c>
      <c r="AA773" s="431">
        <v>1040</v>
      </c>
      <c r="AB773" s="431"/>
      <c r="AC773" s="431">
        <v>54.7368421052632</v>
      </c>
      <c r="AD773" s="431"/>
      <c r="AE773" s="431">
        <v>20</v>
      </c>
      <c r="AF773" s="431">
        <v>1086</v>
      </c>
      <c r="AG773" s="431">
        <v>1016</v>
      </c>
      <c r="AH773" s="431"/>
      <c r="AI773" s="431">
        <v>50</v>
      </c>
      <c r="AJ773" s="431"/>
      <c r="AK773" s="431">
        <v>20</v>
      </c>
      <c r="AL773" s="438"/>
      <c r="AM773" s="435"/>
      <c r="AS773" s="269">
        <f t="shared" si="205"/>
        <v>28.736842105263122</v>
      </c>
      <c r="AT773" s="269">
        <f t="shared" si="206"/>
        <v>1016</v>
      </c>
      <c r="AU773" s="269">
        <f t="shared" si="207"/>
        <v>0</v>
      </c>
      <c r="AV773" s="269">
        <f t="shared" si="208"/>
        <v>24</v>
      </c>
      <c r="AW773" s="269">
        <f t="shared" si="209"/>
        <v>28.736842105263122</v>
      </c>
    </row>
    <row r="774" spans="1:49" s="273" customFormat="1" ht="30" hidden="1" customHeight="1" outlineLevel="1">
      <c r="A774" s="426"/>
      <c r="B774" s="427" t="s">
        <v>2311</v>
      </c>
      <c r="C774" s="427"/>
      <c r="D774" s="426" t="s">
        <v>2168</v>
      </c>
      <c r="E774" s="426" t="s">
        <v>2188</v>
      </c>
      <c r="F774" s="426" t="s">
        <v>2309</v>
      </c>
      <c r="G774" s="426" t="s">
        <v>522</v>
      </c>
      <c r="H774" s="426" t="s">
        <v>2312</v>
      </c>
      <c r="I774" s="431">
        <f t="shared" si="216"/>
        <v>1109.7368421052631</v>
      </c>
      <c r="J774" s="431">
        <v>1040</v>
      </c>
      <c r="K774" s="431"/>
      <c r="L774" s="431">
        <v>54.7368421052632</v>
      </c>
      <c r="M774" s="431">
        <v>15</v>
      </c>
      <c r="N774" s="330"/>
      <c r="O774" s="431">
        <f t="shared" si="217"/>
        <v>1110</v>
      </c>
      <c r="P774" s="431">
        <v>1040</v>
      </c>
      <c r="Q774" s="330"/>
      <c r="R774" s="431">
        <v>55</v>
      </c>
      <c r="S774" s="431">
        <v>15</v>
      </c>
      <c r="T774" s="431"/>
      <c r="U774" s="431"/>
      <c r="V774" s="431"/>
      <c r="W774" s="431"/>
      <c r="X774" s="431"/>
      <c r="Y774" s="431"/>
      <c r="Z774" s="431">
        <v>1109.7368421052599</v>
      </c>
      <c r="AA774" s="431">
        <v>1040</v>
      </c>
      <c r="AB774" s="431"/>
      <c r="AC774" s="431">
        <v>54.7368421052632</v>
      </c>
      <c r="AD774" s="431"/>
      <c r="AE774" s="431">
        <v>15</v>
      </c>
      <c r="AF774" s="431">
        <v>1086</v>
      </c>
      <c r="AG774" s="431">
        <v>1016</v>
      </c>
      <c r="AH774" s="431"/>
      <c r="AI774" s="431">
        <v>50</v>
      </c>
      <c r="AJ774" s="431"/>
      <c r="AK774" s="431">
        <v>20</v>
      </c>
      <c r="AL774" s="438"/>
      <c r="AM774" s="435"/>
      <c r="AS774" s="269">
        <f t="shared" si="205"/>
        <v>23.736842105263122</v>
      </c>
      <c r="AT774" s="269">
        <f t="shared" si="206"/>
        <v>1016</v>
      </c>
      <c r="AU774" s="269">
        <f t="shared" si="207"/>
        <v>0</v>
      </c>
      <c r="AV774" s="269">
        <f t="shared" si="208"/>
        <v>24</v>
      </c>
      <c r="AW774" s="269">
        <f t="shared" si="209"/>
        <v>23.736842105263122</v>
      </c>
    </row>
    <row r="775" spans="1:49" s="273" customFormat="1" ht="30" hidden="1" customHeight="1" outlineLevel="1">
      <c r="A775" s="426"/>
      <c r="B775" s="427" t="s">
        <v>2313</v>
      </c>
      <c r="C775" s="427"/>
      <c r="D775" s="426" t="s">
        <v>2168</v>
      </c>
      <c r="E775" s="426" t="s">
        <v>115</v>
      </c>
      <c r="F775" s="426" t="s">
        <v>2314</v>
      </c>
      <c r="G775" s="426" t="s">
        <v>522</v>
      </c>
      <c r="H775" s="426" t="s">
        <v>2315</v>
      </c>
      <c r="I775" s="431">
        <f t="shared" si="216"/>
        <v>1114.7368421052631</v>
      </c>
      <c r="J775" s="431">
        <v>1040</v>
      </c>
      <c r="K775" s="431"/>
      <c r="L775" s="431">
        <v>54.7368421052632</v>
      </c>
      <c r="M775" s="431">
        <v>20</v>
      </c>
      <c r="N775" s="330"/>
      <c r="O775" s="431">
        <f t="shared" si="217"/>
        <v>1115</v>
      </c>
      <c r="P775" s="431">
        <v>1040</v>
      </c>
      <c r="Q775" s="330"/>
      <c r="R775" s="431">
        <v>55</v>
      </c>
      <c r="S775" s="431">
        <v>20</v>
      </c>
      <c r="T775" s="431"/>
      <c r="U775" s="431"/>
      <c r="V775" s="431"/>
      <c r="W775" s="431"/>
      <c r="X775" s="431"/>
      <c r="Y775" s="431"/>
      <c r="Z775" s="431">
        <v>1114.7368421052599</v>
      </c>
      <c r="AA775" s="431">
        <v>1040</v>
      </c>
      <c r="AB775" s="431"/>
      <c r="AC775" s="431">
        <v>54.7368421052632</v>
      </c>
      <c r="AD775" s="431"/>
      <c r="AE775" s="431">
        <v>20</v>
      </c>
      <c r="AF775" s="431">
        <v>1086</v>
      </c>
      <c r="AG775" s="431">
        <v>1016</v>
      </c>
      <c r="AH775" s="431"/>
      <c r="AI775" s="431">
        <v>50</v>
      </c>
      <c r="AJ775" s="431"/>
      <c r="AK775" s="431">
        <v>20</v>
      </c>
      <c r="AL775" s="438"/>
      <c r="AM775" s="435"/>
      <c r="AS775" s="269">
        <f t="shared" si="205"/>
        <v>28.736842105263122</v>
      </c>
      <c r="AT775" s="269">
        <f t="shared" si="206"/>
        <v>1016</v>
      </c>
      <c r="AU775" s="269">
        <f t="shared" si="207"/>
        <v>0</v>
      </c>
      <c r="AV775" s="269">
        <f t="shared" si="208"/>
        <v>24</v>
      </c>
      <c r="AW775" s="269">
        <f t="shared" si="209"/>
        <v>28.736842105263122</v>
      </c>
    </row>
    <row r="776" spans="1:49" s="273" customFormat="1" ht="30" hidden="1" customHeight="1" outlineLevel="1">
      <c r="A776" s="426"/>
      <c r="B776" s="427" t="s">
        <v>2316</v>
      </c>
      <c r="C776" s="427"/>
      <c r="D776" s="426" t="s">
        <v>2168</v>
      </c>
      <c r="E776" s="426" t="s">
        <v>2169</v>
      </c>
      <c r="F776" s="426" t="s">
        <v>2317</v>
      </c>
      <c r="G776" s="426" t="s">
        <v>522</v>
      </c>
      <c r="H776" s="426" t="s">
        <v>2318</v>
      </c>
      <c r="I776" s="431">
        <f t="shared" si="216"/>
        <v>1119.7368421052631</v>
      </c>
      <c r="J776" s="431">
        <v>1040</v>
      </c>
      <c r="K776" s="431"/>
      <c r="L776" s="431">
        <v>54.7368421052632</v>
      </c>
      <c r="M776" s="431">
        <v>25</v>
      </c>
      <c r="N776" s="330"/>
      <c r="O776" s="431">
        <f t="shared" si="217"/>
        <v>1120</v>
      </c>
      <c r="P776" s="431">
        <v>1040</v>
      </c>
      <c r="Q776" s="330"/>
      <c r="R776" s="431">
        <v>55</v>
      </c>
      <c r="S776" s="431">
        <v>25</v>
      </c>
      <c r="T776" s="431"/>
      <c r="U776" s="431"/>
      <c r="V776" s="431"/>
      <c r="W776" s="431"/>
      <c r="X776" s="431"/>
      <c r="Y776" s="431"/>
      <c r="Z776" s="431">
        <v>1119.7368421052599</v>
      </c>
      <c r="AA776" s="431">
        <v>1040</v>
      </c>
      <c r="AB776" s="431"/>
      <c r="AC776" s="431">
        <v>54.7368421052632</v>
      </c>
      <c r="AD776" s="431"/>
      <c r="AE776" s="431">
        <v>25</v>
      </c>
      <c r="AF776" s="431">
        <v>1086</v>
      </c>
      <c r="AG776" s="431">
        <v>1016</v>
      </c>
      <c r="AH776" s="431"/>
      <c r="AI776" s="431">
        <v>50</v>
      </c>
      <c r="AJ776" s="431"/>
      <c r="AK776" s="431">
        <v>20</v>
      </c>
      <c r="AL776" s="438"/>
      <c r="AM776" s="435"/>
      <c r="AS776" s="269">
        <f t="shared" si="205"/>
        <v>33.736842105263122</v>
      </c>
      <c r="AT776" s="269">
        <f t="shared" si="206"/>
        <v>1016</v>
      </c>
      <c r="AU776" s="269">
        <f t="shared" si="207"/>
        <v>0</v>
      </c>
      <c r="AV776" s="269">
        <f t="shared" si="208"/>
        <v>24</v>
      </c>
      <c r="AW776" s="269">
        <f t="shared" si="209"/>
        <v>33.736842105263122</v>
      </c>
    </row>
    <row r="777" spans="1:49" s="273" customFormat="1" ht="30" hidden="1" customHeight="1" outlineLevel="1">
      <c r="A777" s="426"/>
      <c r="B777" s="427" t="s">
        <v>2319</v>
      </c>
      <c r="C777" s="427"/>
      <c r="D777" s="426" t="s">
        <v>2168</v>
      </c>
      <c r="E777" s="426" t="s">
        <v>109</v>
      </c>
      <c r="F777" s="426" t="s">
        <v>2320</v>
      </c>
      <c r="G777" s="426" t="s">
        <v>522</v>
      </c>
      <c r="H777" s="426" t="s">
        <v>2321</v>
      </c>
      <c r="I777" s="431">
        <f t="shared" si="216"/>
        <v>1119.7368421052631</v>
      </c>
      <c r="J777" s="431">
        <v>1040</v>
      </c>
      <c r="K777" s="431"/>
      <c r="L777" s="431">
        <v>54.7368421052632</v>
      </c>
      <c r="M777" s="431">
        <v>25</v>
      </c>
      <c r="N777" s="330"/>
      <c r="O777" s="431">
        <f t="shared" si="217"/>
        <v>1120</v>
      </c>
      <c r="P777" s="431">
        <v>1040</v>
      </c>
      <c r="Q777" s="330"/>
      <c r="R777" s="431">
        <v>55</v>
      </c>
      <c r="S777" s="431">
        <v>25</v>
      </c>
      <c r="T777" s="431"/>
      <c r="U777" s="431"/>
      <c r="V777" s="431"/>
      <c r="W777" s="431"/>
      <c r="X777" s="431"/>
      <c r="Y777" s="431"/>
      <c r="Z777" s="431">
        <v>1119.7368421052599</v>
      </c>
      <c r="AA777" s="431">
        <v>1040</v>
      </c>
      <c r="AB777" s="431"/>
      <c r="AC777" s="431">
        <v>54.7368421052632</v>
      </c>
      <c r="AD777" s="431"/>
      <c r="AE777" s="431">
        <v>25</v>
      </c>
      <c r="AF777" s="431">
        <v>1085</v>
      </c>
      <c r="AG777" s="431">
        <v>1015</v>
      </c>
      <c r="AH777" s="431"/>
      <c r="AI777" s="431">
        <v>50</v>
      </c>
      <c r="AJ777" s="431"/>
      <c r="AK777" s="431">
        <v>20</v>
      </c>
      <c r="AL777" s="438"/>
      <c r="AM777" s="435"/>
      <c r="AS777" s="269">
        <f t="shared" si="205"/>
        <v>34.736842105263122</v>
      </c>
      <c r="AT777" s="269">
        <f t="shared" si="206"/>
        <v>1015</v>
      </c>
      <c r="AU777" s="269">
        <f t="shared" si="207"/>
        <v>0</v>
      </c>
      <c r="AV777" s="269">
        <f t="shared" si="208"/>
        <v>25</v>
      </c>
      <c r="AW777" s="269">
        <f t="shared" si="209"/>
        <v>34.736842105263122</v>
      </c>
    </row>
    <row r="778" spans="1:49" s="273" customFormat="1" ht="30" hidden="1" customHeight="1" outlineLevel="1">
      <c r="A778" s="426"/>
      <c r="B778" s="427" t="s">
        <v>2322</v>
      </c>
      <c r="C778" s="427"/>
      <c r="D778" s="426" t="s">
        <v>860</v>
      </c>
      <c r="E778" s="426" t="s">
        <v>110</v>
      </c>
      <c r="F778" s="426" t="s">
        <v>2323</v>
      </c>
      <c r="G778" s="426" t="s">
        <v>522</v>
      </c>
      <c r="H778" s="426" t="s">
        <v>2324</v>
      </c>
      <c r="I778" s="431">
        <f t="shared" si="216"/>
        <v>1223.5294117647063</v>
      </c>
      <c r="J778" s="431">
        <v>1040</v>
      </c>
      <c r="K778" s="431"/>
      <c r="L778" s="431">
        <v>61.176470588235297</v>
      </c>
      <c r="M778" s="431">
        <v>122.35294117647101</v>
      </c>
      <c r="N778" s="330"/>
      <c r="O778" s="431">
        <f t="shared" si="217"/>
        <v>1223</v>
      </c>
      <c r="P778" s="431">
        <v>1040</v>
      </c>
      <c r="Q778" s="330"/>
      <c r="R778" s="431">
        <v>61</v>
      </c>
      <c r="S778" s="431">
        <v>122</v>
      </c>
      <c r="T778" s="431"/>
      <c r="U778" s="431"/>
      <c r="V778" s="431"/>
      <c r="W778" s="431"/>
      <c r="X778" s="431"/>
      <c r="Y778" s="431"/>
      <c r="Z778" s="431">
        <v>1223.5294117647099</v>
      </c>
      <c r="AA778" s="431">
        <v>1040</v>
      </c>
      <c r="AB778" s="431"/>
      <c r="AC778" s="431">
        <v>61.176470588235297</v>
      </c>
      <c r="AD778" s="431"/>
      <c r="AE778" s="431">
        <v>122.35294117647101</v>
      </c>
      <c r="AF778" s="431">
        <v>1180</v>
      </c>
      <c r="AG778" s="431">
        <v>1015</v>
      </c>
      <c r="AH778" s="431"/>
      <c r="AI778" s="431">
        <v>55</v>
      </c>
      <c r="AJ778" s="431"/>
      <c r="AK778" s="431">
        <v>110</v>
      </c>
      <c r="AL778" s="438" t="s">
        <v>761</v>
      </c>
      <c r="AM778" s="435"/>
      <c r="AS778" s="269">
        <f t="shared" si="205"/>
        <v>43.52941176470631</v>
      </c>
      <c r="AT778" s="269">
        <f t="shared" si="206"/>
        <v>1015</v>
      </c>
      <c r="AU778" s="269">
        <f t="shared" si="207"/>
        <v>0</v>
      </c>
      <c r="AV778" s="269">
        <f t="shared" si="208"/>
        <v>25</v>
      </c>
      <c r="AW778" s="269">
        <f t="shared" si="209"/>
        <v>43.52941176470631</v>
      </c>
    </row>
    <row r="779" spans="1:49" s="273" customFormat="1" ht="30" hidden="1" customHeight="1" outlineLevel="1">
      <c r="A779" s="426"/>
      <c r="B779" s="427" t="s">
        <v>2325</v>
      </c>
      <c r="C779" s="427"/>
      <c r="D779" s="426" t="s">
        <v>851</v>
      </c>
      <c r="E779" s="426" t="s">
        <v>852</v>
      </c>
      <c r="F779" s="426" t="s">
        <v>2326</v>
      </c>
      <c r="G779" s="426" t="s">
        <v>522</v>
      </c>
      <c r="H779" s="426" t="s">
        <v>2327</v>
      </c>
      <c r="I779" s="431">
        <f t="shared" si="216"/>
        <v>1223.5294117647063</v>
      </c>
      <c r="J779" s="431">
        <v>1040</v>
      </c>
      <c r="K779" s="431"/>
      <c r="L779" s="431">
        <v>61.176470588235297</v>
      </c>
      <c r="M779" s="431">
        <v>122.35294117647101</v>
      </c>
      <c r="N779" s="330"/>
      <c r="O779" s="431">
        <f t="shared" si="217"/>
        <v>1223</v>
      </c>
      <c r="P779" s="431">
        <v>1040</v>
      </c>
      <c r="Q779" s="330"/>
      <c r="R779" s="431">
        <v>61</v>
      </c>
      <c r="S779" s="431">
        <v>122</v>
      </c>
      <c r="T779" s="431"/>
      <c r="U779" s="431"/>
      <c r="V779" s="431"/>
      <c r="W779" s="431"/>
      <c r="X779" s="431"/>
      <c r="Y779" s="431"/>
      <c r="Z779" s="431">
        <v>1223.5294117647099</v>
      </c>
      <c r="AA779" s="431">
        <v>1040</v>
      </c>
      <c r="AB779" s="431"/>
      <c r="AC779" s="431">
        <v>61.176470588235297</v>
      </c>
      <c r="AD779" s="431"/>
      <c r="AE779" s="431">
        <v>122.35294117647101</v>
      </c>
      <c r="AF779" s="431">
        <v>1181</v>
      </c>
      <c r="AG779" s="431">
        <v>1016</v>
      </c>
      <c r="AH779" s="431"/>
      <c r="AI779" s="431">
        <v>55</v>
      </c>
      <c r="AJ779" s="431"/>
      <c r="AK779" s="431">
        <v>110</v>
      </c>
      <c r="AL779" s="438" t="s">
        <v>761</v>
      </c>
      <c r="AM779" s="435"/>
      <c r="AS779" s="269">
        <f t="shared" si="205"/>
        <v>42.52941176470631</v>
      </c>
      <c r="AT779" s="269">
        <f t="shared" si="206"/>
        <v>1016</v>
      </c>
      <c r="AU779" s="269">
        <f t="shared" si="207"/>
        <v>0</v>
      </c>
      <c r="AV779" s="269">
        <f t="shared" si="208"/>
        <v>24</v>
      </c>
      <c r="AW779" s="269">
        <f t="shared" si="209"/>
        <v>42.52941176470631</v>
      </c>
    </row>
    <row r="780" spans="1:49" s="273" customFormat="1" ht="30" hidden="1" customHeight="1" outlineLevel="1">
      <c r="A780" s="426"/>
      <c r="B780" s="427" t="s">
        <v>2328</v>
      </c>
      <c r="C780" s="427"/>
      <c r="D780" s="426" t="s">
        <v>2209</v>
      </c>
      <c r="E780" s="426" t="s">
        <v>2209</v>
      </c>
      <c r="F780" s="426" t="s">
        <v>2329</v>
      </c>
      <c r="G780" s="426" t="s">
        <v>522</v>
      </c>
      <c r="H780" s="426" t="s">
        <v>2330</v>
      </c>
      <c r="I780" s="431">
        <f t="shared" ref="I780:I809" si="218">SUM(J780:M780)</f>
        <v>219</v>
      </c>
      <c r="J780" s="431">
        <v>186</v>
      </c>
      <c r="K780" s="431"/>
      <c r="L780" s="431">
        <v>11</v>
      </c>
      <c r="M780" s="431">
        <v>22</v>
      </c>
      <c r="N780" s="330"/>
      <c r="O780" s="431">
        <f t="shared" si="217"/>
        <v>219</v>
      </c>
      <c r="P780" s="431">
        <v>186</v>
      </c>
      <c r="Q780" s="330"/>
      <c r="R780" s="431">
        <v>11</v>
      </c>
      <c r="S780" s="431">
        <v>22</v>
      </c>
      <c r="T780" s="431"/>
      <c r="U780" s="431"/>
      <c r="V780" s="431"/>
      <c r="W780" s="431"/>
      <c r="X780" s="431"/>
      <c r="Y780" s="431"/>
      <c r="Z780" s="431">
        <v>219</v>
      </c>
      <c r="AA780" s="431">
        <v>186</v>
      </c>
      <c r="AB780" s="431"/>
      <c r="AC780" s="431">
        <v>11</v>
      </c>
      <c r="AD780" s="431"/>
      <c r="AE780" s="431">
        <v>22</v>
      </c>
      <c r="AF780" s="431">
        <v>212</v>
      </c>
      <c r="AG780" s="431">
        <v>183</v>
      </c>
      <c r="AH780" s="431"/>
      <c r="AI780" s="431">
        <v>9</v>
      </c>
      <c r="AJ780" s="431"/>
      <c r="AK780" s="431">
        <v>20</v>
      </c>
      <c r="AL780" s="438" t="s">
        <v>761</v>
      </c>
      <c r="AM780" s="435"/>
      <c r="AS780" s="269">
        <f t="shared" si="205"/>
        <v>7</v>
      </c>
      <c r="AT780" s="269">
        <f t="shared" si="206"/>
        <v>183</v>
      </c>
      <c r="AU780" s="269">
        <f t="shared" si="207"/>
        <v>0</v>
      </c>
      <c r="AV780" s="269">
        <f t="shared" si="208"/>
        <v>3</v>
      </c>
      <c r="AW780" s="269">
        <f t="shared" si="209"/>
        <v>7</v>
      </c>
    </row>
    <row r="781" spans="1:49" s="273" customFormat="1" ht="30" hidden="1" customHeight="1" outlineLevel="1">
      <c r="A781" s="426"/>
      <c r="B781" s="427" t="s">
        <v>2331</v>
      </c>
      <c r="C781" s="427"/>
      <c r="D781" s="426" t="s">
        <v>2209</v>
      </c>
      <c r="E781" s="426" t="s">
        <v>2209</v>
      </c>
      <c r="F781" s="426" t="s">
        <v>2332</v>
      </c>
      <c r="G781" s="426" t="s">
        <v>522</v>
      </c>
      <c r="H781" s="426" t="s">
        <v>2333</v>
      </c>
      <c r="I781" s="431">
        <f t="shared" si="218"/>
        <v>219</v>
      </c>
      <c r="J781" s="431">
        <v>186</v>
      </c>
      <c r="K781" s="431"/>
      <c r="L781" s="431">
        <v>11</v>
      </c>
      <c r="M781" s="431">
        <v>22</v>
      </c>
      <c r="N781" s="330"/>
      <c r="O781" s="431">
        <f t="shared" si="217"/>
        <v>219</v>
      </c>
      <c r="P781" s="431">
        <v>186</v>
      </c>
      <c r="Q781" s="330"/>
      <c r="R781" s="431">
        <v>11</v>
      </c>
      <c r="S781" s="431">
        <v>22</v>
      </c>
      <c r="T781" s="431"/>
      <c r="U781" s="431"/>
      <c r="V781" s="431"/>
      <c r="W781" s="431"/>
      <c r="X781" s="431"/>
      <c r="Y781" s="431"/>
      <c r="Z781" s="431">
        <v>219</v>
      </c>
      <c r="AA781" s="431">
        <v>186</v>
      </c>
      <c r="AB781" s="431"/>
      <c r="AC781" s="431">
        <v>11</v>
      </c>
      <c r="AD781" s="431"/>
      <c r="AE781" s="431">
        <v>22</v>
      </c>
      <c r="AF781" s="431">
        <v>211</v>
      </c>
      <c r="AG781" s="431">
        <v>182</v>
      </c>
      <c r="AH781" s="431"/>
      <c r="AI781" s="431">
        <v>9</v>
      </c>
      <c r="AJ781" s="431"/>
      <c r="AK781" s="431">
        <v>20</v>
      </c>
      <c r="AL781" s="438" t="s">
        <v>761</v>
      </c>
      <c r="AM781" s="435"/>
      <c r="AS781" s="269">
        <f t="shared" ref="AS781:AS844" si="219">I781-W781-AF781</f>
        <v>8</v>
      </c>
      <c r="AT781" s="269">
        <f t="shared" ref="AT781:AT844" si="220">AF781-AH781-AI781-AK781</f>
        <v>182</v>
      </c>
      <c r="AU781" s="269">
        <f t="shared" ref="AU781:AU844" si="221">AG781-AT781</f>
        <v>0</v>
      </c>
      <c r="AV781" s="269">
        <f t="shared" ref="AV781:AV844" si="222">J781-AG781</f>
        <v>4</v>
      </c>
      <c r="AW781" s="269">
        <f t="shared" ref="AW781:AW844" si="223">I781-AF781</f>
        <v>8</v>
      </c>
    </row>
    <row r="782" spans="1:49" s="273" customFormat="1" ht="30" hidden="1" customHeight="1" outlineLevel="1">
      <c r="A782" s="426"/>
      <c r="B782" s="427" t="s">
        <v>2334</v>
      </c>
      <c r="C782" s="427"/>
      <c r="D782" s="426" t="s">
        <v>2209</v>
      </c>
      <c r="E782" s="426" t="s">
        <v>2209</v>
      </c>
      <c r="F782" s="426" t="s">
        <v>2329</v>
      </c>
      <c r="G782" s="426" t="s">
        <v>522</v>
      </c>
      <c r="H782" s="426" t="s">
        <v>2335</v>
      </c>
      <c r="I782" s="431">
        <f t="shared" si="218"/>
        <v>220</v>
      </c>
      <c r="J782" s="431">
        <v>187</v>
      </c>
      <c r="K782" s="431"/>
      <c r="L782" s="431">
        <v>11</v>
      </c>
      <c r="M782" s="431">
        <v>22</v>
      </c>
      <c r="N782" s="330"/>
      <c r="O782" s="431">
        <f t="shared" si="217"/>
        <v>220</v>
      </c>
      <c r="P782" s="431">
        <v>187</v>
      </c>
      <c r="Q782" s="330"/>
      <c r="R782" s="431">
        <v>11</v>
      </c>
      <c r="S782" s="431">
        <v>22</v>
      </c>
      <c r="T782" s="431"/>
      <c r="U782" s="431"/>
      <c r="V782" s="431"/>
      <c r="W782" s="431"/>
      <c r="X782" s="431"/>
      <c r="Y782" s="431"/>
      <c r="Z782" s="431">
        <v>220</v>
      </c>
      <c r="AA782" s="431">
        <v>187</v>
      </c>
      <c r="AB782" s="431"/>
      <c r="AC782" s="431">
        <v>11</v>
      </c>
      <c r="AD782" s="431"/>
      <c r="AE782" s="431">
        <v>22</v>
      </c>
      <c r="AF782" s="431">
        <v>212</v>
      </c>
      <c r="AG782" s="431">
        <v>183</v>
      </c>
      <c r="AH782" s="431"/>
      <c r="AI782" s="431">
        <v>9</v>
      </c>
      <c r="AJ782" s="431"/>
      <c r="AK782" s="431">
        <v>20</v>
      </c>
      <c r="AL782" s="438" t="s">
        <v>761</v>
      </c>
      <c r="AM782" s="435"/>
      <c r="AS782" s="269">
        <f t="shared" si="219"/>
        <v>8</v>
      </c>
      <c r="AT782" s="269">
        <f t="shared" si="220"/>
        <v>183</v>
      </c>
      <c r="AU782" s="269">
        <f t="shared" si="221"/>
        <v>0</v>
      </c>
      <c r="AV782" s="269">
        <f t="shared" si="222"/>
        <v>4</v>
      </c>
      <c r="AW782" s="269">
        <f t="shared" si="223"/>
        <v>8</v>
      </c>
    </row>
    <row r="783" spans="1:49" s="273" customFormat="1" ht="30" hidden="1" customHeight="1" outlineLevel="1">
      <c r="A783" s="426"/>
      <c r="B783" s="427" t="s">
        <v>2336</v>
      </c>
      <c r="C783" s="427"/>
      <c r="D783" s="426" t="s">
        <v>847</v>
      </c>
      <c r="E783" s="426" t="s">
        <v>108</v>
      </c>
      <c r="F783" s="426" t="s">
        <v>2329</v>
      </c>
      <c r="G783" s="426" t="s">
        <v>522</v>
      </c>
      <c r="H783" s="426" t="s">
        <v>2337</v>
      </c>
      <c r="I783" s="431">
        <f t="shared" si="218"/>
        <v>220</v>
      </c>
      <c r="J783" s="431">
        <v>187</v>
      </c>
      <c r="K783" s="431"/>
      <c r="L783" s="431">
        <v>11</v>
      </c>
      <c r="M783" s="431">
        <v>22</v>
      </c>
      <c r="N783" s="330"/>
      <c r="O783" s="431">
        <f t="shared" si="217"/>
        <v>220</v>
      </c>
      <c r="P783" s="431">
        <v>187</v>
      </c>
      <c r="Q783" s="330"/>
      <c r="R783" s="431">
        <v>11</v>
      </c>
      <c r="S783" s="431">
        <v>22</v>
      </c>
      <c r="T783" s="431"/>
      <c r="U783" s="431"/>
      <c r="V783" s="431"/>
      <c r="W783" s="431"/>
      <c r="X783" s="431"/>
      <c r="Y783" s="431"/>
      <c r="Z783" s="431">
        <v>220</v>
      </c>
      <c r="AA783" s="431">
        <v>187</v>
      </c>
      <c r="AB783" s="431"/>
      <c r="AC783" s="431">
        <v>11</v>
      </c>
      <c r="AD783" s="431"/>
      <c r="AE783" s="431">
        <v>22</v>
      </c>
      <c r="AF783" s="431">
        <v>212</v>
      </c>
      <c r="AG783" s="431">
        <v>183</v>
      </c>
      <c r="AH783" s="431"/>
      <c r="AI783" s="431">
        <v>9</v>
      </c>
      <c r="AJ783" s="431"/>
      <c r="AK783" s="431">
        <v>20</v>
      </c>
      <c r="AL783" s="438" t="s">
        <v>761</v>
      </c>
      <c r="AM783" s="435"/>
      <c r="AS783" s="269">
        <f t="shared" si="219"/>
        <v>8</v>
      </c>
      <c r="AT783" s="269">
        <f t="shared" si="220"/>
        <v>183</v>
      </c>
      <c r="AU783" s="269">
        <f t="shared" si="221"/>
        <v>0</v>
      </c>
      <c r="AV783" s="269">
        <f t="shared" si="222"/>
        <v>4</v>
      </c>
      <c r="AW783" s="269">
        <f t="shared" si="223"/>
        <v>8</v>
      </c>
    </row>
    <row r="784" spans="1:49" s="273" customFormat="1" ht="30" hidden="1" customHeight="1" outlineLevel="1">
      <c r="A784" s="426"/>
      <c r="B784" s="427" t="s">
        <v>2338</v>
      </c>
      <c r="C784" s="427"/>
      <c r="D784" s="426" t="s">
        <v>2168</v>
      </c>
      <c r="E784" s="426" t="s">
        <v>2179</v>
      </c>
      <c r="F784" s="426" t="s">
        <v>2339</v>
      </c>
      <c r="G784" s="426" t="s">
        <v>2340</v>
      </c>
      <c r="H784" s="426"/>
      <c r="I784" s="431">
        <f t="shared" si="218"/>
        <v>855</v>
      </c>
      <c r="J784" s="431">
        <v>790</v>
      </c>
      <c r="K784" s="431"/>
      <c r="L784" s="431">
        <v>20</v>
      </c>
      <c r="M784" s="431">
        <v>45</v>
      </c>
      <c r="N784" s="330"/>
      <c r="O784" s="431">
        <f t="shared" si="217"/>
        <v>0</v>
      </c>
      <c r="P784" s="431"/>
      <c r="Q784" s="330"/>
      <c r="R784" s="431"/>
      <c r="S784" s="431"/>
      <c r="T784" s="431"/>
      <c r="U784" s="431"/>
      <c r="V784" s="431"/>
      <c r="W784" s="431"/>
      <c r="X784" s="431"/>
      <c r="Y784" s="431"/>
      <c r="Z784" s="431">
        <v>855</v>
      </c>
      <c r="AA784" s="431">
        <v>790</v>
      </c>
      <c r="AB784" s="431"/>
      <c r="AC784" s="431">
        <v>20</v>
      </c>
      <c r="AD784" s="431"/>
      <c r="AE784" s="431">
        <v>45</v>
      </c>
      <c r="AF784" s="431">
        <v>855</v>
      </c>
      <c r="AG784" s="431">
        <v>790</v>
      </c>
      <c r="AH784" s="431"/>
      <c r="AI784" s="431">
        <v>20</v>
      </c>
      <c r="AJ784" s="431"/>
      <c r="AK784" s="431">
        <v>45</v>
      </c>
      <c r="AL784" s="438"/>
      <c r="AM784" s="435"/>
      <c r="AS784" s="269">
        <f t="shared" si="219"/>
        <v>0</v>
      </c>
      <c r="AT784" s="269">
        <f t="shared" si="220"/>
        <v>790</v>
      </c>
      <c r="AU784" s="269">
        <f t="shared" si="221"/>
        <v>0</v>
      </c>
      <c r="AV784" s="269">
        <f t="shared" si="222"/>
        <v>0</v>
      </c>
      <c r="AW784" s="269">
        <f t="shared" si="223"/>
        <v>0</v>
      </c>
    </row>
    <row r="785" spans="1:49" s="273" customFormat="1" ht="30" hidden="1" customHeight="1" outlineLevel="1">
      <c r="A785" s="426"/>
      <c r="B785" s="427" t="s">
        <v>2341</v>
      </c>
      <c r="C785" s="427"/>
      <c r="D785" s="426" t="s">
        <v>2168</v>
      </c>
      <c r="E785" s="426" t="s">
        <v>2188</v>
      </c>
      <c r="F785" s="426" t="s">
        <v>2342</v>
      </c>
      <c r="G785" s="426" t="s">
        <v>2340</v>
      </c>
      <c r="H785" s="426"/>
      <c r="I785" s="431">
        <f t="shared" si="218"/>
        <v>855</v>
      </c>
      <c r="J785" s="431">
        <v>790</v>
      </c>
      <c r="K785" s="431"/>
      <c r="L785" s="431">
        <v>20</v>
      </c>
      <c r="M785" s="431">
        <v>45</v>
      </c>
      <c r="N785" s="330"/>
      <c r="O785" s="431">
        <f t="shared" si="217"/>
        <v>0</v>
      </c>
      <c r="P785" s="431"/>
      <c r="Q785" s="330"/>
      <c r="R785" s="431"/>
      <c r="S785" s="431"/>
      <c r="T785" s="431"/>
      <c r="U785" s="431"/>
      <c r="V785" s="431"/>
      <c r="W785" s="431"/>
      <c r="X785" s="431"/>
      <c r="Y785" s="431"/>
      <c r="Z785" s="431">
        <v>855</v>
      </c>
      <c r="AA785" s="431">
        <v>790</v>
      </c>
      <c r="AB785" s="431"/>
      <c r="AC785" s="431">
        <v>20</v>
      </c>
      <c r="AD785" s="431"/>
      <c r="AE785" s="431">
        <v>45</v>
      </c>
      <c r="AF785" s="431">
        <v>855</v>
      </c>
      <c r="AG785" s="431">
        <v>790</v>
      </c>
      <c r="AH785" s="431"/>
      <c r="AI785" s="431">
        <v>20</v>
      </c>
      <c r="AJ785" s="431"/>
      <c r="AK785" s="431">
        <v>45</v>
      </c>
      <c r="AL785" s="438"/>
      <c r="AM785" s="435"/>
      <c r="AS785" s="269">
        <f t="shared" si="219"/>
        <v>0</v>
      </c>
      <c r="AT785" s="269">
        <f t="shared" si="220"/>
        <v>790</v>
      </c>
      <c r="AU785" s="269">
        <f t="shared" si="221"/>
        <v>0</v>
      </c>
      <c r="AV785" s="269">
        <f t="shared" si="222"/>
        <v>0</v>
      </c>
      <c r="AW785" s="269">
        <f t="shared" si="223"/>
        <v>0</v>
      </c>
    </row>
    <row r="786" spans="1:49" s="273" customFormat="1" ht="30" hidden="1" customHeight="1" outlineLevel="1">
      <c r="A786" s="426"/>
      <c r="B786" s="427" t="s">
        <v>2343</v>
      </c>
      <c r="C786" s="427"/>
      <c r="D786" s="426" t="s">
        <v>2168</v>
      </c>
      <c r="E786" s="426" t="s">
        <v>115</v>
      </c>
      <c r="F786" s="426" t="s">
        <v>2344</v>
      </c>
      <c r="G786" s="426" t="s">
        <v>2340</v>
      </c>
      <c r="H786" s="426"/>
      <c r="I786" s="431">
        <f t="shared" si="218"/>
        <v>855</v>
      </c>
      <c r="J786" s="431">
        <v>790</v>
      </c>
      <c r="K786" s="431"/>
      <c r="L786" s="431">
        <v>20</v>
      </c>
      <c r="M786" s="431">
        <v>45</v>
      </c>
      <c r="N786" s="330"/>
      <c r="O786" s="431">
        <f t="shared" si="217"/>
        <v>0</v>
      </c>
      <c r="P786" s="431"/>
      <c r="Q786" s="330"/>
      <c r="R786" s="431"/>
      <c r="S786" s="431"/>
      <c r="T786" s="431"/>
      <c r="U786" s="431"/>
      <c r="V786" s="431"/>
      <c r="W786" s="431"/>
      <c r="X786" s="431"/>
      <c r="Y786" s="431"/>
      <c r="Z786" s="431">
        <v>855</v>
      </c>
      <c r="AA786" s="431">
        <v>790</v>
      </c>
      <c r="AB786" s="431"/>
      <c r="AC786" s="431">
        <v>20</v>
      </c>
      <c r="AD786" s="431"/>
      <c r="AE786" s="431">
        <v>45</v>
      </c>
      <c r="AF786" s="431">
        <v>855</v>
      </c>
      <c r="AG786" s="431">
        <v>790</v>
      </c>
      <c r="AH786" s="431"/>
      <c r="AI786" s="431">
        <v>20</v>
      </c>
      <c r="AJ786" s="431"/>
      <c r="AK786" s="431">
        <v>45</v>
      </c>
      <c r="AL786" s="438"/>
      <c r="AM786" s="435"/>
      <c r="AS786" s="269">
        <f t="shared" si="219"/>
        <v>0</v>
      </c>
      <c r="AT786" s="269">
        <f t="shared" si="220"/>
        <v>790</v>
      </c>
      <c r="AU786" s="269">
        <f t="shared" si="221"/>
        <v>0</v>
      </c>
      <c r="AV786" s="269">
        <f t="shared" si="222"/>
        <v>0</v>
      </c>
      <c r="AW786" s="269">
        <f t="shared" si="223"/>
        <v>0</v>
      </c>
    </row>
    <row r="787" spans="1:49" s="273" customFormat="1" ht="30" hidden="1" customHeight="1" outlineLevel="1">
      <c r="A787" s="426"/>
      <c r="B787" s="427" t="s">
        <v>2345</v>
      </c>
      <c r="C787" s="427"/>
      <c r="D787" s="426" t="s">
        <v>2168</v>
      </c>
      <c r="E787" s="426" t="s">
        <v>2169</v>
      </c>
      <c r="F787" s="426" t="s">
        <v>2346</v>
      </c>
      <c r="G787" s="426" t="s">
        <v>2340</v>
      </c>
      <c r="H787" s="426"/>
      <c r="I787" s="431">
        <f t="shared" si="218"/>
        <v>855</v>
      </c>
      <c r="J787" s="431">
        <v>790</v>
      </c>
      <c r="K787" s="431"/>
      <c r="L787" s="431">
        <v>20</v>
      </c>
      <c r="M787" s="431">
        <v>45</v>
      </c>
      <c r="N787" s="330"/>
      <c r="O787" s="431">
        <f t="shared" si="217"/>
        <v>0</v>
      </c>
      <c r="P787" s="431"/>
      <c r="Q787" s="330"/>
      <c r="R787" s="431"/>
      <c r="S787" s="431"/>
      <c r="T787" s="431"/>
      <c r="U787" s="431"/>
      <c r="V787" s="431"/>
      <c r="W787" s="431"/>
      <c r="X787" s="431"/>
      <c r="Y787" s="431"/>
      <c r="Z787" s="431">
        <v>855</v>
      </c>
      <c r="AA787" s="431">
        <v>790</v>
      </c>
      <c r="AB787" s="431"/>
      <c r="AC787" s="431">
        <v>20</v>
      </c>
      <c r="AD787" s="431"/>
      <c r="AE787" s="431">
        <v>45</v>
      </c>
      <c r="AF787" s="431">
        <v>855</v>
      </c>
      <c r="AG787" s="431">
        <v>790</v>
      </c>
      <c r="AH787" s="431"/>
      <c r="AI787" s="431">
        <v>20</v>
      </c>
      <c r="AJ787" s="431"/>
      <c r="AK787" s="431">
        <v>45</v>
      </c>
      <c r="AL787" s="438"/>
      <c r="AM787" s="435"/>
      <c r="AS787" s="269">
        <f t="shared" si="219"/>
        <v>0</v>
      </c>
      <c r="AT787" s="269">
        <f t="shared" si="220"/>
        <v>790</v>
      </c>
      <c r="AU787" s="269">
        <f t="shared" si="221"/>
        <v>0</v>
      </c>
      <c r="AV787" s="269">
        <f t="shared" si="222"/>
        <v>0</v>
      </c>
      <c r="AW787" s="269">
        <f t="shared" si="223"/>
        <v>0</v>
      </c>
    </row>
    <row r="788" spans="1:49" s="273" customFormat="1" ht="30" hidden="1" customHeight="1" outlineLevel="1">
      <c r="A788" s="426"/>
      <c r="B788" s="427" t="s">
        <v>2347</v>
      </c>
      <c r="C788" s="427"/>
      <c r="D788" s="426" t="s">
        <v>2168</v>
      </c>
      <c r="E788" s="426" t="s">
        <v>109</v>
      </c>
      <c r="F788" s="426" t="s">
        <v>2346</v>
      </c>
      <c r="G788" s="426" t="s">
        <v>2340</v>
      </c>
      <c r="H788" s="426"/>
      <c r="I788" s="431">
        <f t="shared" si="218"/>
        <v>854</v>
      </c>
      <c r="J788" s="431">
        <v>789</v>
      </c>
      <c r="K788" s="431"/>
      <c r="L788" s="431">
        <v>20</v>
      </c>
      <c r="M788" s="431">
        <v>45</v>
      </c>
      <c r="N788" s="330"/>
      <c r="O788" s="431">
        <f t="shared" si="217"/>
        <v>0</v>
      </c>
      <c r="P788" s="431"/>
      <c r="Q788" s="330"/>
      <c r="R788" s="431"/>
      <c r="S788" s="431"/>
      <c r="T788" s="431"/>
      <c r="U788" s="431"/>
      <c r="V788" s="431"/>
      <c r="W788" s="431"/>
      <c r="X788" s="431"/>
      <c r="Y788" s="431"/>
      <c r="Z788" s="431">
        <v>854</v>
      </c>
      <c r="AA788" s="431">
        <v>789</v>
      </c>
      <c r="AB788" s="431"/>
      <c r="AC788" s="431">
        <v>20</v>
      </c>
      <c r="AD788" s="431"/>
      <c r="AE788" s="431">
        <v>45</v>
      </c>
      <c r="AF788" s="431">
        <v>854</v>
      </c>
      <c r="AG788" s="431">
        <v>789</v>
      </c>
      <c r="AH788" s="431"/>
      <c r="AI788" s="431">
        <v>20</v>
      </c>
      <c r="AJ788" s="431"/>
      <c r="AK788" s="431">
        <v>45</v>
      </c>
      <c r="AL788" s="438" t="s">
        <v>761</v>
      </c>
      <c r="AM788" s="435"/>
      <c r="AS788" s="269">
        <f t="shared" si="219"/>
        <v>0</v>
      </c>
      <c r="AT788" s="269">
        <f t="shared" si="220"/>
        <v>789</v>
      </c>
      <c r="AU788" s="269">
        <f t="shared" si="221"/>
        <v>0</v>
      </c>
      <c r="AV788" s="269">
        <f t="shared" si="222"/>
        <v>0</v>
      </c>
      <c r="AW788" s="269">
        <f t="shared" si="223"/>
        <v>0</v>
      </c>
    </row>
    <row r="789" spans="1:49" s="273" customFormat="1" ht="30" hidden="1" customHeight="1" outlineLevel="1">
      <c r="A789" s="426"/>
      <c r="B789" s="427" t="s">
        <v>2348</v>
      </c>
      <c r="C789" s="427"/>
      <c r="D789" s="426" t="s">
        <v>860</v>
      </c>
      <c r="E789" s="426" t="s">
        <v>110</v>
      </c>
      <c r="F789" s="426" t="s">
        <v>2346</v>
      </c>
      <c r="G789" s="426" t="s">
        <v>2340</v>
      </c>
      <c r="H789" s="426"/>
      <c r="I789" s="431">
        <f t="shared" si="218"/>
        <v>940</v>
      </c>
      <c r="J789" s="431">
        <v>790</v>
      </c>
      <c r="K789" s="431"/>
      <c r="L789" s="431">
        <v>50</v>
      </c>
      <c r="M789" s="431">
        <v>100</v>
      </c>
      <c r="N789" s="330"/>
      <c r="O789" s="431">
        <f t="shared" si="217"/>
        <v>0</v>
      </c>
      <c r="P789" s="431"/>
      <c r="Q789" s="330"/>
      <c r="R789" s="431"/>
      <c r="S789" s="431"/>
      <c r="T789" s="431"/>
      <c r="U789" s="431"/>
      <c r="V789" s="431"/>
      <c r="W789" s="431"/>
      <c r="X789" s="431"/>
      <c r="Y789" s="431"/>
      <c r="Z789" s="431">
        <v>940</v>
      </c>
      <c r="AA789" s="431">
        <v>790</v>
      </c>
      <c r="AB789" s="431"/>
      <c r="AC789" s="431">
        <v>50</v>
      </c>
      <c r="AD789" s="431"/>
      <c r="AE789" s="431">
        <v>100</v>
      </c>
      <c r="AF789" s="431">
        <v>940</v>
      </c>
      <c r="AG789" s="431">
        <v>790</v>
      </c>
      <c r="AH789" s="431"/>
      <c r="AI789" s="431">
        <v>50</v>
      </c>
      <c r="AJ789" s="431"/>
      <c r="AK789" s="431">
        <v>100</v>
      </c>
      <c r="AL789" s="438"/>
      <c r="AM789" s="435"/>
      <c r="AS789" s="269">
        <f t="shared" si="219"/>
        <v>0</v>
      </c>
      <c r="AT789" s="269">
        <f t="shared" si="220"/>
        <v>790</v>
      </c>
      <c r="AU789" s="269">
        <f t="shared" si="221"/>
        <v>0</v>
      </c>
      <c r="AV789" s="269">
        <f t="shared" si="222"/>
        <v>0</v>
      </c>
      <c r="AW789" s="269">
        <f t="shared" si="223"/>
        <v>0</v>
      </c>
    </row>
    <row r="790" spans="1:49" s="273" customFormat="1" ht="30" hidden="1" customHeight="1" outlineLevel="1">
      <c r="A790" s="426"/>
      <c r="B790" s="427" t="s">
        <v>2349</v>
      </c>
      <c r="C790" s="427"/>
      <c r="D790" s="426" t="s">
        <v>851</v>
      </c>
      <c r="E790" s="426" t="s">
        <v>852</v>
      </c>
      <c r="F790" s="426" t="s">
        <v>2350</v>
      </c>
      <c r="G790" s="426" t="s">
        <v>2340</v>
      </c>
      <c r="H790" s="426"/>
      <c r="I790" s="431">
        <f t="shared" si="218"/>
        <v>973.52941176470631</v>
      </c>
      <c r="J790" s="431">
        <v>790</v>
      </c>
      <c r="K790" s="431"/>
      <c r="L790" s="431">
        <v>61.176470588235297</v>
      </c>
      <c r="M790" s="431">
        <v>122.35294117647101</v>
      </c>
      <c r="N790" s="330"/>
      <c r="O790" s="431">
        <f t="shared" si="217"/>
        <v>0</v>
      </c>
      <c r="P790" s="431"/>
      <c r="Q790" s="330"/>
      <c r="R790" s="431"/>
      <c r="S790" s="431"/>
      <c r="T790" s="431"/>
      <c r="U790" s="431"/>
      <c r="V790" s="431"/>
      <c r="W790" s="431"/>
      <c r="X790" s="431"/>
      <c r="Y790" s="431"/>
      <c r="Z790" s="431">
        <v>973.52941176470597</v>
      </c>
      <c r="AA790" s="431">
        <v>790</v>
      </c>
      <c r="AB790" s="431"/>
      <c r="AC790" s="431">
        <v>61.176470588235297</v>
      </c>
      <c r="AD790" s="431"/>
      <c r="AE790" s="431">
        <v>122.35294117647101</v>
      </c>
      <c r="AF790" s="431">
        <v>973.52941176470597</v>
      </c>
      <c r="AG790" s="431">
        <v>790</v>
      </c>
      <c r="AH790" s="431"/>
      <c r="AI790" s="431">
        <v>61.176470588235297</v>
      </c>
      <c r="AJ790" s="431"/>
      <c r="AK790" s="431">
        <v>122.35294117647101</v>
      </c>
      <c r="AL790" s="438" t="s">
        <v>761</v>
      </c>
      <c r="AM790" s="435"/>
      <c r="AS790" s="269">
        <f t="shared" si="219"/>
        <v>0</v>
      </c>
      <c r="AT790" s="269">
        <f t="shared" si="220"/>
        <v>789.99999999999977</v>
      </c>
      <c r="AU790" s="269">
        <f t="shared" si="221"/>
        <v>0</v>
      </c>
      <c r="AV790" s="269">
        <f t="shared" si="222"/>
        <v>0</v>
      </c>
      <c r="AW790" s="269">
        <f t="shared" si="223"/>
        <v>0</v>
      </c>
    </row>
    <row r="791" spans="1:49" s="273" customFormat="1" ht="30" hidden="1" customHeight="1" outlineLevel="1">
      <c r="A791" s="426"/>
      <c r="B791" s="427" t="s">
        <v>2351</v>
      </c>
      <c r="C791" s="427"/>
      <c r="D791" s="426" t="s">
        <v>2209</v>
      </c>
      <c r="E791" s="426" t="s">
        <v>2209</v>
      </c>
      <c r="F791" s="426" t="s">
        <v>2352</v>
      </c>
      <c r="G791" s="426" t="s">
        <v>2340</v>
      </c>
      <c r="H791" s="426"/>
      <c r="I791" s="431">
        <f t="shared" si="218"/>
        <v>166</v>
      </c>
      <c r="J791" s="431">
        <v>142</v>
      </c>
      <c r="K791" s="431"/>
      <c r="L791" s="431">
        <v>7</v>
      </c>
      <c r="M791" s="431">
        <v>17</v>
      </c>
      <c r="N791" s="330"/>
      <c r="O791" s="431">
        <f t="shared" si="217"/>
        <v>0</v>
      </c>
      <c r="P791" s="431"/>
      <c r="Q791" s="330"/>
      <c r="R791" s="431"/>
      <c r="S791" s="431"/>
      <c r="T791" s="431"/>
      <c r="U791" s="431"/>
      <c r="V791" s="431"/>
      <c r="W791" s="431"/>
      <c r="X791" s="431"/>
      <c r="Y791" s="431"/>
      <c r="Z791" s="431">
        <v>166</v>
      </c>
      <c r="AA791" s="431">
        <v>142</v>
      </c>
      <c r="AB791" s="431"/>
      <c r="AC791" s="431">
        <v>7</v>
      </c>
      <c r="AD791" s="431"/>
      <c r="AE791" s="431">
        <v>17</v>
      </c>
      <c r="AF791" s="431">
        <v>166</v>
      </c>
      <c r="AG791" s="431">
        <v>142</v>
      </c>
      <c r="AH791" s="431"/>
      <c r="AI791" s="431">
        <v>7</v>
      </c>
      <c r="AJ791" s="431"/>
      <c r="AK791" s="431">
        <v>17</v>
      </c>
      <c r="AL791" s="438" t="s">
        <v>761</v>
      </c>
      <c r="AM791" s="435"/>
      <c r="AS791" s="269">
        <f t="shared" si="219"/>
        <v>0</v>
      </c>
      <c r="AT791" s="269">
        <f t="shared" si="220"/>
        <v>142</v>
      </c>
      <c r="AU791" s="269">
        <f t="shared" si="221"/>
        <v>0</v>
      </c>
      <c r="AV791" s="269">
        <f t="shared" si="222"/>
        <v>0</v>
      </c>
      <c r="AW791" s="269">
        <f t="shared" si="223"/>
        <v>0</v>
      </c>
    </row>
    <row r="792" spans="1:49" s="273" customFormat="1" ht="30" hidden="1" customHeight="1" outlineLevel="1">
      <c r="A792" s="426"/>
      <c r="B792" s="427" t="s">
        <v>2353</v>
      </c>
      <c r="C792" s="427"/>
      <c r="D792" s="426" t="s">
        <v>2209</v>
      </c>
      <c r="E792" s="426" t="s">
        <v>2209</v>
      </c>
      <c r="F792" s="426" t="s">
        <v>2354</v>
      </c>
      <c r="G792" s="426" t="s">
        <v>2340</v>
      </c>
      <c r="H792" s="426"/>
      <c r="I792" s="431">
        <f t="shared" si="218"/>
        <v>167</v>
      </c>
      <c r="J792" s="431">
        <v>143</v>
      </c>
      <c r="K792" s="431"/>
      <c r="L792" s="431">
        <v>7</v>
      </c>
      <c r="M792" s="431">
        <v>17</v>
      </c>
      <c r="N792" s="330"/>
      <c r="O792" s="431">
        <f t="shared" si="217"/>
        <v>0</v>
      </c>
      <c r="P792" s="431"/>
      <c r="Q792" s="330"/>
      <c r="R792" s="431"/>
      <c r="S792" s="431"/>
      <c r="T792" s="431"/>
      <c r="U792" s="431"/>
      <c r="V792" s="431"/>
      <c r="W792" s="431"/>
      <c r="X792" s="431"/>
      <c r="Y792" s="431"/>
      <c r="Z792" s="431">
        <v>167</v>
      </c>
      <c r="AA792" s="431">
        <v>143</v>
      </c>
      <c r="AB792" s="431"/>
      <c r="AC792" s="431">
        <v>7</v>
      </c>
      <c r="AD792" s="431"/>
      <c r="AE792" s="431">
        <v>17</v>
      </c>
      <c r="AF792" s="431">
        <v>167</v>
      </c>
      <c r="AG792" s="431">
        <v>143</v>
      </c>
      <c r="AH792" s="431"/>
      <c r="AI792" s="431">
        <v>7</v>
      </c>
      <c r="AJ792" s="431"/>
      <c r="AK792" s="431">
        <v>17</v>
      </c>
      <c r="AL792" s="438" t="s">
        <v>761</v>
      </c>
      <c r="AM792" s="435"/>
      <c r="AS792" s="269">
        <f t="shared" si="219"/>
        <v>0</v>
      </c>
      <c r="AT792" s="269">
        <f t="shared" si="220"/>
        <v>143</v>
      </c>
      <c r="AU792" s="269">
        <f t="shared" si="221"/>
        <v>0</v>
      </c>
      <c r="AV792" s="269">
        <f t="shared" si="222"/>
        <v>0</v>
      </c>
      <c r="AW792" s="269">
        <f t="shared" si="223"/>
        <v>0</v>
      </c>
    </row>
    <row r="793" spans="1:49" s="273" customFormat="1" ht="30" hidden="1" customHeight="1" outlineLevel="1">
      <c r="A793" s="426"/>
      <c r="B793" s="427" t="s">
        <v>2355</v>
      </c>
      <c r="C793" s="427"/>
      <c r="D793" s="426" t="s">
        <v>2209</v>
      </c>
      <c r="E793" s="426" t="s">
        <v>2209</v>
      </c>
      <c r="F793" s="426" t="s">
        <v>2352</v>
      </c>
      <c r="G793" s="426" t="s">
        <v>2340</v>
      </c>
      <c r="H793" s="426"/>
      <c r="I793" s="431">
        <f t="shared" si="218"/>
        <v>136</v>
      </c>
      <c r="J793" s="431">
        <v>112</v>
      </c>
      <c r="K793" s="431"/>
      <c r="L793" s="431">
        <v>10</v>
      </c>
      <c r="M793" s="431">
        <v>14</v>
      </c>
      <c r="N793" s="330"/>
      <c r="O793" s="431">
        <f t="shared" si="217"/>
        <v>0</v>
      </c>
      <c r="P793" s="431"/>
      <c r="Q793" s="330"/>
      <c r="R793" s="431"/>
      <c r="S793" s="431"/>
      <c r="T793" s="431"/>
      <c r="U793" s="431"/>
      <c r="V793" s="431"/>
      <c r="W793" s="431"/>
      <c r="X793" s="431"/>
      <c r="Y793" s="431"/>
      <c r="Z793" s="431">
        <v>136</v>
      </c>
      <c r="AA793" s="431">
        <v>112</v>
      </c>
      <c r="AB793" s="431"/>
      <c r="AC793" s="431">
        <v>10</v>
      </c>
      <c r="AD793" s="431"/>
      <c r="AE793" s="431">
        <v>14</v>
      </c>
      <c r="AF793" s="431">
        <v>136</v>
      </c>
      <c r="AG793" s="431">
        <v>112</v>
      </c>
      <c r="AH793" s="431"/>
      <c r="AI793" s="431">
        <v>10</v>
      </c>
      <c r="AJ793" s="431"/>
      <c r="AK793" s="431">
        <v>14</v>
      </c>
      <c r="AL793" s="438" t="s">
        <v>761</v>
      </c>
      <c r="AM793" s="435"/>
      <c r="AS793" s="269">
        <f t="shared" si="219"/>
        <v>0</v>
      </c>
      <c r="AT793" s="269">
        <f t="shared" si="220"/>
        <v>112</v>
      </c>
      <c r="AU793" s="269">
        <f t="shared" si="221"/>
        <v>0</v>
      </c>
      <c r="AV793" s="269">
        <f t="shared" si="222"/>
        <v>0</v>
      </c>
      <c r="AW793" s="269">
        <f t="shared" si="223"/>
        <v>0</v>
      </c>
    </row>
    <row r="794" spans="1:49" s="273" customFormat="1" ht="30" hidden="1" customHeight="1" outlineLevel="1">
      <c r="A794" s="426"/>
      <c r="B794" s="427" t="s">
        <v>2356</v>
      </c>
      <c r="C794" s="427"/>
      <c r="D794" s="426" t="s">
        <v>2209</v>
      </c>
      <c r="E794" s="426" t="s">
        <v>2209</v>
      </c>
      <c r="F794" s="426" t="s">
        <v>2357</v>
      </c>
      <c r="G794" s="426" t="s">
        <v>2340</v>
      </c>
      <c r="H794" s="426"/>
      <c r="I794" s="431">
        <f t="shared" si="218"/>
        <v>36</v>
      </c>
      <c r="J794" s="431">
        <v>30</v>
      </c>
      <c r="K794" s="431"/>
      <c r="L794" s="431">
        <v>2</v>
      </c>
      <c r="M794" s="431">
        <v>4</v>
      </c>
      <c r="N794" s="330"/>
      <c r="O794" s="431">
        <f t="shared" si="217"/>
        <v>0</v>
      </c>
      <c r="P794" s="431"/>
      <c r="Q794" s="330"/>
      <c r="R794" s="431"/>
      <c r="S794" s="431"/>
      <c r="T794" s="431"/>
      <c r="U794" s="431"/>
      <c r="V794" s="431"/>
      <c r="W794" s="431"/>
      <c r="X794" s="431"/>
      <c r="Y794" s="431"/>
      <c r="Z794" s="431">
        <v>36</v>
      </c>
      <c r="AA794" s="431">
        <v>30</v>
      </c>
      <c r="AB794" s="431"/>
      <c r="AC794" s="431">
        <v>2</v>
      </c>
      <c r="AD794" s="431"/>
      <c r="AE794" s="431">
        <v>4</v>
      </c>
      <c r="AF794" s="431">
        <v>36</v>
      </c>
      <c r="AG794" s="431">
        <v>30</v>
      </c>
      <c r="AH794" s="431"/>
      <c r="AI794" s="431">
        <v>2</v>
      </c>
      <c r="AJ794" s="431"/>
      <c r="AK794" s="431">
        <v>4</v>
      </c>
      <c r="AL794" s="438" t="s">
        <v>761</v>
      </c>
      <c r="AM794" s="435"/>
      <c r="AS794" s="269">
        <f t="shared" si="219"/>
        <v>0</v>
      </c>
      <c r="AT794" s="269">
        <f t="shared" si="220"/>
        <v>30</v>
      </c>
      <c r="AU794" s="269">
        <f t="shared" si="221"/>
        <v>0</v>
      </c>
      <c r="AV794" s="269">
        <f t="shared" si="222"/>
        <v>0</v>
      </c>
      <c r="AW794" s="269">
        <f t="shared" si="223"/>
        <v>0</v>
      </c>
    </row>
    <row r="795" spans="1:49" s="273" customFormat="1" ht="30" hidden="1" customHeight="1" outlineLevel="1">
      <c r="A795" s="426"/>
      <c r="B795" s="427" t="s">
        <v>2358</v>
      </c>
      <c r="C795" s="427"/>
      <c r="D795" s="426" t="s">
        <v>2359</v>
      </c>
      <c r="E795" s="426" t="s">
        <v>2360</v>
      </c>
      <c r="F795" s="426" t="s">
        <v>2361</v>
      </c>
      <c r="G795" s="426" t="s">
        <v>2340</v>
      </c>
      <c r="H795" s="426"/>
      <c r="I795" s="431">
        <f t="shared" si="218"/>
        <v>166</v>
      </c>
      <c r="J795" s="431">
        <v>142</v>
      </c>
      <c r="K795" s="431"/>
      <c r="L795" s="431">
        <v>7</v>
      </c>
      <c r="M795" s="431">
        <v>17</v>
      </c>
      <c r="N795" s="330"/>
      <c r="O795" s="431">
        <f t="shared" si="217"/>
        <v>0</v>
      </c>
      <c r="P795" s="431"/>
      <c r="Q795" s="330"/>
      <c r="R795" s="431"/>
      <c r="S795" s="431"/>
      <c r="T795" s="431"/>
      <c r="U795" s="431"/>
      <c r="V795" s="431"/>
      <c r="W795" s="431"/>
      <c r="X795" s="431"/>
      <c r="Y795" s="431"/>
      <c r="Z795" s="431">
        <v>166</v>
      </c>
      <c r="AA795" s="431">
        <v>142</v>
      </c>
      <c r="AB795" s="431"/>
      <c r="AC795" s="431">
        <v>7</v>
      </c>
      <c r="AD795" s="431"/>
      <c r="AE795" s="431">
        <v>17</v>
      </c>
      <c r="AF795" s="431">
        <v>166</v>
      </c>
      <c r="AG795" s="431">
        <v>142</v>
      </c>
      <c r="AH795" s="431"/>
      <c r="AI795" s="431">
        <v>7</v>
      </c>
      <c r="AJ795" s="431"/>
      <c r="AK795" s="431">
        <v>17</v>
      </c>
      <c r="AL795" s="438" t="s">
        <v>761</v>
      </c>
      <c r="AM795" s="435"/>
      <c r="AS795" s="269">
        <f t="shared" si="219"/>
        <v>0</v>
      </c>
      <c r="AT795" s="269">
        <f t="shared" si="220"/>
        <v>142</v>
      </c>
      <c r="AU795" s="269">
        <f t="shared" si="221"/>
        <v>0</v>
      </c>
      <c r="AV795" s="269">
        <f t="shared" si="222"/>
        <v>0</v>
      </c>
      <c r="AW795" s="269">
        <f t="shared" si="223"/>
        <v>0</v>
      </c>
    </row>
    <row r="796" spans="1:49" s="273" customFormat="1" ht="30" hidden="1" customHeight="1" outlineLevel="1">
      <c r="A796" s="426"/>
      <c r="B796" s="427" t="s">
        <v>2362</v>
      </c>
      <c r="C796" s="427"/>
      <c r="D796" s="426" t="s">
        <v>2168</v>
      </c>
      <c r="E796" s="426" t="s">
        <v>2179</v>
      </c>
      <c r="F796" s="426" t="s">
        <v>2363</v>
      </c>
      <c r="G796" s="426" t="s">
        <v>1766</v>
      </c>
      <c r="H796" s="426"/>
      <c r="I796" s="431">
        <f t="shared" si="218"/>
        <v>870</v>
      </c>
      <c r="J796" s="431">
        <v>790</v>
      </c>
      <c r="K796" s="431"/>
      <c r="L796" s="431">
        <v>40</v>
      </c>
      <c r="M796" s="431">
        <v>40</v>
      </c>
      <c r="N796" s="330"/>
      <c r="O796" s="431">
        <f t="shared" si="217"/>
        <v>0</v>
      </c>
      <c r="P796" s="431"/>
      <c r="Q796" s="330"/>
      <c r="R796" s="431"/>
      <c r="S796" s="431"/>
      <c r="T796" s="431"/>
      <c r="U796" s="431"/>
      <c r="V796" s="431"/>
      <c r="W796" s="431"/>
      <c r="X796" s="431"/>
      <c r="Y796" s="431"/>
      <c r="Z796" s="431">
        <v>870</v>
      </c>
      <c r="AA796" s="431">
        <v>790</v>
      </c>
      <c r="AB796" s="431"/>
      <c r="AC796" s="431">
        <v>40</v>
      </c>
      <c r="AD796" s="431"/>
      <c r="AE796" s="431">
        <v>40</v>
      </c>
      <c r="AF796" s="431">
        <v>870</v>
      </c>
      <c r="AG796" s="431">
        <v>790</v>
      </c>
      <c r="AH796" s="431"/>
      <c r="AI796" s="431">
        <v>40</v>
      </c>
      <c r="AJ796" s="431"/>
      <c r="AK796" s="431">
        <v>40</v>
      </c>
      <c r="AL796" s="438"/>
      <c r="AM796" s="435"/>
      <c r="AS796" s="269">
        <f t="shared" si="219"/>
        <v>0</v>
      </c>
      <c r="AT796" s="269">
        <f t="shared" si="220"/>
        <v>790</v>
      </c>
      <c r="AU796" s="269">
        <f t="shared" si="221"/>
        <v>0</v>
      </c>
      <c r="AV796" s="269">
        <f t="shared" si="222"/>
        <v>0</v>
      </c>
      <c r="AW796" s="269">
        <f t="shared" si="223"/>
        <v>0</v>
      </c>
    </row>
    <row r="797" spans="1:49" s="273" customFormat="1" ht="30" hidden="1" customHeight="1" outlineLevel="1">
      <c r="A797" s="426"/>
      <c r="B797" s="427" t="s">
        <v>2364</v>
      </c>
      <c r="C797" s="427"/>
      <c r="D797" s="426" t="s">
        <v>2168</v>
      </c>
      <c r="E797" s="426" t="s">
        <v>2188</v>
      </c>
      <c r="F797" s="426" t="s">
        <v>2365</v>
      </c>
      <c r="G797" s="426" t="s">
        <v>1766</v>
      </c>
      <c r="H797" s="426"/>
      <c r="I797" s="431">
        <f t="shared" si="218"/>
        <v>890</v>
      </c>
      <c r="J797" s="431">
        <v>790</v>
      </c>
      <c r="K797" s="431"/>
      <c r="L797" s="431">
        <v>40</v>
      </c>
      <c r="M797" s="431">
        <v>60</v>
      </c>
      <c r="N797" s="330"/>
      <c r="O797" s="431">
        <f t="shared" si="217"/>
        <v>0</v>
      </c>
      <c r="P797" s="431"/>
      <c r="Q797" s="330"/>
      <c r="R797" s="431"/>
      <c r="S797" s="431"/>
      <c r="T797" s="431"/>
      <c r="U797" s="431"/>
      <c r="V797" s="431"/>
      <c r="W797" s="431"/>
      <c r="X797" s="431"/>
      <c r="Y797" s="431"/>
      <c r="Z797" s="431">
        <v>890</v>
      </c>
      <c r="AA797" s="431">
        <v>790</v>
      </c>
      <c r="AB797" s="431"/>
      <c r="AC797" s="431">
        <v>40</v>
      </c>
      <c r="AD797" s="431"/>
      <c r="AE797" s="431">
        <v>60</v>
      </c>
      <c r="AF797" s="431">
        <v>890</v>
      </c>
      <c r="AG797" s="431">
        <v>790</v>
      </c>
      <c r="AH797" s="431"/>
      <c r="AI797" s="431">
        <v>40</v>
      </c>
      <c r="AJ797" s="431"/>
      <c r="AK797" s="431">
        <v>60</v>
      </c>
      <c r="AL797" s="438"/>
      <c r="AM797" s="435"/>
      <c r="AS797" s="269">
        <f t="shared" si="219"/>
        <v>0</v>
      </c>
      <c r="AT797" s="269">
        <f t="shared" si="220"/>
        <v>790</v>
      </c>
      <c r="AU797" s="269">
        <f t="shared" si="221"/>
        <v>0</v>
      </c>
      <c r="AV797" s="269">
        <f t="shared" si="222"/>
        <v>0</v>
      </c>
      <c r="AW797" s="269">
        <f t="shared" si="223"/>
        <v>0</v>
      </c>
    </row>
    <row r="798" spans="1:49" s="273" customFormat="1" ht="30" hidden="1" customHeight="1" outlineLevel="1">
      <c r="A798" s="426"/>
      <c r="B798" s="427" t="s">
        <v>2366</v>
      </c>
      <c r="C798" s="427"/>
      <c r="D798" s="426" t="s">
        <v>2276</v>
      </c>
      <c r="E798" s="426" t="s">
        <v>115</v>
      </c>
      <c r="F798" s="426" t="s">
        <v>2367</v>
      </c>
      <c r="G798" s="426" t="s">
        <v>1766</v>
      </c>
      <c r="H798" s="426"/>
      <c r="I798" s="431">
        <f t="shared" si="218"/>
        <v>387</v>
      </c>
      <c r="J798" s="431">
        <v>330</v>
      </c>
      <c r="K798" s="431"/>
      <c r="L798" s="431">
        <v>17</v>
      </c>
      <c r="M798" s="431">
        <v>40</v>
      </c>
      <c r="N798" s="330"/>
      <c r="O798" s="431">
        <f t="shared" si="217"/>
        <v>0</v>
      </c>
      <c r="P798" s="431"/>
      <c r="Q798" s="330"/>
      <c r="R798" s="431"/>
      <c r="S798" s="431"/>
      <c r="T798" s="431"/>
      <c r="U798" s="431"/>
      <c r="V798" s="431"/>
      <c r="W798" s="431"/>
      <c r="X798" s="431"/>
      <c r="Y798" s="431"/>
      <c r="Z798" s="431">
        <v>387</v>
      </c>
      <c r="AA798" s="431">
        <v>330</v>
      </c>
      <c r="AB798" s="431"/>
      <c r="AC798" s="431">
        <v>17</v>
      </c>
      <c r="AD798" s="431"/>
      <c r="AE798" s="431">
        <v>40</v>
      </c>
      <c r="AF798" s="431">
        <v>387</v>
      </c>
      <c r="AG798" s="431">
        <v>330</v>
      </c>
      <c r="AH798" s="431"/>
      <c r="AI798" s="431">
        <v>17</v>
      </c>
      <c r="AJ798" s="431"/>
      <c r="AK798" s="431">
        <v>40</v>
      </c>
      <c r="AL798" s="438" t="s">
        <v>761</v>
      </c>
      <c r="AM798" s="435"/>
      <c r="AS798" s="269">
        <f t="shared" si="219"/>
        <v>0</v>
      </c>
      <c r="AT798" s="269">
        <f t="shared" si="220"/>
        <v>330</v>
      </c>
      <c r="AU798" s="269">
        <f t="shared" si="221"/>
        <v>0</v>
      </c>
      <c r="AV798" s="269">
        <f t="shared" si="222"/>
        <v>0</v>
      </c>
      <c r="AW798" s="269">
        <f t="shared" si="223"/>
        <v>0</v>
      </c>
    </row>
    <row r="799" spans="1:49" s="273" customFormat="1" ht="30" hidden="1" customHeight="1" outlineLevel="1">
      <c r="A799" s="426"/>
      <c r="B799" s="427" t="s">
        <v>2368</v>
      </c>
      <c r="C799" s="427"/>
      <c r="D799" s="426" t="s">
        <v>2276</v>
      </c>
      <c r="E799" s="426" t="s">
        <v>115</v>
      </c>
      <c r="F799" s="426" t="s">
        <v>2369</v>
      </c>
      <c r="G799" s="426" t="s">
        <v>1766</v>
      </c>
      <c r="H799" s="426"/>
      <c r="I799" s="431">
        <f t="shared" si="218"/>
        <v>124</v>
      </c>
      <c r="J799" s="431">
        <v>105</v>
      </c>
      <c r="K799" s="431"/>
      <c r="L799" s="431">
        <v>6</v>
      </c>
      <c r="M799" s="431">
        <v>13</v>
      </c>
      <c r="N799" s="330"/>
      <c r="O799" s="431">
        <f t="shared" ref="O799:O809" si="224">SUM(P799:S799)</f>
        <v>0</v>
      </c>
      <c r="P799" s="431"/>
      <c r="Q799" s="330"/>
      <c r="R799" s="431"/>
      <c r="S799" s="431"/>
      <c r="T799" s="431"/>
      <c r="U799" s="431"/>
      <c r="V799" s="431"/>
      <c r="W799" s="431"/>
      <c r="X799" s="431"/>
      <c r="Y799" s="431"/>
      <c r="Z799" s="431">
        <v>124</v>
      </c>
      <c r="AA799" s="431">
        <v>105</v>
      </c>
      <c r="AB799" s="431"/>
      <c r="AC799" s="431">
        <v>6</v>
      </c>
      <c r="AD799" s="431"/>
      <c r="AE799" s="431">
        <v>13</v>
      </c>
      <c r="AF799" s="431">
        <v>124</v>
      </c>
      <c r="AG799" s="431">
        <v>105</v>
      </c>
      <c r="AH799" s="431"/>
      <c r="AI799" s="431">
        <v>6</v>
      </c>
      <c r="AJ799" s="431"/>
      <c r="AK799" s="431">
        <v>13</v>
      </c>
      <c r="AL799" s="438" t="s">
        <v>761</v>
      </c>
      <c r="AM799" s="435"/>
      <c r="AS799" s="269">
        <f t="shared" si="219"/>
        <v>0</v>
      </c>
      <c r="AT799" s="269">
        <f t="shared" si="220"/>
        <v>105</v>
      </c>
      <c r="AU799" s="269">
        <f t="shared" si="221"/>
        <v>0</v>
      </c>
      <c r="AV799" s="269">
        <f t="shared" si="222"/>
        <v>0</v>
      </c>
      <c r="AW799" s="269">
        <f t="shared" si="223"/>
        <v>0</v>
      </c>
    </row>
    <row r="800" spans="1:49" s="273" customFormat="1" ht="30" hidden="1" customHeight="1" outlineLevel="1">
      <c r="A800" s="426"/>
      <c r="B800" s="427" t="s">
        <v>2370</v>
      </c>
      <c r="C800" s="427"/>
      <c r="D800" s="426" t="s">
        <v>2276</v>
      </c>
      <c r="E800" s="426" t="s">
        <v>115</v>
      </c>
      <c r="F800" s="426" t="s">
        <v>2371</v>
      </c>
      <c r="G800" s="426" t="s">
        <v>1766</v>
      </c>
      <c r="H800" s="426"/>
      <c r="I800" s="431">
        <f t="shared" si="218"/>
        <v>124</v>
      </c>
      <c r="J800" s="431">
        <v>105</v>
      </c>
      <c r="K800" s="431"/>
      <c r="L800" s="431">
        <v>6</v>
      </c>
      <c r="M800" s="431">
        <v>13</v>
      </c>
      <c r="N800" s="330"/>
      <c r="O800" s="431">
        <f t="shared" si="224"/>
        <v>0</v>
      </c>
      <c r="P800" s="431"/>
      <c r="Q800" s="330"/>
      <c r="R800" s="431"/>
      <c r="S800" s="431"/>
      <c r="T800" s="431"/>
      <c r="U800" s="431"/>
      <c r="V800" s="431"/>
      <c r="W800" s="431"/>
      <c r="X800" s="431"/>
      <c r="Y800" s="431"/>
      <c r="Z800" s="431">
        <v>124</v>
      </c>
      <c r="AA800" s="431">
        <v>105</v>
      </c>
      <c r="AB800" s="431"/>
      <c r="AC800" s="431">
        <v>6</v>
      </c>
      <c r="AD800" s="431"/>
      <c r="AE800" s="431">
        <v>13</v>
      </c>
      <c r="AF800" s="431">
        <v>124</v>
      </c>
      <c r="AG800" s="431">
        <v>105</v>
      </c>
      <c r="AH800" s="431"/>
      <c r="AI800" s="431">
        <v>6</v>
      </c>
      <c r="AJ800" s="431"/>
      <c r="AK800" s="431">
        <v>13</v>
      </c>
      <c r="AL800" s="438" t="s">
        <v>761</v>
      </c>
      <c r="AM800" s="435"/>
      <c r="AS800" s="269">
        <f t="shared" si="219"/>
        <v>0</v>
      </c>
      <c r="AT800" s="269">
        <f t="shared" si="220"/>
        <v>105</v>
      </c>
      <c r="AU800" s="269">
        <f t="shared" si="221"/>
        <v>0</v>
      </c>
      <c r="AV800" s="269">
        <f t="shared" si="222"/>
        <v>0</v>
      </c>
      <c r="AW800" s="269">
        <f t="shared" si="223"/>
        <v>0</v>
      </c>
    </row>
    <row r="801" spans="1:49" s="273" customFormat="1" ht="30" hidden="1" customHeight="1" outlineLevel="1">
      <c r="A801" s="426"/>
      <c r="B801" s="427" t="s">
        <v>2372</v>
      </c>
      <c r="C801" s="427"/>
      <c r="D801" s="426" t="s">
        <v>2276</v>
      </c>
      <c r="E801" s="426" t="s">
        <v>115</v>
      </c>
      <c r="F801" s="426" t="s">
        <v>2373</v>
      </c>
      <c r="G801" s="426" t="s">
        <v>1766</v>
      </c>
      <c r="H801" s="426"/>
      <c r="I801" s="431">
        <f t="shared" si="218"/>
        <v>293</v>
      </c>
      <c r="J801" s="431">
        <f>525-25-250</f>
        <v>250</v>
      </c>
      <c r="K801" s="431"/>
      <c r="L801" s="431">
        <v>13</v>
      </c>
      <c r="M801" s="431">
        <v>30</v>
      </c>
      <c r="N801" s="330"/>
      <c r="O801" s="431">
        <f t="shared" si="224"/>
        <v>0</v>
      </c>
      <c r="P801" s="431"/>
      <c r="Q801" s="330"/>
      <c r="R801" s="431"/>
      <c r="S801" s="431"/>
      <c r="T801" s="431"/>
      <c r="U801" s="431"/>
      <c r="V801" s="431"/>
      <c r="W801" s="431"/>
      <c r="X801" s="431"/>
      <c r="Y801" s="431"/>
      <c r="Z801" s="431">
        <v>293</v>
      </c>
      <c r="AA801" s="431">
        <v>250</v>
      </c>
      <c r="AB801" s="431"/>
      <c r="AC801" s="431">
        <v>13</v>
      </c>
      <c r="AD801" s="431"/>
      <c r="AE801" s="431">
        <v>30</v>
      </c>
      <c r="AF801" s="431">
        <v>293</v>
      </c>
      <c r="AG801" s="431">
        <v>250</v>
      </c>
      <c r="AH801" s="431"/>
      <c r="AI801" s="431">
        <v>13</v>
      </c>
      <c r="AJ801" s="431"/>
      <c r="AK801" s="431">
        <v>30</v>
      </c>
      <c r="AL801" s="438"/>
      <c r="AM801" s="435"/>
      <c r="AS801" s="269">
        <f t="shared" si="219"/>
        <v>0</v>
      </c>
      <c r="AT801" s="269">
        <f t="shared" si="220"/>
        <v>250</v>
      </c>
      <c r="AU801" s="269">
        <f t="shared" si="221"/>
        <v>0</v>
      </c>
      <c r="AV801" s="269">
        <f t="shared" si="222"/>
        <v>0</v>
      </c>
      <c r="AW801" s="269">
        <f t="shared" si="223"/>
        <v>0</v>
      </c>
    </row>
    <row r="802" spans="1:49" s="273" customFormat="1" ht="30" hidden="1" customHeight="1" outlineLevel="1">
      <c r="A802" s="426"/>
      <c r="B802" s="427" t="s">
        <v>2374</v>
      </c>
      <c r="C802" s="427"/>
      <c r="D802" s="426" t="s">
        <v>2168</v>
      </c>
      <c r="E802" s="426" t="s">
        <v>2169</v>
      </c>
      <c r="F802" s="426" t="s">
        <v>2365</v>
      </c>
      <c r="G802" s="426" t="s">
        <v>1766</v>
      </c>
      <c r="H802" s="426"/>
      <c r="I802" s="431">
        <f t="shared" si="218"/>
        <v>884.73684210526324</v>
      </c>
      <c r="J802" s="431">
        <v>790</v>
      </c>
      <c r="K802" s="431"/>
      <c r="L802" s="431">
        <v>54.7368421052632</v>
      </c>
      <c r="M802" s="431">
        <v>40</v>
      </c>
      <c r="N802" s="330"/>
      <c r="O802" s="431">
        <f t="shared" si="224"/>
        <v>0</v>
      </c>
      <c r="P802" s="431"/>
      <c r="Q802" s="330"/>
      <c r="R802" s="431"/>
      <c r="S802" s="431"/>
      <c r="T802" s="431"/>
      <c r="U802" s="431"/>
      <c r="V802" s="431"/>
      <c r="W802" s="431"/>
      <c r="X802" s="431"/>
      <c r="Y802" s="431"/>
      <c r="Z802" s="431">
        <v>884.73684210526301</v>
      </c>
      <c r="AA802" s="431">
        <v>790</v>
      </c>
      <c r="AB802" s="431"/>
      <c r="AC802" s="431">
        <v>54.7368421052632</v>
      </c>
      <c r="AD802" s="431"/>
      <c r="AE802" s="431">
        <v>40</v>
      </c>
      <c r="AF802" s="431">
        <v>884.73684210526301</v>
      </c>
      <c r="AG802" s="431">
        <v>790</v>
      </c>
      <c r="AH802" s="431"/>
      <c r="AI802" s="431">
        <v>54.7368421052632</v>
      </c>
      <c r="AJ802" s="431"/>
      <c r="AK802" s="431">
        <v>40</v>
      </c>
      <c r="AL802" s="438"/>
      <c r="AM802" s="435"/>
      <c r="AS802" s="269">
        <f t="shared" si="219"/>
        <v>0</v>
      </c>
      <c r="AT802" s="269">
        <f t="shared" si="220"/>
        <v>789.99999999999977</v>
      </c>
      <c r="AU802" s="269">
        <f t="shared" si="221"/>
        <v>0</v>
      </c>
      <c r="AV802" s="269">
        <f t="shared" si="222"/>
        <v>0</v>
      </c>
      <c r="AW802" s="269">
        <f t="shared" si="223"/>
        <v>0</v>
      </c>
    </row>
    <row r="803" spans="1:49" s="273" customFormat="1" ht="30" hidden="1" customHeight="1" outlineLevel="1">
      <c r="A803" s="426"/>
      <c r="B803" s="427" t="s">
        <v>2375</v>
      </c>
      <c r="C803" s="427"/>
      <c r="D803" s="426" t="s">
        <v>2168</v>
      </c>
      <c r="E803" s="426" t="s">
        <v>109</v>
      </c>
      <c r="F803" s="426" t="s">
        <v>2365</v>
      </c>
      <c r="G803" s="426" t="s">
        <v>1766</v>
      </c>
      <c r="H803" s="426"/>
      <c r="I803" s="431">
        <f t="shared" si="218"/>
        <v>868.73684210526324</v>
      </c>
      <c r="J803" s="431">
        <v>789</v>
      </c>
      <c r="K803" s="431"/>
      <c r="L803" s="431">
        <v>54.7368421052632</v>
      </c>
      <c r="M803" s="431">
        <v>25</v>
      </c>
      <c r="N803" s="330"/>
      <c r="O803" s="431">
        <f t="shared" si="224"/>
        <v>0</v>
      </c>
      <c r="P803" s="431"/>
      <c r="Q803" s="330"/>
      <c r="R803" s="431"/>
      <c r="S803" s="431"/>
      <c r="T803" s="431"/>
      <c r="U803" s="431"/>
      <c r="V803" s="431"/>
      <c r="W803" s="431"/>
      <c r="X803" s="431"/>
      <c r="Y803" s="431"/>
      <c r="Z803" s="431">
        <v>868.73684210526301</v>
      </c>
      <c r="AA803" s="431">
        <v>789</v>
      </c>
      <c r="AB803" s="431"/>
      <c r="AC803" s="431">
        <v>54.7368421052632</v>
      </c>
      <c r="AD803" s="431"/>
      <c r="AE803" s="431">
        <v>25</v>
      </c>
      <c r="AF803" s="431">
        <v>868.73684210526301</v>
      </c>
      <c r="AG803" s="431">
        <v>789</v>
      </c>
      <c r="AH803" s="431"/>
      <c r="AI803" s="431">
        <v>54.7368421052632</v>
      </c>
      <c r="AJ803" s="431"/>
      <c r="AK803" s="431">
        <v>25</v>
      </c>
      <c r="AL803" s="438"/>
      <c r="AM803" s="435"/>
      <c r="AS803" s="269">
        <f t="shared" si="219"/>
        <v>0</v>
      </c>
      <c r="AT803" s="269">
        <f t="shared" si="220"/>
        <v>788.99999999999977</v>
      </c>
      <c r="AU803" s="269">
        <f t="shared" si="221"/>
        <v>0</v>
      </c>
      <c r="AV803" s="269">
        <f t="shared" si="222"/>
        <v>0</v>
      </c>
      <c r="AW803" s="269">
        <f t="shared" si="223"/>
        <v>0</v>
      </c>
    </row>
    <row r="804" spans="1:49" s="273" customFormat="1" ht="30" hidden="1" customHeight="1" outlineLevel="1">
      <c r="A804" s="426"/>
      <c r="B804" s="427" t="s">
        <v>2376</v>
      </c>
      <c r="C804" s="427"/>
      <c r="D804" s="426" t="s">
        <v>2168</v>
      </c>
      <c r="E804" s="426" t="s">
        <v>110</v>
      </c>
      <c r="F804" s="426" t="s">
        <v>2365</v>
      </c>
      <c r="G804" s="426" t="s">
        <v>1766</v>
      </c>
      <c r="H804" s="426"/>
      <c r="I804" s="431">
        <f t="shared" si="218"/>
        <v>940</v>
      </c>
      <c r="J804" s="431">
        <v>790</v>
      </c>
      <c r="K804" s="431"/>
      <c r="L804" s="431">
        <v>50</v>
      </c>
      <c r="M804" s="431">
        <v>100</v>
      </c>
      <c r="N804" s="330"/>
      <c r="O804" s="431">
        <f t="shared" si="224"/>
        <v>0</v>
      </c>
      <c r="P804" s="431"/>
      <c r="Q804" s="330"/>
      <c r="R804" s="431"/>
      <c r="S804" s="431"/>
      <c r="T804" s="431"/>
      <c r="U804" s="431"/>
      <c r="V804" s="431"/>
      <c r="W804" s="431"/>
      <c r="X804" s="431"/>
      <c r="Y804" s="431"/>
      <c r="Z804" s="431">
        <v>940</v>
      </c>
      <c r="AA804" s="431">
        <v>790</v>
      </c>
      <c r="AB804" s="431"/>
      <c r="AC804" s="431">
        <v>50</v>
      </c>
      <c r="AD804" s="431"/>
      <c r="AE804" s="431">
        <v>100</v>
      </c>
      <c r="AF804" s="431">
        <v>940</v>
      </c>
      <c r="AG804" s="431">
        <v>790</v>
      </c>
      <c r="AH804" s="431"/>
      <c r="AI804" s="431">
        <v>50</v>
      </c>
      <c r="AJ804" s="431"/>
      <c r="AK804" s="431">
        <v>100</v>
      </c>
      <c r="AL804" s="438"/>
      <c r="AM804" s="435"/>
      <c r="AS804" s="269">
        <f t="shared" si="219"/>
        <v>0</v>
      </c>
      <c r="AT804" s="269">
        <f t="shared" si="220"/>
        <v>790</v>
      </c>
      <c r="AU804" s="269">
        <f t="shared" si="221"/>
        <v>0</v>
      </c>
      <c r="AV804" s="269">
        <f t="shared" si="222"/>
        <v>0</v>
      </c>
      <c r="AW804" s="269">
        <f t="shared" si="223"/>
        <v>0</v>
      </c>
    </row>
    <row r="805" spans="1:49" s="273" customFormat="1" ht="30" hidden="1" customHeight="1" outlineLevel="1">
      <c r="A805" s="426"/>
      <c r="B805" s="427" t="s">
        <v>2377</v>
      </c>
      <c r="C805" s="427"/>
      <c r="D805" s="426" t="s">
        <v>851</v>
      </c>
      <c r="E805" s="426" t="s">
        <v>852</v>
      </c>
      <c r="F805" s="426" t="s">
        <v>2350</v>
      </c>
      <c r="G805" s="426" t="s">
        <v>1766</v>
      </c>
      <c r="H805" s="426"/>
      <c r="I805" s="431">
        <f t="shared" si="218"/>
        <v>973.52941176470631</v>
      </c>
      <c r="J805" s="431">
        <v>790</v>
      </c>
      <c r="K805" s="431"/>
      <c r="L805" s="431">
        <v>61.176470588235297</v>
      </c>
      <c r="M805" s="431">
        <v>122.35294117647101</v>
      </c>
      <c r="N805" s="330"/>
      <c r="O805" s="431">
        <f t="shared" si="224"/>
        <v>0</v>
      </c>
      <c r="P805" s="431"/>
      <c r="Q805" s="330"/>
      <c r="R805" s="431"/>
      <c r="S805" s="431"/>
      <c r="T805" s="431"/>
      <c r="U805" s="431"/>
      <c r="V805" s="431"/>
      <c r="W805" s="431"/>
      <c r="X805" s="431"/>
      <c r="Y805" s="431"/>
      <c r="Z805" s="431">
        <v>973.52941176470597</v>
      </c>
      <c r="AA805" s="431">
        <v>790</v>
      </c>
      <c r="AB805" s="431"/>
      <c r="AC805" s="431">
        <v>61.176470588235297</v>
      </c>
      <c r="AD805" s="431"/>
      <c r="AE805" s="431">
        <v>122.35294117647101</v>
      </c>
      <c r="AF805" s="431">
        <v>973.52941176470597</v>
      </c>
      <c r="AG805" s="431">
        <v>790</v>
      </c>
      <c r="AH805" s="431"/>
      <c r="AI805" s="431">
        <v>61.176470588235297</v>
      </c>
      <c r="AJ805" s="431"/>
      <c r="AK805" s="431">
        <v>122.35294117647101</v>
      </c>
      <c r="AL805" s="438" t="s">
        <v>761</v>
      </c>
      <c r="AM805" s="435"/>
      <c r="AS805" s="269">
        <f t="shared" si="219"/>
        <v>0</v>
      </c>
      <c r="AT805" s="269">
        <f t="shared" si="220"/>
        <v>789.99999999999977</v>
      </c>
      <c r="AU805" s="269">
        <f t="shared" si="221"/>
        <v>0</v>
      </c>
      <c r="AV805" s="269">
        <f t="shared" si="222"/>
        <v>0</v>
      </c>
      <c r="AW805" s="269">
        <f t="shared" si="223"/>
        <v>0</v>
      </c>
    </row>
    <row r="806" spans="1:49" s="273" customFormat="1" ht="30" hidden="1" customHeight="1" outlineLevel="1">
      <c r="A806" s="426"/>
      <c r="B806" s="427" t="s">
        <v>2378</v>
      </c>
      <c r="C806" s="427"/>
      <c r="D806" s="426" t="s">
        <v>2209</v>
      </c>
      <c r="E806" s="426" t="s">
        <v>2209</v>
      </c>
      <c r="F806" s="426" t="s">
        <v>2379</v>
      </c>
      <c r="G806" s="426" t="s">
        <v>1766</v>
      </c>
      <c r="H806" s="426"/>
      <c r="I806" s="431">
        <f t="shared" si="218"/>
        <v>166</v>
      </c>
      <c r="J806" s="431">
        <v>142</v>
      </c>
      <c r="K806" s="431"/>
      <c r="L806" s="431">
        <v>7</v>
      </c>
      <c r="M806" s="431">
        <v>17</v>
      </c>
      <c r="N806" s="330"/>
      <c r="O806" s="431">
        <f t="shared" si="224"/>
        <v>0</v>
      </c>
      <c r="P806" s="431"/>
      <c r="Q806" s="330"/>
      <c r="R806" s="431"/>
      <c r="S806" s="431"/>
      <c r="T806" s="431"/>
      <c r="U806" s="431"/>
      <c r="V806" s="431"/>
      <c r="W806" s="431"/>
      <c r="X806" s="431"/>
      <c r="Y806" s="431"/>
      <c r="Z806" s="431">
        <v>166</v>
      </c>
      <c r="AA806" s="431">
        <v>142</v>
      </c>
      <c r="AB806" s="431"/>
      <c r="AC806" s="431">
        <v>7</v>
      </c>
      <c r="AD806" s="431"/>
      <c r="AE806" s="431">
        <v>17</v>
      </c>
      <c r="AF806" s="431">
        <v>166</v>
      </c>
      <c r="AG806" s="431">
        <v>142</v>
      </c>
      <c r="AH806" s="431"/>
      <c r="AI806" s="431">
        <v>7</v>
      </c>
      <c r="AJ806" s="431"/>
      <c r="AK806" s="431">
        <v>17</v>
      </c>
      <c r="AL806" s="438" t="s">
        <v>761</v>
      </c>
      <c r="AM806" s="435"/>
      <c r="AS806" s="269">
        <f t="shared" si="219"/>
        <v>0</v>
      </c>
      <c r="AT806" s="269">
        <f t="shared" si="220"/>
        <v>142</v>
      </c>
      <c r="AU806" s="269">
        <f t="shared" si="221"/>
        <v>0</v>
      </c>
      <c r="AV806" s="269">
        <f t="shared" si="222"/>
        <v>0</v>
      </c>
      <c r="AW806" s="269">
        <f t="shared" si="223"/>
        <v>0</v>
      </c>
    </row>
    <row r="807" spans="1:49" s="273" customFormat="1" ht="30" hidden="1" customHeight="1" outlineLevel="1">
      <c r="A807" s="426"/>
      <c r="B807" s="427" t="s">
        <v>2380</v>
      </c>
      <c r="C807" s="427"/>
      <c r="D807" s="426" t="s">
        <v>2209</v>
      </c>
      <c r="E807" s="426" t="s">
        <v>2209</v>
      </c>
      <c r="F807" s="426" t="s">
        <v>2379</v>
      </c>
      <c r="G807" s="426" t="s">
        <v>1766</v>
      </c>
      <c r="H807" s="426"/>
      <c r="I807" s="431">
        <f t="shared" si="218"/>
        <v>167</v>
      </c>
      <c r="J807" s="431">
        <v>143</v>
      </c>
      <c r="K807" s="431"/>
      <c r="L807" s="431">
        <v>7</v>
      </c>
      <c r="M807" s="431">
        <v>17</v>
      </c>
      <c r="N807" s="330"/>
      <c r="O807" s="431">
        <f t="shared" si="224"/>
        <v>0</v>
      </c>
      <c r="P807" s="431"/>
      <c r="Q807" s="330"/>
      <c r="R807" s="431"/>
      <c r="S807" s="431"/>
      <c r="T807" s="431"/>
      <c r="U807" s="431"/>
      <c r="V807" s="431"/>
      <c r="W807" s="431"/>
      <c r="X807" s="431"/>
      <c r="Y807" s="431"/>
      <c r="Z807" s="431">
        <v>167</v>
      </c>
      <c r="AA807" s="431">
        <v>143</v>
      </c>
      <c r="AB807" s="431"/>
      <c r="AC807" s="431">
        <v>7</v>
      </c>
      <c r="AD807" s="431"/>
      <c r="AE807" s="431">
        <v>17</v>
      </c>
      <c r="AF807" s="431">
        <v>167</v>
      </c>
      <c r="AG807" s="431">
        <v>143</v>
      </c>
      <c r="AH807" s="431"/>
      <c r="AI807" s="431">
        <v>7</v>
      </c>
      <c r="AJ807" s="431"/>
      <c r="AK807" s="431">
        <v>17</v>
      </c>
      <c r="AL807" s="438" t="s">
        <v>761</v>
      </c>
      <c r="AM807" s="435"/>
      <c r="AS807" s="269">
        <f t="shared" si="219"/>
        <v>0</v>
      </c>
      <c r="AT807" s="269">
        <f t="shared" si="220"/>
        <v>143</v>
      </c>
      <c r="AU807" s="269">
        <f t="shared" si="221"/>
        <v>0</v>
      </c>
      <c r="AV807" s="269">
        <f t="shared" si="222"/>
        <v>0</v>
      </c>
      <c r="AW807" s="269">
        <f t="shared" si="223"/>
        <v>0</v>
      </c>
    </row>
    <row r="808" spans="1:49" s="273" customFormat="1" ht="30" hidden="1" customHeight="1" outlineLevel="1">
      <c r="A808" s="426"/>
      <c r="B808" s="427" t="s">
        <v>2381</v>
      </c>
      <c r="C808" s="427"/>
      <c r="D808" s="426" t="s">
        <v>2209</v>
      </c>
      <c r="E808" s="426" t="s">
        <v>2209</v>
      </c>
      <c r="F808" s="426" t="s">
        <v>2382</v>
      </c>
      <c r="G808" s="426" t="s">
        <v>1766</v>
      </c>
      <c r="H808" s="426"/>
      <c r="I808" s="431">
        <f t="shared" si="218"/>
        <v>166</v>
      </c>
      <c r="J808" s="431">
        <v>142</v>
      </c>
      <c r="K808" s="431"/>
      <c r="L808" s="431">
        <v>7</v>
      </c>
      <c r="M808" s="431">
        <v>17</v>
      </c>
      <c r="N808" s="330"/>
      <c r="O808" s="431">
        <f t="shared" si="224"/>
        <v>0</v>
      </c>
      <c r="P808" s="431"/>
      <c r="Q808" s="330"/>
      <c r="R808" s="431"/>
      <c r="S808" s="431"/>
      <c r="T808" s="431"/>
      <c r="U808" s="431"/>
      <c r="V808" s="431"/>
      <c r="W808" s="431"/>
      <c r="X808" s="431"/>
      <c r="Y808" s="431"/>
      <c r="Z808" s="431">
        <v>166</v>
      </c>
      <c r="AA808" s="431">
        <v>142</v>
      </c>
      <c r="AB808" s="431"/>
      <c r="AC808" s="431">
        <v>7</v>
      </c>
      <c r="AD808" s="431"/>
      <c r="AE808" s="431">
        <v>17</v>
      </c>
      <c r="AF808" s="431">
        <v>166</v>
      </c>
      <c r="AG808" s="431">
        <v>142</v>
      </c>
      <c r="AH808" s="431"/>
      <c r="AI808" s="431">
        <v>7</v>
      </c>
      <c r="AJ808" s="431"/>
      <c r="AK808" s="431">
        <v>17</v>
      </c>
      <c r="AL808" s="438" t="s">
        <v>761</v>
      </c>
      <c r="AM808" s="435"/>
      <c r="AS808" s="269">
        <f t="shared" si="219"/>
        <v>0</v>
      </c>
      <c r="AT808" s="269">
        <f t="shared" si="220"/>
        <v>142</v>
      </c>
      <c r="AU808" s="269">
        <f t="shared" si="221"/>
        <v>0</v>
      </c>
      <c r="AV808" s="269">
        <f t="shared" si="222"/>
        <v>0</v>
      </c>
      <c r="AW808" s="269">
        <f t="shared" si="223"/>
        <v>0</v>
      </c>
    </row>
    <row r="809" spans="1:49" s="273" customFormat="1" ht="30" hidden="1" customHeight="1" outlineLevel="1">
      <c r="A809" s="426"/>
      <c r="B809" s="427" t="s">
        <v>2383</v>
      </c>
      <c r="C809" s="427"/>
      <c r="D809" s="426" t="s">
        <v>2360</v>
      </c>
      <c r="E809" s="426" t="s">
        <v>2360</v>
      </c>
      <c r="F809" s="426" t="s">
        <v>2361</v>
      </c>
      <c r="G809" s="426" t="s">
        <v>1766</v>
      </c>
      <c r="H809" s="426"/>
      <c r="I809" s="431">
        <f t="shared" si="218"/>
        <v>166</v>
      </c>
      <c r="J809" s="431">
        <v>142</v>
      </c>
      <c r="K809" s="431"/>
      <c r="L809" s="431">
        <v>7</v>
      </c>
      <c r="M809" s="431">
        <v>17</v>
      </c>
      <c r="N809" s="330"/>
      <c r="O809" s="431">
        <f t="shared" si="224"/>
        <v>0</v>
      </c>
      <c r="P809" s="431"/>
      <c r="Q809" s="330"/>
      <c r="R809" s="431"/>
      <c r="S809" s="431"/>
      <c r="T809" s="431"/>
      <c r="U809" s="431"/>
      <c r="V809" s="431"/>
      <c r="W809" s="431"/>
      <c r="X809" s="431"/>
      <c r="Y809" s="431"/>
      <c r="Z809" s="431">
        <v>166</v>
      </c>
      <c r="AA809" s="431">
        <v>142</v>
      </c>
      <c r="AB809" s="431"/>
      <c r="AC809" s="431">
        <v>7</v>
      </c>
      <c r="AD809" s="431"/>
      <c r="AE809" s="431">
        <v>17</v>
      </c>
      <c r="AF809" s="431">
        <v>166</v>
      </c>
      <c r="AG809" s="431">
        <v>142</v>
      </c>
      <c r="AH809" s="431"/>
      <c r="AI809" s="431">
        <v>7</v>
      </c>
      <c r="AJ809" s="431"/>
      <c r="AK809" s="431">
        <v>17</v>
      </c>
      <c r="AL809" s="438" t="s">
        <v>761</v>
      </c>
      <c r="AM809" s="435"/>
      <c r="AS809" s="269">
        <f t="shared" si="219"/>
        <v>0</v>
      </c>
      <c r="AT809" s="269">
        <f t="shared" si="220"/>
        <v>142</v>
      </c>
      <c r="AU809" s="269">
        <f t="shared" si="221"/>
        <v>0</v>
      </c>
      <c r="AV809" s="269">
        <f t="shared" si="222"/>
        <v>0</v>
      </c>
      <c r="AW809" s="269">
        <f t="shared" si="223"/>
        <v>0</v>
      </c>
    </row>
    <row r="810" spans="1:49" s="273" customFormat="1" ht="30" customHeight="1" collapsed="1">
      <c r="A810" s="422" t="s">
        <v>117</v>
      </c>
      <c r="B810" s="423" t="s">
        <v>38</v>
      </c>
      <c r="C810" s="423"/>
      <c r="D810" s="422"/>
      <c r="E810" s="422"/>
      <c r="F810" s="422"/>
      <c r="G810" s="422"/>
      <c r="H810" s="422"/>
      <c r="I810" s="429">
        <f t="shared" ref="I810:M811" si="225">I811</f>
        <v>59435.752783000004</v>
      </c>
      <c r="J810" s="429">
        <f t="shared" si="225"/>
        <v>52847.421000000002</v>
      </c>
      <c r="K810" s="376">
        <f t="shared" si="225"/>
        <v>0</v>
      </c>
      <c r="L810" s="429">
        <f t="shared" si="225"/>
        <v>3186</v>
      </c>
      <c r="M810" s="429">
        <f t="shared" si="225"/>
        <v>3402.775783</v>
      </c>
      <c r="N810" s="330"/>
      <c r="O810" s="429">
        <f>O811</f>
        <v>46002</v>
      </c>
      <c r="P810" s="429">
        <f>P811</f>
        <v>41882</v>
      </c>
      <c r="Q810" s="330"/>
      <c r="R810" s="429">
        <f t="shared" ref="R810:AA811" si="226">R811</f>
        <v>1892</v>
      </c>
      <c r="S810" s="429">
        <f t="shared" si="226"/>
        <v>2228</v>
      </c>
      <c r="T810" s="429">
        <f t="shared" si="226"/>
        <v>0</v>
      </c>
      <c r="U810" s="429">
        <f t="shared" si="226"/>
        <v>0</v>
      </c>
      <c r="V810" s="429">
        <f t="shared" si="226"/>
        <v>0</v>
      </c>
      <c r="W810" s="376">
        <f t="shared" si="226"/>
        <v>0</v>
      </c>
      <c r="X810" s="376">
        <f t="shared" si="226"/>
        <v>0</v>
      </c>
      <c r="Y810" s="376">
        <f t="shared" si="226"/>
        <v>0</v>
      </c>
      <c r="Z810" s="429">
        <f t="shared" si="226"/>
        <v>57182.700783</v>
      </c>
      <c r="AA810" s="429">
        <f t="shared" si="226"/>
        <v>50684</v>
      </c>
      <c r="AB810" s="429">
        <f t="shared" ref="AB810:AK811" si="227">AB811</f>
        <v>0</v>
      </c>
      <c r="AC810" s="429">
        <f t="shared" si="227"/>
        <v>3182</v>
      </c>
      <c r="AD810" s="429">
        <f t="shared" si="227"/>
        <v>0</v>
      </c>
      <c r="AE810" s="429">
        <f t="shared" si="227"/>
        <v>3316.7007829999998</v>
      </c>
      <c r="AF810" s="429">
        <f t="shared" si="227"/>
        <v>57182.700783</v>
      </c>
      <c r="AG810" s="429">
        <f t="shared" si="227"/>
        <v>50684</v>
      </c>
      <c r="AH810" s="389">
        <f t="shared" si="227"/>
        <v>0</v>
      </c>
      <c r="AI810" s="429">
        <f t="shared" si="227"/>
        <v>3182</v>
      </c>
      <c r="AJ810" s="429">
        <f t="shared" si="227"/>
        <v>0</v>
      </c>
      <c r="AK810" s="429">
        <f t="shared" si="227"/>
        <v>3316.7007829999998</v>
      </c>
      <c r="AL810" s="434"/>
      <c r="AM810" s="435"/>
      <c r="AS810" s="269">
        <f t="shared" si="219"/>
        <v>2253.0520000000033</v>
      </c>
      <c r="AT810" s="269">
        <f t="shared" si="220"/>
        <v>50684</v>
      </c>
      <c r="AU810" s="269">
        <f t="shared" si="221"/>
        <v>0</v>
      </c>
      <c r="AV810" s="269">
        <f t="shared" si="222"/>
        <v>2163.4210000000021</v>
      </c>
      <c r="AW810" s="269">
        <f t="shared" si="223"/>
        <v>2253.0520000000033</v>
      </c>
    </row>
    <row r="811" spans="1:49" s="273" customFormat="1" ht="30" hidden="1" customHeight="1" outlineLevel="1">
      <c r="A811" s="424" t="s">
        <v>37</v>
      </c>
      <c r="B811" s="425" t="s">
        <v>255</v>
      </c>
      <c r="C811" s="425"/>
      <c r="D811" s="424"/>
      <c r="E811" s="424"/>
      <c r="F811" s="424"/>
      <c r="G811" s="424"/>
      <c r="H811" s="424"/>
      <c r="I811" s="430">
        <f t="shared" si="225"/>
        <v>59435.752783000004</v>
      </c>
      <c r="J811" s="430">
        <f t="shared" si="225"/>
        <v>52847.421000000002</v>
      </c>
      <c r="K811" s="430">
        <f t="shared" si="225"/>
        <v>0</v>
      </c>
      <c r="L811" s="430">
        <f t="shared" si="225"/>
        <v>3186</v>
      </c>
      <c r="M811" s="430">
        <f t="shared" si="225"/>
        <v>3402.775783</v>
      </c>
      <c r="N811" s="330"/>
      <c r="O811" s="430">
        <f>O812</f>
        <v>46002</v>
      </c>
      <c r="P811" s="430">
        <f>P812</f>
        <v>41882</v>
      </c>
      <c r="Q811" s="330"/>
      <c r="R811" s="430">
        <f t="shared" si="226"/>
        <v>1892</v>
      </c>
      <c r="S811" s="430">
        <f t="shared" si="226"/>
        <v>2228</v>
      </c>
      <c r="T811" s="430">
        <f t="shared" si="226"/>
        <v>0</v>
      </c>
      <c r="U811" s="430">
        <f t="shared" si="226"/>
        <v>0</v>
      </c>
      <c r="V811" s="430">
        <f t="shared" si="226"/>
        <v>0</v>
      </c>
      <c r="W811" s="430">
        <f t="shared" si="226"/>
        <v>0</v>
      </c>
      <c r="X811" s="430">
        <f t="shared" si="226"/>
        <v>0</v>
      </c>
      <c r="Y811" s="430">
        <f t="shared" si="226"/>
        <v>0</v>
      </c>
      <c r="Z811" s="430">
        <f t="shared" si="226"/>
        <v>57182.700783</v>
      </c>
      <c r="AA811" s="430">
        <f t="shared" si="226"/>
        <v>50684</v>
      </c>
      <c r="AB811" s="430">
        <f t="shared" si="227"/>
        <v>0</v>
      </c>
      <c r="AC811" s="430">
        <f t="shared" si="227"/>
        <v>3182</v>
      </c>
      <c r="AD811" s="430">
        <f t="shared" si="227"/>
        <v>0</v>
      </c>
      <c r="AE811" s="430">
        <f t="shared" si="227"/>
        <v>3316.7007829999998</v>
      </c>
      <c r="AF811" s="430">
        <f t="shared" si="227"/>
        <v>57182.700783</v>
      </c>
      <c r="AG811" s="430">
        <f t="shared" si="227"/>
        <v>50684</v>
      </c>
      <c r="AH811" s="430">
        <f t="shared" si="227"/>
        <v>0</v>
      </c>
      <c r="AI811" s="430">
        <f t="shared" si="227"/>
        <v>3182</v>
      </c>
      <c r="AJ811" s="430">
        <f t="shared" si="227"/>
        <v>0</v>
      </c>
      <c r="AK811" s="430">
        <f t="shared" si="227"/>
        <v>3316.7007829999998</v>
      </c>
      <c r="AL811" s="436"/>
      <c r="AM811" s="435"/>
      <c r="AS811" s="269">
        <f t="shared" si="219"/>
        <v>2253.0520000000033</v>
      </c>
      <c r="AT811" s="269">
        <f t="shared" si="220"/>
        <v>50684</v>
      </c>
      <c r="AU811" s="269">
        <f t="shared" si="221"/>
        <v>0</v>
      </c>
      <c r="AV811" s="269">
        <f t="shared" si="222"/>
        <v>2163.4210000000021</v>
      </c>
      <c r="AW811" s="269">
        <f t="shared" si="223"/>
        <v>2253.0520000000033</v>
      </c>
    </row>
    <row r="812" spans="1:49" s="273" customFormat="1" ht="30" hidden="1" customHeight="1" outlineLevel="1">
      <c r="A812" s="424"/>
      <c r="B812" s="425" t="s">
        <v>1213</v>
      </c>
      <c r="C812" s="425"/>
      <c r="D812" s="424"/>
      <c r="E812" s="424"/>
      <c r="F812" s="424"/>
      <c r="G812" s="424"/>
      <c r="H812" s="424"/>
      <c r="I812" s="430">
        <f>SUM(I813:I894)</f>
        <v>59435.752783000004</v>
      </c>
      <c r="J812" s="430">
        <f>SUM(J813:J894)</f>
        <v>52847.421000000002</v>
      </c>
      <c r="K812" s="430">
        <f>SUM(K813:K894)</f>
        <v>0</v>
      </c>
      <c r="L812" s="430">
        <f>SUM(L813:L894)</f>
        <v>3186</v>
      </c>
      <c r="M812" s="430">
        <f>SUM(M813:M894)</f>
        <v>3402.775783</v>
      </c>
      <c r="N812" s="330"/>
      <c r="O812" s="430">
        <f>SUM(O813:O894)</f>
        <v>46002</v>
      </c>
      <c r="P812" s="430">
        <f>SUM(P813:P894)</f>
        <v>41882</v>
      </c>
      <c r="Q812" s="330"/>
      <c r="R812" s="430">
        <f t="shared" ref="R812:AK812" si="228">SUM(R813:R894)</f>
        <v>1892</v>
      </c>
      <c r="S812" s="430">
        <f t="shared" si="228"/>
        <v>2228</v>
      </c>
      <c r="T812" s="430">
        <f t="shared" si="228"/>
        <v>0</v>
      </c>
      <c r="U812" s="430">
        <f t="shared" si="228"/>
        <v>0</v>
      </c>
      <c r="V812" s="430">
        <f t="shared" si="228"/>
        <v>0</v>
      </c>
      <c r="W812" s="430">
        <f t="shared" si="228"/>
        <v>0</v>
      </c>
      <c r="X812" s="430">
        <f t="shared" si="228"/>
        <v>0</v>
      </c>
      <c r="Y812" s="430">
        <f t="shared" si="228"/>
        <v>0</v>
      </c>
      <c r="Z812" s="430">
        <f t="shared" si="228"/>
        <v>57182.700783</v>
      </c>
      <c r="AA812" s="430">
        <f t="shared" si="228"/>
        <v>50684</v>
      </c>
      <c r="AB812" s="430">
        <f t="shared" si="228"/>
        <v>0</v>
      </c>
      <c r="AC812" s="430">
        <f t="shared" si="228"/>
        <v>3182</v>
      </c>
      <c r="AD812" s="430">
        <f t="shared" si="228"/>
        <v>0</v>
      </c>
      <c r="AE812" s="430">
        <f t="shared" si="228"/>
        <v>3316.7007829999998</v>
      </c>
      <c r="AF812" s="430">
        <f t="shared" si="228"/>
        <v>57182.700783</v>
      </c>
      <c r="AG812" s="430">
        <f t="shared" si="228"/>
        <v>50684</v>
      </c>
      <c r="AH812" s="430">
        <f t="shared" si="228"/>
        <v>0</v>
      </c>
      <c r="AI812" s="430">
        <f t="shared" si="228"/>
        <v>3182</v>
      </c>
      <c r="AJ812" s="430">
        <f t="shared" si="228"/>
        <v>0</v>
      </c>
      <c r="AK812" s="430">
        <f t="shared" si="228"/>
        <v>3316.7007829999998</v>
      </c>
      <c r="AL812" s="436"/>
      <c r="AM812" s="435"/>
      <c r="AS812" s="269">
        <f t="shared" si="219"/>
        <v>2253.0520000000033</v>
      </c>
      <c r="AT812" s="269">
        <f t="shared" si="220"/>
        <v>50684</v>
      </c>
      <c r="AU812" s="269">
        <f t="shared" si="221"/>
        <v>0</v>
      </c>
      <c r="AV812" s="269">
        <f t="shared" si="222"/>
        <v>2163.4210000000021</v>
      </c>
      <c r="AW812" s="269">
        <f t="shared" si="223"/>
        <v>2253.0520000000033</v>
      </c>
    </row>
    <row r="813" spans="1:49" s="273" customFormat="1" ht="30" hidden="1" customHeight="1" outlineLevel="1">
      <c r="A813" s="426"/>
      <c r="B813" s="427" t="s">
        <v>2384</v>
      </c>
      <c r="C813" s="427">
        <v>7602535</v>
      </c>
      <c r="D813" s="426" t="s">
        <v>2385</v>
      </c>
      <c r="E813" s="426" t="s">
        <v>2386</v>
      </c>
      <c r="F813" s="426" t="s">
        <v>2387</v>
      </c>
      <c r="G813" s="426" t="s">
        <v>272</v>
      </c>
      <c r="H813" s="426" t="s">
        <v>2388</v>
      </c>
      <c r="I813" s="431">
        <v>1500</v>
      </c>
      <c r="J813" s="431">
        <v>1477</v>
      </c>
      <c r="K813" s="431"/>
      <c r="L813" s="431"/>
      <c r="M813" s="431">
        <v>23</v>
      </c>
      <c r="N813" s="330"/>
      <c r="O813" s="431">
        <f t="shared" ref="O813:O844" si="229">SUM(P813:S813)</f>
        <v>1500</v>
      </c>
      <c r="P813" s="431">
        <v>1477</v>
      </c>
      <c r="Q813" s="330"/>
      <c r="R813" s="431"/>
      <c r="S813" s="431">
        <v>23</v>
      </c>
      <c r="T813" s="431"/>
      <c r="U813" s="431"/>
      <c r="V813" s="431"/>
      <c r="W813" s="431"/>
      <c r="X813" s="431"/>
      <c r="Y813" s="431"/>
      <c r="Z813" s="431">
        <v>787</v>
      </c>
      <c r="AA813" s="431">
        <v>764</v>
      </c>
      <c r="AB813" s="431"/>
      <c r="AC813" s="431"/>
      <c r="AD813" s="431"/>
      <c r="AE813" s="431">
        <v>23</v>
      </c>
      <c r="AF813" s="431">
        <v>787</v>
      </c>
      <c r="AG813" s="431">
        <v>764</v>
      </c>
      <c r="AH813" s="431"/>
      <c r="AI813" s="431"/>
      <c r="AJ813" s="431"/>
      <c r="AK813" s="431">
        <v>23</v>
      </c>
      <c r="AL813" s="438"/>
      <c r="AM813" s="435"/>
      <c r="AS813" s="269">
        <f t="shared" si="219"/>
        <v>713</v>
      </c>
      <c r="AT813" s="269">
        <f t="shared" si="220"/>
        <v>764</v>
      </c>
      <c r="AU813" s="269">
        <f t="shared" si="221"/>
        <v>0</v>
      </c>
      <c r="AV813" s="269">
        <f t="shared" si="222"/>
        <v>713</v>
      </c>
      <c r="AW813" s="269">
        <f t="shared" si="223"/>
        <v>713</v>
      </c>
    </row>
    <row r="814" spans="1:49" s="273" customFormat="1" ht="30" hidden="1" customHeight="1" outlineLevel="1">
      <c r="A814" s="426"/>
      <c r="B814" s="427" t="s">
        <v>2389</v>
      </c>
      <c r="C814" s="427">
        <v>7603120</v>
      </c>
      <c r="D814" s="426" t="s">
        <v>773</v>
      </c>
      <c r="E814" s="426" t="s">
        <v>2390</v>
      </c>
      <c r="F814" s="426" t="s">
        <v>2391</v>
      </c>
      <c r="G814" s="426" t="s">
        <v>272</v>
      </c>
      <c r="H814" s="426" t="s">
        <v>2392</v>
      </c>
      <c r="I814" s="431">
        <v>500</v>
      </c>
      <c r="J814" s="431">
        <v>437.721</v>
      </c>
      <c r="K814" s="431"/>
      <c r="L814" s="431"/>
      <c r="M814" s="431">
        <v>62.279000000000003</v>
      </c>
      <c r="N814" s="330"/>
      <c r="O814" s="431">
        <f t="shared" si="229"/>
        <v>500</v>
      </c>
      <c r="P814" s="431">
        <v>459</v>
      </c>
      <c r="Q814" s="330"/>
      <c r="R814" s="431"/>
      <c r="S814" s="431">
        <v>41</v>
      </c>
      <c r="T814" s="431"/>
      <c r="U814" s="431"/>
      <c r="V814" s="431"/>
      <c r="W814" s="431"/>
      <c r="X814" s="431"/>
      <c r="Y814" s="431"/>
      <c r="Z814" s="431">
        <v>521.279</v>
      </c>
      <c r="AA814" s="431">
        <v>459</v>
      </c>
      <c r="AB814" s="431"/>
      <c r="AC814" s="431"/>
      <c r="AD814" s="431"/>
      <c r="AE814" s="431">
        <v>62.279000000000003</v>
      </c>
      <c r="AF814" s="431">
        <v>521.279</v>
      </c>
      <c r="AG814" s="431">
        <v>459</v>
      </c>
      <c r="AH814" s="431"/>
      <c r="AI814" s="431"/>
      <c r="AJ814" s="431"/>
      <c r="AK814" s="431">
        <v>62.279000000000003</v>
      </c>
      <c r="AL814" s="438" t="s">
        <v>761</v>
      </c>
      <c r="AM814" s="435"/>
      <c r="AS814" s="269">
        <f t="shared" si="219"/>
        <v>-21.278999999999996</v>
      </c>
      <c r="AT814" s="269">
        <f t="shared" si="220"/>
        <v>459</v>
      </c>
      <c r="AU814" s="269">
        <f t="shared" si="221"/>
        <v>0</v>
      </c>
      <c r="AV814" s="269">
        <f t="shared" si="222"/>
        <v>-21.278999999999996</v>
      </c>
      <c r="AW814" s="269">
        <f t="shared" si="223"/>
        <v>-21.278999999999996</v>
      </c>
    </row>
    <row r="815" spans="1:49" s="273" customFormat="1" ht="30" hidden="1" customHeight="1" outlineLevel="1">
      <c r="A815" s="426"/>
      <c r="B815" s="427" t="s">
        <v>2393</v>
      </c>
      <c r="C815" s="427">
        <v>7603122</v>
      </c>
      <c r="D815" s="426" t="s">
        <v>773</v>
      </c>
      <c r="E815" s="426" t="s">
        <v>720</v>
      </c>
      <c r="F815" s="426" t="s">
        <v>2394</v>
      </c>
      <c r="G815" s="426" t="s">
        <v>272</v>
      </c>
      <c r="H815" s="426" t="s">
        <v>2395</v>
      </c>
      <c r="I815" s="431">
        <v>934.55600000000004</v>
      </c>
      <c r="J815" s="431">
        <v>918</v>
      </c>
      <c r="K815" s="431"/>
      <c r="L815" s="431"/>
      <c r="M815" s="431">
        <v>17</v>
      </c>
      <c r="N815" s="330"/>
      <c r="O815" s="431">
        <f t="shared" si="229"/>
        <v>1150</v>
      </c>
      <c r="P815" s="431">
        <v>1133</v>
      </c>
      <c r="Q815" s="330"/>
      <c r="R815" s="431"/>
      <c r="S815" s="431">
        <v>17</v>
      </c>
      <c r="T815" s="431"/>
      <c r="U815" s="431"/>
      <c r="V815" s="431"/>
      <c r="W815" s="431"/>
      <c r="X815" s="431"/>
      <c r="Y815" s="431"/>
      <c r="Z815" s="431">
        <v>935</v>
      </c>
      <c r="AA815" s="431">
        <v>918</v>
      </c>
      <c r="AB815" s="431"/>
      <c r="AC815" s="431"/>
      <c r="AD815" s="431"/>
      <c r="AE815" s="431">
        <v>17</v>
      </c>
      <c r="AF815" s="431">
        <v>935</v>
      </c>
      <c r="AG815" s="431">
        <f>918</f>
        <v>918</v>
      </c>
      <c r="AH815" s="431"/>
      <c r="AI815" s="431"/>
      <c r="AJ815" s="431"/>
      <c r="AK815" s="431">
        <v>17</v>
      </c>
      <c r="AL815" s="438"/>
      <c r="AM815" s="435"/>
      <c r="AS815" s="269">
        <f t="shared" si="219"/>
        <v>-0.44399999999995998</v>
      </c>
      <c r="AT815" s="269">
        <f t="shared" si="220"/>
        <v>918</v>
      </c>
      <c r="AU815" s="269">
        <f t="shared" si="221"/>
        <v>0</v>
      </c>
      <c r="AV815" s="269">
        <f t="shared" si="222"/>
        <v>0</v>
      </c>
      <c r="AW815" s="269">
        <f t="shared" si="223"/>
        <v>-0.44399999999995998</v>
      </c>
    </row>
    <row r="816" spans="1:49" s="273" customFormat="1" ht="30" hidden="1" customHeight="1" outlineLevel="1">
      <c r="A816" s="426"/>
      <c r="B816" s="427" t="s">
        <v>2396</v>
      </c>
      <c r="C816" s="427">
        <v>7599000</v>
      </c>
      <c r="D816" s="426" t="s">
        <v>809</v>
      </c>
      <c r="E816" s="426" t="s">
        <v>678</v>
      </c>
      <c r="F816" s="426" t="s">
        <v>2397</v>
      </c>
      <c r="G816" s="426" t="s">
        <v>272</v>
      </c>
      <c r="H816" s="426" t="s">
        <v>2398</v>
      </c>
      <c r="I816" s="431">
        <v>384.86099999999999</v>
      </c>
      <c r="J816" s="431">
        <v>336</v>
      </c>
      <c r="K816" s="431"/>
      <c r="L816" s="431"/>
      <c r="M816" s="431">
        <v>48.860999999999997</v>
      </c>
      <c r="N816" s="330"/>
      <c r="O816" s="431">
        <f t="shared" si="229"/>
        <v>400</v>
      </c>
      <c r="P816" s="431">
        <v>336</v>
      </c>
      <c r="Q816" s="330"/>
      <c r="R816" s="431"/>
      <c r="S816" s="431">
        <v>64</v>
      </c>
      <c r="T816" s="431"/>
      <c r="U816" s="431"/>
      <c r="V816" s="431"/>
      <c r="W816" s="431"/>
      <c r="X816" s="431"/>
      <c r="Y816" s="431"/>
      <c r="Z816" s="431">
        <v>384.86099999999999</v>
      </c>
      <c r="AA816" s="431">
        <v>336</v>
      </c>
      <c r="AB816" s="431"/>
      <c r="AC816" s="431"/>
      <c r="AD816" s="431"/>
      <c r="AE816" s="431">
        <v>48.860999999999997</v>
      </c>
      <c r="AF816" s="431">
        <v>384.86099999999999</v>
      </c>
      <c r="AG816" s="431">
        <v>336</v>
      </c>
      <c r="AH816" s="431"/>
      <c r="AI816" s="431"/>
      <c r="AJ816" s="431"/>
      <c r="AK816" s="431">
        <v>48.860999999999997</v>
      </c>
      <c r="AL816" s="438" t="s">
        <v>761</v>
      </c>
      <c r="AM816" s="435"/>
      <c r="AS816" s="269">
        <f t="shared" si="219"/>
        <v>0</v>
      </c>
      <c r="AT816" s="269">
        <f t="shared" si="220"/>
        <v>336</v>
      </c>
      <c r="AU816" s="269">
        <f t="shared" si="221"/>
        <v>0</v>
      </c>
      <c r="AV816" s="269">
        <f t="shared" si="222"/>
        <v>0</v>
      </c>
      <c r="AW816" s="269">
        <f t="shared" si="223"/>
        <v>0</v>
      </c>
    </row>
    <row r="817" spans="1:49" s="273" customFormat="1" ht="30" hidden="1" customHeight="1" outlineLevel="1">
      <c r="A817" s="426"/>
      <c r="B817" s="427" t="s">
        <v>2399</v>
      </c>
      <c r="C817" s="427">
        <v>7598999</v>
      </c>
      <c r="D817" s="426" t="s">
        <v>809</v>
      </c>
      <c r="E817" s="426" t="s">
        <v>678</v>
      </c>
      <c r="F817" s="426" t="s">
        <v>2400</v>
      </c>
      <c r="G817" s="426" t="s">
        <v>272</v>
      </c>
      <c r="H817" s="426" t="s">
        <v>2401</v>
      </c>
      <c r="I817" s="431">
        <v>349.89100000000002</v>
      </c>
      <c r="J817" s="431">
        <v>305.76400000000001</v>
      </c>
      <c r="K817" s="431"/>
      <c r="L817" s="431"/>
      <c r="M817" s="431">
        <v>44.127000000000002</v>
      </c>
      <c r="N817" s="330"/>
      <c r="O817" s="431">
        <f t="shared" si="229"/>
        <v>1570</v>
      </c>
      <c r="P817" s="431">
        <v>1546</v>
      </c>
      <c r="Q817" s="330"/>
      <c r="R817" s="431"/>
      <c r="S817" s="431">
        <v>24</v>
      </c>
      <c r="T817" s="431"/>
      <c r="U817" s="431"/>
      <c r="V817" s="431"/>
      <c r="W817" s="431"/>
      <c r="X817" s="431"/>
      <c r="Y817" s="431"/>
      <c r="Z817" s="431">
        <v>349.89100000000002</v>
      </c>
      <c r="AA817" s="431">
        <v>312</v>
      </c>
      <c r="AB817" s="431"/>
      <c r="AC817" s="431"/>
      <c r="AD817" s="431"/>
      <c r="AE817" s="431">
        <v>37.890999999999998</v>
      </c>
      <c r="AF817" s="431">
        <v>349.89100000000002</v>
      </c>
      <c r="AG817" s="431">
        <v>312</v>
      </c>
      <c r="AH817" s="431"/>
      <c r="AI817" s="431"/>
      <c r="AJ817" s="431"/>
      <c r="AK817" s="431">
        <v>37.890999999999998</v>
      </c>
      <c r="AL817" s="438" t="s">
        <v>761</v>
      </c>
      <c r="AM817" s="435"/>
      <c r="AS817" s="269">
        <f t="shared" si="219"/>
        <v>0</v>
      </c>
      <c r="AT817" s="269">
        <f t="shared" si="220"/>
        <v>312</v>
      </c>
      <c r="AU817" s="269">
        <f t="shared" si="221"/>
        <v>0</v>
      </c>
      <c r="AV817" s="269">
        <f t="shared" si="222"/>
        <v>-6.23599999999999</v>
      </c>
      <c r="AW817" s="269">
        <f t="shared" si="223"/>
        <v>0</v>
      </c>
    </row>
    <row r="818" spans="1:49" s="273" customFormat="1" ht="30" hidden="1" customHeight="1" outlineLevel="1">
      <c r="A818" s="426"/>
      <c r="B818" s="427" t="s">
        <v>2402</v>
      </c>
      <c r="C818" s="427">
        <v>7603127</v>
      </c>
      <c r="D818" s="426" t="s">
        <v>809</v>
      </c>
      <c r="E818" s="426" t="s">
        <v>678</v>
      </c>
      <c r="F818" s="426" t="s">
        <v>2403</v>
      </c>
      <c r="G818" s="426" t="s">
        <v>272</v>
      </c>
      <c r="H818" s="426" t="s">
        <v>2404</v>
      </c>
      <c r="I818" s="431">
        <v>1521.731</v>
      </c>
      <c r="J818" s="431">
        <v>1498</v>
      </c>
      <c r="K818" s="431"/>
      <c r="L818" s="431"/>
      <c r="M818" s="431">
        <v>23.731000000000002</v>
      </c>
      <c r="N818" s="330"/>
      <c r="O818" s="431">
        <f t="shared" si="229"/>
        <v>1570</v>
      </c>
      <c r="P818" s="431">
        <v>1546</v>
      </c>
      <c r="Q818" s="330"/>
      <c r="R818" s="431"/>
      <c r="S818" s="431">
        <v>24</v>
      </c>
      <c r="T818" s="431"/>
      <c r="U818" s="431"/>
      <c r="V818" s="431"/>
      <c r="W818" s="431"/>
      <c r="X818" s="431"/>
      <c r="Y818" s="431"/>
      <c r="Z818" s="431">
        <f>AA818+AE818</f>
        <v>939.73099999999999</v>
      </c>
      <c r="AA818" s="431">
        <f>780+136</f>
        <v>916</v>
      </c>
      <c r="AB818" s="431"/>
      <c r="AC818" s="431"/>
      <c r="AD818" s="431"/>
      <c r="AE818" s="431">
        <v>23.731000000000002</v>
      </c>
      <c r="AF818" s="431">
        <f>AG818+AK818</f>
        <v>939.73099999999999</v>
      </c>
      <c r="AG818" s="431">
        <f>780+136</f>
        <v>916</v>
      </c>
      <c r="AH818" s="431"/>
      <c r="AI818" s="431"/>
      <c r="AJ818" s="431"/>
      <c r="AK818" s="431">
        <v>23.731000000000002</v>
      </c>
      <c r="AL818" s="438"/>
      <c r="AM818" s="435"/>
      <c r="AS818" s="269">
        <f t="shared" si="219"/>
        <v>582</v>
      </c>
      <c r="AT818" s="269">
        <f t="shared" si="220"/>
        <v>916</v>
      </c>
      <c r="AU818" s="269">
        <f t="shared" si="221"/>
        <v>0</v>
      </c>
      <c r="AV818" s="269">
        <f t="shared" si="222"/>
        <v>582</v>
      </c>
      <c r="AW818" s="269">
        <f t="shared" si="223"/>
        <v>582</v>
      </c>
    </row>
    <row r="819" spans="1:49" s="273" customFormat="1" ht="30" hidden="1" customHeight="1" outlineLevel="1">
      <c r="A819" s="426"/>
      <c r="B819" s="427" t="s">
        <v>2405</v>
      </c>
      <c r="C819" s="427">
        <v>7603123</v>
      </c>
      <c r="D819" s="426" t="s">
        <v>785</v>
      </c>
      <c r="E819" s="426" t="s">
        <v>736</v>
      </c>
      <c r="F819" s="426" t="s">
        <v>2406</v>
      </c>
      <c r="G819" s="426" t="s">
        <v>272</v>
      </c>
      <c r="H819" s="426" t="s">
        <v>2407</v>
      </c>
      <c r="I819" s="431">
        <v>1450.127</v>
      </c>
      <c r="J819" s="431">
        <v>1428</v>
      </c>
      <c r="K819" s="431"/>
      <c r="L819" s="431"/>
      <c r="M819" s="431">
        <v>22.126999999999999</v>
      </c>
      <c r="N819" s="330"/>
      <c r="O819" s="431">
        <f t="shared" si="229"/>
        <v>1484</v>
      </c>
      <c r="P819" s="431">
        <v>1462</v>
      </c>
      <c r="Q819" s="330"/>
      <c r="R819" s="431"/>
      <c r="S819" s="431">
        <v>22</v>
      </c>
      <c r="T819" s="431"/>
      <c r="U819" s="431"/>
      <c r="V819" s="431"/>
      <c r="W819" s="431"/>
      <c r="X819" s="431"/>
      <c r="Y819" s="431"/>
      <c r="Z819" s="431">
        <v>1332.127</v>
      </c>
      <c r="AA819" s="431">
        <v>1310</v>
      </c>
      <c r="AB819" s="431"/>
      <c r="AC819" s="431"/>
      <c r="AD819" s="431"/>
      <c r="AE819" s="431">
        <v>22.126999999999999</v>
      </c>
      <c r="AF819" s="431">
        <v>1332.127</v>
      </c>
      <c r="AG819" s="431">
        <v>1310</v>
      </c>
      <c r="AH819" s="431"/>
      <c r="AI819" s="431"/>
      <c r="AJ819" s="431"/>
      <c r="AK819" s="431">
        <v>22.126999999999999</v>
      </c>
      <c r="AL819" s="438"/>
      <c r="AM819" s="435"/>
      <c r="AS819" s="269">
        <f t="shared" si="219"/>
        <v>118</v>
      </c>
      <c r="AT819" s="269">
        <f t="shared" si="220"/>
        <v>1310</v>
      </c>
      <c r="AU819" s="269">
        <f t="shared" si="221"/>
        <v>0</v>
      </c>
      <c r="AV819" s="269">
        <f t="shared" si="222"/>
        <v>118</v>
      </c>
      <c r="AW819" s="269">
        <f t="shared" si="223"/>
        <v>118</v>
      </c>
    </row>
    <row r="820" spans="1:49" s="273" customFormat="1" ht="30" hidden="1" customHeight="1" outlineLevel="1">
      <c r="A820" s="426"/>
      <c r="B820" s="427" t="s">
        <v>2408</v>
      </c>
      <c r="C820" s="427">
        <v>7603152</v>
      </c>
      <c r="D820" s="426" t="s">
        <v>2409</v>
      </c>
      <c r="E820" s="426" t="s">
        <v>661</v>
      </c>
      <c r="F820" s="426" t="s">
        <v>2410</v>
      </c>
      <c r="G820" s="426" t="s">
        <v>272</v>
      </c>
      <c r="H820" s="426" t="s">
        <v>2411</v>
      </c>
      <c r="I820" s="431">
        <v>756.88699999999994</v>
      </c>
      <c r="J820" s="431">
        <v>745</v>
      </c>
      <c r="K820" s="431"/>
      <c r="L820" s="431"/>
      <c r="M820" s="431">
        <v>11.886999999999899</v>
      </c>
      <c r="N820" s="330"/>
      <c r="O820" s="431">
        <f t="shared" si="229"/>
        <v>787</v>
      </c>
      <c r="P820" s="431">
        <v>775</v>
      </c>
      <c r="Q820" s="330"/>
      <c r="R820" s="431"/>
      <c r="S820" s="431">
        <v>12</v>
      </c>
      <c r="T820" s="431"/>
      <c r="U820" s="431"/>
      <c r="V820" s="431"/>
      <c r="W820" s="431"/>
      <c r="X820" s="431"/>
      <c r="Y820" s="431"/>
      <c r="Z820" s="431">
        <v>704.88699999999994</v>
      </c>
      <c r="AA820" s="431">
        <v>693</v>
      </c>
      <c r="AB820" s="431"/>
      <c r="AC820" s="431"/>
      <c r="AD820" s="431"/>
      <c r="AE820" s="431">
        <v>11.886999999999899</v>
      </c>
      <c r="AF820" s="431">
        <v>704.88699999999994</v>
      </c>
      <c r="AG820" s="431">
        <v>693</v>
      </c>
      <c r="AH820" s="431"/>
      <c r="AI820" s="431"/>
      <c r="AJ820" s="431"/>
      <c r="AK820" s="431">
        <v>11.886999999999899</v>
      </c>
      <c r="AL820" s="438"/>
      <c r="AM820" s="435"/>
      <c r="AS820" s="269">
        <f t="shared" si="219"/>
        <v>52</v>
      </c>
      <c r="AT820" s="269">
        <f t="shared" si="220"/>
        <v>693</v>
      </c>
      <c r="AU820" s="269">
        <f t="shared" si="221"/>
        <v>0</v>
      </c>
      <c r="AV820" s="269">
        <f t="shared" si="222"/>
        <v>52</v>
      </c>
      <c r="AW820" s="269">
        <f t="shared" si="223"/>
        <v>52</v>
      </c>
    </row>
    <row r="821" spans="1:49" s="273" customFormat="1" ht="30" hidden="1" customHeight="1" outlineLevel="1">
      <c r="A821" s="426"/>
      <c r="B821" s="427" t="s">
        <v>2412</v>
      </c>
      <c r="C821" s="427">
        <v>7605089</v>
      </c>
      <c r="D821" s="426" t="s">
        <v>2409</v>
      </c>
      <c r="E821" s="426" t="s">
        <v>661</v>
      </c>
      <c r="F821" s="426" t="s">
        <v>2413</v>
      </c>
      <c r="G821" s="426" t="s">
        <v>272</v>
      </c>
      <c r="H821" s="426" t="s">
        <v>2414</v>
      </c>
      <c r="I821" s="431">
        <v>999.89300000000003</v>
      </c>
      <c r="J821" s="431">
        <v>839.98800000000006</v>
      </c>
      <c r="K821" s="431"/>
      <c r="L821" s="431"/>
      <c r="M821" s="431">
        <v>159.905</v>
      </c>
      <c r="N821" s="330"/>
      <c r="O821" s="431">
        <f t="shared" si="229"/>
        <v>1000</v>
      </c>
      <c r="P821" s="431">
        <v>900</v>
      </c>
      <c r="Q821" s="330"/>
      <c r="R821" s="431"/>
      <c r="S821" s="431">
        <v>100</v>
      </c>
      <c r="T821" s="431"/>
      <c r="U821" s="431"/>
      <c r="V821" s="431"/>
      <c r="W821" s="431"/>
      <c r="X821" s="431"/>
      <c r="Y821" s="431"/>
      <c r="Z821" s="431">
        <v>1059.905</v>
      </c>
      <c r="AA821" s="431">
        <v>900</v>
      </c>
      <c r="AB821" s="431"/>
      <c r="AC821" s="431"/>
      <c r="AD821" s="431"/>
      <c r="AE821" s="431">
        <v>159.905</v>
      </c>
      <c r="AF821" s="431">
        <v>1059.905</v>
      </c>
      <c r="AG821" s="431">
        <v>900</v>
      </c>
      <c r="AH821" s="431"/>
      <c r="AI821" s="431"/>
      <c r="AJ821" s="431"/>
      <c r="AK821" s="431">
        <v>159.905</v>
      </c>
      <c r="AL821" s="438" t="s">
        <v>761</v>
      </c>
      <c r="AM821" s="435"/>
      <c r="AS821" s="269">
        <f t="shared" si="219"/>
        <v>-60.011999999999944</v>
      </c>
      <c r="AT821" s="269">
        <f t="shared" si="220"/>
        <v>900</v>
      </c>
      <c r="AU821" s="269">
        <f t="shared" si="221"/>
        <v>0</v>
      </c>
      <c r="AV821" s="269">
        <f t="shared" si="222"/>
        <v>-60.011999999999944</v>
      </c>
      <c r="AW821" s="269">
        <f t="shared" si="223"/>
        <v>-60.011999999999944</v>
      </c>
    </row>
    <row r="822" spans="1:49" s="273" customFormat="1" ht="30" hidden="1" customHeight="1" outlineLevel="1">
      <c r="A822" s="426"/>
      <c r="B822" s="427" t="s">
        <v>2415</v>
      </c>
      <c r="C822" s="427">
        <v>7603139</v>
      </c>
      <c r="D822" s="426" t="s">
        <v>435</v>
      </c>
      <c r="E822" s="426" t="s">
        <v>436</v>
      </c>
      <c r="F822" s="426" t="s">
        <v>2406</v>
      </c>
      <c r="G822" s="426" t="s">
        <v>272</v>
      </c>
      <c r="H822" s="426" t="s">
        <v>2416</v>
      </c>
      <c r="I822" s="431">
        <v>1512.2460000000001</v>
      </c>
      <c r="J822" s="431">
        <v>1488</v>
      </c>
      <c r="K822" s="431"/>
      <c r="L822" s="431"/>
      <c r="M822" s="431">
        <v>24.246000000000102</v>
      </c>
      <c r="N822" s="330"/>
      <c r="O822" s="431">
        <f t="shared" si="229"/>
        <v>1568</v>
      </c>
      <c r="P822" s="431">
        <v>1544</v>
      </c>
      <c r="Q822" s="330"/>
      <c r="R822" s="431"/>
      <c r="S822" s="431">
        <v>24</v>
      </c>
      <c r="T822" s="431"/>
      <c r="U822" s="431"/>
      <c r="V822" s="431"/>
      <c r="W822" s="431"/>
      <c r="X822" s="431"/>
      <c r="Y822" s="431"/>
      <c r="Z822" s="431">
        <v>1440.2460000000001</v>
      </c>
      <c r="AA822" s="431">
        <v>1416</v>
      </c>
      <c r="AB822" s="431"/>
      <c r="AC822" s="431"/>
      <c r="AD822" s="431"/>
      <c r="AE822" s="431">
        <v>24.246000000000102</v>
      </c>
      <c r="AF822" s="431">
        <v>1440.2460000000001</v>
      </c>
      <c r="AG822" s="431">
        <v>1416</v>
      </c>
      <c r="AH822" s="431"/>
      <c r="AI822" s="431"/>
      <c r="AJ822" s="431"/>
      <c r="AK822" s="431">
        <v>24.246000000000102</v>
      </c>
      <c r="AL822" s="438"/>
      <c r="AM822" s="435"/>
      <c r="AS822" s="269">
        <f t="shared" si="219"/>
        <v>72</v>
      </c>
      <c r="AT822" s="269">
        <f t="shared" si="220"/>
        <v>1416</v>
      </c>
      <c r="AU822" s="269">
        <f t="shared" si="221"/>
        <v>0</v>
      </c>
      <c r="AV822" s="269">
        <f t="shared" si="222"/>
        <v>72</v>
      </c>
      <c r="AW822" s="269">
        <f t="shared" si="223"/>
        <v>72</v>
      </c>
    </row>
    <row r="823" spans="1:49" s="273" customFormat="1" ht="30" hidden="1" customHeight="1" outlineLevel="1">
      <c r="A823" s="426"/>
      <c r="B823" s="427" t="s">
        <v>2417</v>
      </c>
      <c r="C823" s="427">
        <v>7598159</v>
      </c>
      <c r="D823" s="426" t="s">
        <v>807</v>
      </c>
      <c r="E823" s="426" t="s">
        <v>655</v>
      </c>
      <c r="F823" s="426" t="s">
        <v>2418</v>
      </c>
      <c r="G823" s="426" t="s">
        <v>272</v>
      </c>
      <c r="H823" s="426" t="s">
        <v>2419</v>
      </c>
      <c r="I823" s="431">
        <v>949.83399999999995</v>
      </c>
      <c r="J823" s="431">
        <v>831.25400000000002</v>
      </c>
      <c r="K823" s="431"/>
      <c r="L823" s="431"/>
      <c r="M823" s="431">
        <v>118.58</v>
      </c>
      <c r="N823" s="330"/>
      <c r="O823" s="431">
        <f t="shared" si="229"/>
        <v>950</v>
      </c>
      <c r="P823" s="431">
        <v>880</v>
      </c>
      <c r="Q823" s="330"/>
      <c r="R823" s="431"/>
      <c r="S823" s="431">
        <v>70</v>
      </c>
      <c r="T823" s="431"/>
      <c r="U823" s="431"/>
      <c r="V823" s="431"/>
      <c r="W823" s="431"/>
      <c r="X823" s="431"/>
      <c r="Y823" s="431"/>
      <c r="Z823" s="431">
        <v>998.58</v>
      </c>
      <c r="AA823" s="431">
        <v>880</v>
      </c>
      <c r="AB823" s="431"/>
      <c r="AC823" s="431"/>
      <c r="AD823" s="431"/>
      <c r="AE823" s="431">
        <v>118.58</v>
      </c>
      <c r="AF823" s="431">
        <v>998.58</v>
      </c>
      <c r="AG823" s="431">
        <v>880</v>
      </c>
      <c r="AH823" s="431"/>
      <c r="AI823" s="431"/>
      <c r="AJ823" s="431"/>
      <c r="AK823" s="431">
        <v>118.58</v>
      </c>
      <c r="AL823" s="438" t="s">
        <v>761</v>
      </c>
      <c r="AM823" s="435"/>
      <c r="AS823" s="269">
        <f t="shared" si="219"/>
        <v>-48.746000000000095</v>
      </c>
      <c r="AT823" s="269">
        <f t="shared" si="220"/>
        <v>880</v>
      </c>
      <c r="AU823" s="269">
        <f t="shared" si="221"/>
        <v>0</v>
      </c>
      <c r="AV823" s="269">
        <f t="shared" si="222"/>
        <v>-48.745999999999981</v>
      </c>
      <c r="AW823" s="269">
        <f t="shared" si="223"/>
        <v>-48.746000000000095</v>
      </c>
    </row>
    <row r="824" spans="1:49" s="273" customFormat="1" ht="30" hidden="1" customHeight="1" outlineLevel="1">
      <c r="A824" s="426"/>
      <c r="B824" s="427" t="s">
        <v>2420</v>
      </c>
      <c r="C824" s="427">
        <v>7603147</v>
      </c>
      <c r="D824" s="426" t="s">
        <v>807</v>
      </c>
      <c r="E824" s="426" t="s">
        <v>655</v>
      </c>
      <c r="F824" s="426" t="s">
        <v>2421</v>
      </c>
      <c r="G824" s="426" t="s">
        <v>272</v>
      </c>
      <c r="H824" s="426" t="s">
        <v>2422</v>
      </c>
      <c r="I824" s="431">
        <v>1219.8389999999999</v>
      </c>
      <c r="J824" s="431">
        <v>1202</v>
      </c>
      <c r="K824" s="431"/>
      <c r="L824" s="431"/>
      <c r="M824" s="431">
        <v>17.838999999999899</v>
      </c>
      <c r="N824" s="330"/>
      <c r="O824" s="431">
        <f t="shared" si="229"/>
        <v>1220</v>
      </c>
      <c r="P824" s="431">
        <v>1202</v>
      </c>
      <c r="Q824" s="330"/>
      <c r="R824" s="431"/>
      <c r="S824" s="431">
        <v>18</v>
      </c>
      <c r="T824" s="431"/>
      <c r="U824" s="431"/>
      <c r="V824" s="431"/>
      <c r="W824" s="431"/>
      <c r="X824" s="431"/>
      <c r="Y824" s="431"/>
      <c r="Z824" s="431">
        <v>1126.8389999999999</v>
      </c>
      <c r="AA824" s="431">
        <v>1109</v>
      </c>
      <c r="AB824" s="431"/>
      <c r="AC824" s="431"/>
      <c r="AD824" s="431"/>
      <c r="AE824" s="431">
        <v>17.838999999999899</v>
      </c>
      <c r="AF824" s="431">
        <v>1126.8389999999999</v>
      </c>
      <c r="AG824" s="431">
        <v>1109</v>
      </c>
      <c r="AH824" s="431"/>
      <c r="AI824" s="431"/>
      <c r="AJ824" s="431"/>
      <c r="AK824" s="431">
        <v>17.838999999999899</v>
      </c>
      <c r="AL824" s="438"/>
      <c r="AM824" s="435"/>
      <c r="AS824" s="269">
        <f t="shared" si="219"/>
        <v>93</v>
      </c>
      <c r="AT824" s="269">
        <f t="shared" si="220"/>
        <v>1109</v>
      </c>
      <c r="AU824" s="269">
        <f t="shared" si="221"/>
        <v>0</v>
      </c>
      <c r="AV824" s="269">
        <f t="shared" si="222"/>
        <v>93</v>
      </c>
      <c r="AW824" s="269">
        <f t="shared" si="223"/>
        <v>93</v>
      </c>
    </row>
    <row r="825" spans="1:49" s="273" customFormat="1" ht="30" hidden="1" customHeight="1" outlineLevel="1">
      <c r="A825" s="426"/>
      <c r="B825" s="427" t="s">
        <v>2423</v>
      </c>
      <c r="C825" s="427">
        <v>7603144</v>
      </c>
      <c r="D825" s="426" t="s">
        <v>798</v>
      </c>
      <c r="E825" s="426" t="s">
        <v>671</v>
      </c>
      <c r="F825" s="426" t="s">
        <v>2424</v>
      </c>
      <c r="G825" s="426" t="s">
        <v>272</v>
      </c>
      <c r="H825" s="426" t="s">
        <v>2425</v>
      </c>
      <c r="I825" s="431">
        <v>958</v>
      </c>
      <c r="J825" s="431">
        <v>944</v>
      </c>
      <c r="K825" s="431"/>
      <c r="L825" s="431"/>
      <c r="M825" s="431">
        <v>14</v>
      </c>
      <c r="N825" s="330"/>
      <c r="O825" s="431">
        <f t="shared" si="229"/>
        <v>958</v>
      </c>
      <c r="P825" s="431">
        <v>944</v>
      </c>
      <c r="Q825" s="330"/>
      <c r="R825" s="431"/>
      <c r="S825" s="431">
        <v>14</v>
      </c>
      <c r="T825" s="431"/>
      <c r="U825" s="431"/>
      <c r="V825" s="431"/>
      <c r="W825" s="431"/>
      <c r="X825" s="431"/>
      <c r="Y825" s="431"/>
      <c r="Z825" s="431">
        <v>900</v>
      </c>
      <c r="AA825" s="431">
        <v>886</v>
      </c>
      <c r="AB825" s="431"/>
      <c r="AC825" s="431"/>
      <c r="AD825" s="431"/>
      <c r="AE825" s="431">
        <v>14</v>
      </c>
      <c r="AF825" s="431">
        <v>900</v>
      </c>
      <c r="AG825" s="431">
        <v>886</v>
      </c>
      <c r="AH825" s="431"/>
      <c r="AI825" s="431"/>
      <c r="AJ825" s="431"/>
      <c r="AK825" s="431">
        <v>14</v>
      </c>
      <c r="AL825" s="438"/>
      <c r="AM825" s="435"/>
      <c r="AS825" s="269">
        <f t="shared" si="219"/>
        <v>58</v>
      </c>
      <c r="AT825" s="269">
        <f t="shared" si="220"/>
        <v>886</v>
      </c>
      <c r="AU825" s="269">
        <f t="shared" si="221"/>
        <v>0</v>
      </c>
      <c r="AV825" s="269">
        <f t="shared" si="222"/>
        <v>58</v>
      </c>
      <c r="AW825" s="269">
        <f t="shared" si="223"/>
        <v>58</v>
      </c>
    </row>
    <row r="826" spans="1:49" s="273" customFormat="1" ht="30" hidden="1" customHeight="1" outlineLevel="1">
      <c r="A826" s="426"/>
      <c r="B826" s="427" t="s">
        <v>2426</v>
      </c>
      <c r="C826" s="427">
        <v>7603149</v>
      </c>
      <c r="D826" s="426" t="s">
        <v>766</v>
      </c>
      <c r="E826" s="426" t="s">
        <v>697</v>
      </c>
      <c r="F826" s="426" t="s">
        <v>2427</v>
      </c>
      <c r="G826" s="426" t="s">
        <v>272</v>
      </c>
      <c r="H826" s="426" t="s">
        <v>2428</v>
      </c>
      <c r="I826" s="431">
        <v>480</v>
      </c>
      <c r="J826" s="431">
        <v>473</v>
      </c>
      <c r="K826" s="431"/>
      <c r="L826" s="431"/>
      <c r="M826" s="431">
        <v>7</v>
      </c>
      <c r="N826" s="330"/>
      <c r="O826" s="431">
        <f t="shared" si="229"/>
        <v>480</v>
      </c>
      <c r="P826" s="431">
        <v>473</v>
      </c>
      <c r="Q826" s="330"/>
      <c r="R826" s="431"/>
      <c r="S826" s="431">
        <v>7</v>
      </c>
      <c r="T826" s="431"/>
      <c r="U826" s="431"/>
      <c r="V826" s="431"/>
      <c r="W826" s="431"/>
      <c r="X826" s="431"/>
      <c r="Y826" s="431"/>
      <c r="Z826" s="431">
        <v>463</v>
      </c>
      <c r="AA826" s="431">
        <v>456</v>
      </c>
      <c r="AB826" s="431"/>
      <c r="AC826" s="431"/>
      <c r="AD826" s="431"/>
      <c r="AE826" s="431">
        <v>7</v>
      </c>
      <c r="AF826" s="431">
        <v>463</v>
      </c>
      <c r="AG826" s="431">
        <v>456</v>
      </c>
      <c r="AH826" s="431"/>
      <c r="AI826" s="431"/>
      <c r="AJ826" s="431"/>
      <c r="AK826" s="431">
        <v>7</v>
      </c>
      <c r="AL826" s="438"/>
      <c r="AM826" s="435"/>
      <c r="AS826" s="269">
        <f t="shared" si="219"/>
        <v>17</v>
      </c>
      <c r="AT826" s="269">
        <f t="shared" si="220"/>
        <v>456</v>
      </c>
      <c r="AU826" s="269">
        <f t="shared" si="221"/>
        <v>0</v>
      </c>
      <c r="AV826" s="269">
        <f t="shared" si="222"/>
        <v>17</v>
      </c>
      <c r="AW826" s="269">
        <f t="shared" si="223"/>
        <v>17</v>
      </c>
    </row>
    <row r="827" spans="1:49" s="273" customFormat="1" ht="30" hidden="1" customHeight="1" outlineLevel="1">
      <c r="A827" s="426"/>
      <c r="B827" s="427" t="s">
        <v>2429</v>
      </c>
      <c r="C827" s="427">
        <v>7603135</v>
      </c>
      <c r="D827" s="426" t="s">
        <v>2430</v>
      </c>
      <c r="E827" s="426" t="s">
        <v>46</v>
      </c>
      <c r="F827" s="426" t="s">
        <v>2431</v>
      </c>
      <c r="G827" s="426" t="s">
        <v>272</v>
      </c>
      <c r="H827" s="426" t="s">
        <v>2432</v>
      </c>
      <c r="I827" s="431">
        <v>950</v>
      </c>
      <c r="J827" s="431">
        <v>936</v>
      </c>
      <c r="K827" s="431"/>
      <c r="L827" s="431"/>
      <c r="M827" s="431">
        <v>14</v>
      </c>
      <c r="N827" s="330"/>
      <c r="O827" s="431">
        <f t="shared" si="229"/>
        <v>950</v>
      </c>
      <c r="P827" s="431">
        <v>936</v>
      </c>
      <c r="Q827" s="330"/>
      <c r="R827" s="431"/>
      <c r="S827" s="431">
        <v>14</v>
      </c>
      <c r="T827" s="431"/>
      <c r="U827" s="431"/>
      <c r="V827" s="431"/>
      <c r="W827" s="431"/>
      <c r="X827" s="431"/>
      <c r="Y827" s="431"/>
      <c r="Z827" s="431">
        <v>944</v>
      </c>
      <c r="AA827" s="431">
        <v>930</v>
      </c>
      <c r="AB827" s="431"/>
      <c r="AC827" s="431"/>
      <c r="AD827" s="431"/>
      <c r="AE827" s="431">
        <v>14</v>
      </c>
      <c r="AF827" s="431">
        <v>944</v>
      </c>
      <c r="AG827" s="431">
        <v>930</v>
      </c>
      <c r="AH827" s="431"/>
      <c r="AI827" s="431"/>
      <c r="AJ827" s="431"/>
      <c r="AK827" s="431">
        <v>14</v>
      </c>
      <c r="AL827" s="438"/>
      <c r="AM827" s="435"/>
      <c r="AS827" s="269">
        <f t="shared" si="219"/>
        <v>6</v>
      </c>
      <c r="AT827" s="269">
        <f t="shared" si="220"/>
        <v>930</v>
      </c>
      <c r="AU827" s="269">
        <f t="shared" si="221"/>
        <v>0</v>
      </c>
      <c r="AV827" s="269">
        <f t="shared" si="222"/>
        <v>6</v>
      </c>
      <c r="AW827" s="269">
        <f t="shared" si="223"/>
        <v>6</v>
      </c>
    </row>
    <row r="828" spans="1:49" s="273" customFormat="1" ht="30" hidden="1" customHeight="1" outlineLevel="1">
      <c r="A828" s="426"/>
      <c r="B828" s="427" t="s">
        <v>2433</v>
      </c>
      <c r="C828" s="427">
        <v>7598998</v>
      </c>
      <c r="D828" s="426" t="s">
        <v>782</v>
      </c>
      <c r="E828" s="426" t="s">
        <v>636</v>
      </c>
      <c r="F828" s="426" t="s">
        <v>2434</v>
      </c>
      <c r="G828" s="426" t="s">
        <v>272</v>
      </c>
      <c r="H828" s="426" t="s">
        <v>2435</v>
      </c>
      <c r="I828" s="431">
        <v>299.99200000000002</v>
      </c>
      <c r="J828" s="431">
        <v>259.17500000000001</v>
      </c>
      <c r="K828" s="431"/>
      <c r="L828" s="431"/>
      <c r="M828" s="431">
        <v>40.817</v>
      </c>
      <c r="N828" s="330"/>
      <c r="O828" s="431">
        <f t="shared" si="229"/>
        <v>300</v>
      </c>
      <c r="P828" s="431">
        <v>262</v>
      </c>
      <c r="Q828" s="330"/>
      <c r="R828" s="431"/>
      <c r="S828" s="431">
        <v>38</v>
      </c>
      <c r="T828" s="431"/>
      <c r="U828" s="431"/>
      <c r="V828" s="431"/>
      <c r="W828" s="431"/>
      <c r="X828" s="431"/>
      <c r="Y828" s="431"/>
      <c r="Z828" s="431">
        <v>302.81700000000001</v>
      </c>
      <c r="AA828" s="431">
        <v>262</v>
      </c>
      <c r="AB828" s="431"/>
      <c r="AC828" s="431"/>
      <c r="AD828" s="431"/>
      <c r="AE828" s="431">
        <v>40.817</v>
      </c>
      <c r="AF828" s="431">
        <v>302.81700000000001</v>
      </c>
      <c r="AG828" s="431">
        <v>262</v>
      </c>
      <c r="AH828" s="431"/>
      <c r="AI828" s="431"/>
      <c r="AJ828" s="431"/>
      <c r="AK828" s="431">
        <v>40.817</v>
      </c>
      <c r="AL828" s="438" t="s">
        <v>761</v>
      </c>
      <c r="AM828" s="435"/>
      <c r="AS828" s="269">
        <f t="shared" si="219"/>
        <v>-2.8249999999999886</v>
      </c>
      <c r="AT828" s="269">
        <f t="shared" si="220"/>
        <v>262</v>
      </c>
      <c r="AU828" s="269">
        <f t="shared" si="221"/>
        <v>0</v>
      </c>
      <c r="AV828" s="269">
        <f t="shared" si="222"/>
        <v>-2.8249999999999886</v>
      </c>
      <c r="AW828" s="269">
        <f t="shared" si="223"/>
        <v>-2.8249999999999886</v>
      </c>
    </row>
    <row r="829" spans="1:49" s="273" customFormat="1" ht="30" hidden="1" customHeight="1" outlineLevel="1">
      <c r="A829" s="426"/>
      <c r="B829" s="427" t="s">
        <v>2436</v>
      </c>
      <c r="C829" s="427">
        <v>7598205</v>
      </c>
      <c r="D829" s="426" t="s">
        <v>782</v>
      </c>
      <c r="E829" s="426" t="s">
        <v>636</v>
      </c>
      <c r="F829" s="426" t="s">
        <v>2437</v>
      </c>
      <c r="G829" s="426" t="s">
        <v>272</v>
      </c>
      <c r="H829" s="426" t="s">
        <v>2438</v>
      </c>
      <c r="I829" s="431">
        <v>780</v>
      </c>
      <c r="J829" s="431">
        <v>768</v>
      </c>
      <c r="K829" s="431"/>
      <c r="L829" s="431"/>
      <c r="M829" s="431">
        <v>12</v>
      </c>
      <c r="N829" s="330"/>
      <c r="O829" s="431">
        <f t="shared" si="229"/>
        <v>780</v>
      </c>
      <c r="P829" s="431">
        <v>768</v>
      </c>
      <c r="Q829" s="330"/>
      <c r="R829" s="431"/>
      <c r="S829" s="431">
        <v>12</v>
      </c>
      <c r="T829" s="431"/>
      <c r="U829" s="431"/>
      <c r="V829" s="431"/>
      <c r="W829" s="431"/>
      <c r="X829" s="431"/>
      <c r="Y829" s="431"/>
      <c r="Z829" s="431">
        <v>703</v>
      </c>
      <c r="AA829" s="431">
        <v>691</v>
      </c>
      <c r="AB829" s="431"/>
      <c r="AC829" s="431"/>
      <c r="AD829" s="431"/>
      <c r="AE829" s="431">
        <v>12</v>
      </c>
      <c r="AF829" s="431">
        <v>703</v>
      </c>
      <c r="AG829" s="431">
        <v>691</v>
      </c>
      <c r="AH829" s="431"/>
      <c r="AI829" s="431"/>
      <c r="AJ829" s="431"/>
      <c r="AK829" s="431">
        <v>12</v>
      </c>
      <c r="AL829" s="438"/>
      <c r="AM829" s="435"/>
      <c r="AS829" s="269">
        <f t="shared" si="219"/>
        <v>77</v>
      </c>
      <c r="AT829" s="269">
        <f t="shared" si="220"/>
        <v>691</v>
      </c>
      <c r="AU829" s="269">
        <f t="shared" si="221"/>
        <v>0</v>
      </c>
      <c r="AV829" s="269">
        <f t="shared" si="222"/>
        <v>77</v>
      </c>
      <c r="AW829" s="269">
        <f t="shared" si="223"/>
        <v>77</v>
      </c>
    </row>
    <row r="830" spans="1:49" s="273" customFormat="1" ht="30" hidden="1" customHeight="1" outlineLevel="1">
      <c r="A830" s="426"/>
      <c r="B830" s="427" t="s">
        <v>2439</v>
      </c>
      <c r="C830" s="427">
        <v>7693741</v>
      </c>
      <c r="D830" s="426" t="s">
        <v>2440</v>
      </c>
      <c r="E830" s="426" t="s">
        <v>649</v>
      </c>
      <c r="F830" s="426" t="s">
        <v>2424</v>
      </c>
      <c r="G830" s="426" t="s">
        <v>272</v>
      </c>
      <c r="H830" s="426" t="s">
        <v>2441</v>
      </c>
      <c r="I830" s="431">
        <v>994.44399999999996</v>
      </c>
      <c r="J830" s="431">
        <v>979</v>
      </c>
      <c r="K830" s="431"/>
      <c r="L830" s="431"/>
      <c r="M830" s="431">
        <v>15.444000000000001</v>
      </c>
      <c r="N830" s="330"/>
      <c r="O830" s="431">
        <f t="shared" si="229"/>
        <v>1046</v>
      </c>
      <c r="P830" s="431">
        <v>1030</v>
      </c>
      <c r="Q830" s="330"/>
      <c r="R830" s="431"/>
      <c r="S830" s="431">
        <v>16</v>
      </c>
      <c r="T830" s="431"/>
      <c r="U830" s="431"/>
      <c r="V830" s="431"/>
      <c r="W830" s="431"/>
      <c r="X830" s="431"/>
      <c r="Y830" s="431"/>
      <c r="Z830" s="431">
        <v>904.44399999999996</v>
      </c>
      <c r="AA830" s="431">
        <v>889</v>
      </c>
      <c r="AB830" s="431"/>
      <c r="AC830" s="431"/>
      <c r="AD830" s="431"/>
      <c r="AE830" s="431">
        <v>15.444000000000001</v>
      </c>
      <c r="AF830" s="431">
        <v>904.44399999999996</v>
      </c>
      <c r="AG830" s="431">
        <v>889</v>
      </c>
      <c r="AH830" s="431"/>
      <c r="AI830" s="431"/>
      <c r="AJ830" s="431"/>
      <c r="AK830" s="431">
        <v>15.444000000000001</v>
      </c>
      <c r="AL830" s="438"/>
      <c r="AM830" s="435"/>
      <c r="AS830" s="269">
        <f t="shared" si="219"/>
        <v>90</v>
      </c>
      <c r="AT830" s="269">
        <f t="shared" si="220"/>
        <v>889</v>
      </c>
      <c r="AU830" s="269">
        <f t="shared" si="221"/>
        <v>0</v>
      </c>
      <c r="AV830" s="269">
        <f t="shared" si="222"/>
        <v>90</v>
      </c>
      <c r="AW830" s="269">
        <f t="shared" si="223"/>
        <v>90</v>
      </c>
    </row>
    <row r="831" spans="1:49" s="273" customFormat="1" ht="30" hidden="1" customHeight="1" outlineLevel="1">
      <c r="A831" s="426"/>
      <c r="B831" s="427" t="s">
        <v>2442</v>
      </c>
      <c r="C831" s="427">
        <v>7640906</v>
      </c>
      <c r="D831" s="426" t="s">
        <v>2443</v>
      </c>
      <c r="E831" s="426" t="s">
        <v>2444</v>
      </c>
      <c r="F831" s="426" t="s">
        <v>2445</v>
      </c>
      <c r="G831" s="426" t="s">
        <v>325</v>
      </c>
      <c r="H831" s="426" t="s">
        <v>2446</v>
      </c>
      <c r="I831" s="431">
        <v>1194</v>
      </c>
      <c r="J831" s="431">
        <v>1085</v>
      </c>
      <c r="K831" s="431"/>
      <c r="L831" s="431"/>
      <c r="M831" s="431">
        <v>109</v>
      </c>
      <c r="N831" s="330"/>
      <c r="O831" s="431">
        <f t="shared" si="229"/>
        <v>1194</v>
      </c>
      <c r="P831" s="431">
        <v>1085</v>
      </c>
      <c r="Q831" s="330"/>
      <c r="R831" s="431"/>
      <c r="S831" s="431">
        <v>109</v>
      </c>
      <c r="T831" s="431"/>
      <c r="U831" s="431"/>
      <c r="V831" s="431"/>
      <c r="W831" s="431"/>
      <c r="X831" s="431"/>
      <c r="Y831" s="431"/>
      <c r="Z831" s="431">
        <v>1194</v>
      </c>
      <c r="AA831" s="431">
        <v>1085</v>
      </c>
      <c r="AB831" s="431"/>
      <c r="AC831" s="431"/>
      <c r="AD831" s="431"/>
      <c r="AE831" s="431">
        <v>109</v>
      </c>
      <c r="AF831" s="431">
        <v>1194</v>
      </c>
      <c r="AG831" s="431">
        <v>1085</v>
      </c>
      <c r="AH831" s="431"/>
      <c r="AI831" s="431"/>
      <c r="AJ831" s="431"/>
      <c r="AK831" s="431">
        <v>109</v>
      </c>
      <c r="AL831" s="438"/>
      <c r="AM831" s="435"/>
      <c r="AS831" s="269">
        <f t="shared" si="219"/>
        <v>0</v>
      </c>
      <c r="AT831" s="269">
        <f t="shared" si="220"/>
        <v>1085</v>
      </c>
      <c r="AU831" s="269">
        <f t="shared" si="221"/>
        <v>0</v>
      </c>
      <c r="AV831" s="269">
        <f t="shared" si="222"/>
        <v>0</v>
      </c>
      <c r="AW831" s="269">
        <f t="shared" si="223"/>
        <v>0</v>
      </c>
    </row>
    <row r="832" spans="1:49" s="273" customFormat="1" ht="30" hidden="1" customHeight="1" outlineLevel="1">
      <c r="A832" s="426"/>
      <c r="B832" s="427" t="s">
        <v>2447</v>
      </c>
      <c r="C832" s="427">
        <v>7616666</v>
      </c>
      <c r="D832" s="426" t="s">
        <v>2448</v>
      </c>
      <c r="E832" s="426" t="s">
        <v>2449</v>
      </c>
      <c r="F832" s="426" t="s">
        <v>2450</v>
      </c>
      <c r="G832" s="426" t="s">
        <v>325</v>
      </c>
      <c r="H832" s="426" t="s">
        <v>2451</v>
      </c>
      <c r="I832" s="431">
        <v>488.29578299999997</v>
      </c>
      <c r="J832" s="431">
        <v>448</v>
      </c>
      <c r="K832" s="431"/>
      <c r="L832" s="431"/>
      <c r="M832" s="431">
        <v>40.295783</v>
      </c>
      <c r="N832" s="330"/>
      <c r="O832" s="431">
        <f t="shared" si="229"/>
        <v>493</v>
      </c>
      <c r="P832" s="431">
        <v>448</v>
      </c>
      <c r="Q832" s="330"/>
      <c r="R832" s="431"/>
      <c r="S832" s="431">
        <v>45</v>
      </c>
      <c r="T832" s="431"/>
      <c r="U832" s="431"/>
      <c r="V832" s="431"/>
      <c r="W832" s="431"/>
      <c r="X832" s="431"/>
      <c r="Y832" s="431"/>
      <c r="Z832" s="431">
        <f>SUM(AA832:AE832)</f>
        <v>488.29578300000003</v>
      </c>
      <c r="AA832" s="431">
        <v>448</v>
      </c>
      <c r="AB832" s="431"/>
      <c r="AC832" s="431"/>
      <c r="AD832" s="431"/>
      <c r="AE832" s="431">
        <v>40.295783</v>
      </c>
      <c r="AF832" s="431">
        <f>SUM(AG832:AK832)</f>
        <v>488.29578300000003</v>
      </c>
      <c r="AG832" s="431">
        <v>448</v>
      </c>
      <c r="AH832" s="431"/>
      <c r="AI832" s="431"/>
      <c r="AJ832" s="431"/>
      <c r="AK832" s="431">
        <v>40.295783</v>
      </c>
      <c r="AL832" s="438"/>
      <c r="AM832" s="435"/>
      <c r="AS832" s="269">
        <f t="shared" si="219"/>
        <v>0</v>
      </c>
      <c r="AT832" s="269">
        <f t="shared" si="220"/>
        <v>448</v>
      </c>
      <c r="AU832" s="269">
        <f t="shared" si="221"/>
        <v>0</v>
      </c>
      <c r="AV832" s="269">
        <f t="shared" si="222"/>
        <v>0</v>
      </c>
      <c r="AW832" s="269">
        <f t="shared" si="223"/>
        <v>0</v>
      </c>
    </row>
    <row r="833" spans="1:49" s="273" customFormat="1" ht="30" hidden="1" customHeight="1" outlineLevel="1">
      <c r="A833" s="426"/>
      <c r="B833" s="427" t="s">
        <v>2452</v>
      </c>
      <c r="C833" s="427">
        <v>7616934</v>
      </c>
      <c r="D833" s="426" t="s">
        <v>2453</v>
      </c>
      <c r="E833" s="426" t="s">
        <v>2454</v>
      </c>
      <c r="F833" s="426" t="s">
        <v>2455</v>
      </c>
      <c r="G833" s="426" t="s">
        <v>325</v>
      </c>
      <c r="H833" s="426" t="s">
        <v>2456</v>
      </c>
      <c r="I833" s="431">
        <v>1164</v>
      </c>
      <c r="J833" s="431">
        <v>1058</v>
      </c>
      <c r="K833" s="431"/>
      <c r="L833" s="431"/>
      <c r="M833" s="431">
        <v>106</v>
      </c>
      <c r="N833" s="330"/>
      <c r="O833" s="431">
        <f t="shared" si="229"/>
        <v>1164</v>
      </c>
      <c r="P833" s="431">
        <v>1058</v>
      </c>
      <c r="Q833" s="330"/>
      <c r="R833" s="431"/>
      <c r="S833" s="431">
        <v>106</v>
      </c>
      <c r="T833" s="431"/>
      <c r="U833" s="431"/>
      <c r="V833" s="431"/>
      <c r="W833" s="431"/>
      <c r="X833" s="431"/>
      <c r="Y833" s="431"/>
      <c r="Z833" s="431">
        <f>SUM(AA833:AE833)</f>
        <v>1156</v>
      </c>
      <c r="AA833" s="431">
        <v>1050</v>
      </c>
      <c r="AB833" s="431"/>
      <c r="AC833" s="431"/>
      <c r="AD833" s="431"/>
      <c r="AE833" s="431">
        <v>106</v>
      </c>
      <c r="AF833" s="431">
        <f>SUM(AG833:AK833)</f>
        <v>1156</v>
      </c>
      <c r="AG833" s="431">
        <v>1050</v>
      </c>
      <c r="AH833" s="431"/>
      <c r="AI833" s="431"/>
      <c r="AJ833" s="431"/>
      <c r="AK833" s="431">
        <v>106</v>
      </c>
      <c r="AL833" s="438"/>
      <c r="AM833" s="435"/>
      <c r="AS833" s="269">
        <f t="shared" si="219"/>
        <v>8</v>
      </c>
      <c r="AT833" s="269">
        <f t="shared" si="220"/>
        <v>1050</v>
      </c>
      <c r="AU833" s="269">
        <f t="shared" si="221"/>
        <v>0</v>
      </c>
      <c r="AV833" s="269">
        <f t="shared" si="222"/>
        <v>8</v>
      </c>
      <c r="AW833" s="269">
        <f t="shared" si="223"/>
        <v>8</v>
      </c>
    </row>
    <row r="834" spans="1:49" s="273" customFormat="1" ht="30" hidden="1" customHeight="1" outlineLevel="1">
      <c r="A834" s="426"/>
      <c r="B834" s="427" t="s">
        <v>2457</v>
      </c>
      <c r="C834" s="427">
        <v>7616664</v>
      </c>
      <c r="D834" s="426" t="s">
        <v>2458</v>
      </c>
      <c r="E834" s="426" t="s">
        <v>2459</v>
      </c>
      <c r="F834" s="426" t="s">
        <v>2460</v>
      </c>
      <c r="G834" s="426" t="s">
        <v>325</v>
      </c>
      <c r="H834" s="426" t="s">
        <v>2461</v>
      </c>
      <c r="I834" s="431">
        <v>485.60700000000003</v>
      </c>
      <c r="J834" s="431">
        <v>440.80900000000003</v>
      </c>
      <c r="K834" s="431"/>
      <c r="L834" s="431"/>
      <c r="M834" s="431">
        <v>44.798000000000002</v>
      </c>
      <c r="N834" s="330"/>
      <c r="O834" s="431">
        <f t="shared" si="229"/>
        <v>504</v>
      </c>
      <c r="P834" s="431">
        <v>458</v>
      </c>
      <c r="Q834" s="330"/>
      <c r="R834" s="431"/>
      <c r="S834" s="431">
        <v>46</v>
      </c>
      <c r="T834" s="431"/>
      <c r="U834" s="431"/>
      <c r="V834" s="431"/>
      <c r="W834" s="431"/>
      <c r="X834" s="431"/>
      <c r="Y834" s="431"/>
      <c r="Z834" s="431">
        <f>SUM(AA834:AE834)</f>
        <v>502.798</v>
      </c>
      <c r="AA834" s="431">
        <v>458</v>
      </c>
      <c r="AB834" s="431"/>
      <c r="AC834" s="431"/>
      <c r="AD834" s="431"/>
      <c r="AE834" s="431">
        <v>44.798000000000002</v>
      </c>
      <c r="AF834" s="431">
        <f>SUM(AG834:AK834)</f>
        <v>502.798</v>
      </c>
      <c r="AG834" s="431">
        <v>458</v>
      </c>
      <c r="AH834" s="431"/>
      <c r="AI834" s="431"/>
      <c r="AJ834" s="431"/>
      <c r="AK834" s="431">
        <v>44.798000000000002</v>
      </c>
      <c r="AL834" s="438"/>
      <c r="AM834" s="435"/>
      <c r="AS834" s="269">
        <f t="shared" si="219"/>
        <v>-17.190999999999974</v>
      </c>
      <c r="AT834" s="269">
        <f t="shared" si="220"/>
        <v>458</v>
      </c>
      <c r="AU834" s="269">
        <f t="shared" si="221"/>
        <v>0</v>
      </c>
      <c r="AV834" s="269">
        <f t="shared" si="222"/>
        <v>-17.190999999999974</v>
      </c>
      <c r="AW834" s="269">
        <f t="shared" si="223"/>
        <v>-17.190999999999974</v>
      </c>
    </row>
    <row r="835" spans="1:49" s="273" customFormat="1" ht="30" hidden="1" customHeight="1" outlineLevel="1">
      <c r="A835" s="426"/>
      <c r="B835" s="427" t="s">
        <v>2462</v>
      </c>
      <c r="C835" s="427">
        <v>7616665</v>
      </c>
      <c r="D835" s="426" t="s">
        <v>2409</v>
      </c>
      <c r="E835" s="426" t="s">
        <v>661</v>
      </c>
      <c r="F835" s="426" t="s">
        <v>2455</v>
      </c>
      <c r="G835" s="426" t="s">
        <v>325</v>
      </c>
      <c r="H835" s="426" t="s">
        <v>2463</v>
      </c>
      <c r="I835" s="431">
        <v>1655.549</v>
      </c>
      <c r="J835" s="431">
        <v>1500.71</v>
      </c>
      <c r="K835" s="431"/>
      <c r="L835" s="431"/>
      <c r="M835" s="431">
        <v>154.839</v>
      </c>
      <c r="N835" s="330"/>
      <c r="O835" s="431">
        <f t="shared" si="229"/>
        <v>1656</v>
      </c>
      <c r="P835" s="431">
        <v>1506</v>
      </c>
      <c r="Q835" s="330"/>
      <c r="R835" s="431"/>
      <c r="S835" s="431">
        <v>150</v>
      </c>
      <c r="T835" s="431"/>
      <c r="U835" s="431"/>
      <c r="V835" s="431"/>
      <c r="W835" s="431"/>
      <c r="X835" s="431"/>
      <c r="Y835" s="431"/>
      <c r="Z835" s="431">
        <v>1142</v>
      </c>
      <c r="AA835" s="431">
        <v>1067</v>
      </c>
      <c r="AB835" s="431"/>
      <c r="AC835" s="431"/>
      <c r="AD835" s="431"/>
      <c r="AE835" s="431">
        <v>75</v>
      </c>
      <c r="AF835" s="431">
        <v>1142</v>
      </c>
      <c r="AG835" s="431">
        <v>1067</v>
      </c>
      <c r="AH835" s="431"/>
      <c r="AI835" s="431"/>
      <c r="AJ835" s="431"/>
      <c r="AK835" s="431">
        <v>75</v>
      </c>
      <c r="AL835" s="438"/>
      <c r="AM835" s="435"/>
      <c r="AS835" s="269">
        <f t="shared" si="219"/>
        <v>513.54899999999998</v>
      </c>
      <c r="AT835" s="269">
        <f t="shared" si="220"/>
        <v>1067</v>
      </c>
      <c r="AU835" s="269">
        <f t="shared" si="221"/>
        <v>0</v>
      </c>
      <c r="AV835" s="269">
        <f t="shared" si="222"/>
        <v>433.71000000000004</v>
      </c>
      <c r="AW835" s="269">
        <f t="shared" si="223"/>
        <v>513.54899999999998</v>
      </c>
    </row>
    <row r="836" spans="1:49" s="273" customFormat="1" ht="30" hidden="1" customHeight="1" outlineLevel="1">
      <c r="A836" s="426"/>
      <c r="B836" s="427" t="s">
        <v>2464</v>
      </c>
      <c r="C836" s="427">
        <v>7644061</v>
      </c>
      <c r="D836" s="426" t="s">
        <v>2465</v>
      </c>
      <c r="E836" s="426" t="s">
        <v>2466</v>
      </c>
      <c r="F836" s="426" t="s">
        <v>2467</v>
      </c>
      <c r="G836" s="426" t="s">
        <v>325</v>
      </c>
      <c r="H836" s="426" t="s">
        <v>2468</v>
      </c>
      <c r="I836" s="431">
        <v>845</v>
      </c>
      <c r="J836" s="431">
        <v>768</v>
      </c>
      <c r="K836" s="431"/>
      <c r="L836" s="431"/>
      <c r="M836" s="431">
        <v>77</v>
      </c>
      <c r="N836" s="330"/>
      <c r="O836" s="431">
        <f t="shared" si="229"/>
        <v>845</v>
      </c>
      <c r="P836" s="431">
        <v>768</v>
      </c>
      <c r="Q836" s="330"/>
      <c r="R836" s="431"/>
      <c r="S836" s="431">
        <v>77</v>
      </c>
      <c r="T836" s="431"/>
      <c r="U836" s="431"/>
      <c r="V836" s="431"/>
      <c r="W836" s="431"/>
      <c r="X836" s="431"/>
      <c r="Y836" s="431"/>
      <c r="Z836" s="431">
        <v>845</v>
      </c>
      <c r="AA836" s="431">
        <v>768</v>
      </c>
      <c r="AB836" s="431"/>
      <c r="AC836" s="431"/>
      <c r="AD836" s="431"/>
      <c r="AE836" s="431">
        <v>77</v>
      </c>
      <c r="AF836" s="431">
        <v>845</v>
      </c>
      <c r="AG836" s="431">
        <v>768</v>
      </c>
      <c r="AH836" s="431"/>
      <c r="AI836" s="431"/>
      <c r="AJ836" s="431"/>
      <c r="AK836" s="431">
        <v>77</v>
      </c>
      <c r="AL836" s="438"/>
      <c r="AM836" s="435"/>
      <c r="AS836" s="269">
        <f t="shared" si="219"/>
        <v>0</v>
      </c>
      <c r="AT836" s="269">
        <f t="shared" si="220"/>
        <v>768</v>
      </c>
      <c r="AU836" s="269">
        <f t="shared" si="221"/>
        <v>0</v>
      </c>
      <c r="AV836" s="269">
        <f t="shared" si="222"/>
        <v>0</v>
      </c>
      <c r="AW836" s="269">
        <f t="shared" si="223"/>
        <v>0</v>
      </c>
    </row>
    <row r="837" spans="1:49" s="273" customFormat="1" ht="30" hidden="1" customHeight="1" outlineLevel="1">
      <c r="A837" s="426"/>
      <c r="B837" s="427" t="s">
        <v>2469</v>
      </c>
      <c r="C837" s="427">
        <v>7644062</v>
      </c>
      <c r="D837" s="426" t="s">
        <v>2470</v>
      </c>
      <c r="E837" s="426" t="s">
        <v>2471</v>
      </c>
      <c r="F837" s="426" t="s">
        <v>2472</v>
      </c>
      <c r="G837" s="426" t="s">
        <v>325</v>
      </c>
      <c r="H837" s="426" t="s">
        <v>2473</v>
      </c>
      <c r="I837" s="431">
        <v>660</v>
      </c>
      <c r="J837" s="431">
        <v>600</v>
      </c>
      <c r="K837" s="431"/>
      <c r="L837" s="431"/>
      <c r="M837" s="431">
        <v>60</v>
      </c>
      <c r="N837" s="330"/>
      <c r="O837" s="431">
        <f t="shared" si="229"/>
        <v>660</v>
      </c>
      <c r="P837" s="431">
        <v>600</v>
      </c>
      <c r="Q837" s="330"/>
      <c r="R837" s="431"/>
      <c r="S837" s="431">
        <v>60</v>
      </c>
      <c r="T837" s="431"/>
      <c r="U837" s="431"/>
      <c r="V837" s="431"/>
      <c r="W837" s="431"/>
      <c r="X837" s="431"/>
      <c r="Y837" s="431"/>
      <c r="Z837" s="431">
        <v>660</v>
      </c>
      <c r="AA837" s="431">
        <v>600</v>
      </c>
      <c r="AB837" s="431"/>
      <c r="AC837" s="431"/>
      <c r="AD837" s="431"/>
      <c r="AE837" s="431">
        <v>60</v>
      </c>
      <c r="AF837" s="431">
        <v>660</v>
      </c>
      <c r="AG837" s="431">
        <v>600</v>
      </c>
      <c r="AH837" s="431"/>
      <c r="AI837" s="431"/>
      <c r="AJ837" s="431"/>
      <c r="AK837" s="431">
        <v>60</v>
      </c>
      <c r="AL837" s="438" t="s">
        <v>761</v>
      </c>
      <c r="AM837" s="435"/>
      <c r="AS837" s="269">
        <f t="shared" si="219"/>
        <v>0</v>
      </c>
      <c r="AT837" s="269">
        <f t="shared" si="220"/>
        <v>600</v>
      </c>
      <c r="AU837" s="269">
        <f t="shared" si="221"/>
        <v>0</v>
      </c>
      <c r="AV837" s="269">
        <f t="shared" si="222"/>
        <v>0</v>
      </c>
      <c r="AW837" s="269">
        <f t="shared" si="223"/>
        <v>0</v>
      </c>
    </row>
    <row r="838" spans="1:49" s="273" customFormat="1" ht="30" hidden="1" customHeight="1" outlineLevel="1">
      <c r="A838" s="426"/>
      <c r="B838" s="427" t="s">
        <v>2474</v>
      </c>
      <c r="C838" s="427">
        <v>7621449</v>
      </c>
      <c r="D838" s="426" t="s">
        <v>2475</v>
      </c>
      <c r="E838" s="426" t="s">
        <v>2476</v>
      </c>
      <c r="F838" s="426" t="s">
        <v>2477</v>
      </c>
      <c r="G838" s="426" t="s">
        <v>325</v>
      </c>
      <c r="H838" s="426" t="s">
        <v>2478</v>
      </c>
      <c r="I838" s="431">
        <v>660</v>
      </c>
      <c r="J838" s="431">
        <v>600</v>
      </c>
      <c r="K838" s="431"/>
      <c r="L838" s="431"/>
      <c r="M838" s="431">
        <v>60</v>
      </c>
      <c r="N838" s="330"/>
      <c r="O838" s="431">
        <f t="shared" si="229"/>
        <v>660</v>
      </c>
      <c r="P838" s="431">
        <v>600</v>
      </c>
      <c r="Q838" s="330"/>
      <c r="R838" s="431"/>
      <c r="S838" s="431">
        <v>60</v>
      </c>
      <c r="T838" s="431"/>
      <c r="U838" s="431"/>
      <c r="V838" s="431"/>
      <c r="W838" s="431"/>
      <c r="X838" s="431"/>
      <c r="Y838" s="431"/>
      <c r="Z838" s="431">
        <v>660</v>
      </c>
      <c r="AA838" s="431">
        <v>600</v>
      </c>
      <c r="AB838" s="431"/>
      <c r="AC838" s="431"/>
      <c r="AD838" s="431"/>
      <c r="AE838" s="431">
        <v>60</v>
      </c>
      <c r="AF838" s="431">
        <v>660</v>
      </c>
      <c r="AG838" s="431">
        <v>600</v>
      </c>
      <c r="AH838" s="431"/>
      <c r="AI838" s="431"/>
      <c r="AJ838" s="431"/>
      <c r="AK838" s="431">
        <v>60</v>
      </c>
      <c r="AL838" s="438" t="s">
        <v>761</v>
      </c>
      <c r="AM838" s="435"/>
      <c r="AS838" s="269">
        <f t="shared" si="219"/>
        <v>0</v>
      </c>
      <c r="AT838" s="269">
        <f t="shared" si="220"/>
        <v>600</v>
      </c>
      <c r="AU838" s="269">
        <f t="shared" si="221"/>
        <v>0</v>
      </c>
      <c r="AV838" s="269">
        <f t="shared" si="222"/>
        <v>0</v>
      </c>
      <c r="AW838" s="269">
        <f t="shared" si="223"/>
        <v>0</v>
      </c>
    </row>
    <row r="839" spans="1:49" s="273" customFormat="1" ht="30" hidden="1" customHeight="1" outlineLevel="1">
      <c r="A839" s="426"/>
      <c r="B839" s="427" t="s">
        <v>2479</v>
      </c>
      <c r="C839" s="427">
        <v>7621444</v>
      </c>
      <c r="D839" s="426" t="s">
        <v>2458</v>
      </c>
      <c r="E839" s="426" t="s">
        <v>2459</v>
      </c>
      <c r="F839" s="426" t="s">
        <v>2480</v>
      </c>
      <c r="G839" s="426" t="s">
        <v>325</v>
      </c>
      <c r="H839" s="426" t="s">
        <v>2481</v>
      </c>
      <c r="I839" s="431">
        <v>660</v>
      </c>
      <c r="J839" s="431">
        <v>600</v>
      </c>
      <c r="K839" s="431"/>
      <c r="L839" s="431"/>
      <c r="M839" s="431">
        <v>60</v>
      </c>
      <c r="N839" s="330"/>
      <c r="O839" s="431">
        <f t="shared" si="229"/>
        <v>660</v>
      </c>
      <c r="P839" s="431">
        <v>600</v>
      </c>
      <c r="Q839" s="330"/>
      <c r="R839" s="431"/>
      <c r="S839" s="431">
        <v>60</v>
      </c>
      <c r="T839" s="431"/>
      <c r="U839" s="431"/>
      <c r="V839" s="431"/>
      <c r="W839" s="431"/>
      <c r="X839" s="431"/>
      <c r="Y839" s="431"/>
      <c r="Z839" s="431">
        <v>660</v>
      </c>
      <c r="AA839" s="431">
        <v>600</v>
      </c>
      <c r="AB839" s="431"/>
      <c r="AC839" s="431"/>
      <c r="AD839" s="431"/>
      <c r="AE839" s="431">
        <v>60</v>
      </c>
      <c r="AF839" s="431">
        <v>660</v>
      </c>
      <c r="AG839" s="431">
        <v>600</v>
      </c>
      <c r="AH839" s="431"/>
      <c r="AI839" s="431"/>
      <c r="AJ839" s="431"/>
      <c r="AK839" s="431">
        <v>60</v>
      </c>
      <c r="AL839" s="438" t="s">
        <v>761</v>
      </c>
      <c r="AM839" s="435"/>
      <c r="AS839" s="269">
        <f t="shared" si="219"/>
        <v>0</v>
      </c>
      <c r="AT839" s="269">
        <f t="shared" si="220"/>
        <v>600</v>
      </c>
      <c r="AU839" s="269">
        <f t="shared" si="221"/>
        <v>0</v>
      </c>
      <c r="AV839" s="269">
        <f t="shared" si="222"/>
        <v>0</v>
      </c>
      <c r="AW839" s="269">
        <f t="shared" si="223"/>
        <v>0</v>
      </c>
    </row>
    <row r="840" spans="1:49" s="273" customFormat="1" ht="30" hidden="1" customHeight="1" outlineLevel="1">
      <c r="A840" s="426"/>
      <c r="B840" s="427" t="s">
        <v>2482</v>
      </c>
      <c r="C840" s="427">
        <v>7631833</v>
      </c>
      <c r="D840" s="426" t="s">
        <v>2483</v>
      </c>
      <c r="E840" s="426" t="s">
        <v>2484</v>
      </c>
      <c r="F840" s="426" t="s">
        <v>2485</v>
      </c>
      <c r="G840" s="426" t="s">
        <v>325</v>
      </c>
      <c r="H840" s="426" t="s">
        <v>2486</v>
      </c>
      <c r="I840" s="431">
        <v>660</v>
      </c>
      <c r="J840" s="431">
        <v>600</v>
      </c>
      <c r="K840" s="431"/>
      <c r="L840" s="431"/>
      <c r="M840" s="431">
        <v>60</v>
      </c>
      <c r="N840" s="330"/>
      <c r="O840" s="431">
        <f t="shared" si="229"/>
        <v>660</v>
      </c>
      <c r="P840" s="431">
        <v>600</v>
      </c>
      <c r="Q840" s="330"/>
      <c r="R840" s="431"/>
      <c r="S840" s="431">
        <v>60</v>
      </c>
      <c r="T840" s="431"/>
      <c r="U840" s="431"/>
      <c r="V840" s="431"/>
      <c r="W840" s="431"/>
      <c r="X840" s="431"/>
      <c r="Y840" s="431"/>
      <c r="Z840" s="431">
        <v>660</v>
      </c>
      <c r="AA840" s="431">
        <v>600</v>
      </c>
      <c r="AB840" s="431"/>
      <c r="AC840" s="431"/>
      <c r="AD840" s="431"/>
      <c r="AE840" s="431">
        <v>60</v>
      </c>
      <c r="AF840" s="431">
        <v>660</v>
      </c>
      <c r="AG840" s="431">
        <v>600</v>
      </c>
      <c r="AH840" s="431"/>
      <c r="AI840" s="431"/>
      <c r="AJ840" s="431"/>
      <c r="AK840" s="431">
        <v>60</v>
      </c>
      <c r="AL840" s="438" t="s">
        <v>761</v>
      </c>
      <c r="AM840" s="435"/>
      <c r="AS840" s="269">
        <f t="shared" si="219"/>
        <v>0</v>
      </c>
      <c r="AT840" s="269">
        <f t="shared" si="220"/>
        <v>600</v>
      </c>
      <c r="AU840" s="269">
        <f t="shared" si="221"/>
        <v>0</v>
      </c>
      <c r="AV840" s="269">
        <f t="shared" si="222"/>
        <v>0</v>
      </c>
      <c r="AW840" s="269">
        <f t="shared" si="223"/>
        <v>0</v>
      </c>
    </row>
    <row r="841" spans="1:49" s="273" customFormat="1" ht="30" hidden="1" customHeight="1" outlineLevel="1">
      <c r="A841" s="426"/>
      <c r="B841" s="427" t="s">
        <v>2487</v>
      </c>
      <c r="C841" s="427">
        <v>7640900</v>
      </c>
      <c r="D841" s="426" t="s">
        <v>2488</v>
      </c>
      <c r="E841" s="426" t="s">
        <v>2489</v>
      </c>
      <c r="F841" s="426" t="s">
        <v>2490</v>
      </c>
      <c r="G841" s="426" t="s">
        <v>325</v>
      </c>
      <c r="H841" s="426" t="s">
        <v>2491</v>
      </c>
      <c r="I841" s="431">
        <v>330</v>
      </c>
      <c r="J841" s="431">
        <v>300</v>
      </c>
      <c r="K841" s="431"/>
      <c r="L841" s="431"/>
      <c r="M841" s="431">
        <v>30</v>
      </c>
      <c r="N841" s="330"/>
      <c r="O841" s="431">
        <f t="shared" si="229"/>
        <v>330</v>
      </c>
      <c r="P841" s="431">
        <v>300</v>
      </c>
      <c r="Q841" s="330"/>
      <c r="R841" s="431"/>
      <c r="S841" s="431">
        <v>30</v>
      </c>
      <c r="T841" s="431"/>
      <c r="U841" s="431"/>
      <c r="V841" s="431"/>
      <c r="W841" s="431"/>
      <c r="X841" s="431"/>
      <c r="Y841" s="431"/>
      <c r="Z841" s="431">
        <v>330</v>
      </c>
      <c r="AA841" s="431">
        <v>300</v>
      </c>
      <c r="AB841" s="431"/>
      <c r="AC841" s="431"/>
      <c r="AD841" s="431"/>
      <c r="AE841" s="431">
        <v>30</v>
      </c>
      <c r="AF841" s="431">
        <v>330</v>
      </c>
      <c r="AG841" s="431">
        <v>300</v>
      </c>
      <c r="AH841" s="431"/>
      <c r="AI841" s="431"/>
      <c r="AJ841" s="431"/>
      <c r="AK841" s="431">
        <v>30</v>
      </c>
      <c r="AL841" s="438" t="s">
        <v>761</v>
      </c>
      <c r="AM841" s="435"/>
      <c r="AS841" s="269">
        <f t="shared" si="219"/>
        <v>0</v>
      </c>
      <c r="AT841" s="269">
        <f t="shared" si="220"/>
        <v>300</v>
      </c>
      <c r="AU841" s="269">
        <f t="shared" si="221"/>
        <v>0</v>
      </c>
      <c r="AV841" s="269">
        <f t="shared" si="222"/>
        <v>0</v>
      </c>
      <c r="AW841" s="269">
        <f t="shared" si="223"/>
        <v>0</v>
      </c>
    </row>
    <row r="842" spans="1:49" s="273" customFormat="1" ht="30" hidden="1" customHeight="1" outlineLevel="1">
      <c r="A842" s="426"/>
      <c r="B842" s="427" t="s">
        <v>2492</v>
      </c>
      <c r="C842" s="427">
        <v>7640902</v>
      </c>
      <c r="D842" s="426" t="s">
        <v>2488</v>
      </c>
      <c r="E842" s="426" t="s">
        <v>2489</v>
      </c>
      <c r="F842" s="426" t="s">
        <v>2490</v>
      </c>
      <c r="G842" s="426" t="s">
        <v>325</v>
      </c>
      <c r="H842" s="426" t="s">
        <v>2493</v>
      </c>
      <c r="I842" s="431">
        <v>330</v>
      </c>
      <c r="J842" s="431">
        <v>300</v>
      </c>
      <c r="K842" s="431"/>
      <c r="L842" s="431"/>
      <c r="M842" s="431">
        <v>30</v>
      </c>
      <c r="N842" s="330"/>
      <c r="O842" s="431">
        <f t="shared" si="229"/>
        <v>330</v>
      </c>
      <c r="P842" s="431">
        <v>300</v>
      </c>
      <c r="Q842" s="330"/>
      <c r="R842" s="431"/>
      <c r="S842" s="431">
        <v>30</v>
      </c>
      <c r="T842" s="431"/>
      <c r="U842" s="431"/>
      <c r="V842" s="431"/>
      <c r="W842" s="431"/>
      <c r="X842" s="431"/>
      <c r="Y842" s="431"/>
      <c r="Z842" s="431">
        <v>330</v>
      </c>
      <c r="AA842" s="431">
        <v>300</v>
      </c>
      <c r="AB842" s="431"/>
      <c r="AC842" s="431"/>
      <c r="AD842" s="431"/>
      <c r="AE842" s="431">
        <v>30</v>
      </c>
      <c r="AF842" s="431">
        <v>330</v>
      </c>
      <c r="AG842" s="431">
        <v>300</v>
      </c>
      <c r="AH842" s="431"/>
      <c r="AI842" s="431"/>
      <c r="AJ842" s="431"/>
      <c r="AK842" s="431">
        <v>30</v>
      </c>
      <c r="AL842" s="438" t="s">
        <v>761</v>
      </c>
      <c r="AM842" s="435"/>
      <c r="AS842" s="269">
        <f t="shared" si="219"/>
        <v>0</v>
      </c>
      <c r="AT842" s="269">
        <f t="shared" si="220"/>
        <v>300</v>
      </c>
      <c r="AU842" s="269">
        <f t="shared" si="221"/>
        <v>0</v>
      </c>
      <c r="AV842" s="269">
        <f t="shared" si="222"/>
        <v>0</v>
      </c>
      <c r="AW842" s="269">
        <f t="shared" si="223"/>
        <v>0</v>
      </c>
    </row>
    <row r="843" spans="1:49" s="273" customFormat="1" ht="30" hidden="1" customHeight="1" outlineLevel="1">
      <c r="A843" s="426"/>
      <c r="B843" s="427" t="s">
        <v>2494</v>
      </c>
      <c r="C843" s="427">
        <v>7643764</v>
      </c>
      <c r="D843" s="426" t="s">
        <v>2495</v>
      </c>
      <c r="E843" s="426" t="s">
        <v>2496</v>
      </c>
      <c r="F843" s="426" t="s">
        <v>2490</v>
      </c>
      <c r="G843" s="426" t="s">
        <v>325</v>
      </c>
      <c r="H843" s="426" t="s">
        <v>2497</v>
      </c>
      <c r="I843" s="431">
        <v>330</v>
      </c>
      <c r="J843" s="431">
        <v>300</v>
      </c>
      <c r="K843" s="431"/>
      <c r="L843" s="431"/>
      <c r="M843" s="431">
        <v>30</v>
      </c>
      <c r="N843" s="330"/>
      <c r="O843" s="431">
        <f t="shared" si="229"/>
        <v>330</v>
      </c>
      <c r="P843" s="431">
        <v>300</v>
      </c>
      <c r="Q843" s="330"/>
      <c r="R843" s="431"/>
      <c r="S843" s="431">
        <v>30</v>
      </c>
      <c r="T843" s="431"/>
      <c r="U843" s="431"/>
      <c r="V843" s="431"/>
      <c r="W843" s="431"/>
      <c r="X843" s="431"/>
      <c r="Y843" s="431"/>
      <c r="Z843" s="431">
        <v>330</v>
      </c>
      <c r="AA843" s="431">
        <v>300</v>
      </c>
      <c r="AB843" s="431"/>
      <c r="AC843" s="431"/>
      <c r="AD843" s="431"/>
      <c r="AE843" s="431">
        <v>30</v>
      </c>
      <c r="AF843" s="431">
        <v>330</v>
      </c>
      <c r="AG843" s="431">
        <v>300</v>
      </c>
      <c r="AH843" s="431"/>
      <c r="AI843" s="431"/>
      <c r="AJ843" s="431"/>
      <c r="AK843" s="431">
        <v>30</v>
      </c>
      <c r="AL843" s="438" t="s">
        <v>761</v>
      </c>
      <c r="AM843" s="435"/>
      <c r="AS843" s="269">
        <f t="shared" si="219"/>
        <v>0</v>
      </c>
      <c r="AT843" s="269">
        <f t="shared" si="220"/>
        <v>300</v>
      </c>
      <c r="AU843" s="269">
        <f t="shared" si="221"/>
        <v>0</v>
      </c>
      <c r="AV843" s="269">
        <f t="shared" si="222"/>
        <v>0</v>
      </c>
      <c r="AW843" s="269">
        <f t="shared" si="223"/>
        <v>0</v>
      </c>
    </row>
    <row r="844" spans="1:49" s="273" customFormat="1" ht="30" hidden="1" customHeight="1" outlineLevel="1">
      <c r="A844" s="426"/>
      <c r="B844" s="427" t="s">
        <v>2498</v>
      </c>
      <c r="C844" s="427">
        <v>7643763</v>
      </c>
      <c r="D844" s="426" t="s">
        <v>2495</v>
      </c>
      <c r="E844" s="426" t="s">
        <v>2496</v>
      </c>
      <c r="F844" s="426" t="s">
        <v>2490</v>
      </c>
      <c r="G844" s="426" t="s">
        <v>325</v>
      </c>
      <c r="H844" s="426" t="s">
        <v>2499</v>
      </c>
      <c r="I844" s="431">
        <v>330</v>
      </c>
      <c r="J844" s="431">
        <v>300</v>
      </c>
      <c r="K844" s="431"/>
      <c r="L844" s="431"/>
      <c r="M844" s="431">
        <v>30</v>
      </c>
      <c r="N844" s="330"/>
      <c r="O844" s="431">
        <f t="shared" si="229"/>
        <v>330</v>
      </c>
      <c r="P844" s="431">
        <v>300</v>
      </c>
      <c r="Q844" s="330"/>
      <c r="R844" s="431"/>
      <c r="S844" s="431">
        <v>30</v>
      </c>
      <c r="T844" s="431"/>
      <c r="U844" s="431"/>
      <c r="V844" s="431"/>
      <c r="W844" s="431"/>
      <c r="X844" s="431"/>
      <c r="Y844" s="431"/>
      <c r="Z844" s="431">
        <v>330</v>
      </c>
      <c r="AA844" s="431">
        <v>300</v>
      </c>
      <c r="AB844" s="431"/>
      <c r="AC844" s="431"/>
      <c r="AD844" s="431"/>
      <c r="AE844" s="431">
        <v>30</v>
      </c>
      <c r="AF844" s="431">
        <v>330</v>
      </c>
      <c r="AG844" s="431">
        <v>300</v>
      </c>
      <c r="AH844" s="431"/>
      <c r="AI844" s="431"/>
      <c r="AJ844" s="431"/>
      <c r="AK844" s="431">
        <v>30</v>
      </c>
      <c r="AL844" s="438" t="s">
        <v>761</v>
      </c>
      <c r="AM844" s="435"/>
      <c r="AS844" s="269">
        <f t="shared" si="219"/>
        <v>0</v>
      </c>
      <c r="AT844" s="269">
        <f t="shared" si="220"/>
        <v>300</v>
      </c>
      <c r="AU844" s="269">
        <f t="shared" si="221"/>
        <v>0</v>
      </c>
      <c r="AV844" s="269">
        <f t="shared" si="222"/>
        <v>0</v>
      </c>
      <c r="AW844" s="269">
        <f t="shared" si="223"/>
        <v>0</v>
      </c>
    </row>
    <row r="845" spans="1:49" s="273" customFormat="1" ht="30" hidden="1" customHeight="1" outlineLevel="1">
      <c r="A845" s="426"/>
      <c r="B845" s="427" t="s">
        <v>2500</v>
      </c>
      <c r="C845" s="427">
        <v>7663541</v>
      </c>
      <c r="D845" s="426" t="s">
        <v>785</v>
      </c>
      <c r="E845" s="426" t="s">
        <v>736</v>
      </c>
      <c r="F845" s="426" t="s">
        <v>2501</v>
      </c>
      <c r="G845" s="426" t="s">
        <v>325</v>
      </c>
      <c r="H845" s="426" t="s">
        <v>2502</v>
      </c>
      <c r="I845" s="431">
        <v>874</v>
      </c>
      <c r="J845" s="431">
        <v>761</v>
      </c>
      <c r="K845" s="431"/>
      <c r="L845" s="431">
        <v>87</v>
      </c>
      <c r="M845" s="431">
        <v>26</v>
      </c>
      <c r="N845" s="330"/>
      <c r="O845" s="431">
        <f t="shared" ref="O845:O876" si="230">SUM(P845:S845)</f>
        <v>874</v>
      </c>
      <c r="P845" s="431">
        <v>761</v>
      </c>
      <c r="Q845" s="330"/>
      <c r="R845" s="431">
        <v>87</v>
      </c>
      <c r="S845" s="431">
        <v>26</v>
      </c>
      <c r="T845" s="431"/>
      <c r="U845" s="431"/>
      <c r="V845" s="431"/>
      <c r="W845" s="431"/>
      <c r="X845" s="431"/>
      <c r="Y845" s="431"/>
      <c r="Z845" s="431">
        <v>874</v>
      </c>
      <c r="AA845" s="431">
        <v>761</v>
      </c>
      <c r="AB845" s="431"/>
      <c r="AC845" s="431">
        <v>87</v>
      </c>
      <c r="AD845" s="431"/>
      <c r="AE845" s="431">
        <v>26</v>
      </c>
      <c r="AF845" s="431">
        <v>874</v>
      </c>
      <c r="AG845" s="431">
        <v>761</v>
      </c>
      <c r="AH845" s="431"/>
      <c r="AI845" s="431">
        <v>87</v>
      </c>
      <c r="AJ845" s="431"/>
      <c r="AK845" s="431">
        <v>26</v>
      </c>
      <c r="AL845" s="438"/>
      <c r="AM845" s="435"/>
      <c r="AS845" s="269">
        <f t="shared" ref="AS845:AS908" si="231">I845-W845-AF845</f>
        <v>0</v>
      </c>
      <c r="AT845" s="269">
        <f t="shared" ref="AT845:AT908" si="232">AF845-AH845-AI845-AK845</f>
        <v>761</v>
      </c>
      <c r="AU845" s="269">
        <f t="shared" ref="AU845:AU908" si="233">AG845-AT845</f>
        <v>0</v>
      </c>
      <c r="AV845" s="269">
        <f t="shared" ref="AV845:AV895" si="234">J845-AG845</f>
        <v>0</v>
      </c>
      <c r="AW845" s="269">
        <f t="shared" ref="AW845:AW895" si="235">I845-AF845</f>
        <v>0</v>
      </c>
    </row>
    <row r="846" spans="1:49" s="273" customFormat="1" ht="30" hidden="1" customHeight="1" outlineLevel="1">
      <c r="A846" s="426"/>
      <c r="B846" s="427" t="s">
        <v>2503</v>
      </c>
      <c r="C846" s="427">
        <v>7663543</v>
      </c>
      <c r="D846" s="426" t="s">
        <v>785</v>
      </c>
      <c r="E846" s="426" t="s">
        <v>736</v>
      </c>
      <c r="F846" s="426" t="s">
        <v>2501</v>
      </c>
      <c r="G846" s="426" t="s">
        <v>325</v>
      </c>
      <c r="H846" s="426" t="s">
        <v>2504</v>
      </c>
      <c r="I846" s="431">
        <v>500</v>
      </c>
      <c r="J846" s="431">
        <v>435</v>
      </c>
      <c r="K846" s="431"/>
      <c r="L846" s="431">
        <v>50</v>
      </c>
      <c r="M846" s="431">
        <v>15</v>
      </c>
      <c r="N846" s="330"/>
      <c r="O846" s="431">
        <f t="shared" si="230"/>
        <v>500</v>
      </c>
      <c r="P846" s="431">
        <v>435</v>
      </c>
      <c r="Q846" s="330"/>
      <c r="R846" s="431">
        <v>50</v>
      </c>
      <c r="S846" s="431">
        <v>15</v>
      </c>
      <c r="T846" s="431"/>
      <c r="U846" s="431"/>
      <c r="V846" s="431"/>
      <c r="W846" s="431"/>
      <c r="X846" s="431"/>
      <c r="Y846" s="431"/>
      <c r="Z846" s="431">
        <v>500</v>
      </c>
      <c r="AA846" s="431">
        <v>435</v>
      </c>
      <c r="AB846" s="431"/>
      <c r="AC846" s="431">
        <v>50</v>
      </c>
      <c r="AD846" s="431"/>
      <c r="AE846" s="431">
        <v>15</v>
      </c>
      <c r="AF846" s="431">
        <v>500</v>
      </c>
      <c r="AG846" s="431">
        <v>435</v>
      </c>
      <c r="AH846" s="431"/>
      <c r="AI846" s="431">
        <v>50</v>
      </c>
      <c r="AJ846" s="431"/>
      <c r="AK846" s="431">
        <v>15</v>
      </c>
      <c r="AL846" s="438"/>
      <c r="AM846" s="435"/>
      <c r="AS846" s="269">
        <f t="shared" si="231"/>
        <v>0</v>
      </c>
      <c r="AT846" s="269">
        <f t="shared" si="232"/>
        <v>435</v>
      </c>
      <c r="AU846" s="269">
        <f t="shared" si="233"/>
        <v>0</v>
      </c>
      <c r="AV846" s="269">
        <f t="shared" si="234"/>
        <v>0</v>
      </c>
      <c r="AW846" s="269">
        <f t="shared" si="235"/>
        <v>0</v>
      </c>
    </row>
    <row r="847" spans="1:49" s="273" customFormat="1" ht="30" hidden="1" customHeight="1" outlineLevel="1">
      <c r="A847" s="426"/>
      <c r="B847" s="427" t="s">
        <v>2505</v>
      </c>
      <c r="C847" s="427">
        <v>7663540</v>
      </c>
      <c r="D847" s="426" t="s">
        <v>785</v>
      </c>
      <c r="E847" s="426" t="s">
        <v>736</v>
      </c>
      <c r="F847" s="426" t="s">
        <v>2501</v>
      </c>
      <c r="G847" s="426" t="s">
        <v>325</v>
      </c>
      <c r="H847" s="426" t="s">
        <v>2506</v>
      </c>
      <c r="I847" s="431">
        <v>500</v>
      </c>
      <c r="J847" s="431">
        <v>435</v>
      </c>
      <c r="K847" s="431"/>
      <c r="L847" s="431">
        <v>50</v>
      </c>
      <c r="M847" s="431">
        <v>15</v>
      </c>
      <c r="N847" s="330"/>
      <c r="O847" s="431">
        <f t="shared" si="230"/>
        <v>500</v>
      </c>
      <c r="P847" s="431">
        <v>435</v>
      </c>
      <c r="Q847" s="330"/>
      <c r="R847" s="431">
        <v>50</v>
      </c>
      <c r="S847" s="431">
        <v>15</v>
      </c>
      <c r="T847" s="431"/>
      <c r="U847" s="431"/>
      <c r="V847" s="431"/>
      <c r="W847" s="431"/>
      <c r="X847" s="431"/>
      <c r="Y847" s="431"/>
      <c r="Z847" s="431">
        <v>500</v>
      </c>
      <c r="AA847" s="431">
        <v>435</v>
      </c>
      <c r="AB847" s="431"/>
      <c r="AC847" s="431">
        <v>50</v>
      </c>
      <c r="AD847" s="431"/>
      <c r="AE847" s="431">
        <v>15</v>
      </c>
      <c r="AF847" s="431">
        <v>500</v>
      </c>
      <c r="AG847" s="431">
        <v>435</v>
      </c>
      <c r="AH847" s="431"/>
      <c r="AI847" s="431">
        <v>50</v>
      </c>
      <c r="AJ847" s="431"/>
      <c r="AK847" s="431">
        <v>15</v>
      </c>
      <c r="AL847" s="438"/>
      <c r="AM847" s="435"/>
      <c r="AS847" s="269">
        <f t="shared" si="231"/>
        <v>0</v>
      </c>
      <c r="AT847" s="269">
        <f t="shared" si="232"/>
        <v>435</v>
      </c>
      <c r="AU847" s="269">
        <f t="shared" si="233"/>
        <v>0</v>
      </c>
      <c r="AV847" s="269">
        <f t="shared" si="234"/>
        <v>0</v>
      </c>
      <c r="AW847" s="269">
        <f t="shared" si="235"/>
        <v>0</v>
      </c>
    </row>
    <row r="848" spans="1:49" s="273" customFormat="1" ht="30" hidden="1" customHeight="1" outlineLevel="1">
      <c r="A848" s="426"/>
      <c r="B848" s="427" t="s">
        <v>2507</v>
      </c>
      <c r="C848" s="427">
        <v>7658770</v>
      </c>
      <c r="D848" s="426" t="s">
        <v>773</v>
      </c>
      <c r="E848" s="426" t="s">
        <v>720</v>
      </c>
      <c r="F848" s="426" t="s">
        <v>2508</v>
      </c>
      <c r="G848" s="426" t="s">
        <v>325</v>
      </c>
      <c r="H848" s="426" t="s">
        <v>2509</v>
      </c>
      <c r="I848" s="431">
        <v>1202</v>
      </c>
      <c r="J848" s="431">
        <v>1046</v>
      </c>
      <c r="K848" s="431"/>
      <c r="L848" s="431">
        <v>120</v>
      </c>
      <c r="M848" s="431">
        <v>36</v>
      </c>
      <c r="N848" s="330"/>
      <c r="O848" s="431">
        <f t="shared" si="230"/>
        <v>1202</v>
      </c>
      <c r="P848" s="431">
        <v>1046</v>
      </c>
      <c r="Q848" s="330"/>
      <c r="R848" s="431">
        <v>120</v>
      </c>
      <c r="S848" s="431">
        <v>36</v>
      </c>
      <c r="T848" s="431"/>
      <c r="U848" s="431"/>
      <c r="V848" s="431"/>
      <c r="W848" s="431"/>
      <c r="X848" s="431"/>
      <c r="Y848" s="431"/>
      <c r="Z848" s="431">
        <v>1202</v>
      </c>
      <c r="AA848" s="431">
        <v>1046</v>
      </c>
      <c r="AB848" s="431"/>
      <c r="AC848" s="431">
        <v>120</v>
      </c>
      <c r="AD848" s="431"/>
      <c r="AE848" s="431">
        <v>36</v>
      </c>
      <c r="AF848" s="431">
        <v>1202</v>
      </c>
      <c r="AG848" s="431">
        <v>1046</v>
      </c>
      <c r="AH848" s="431"/>
      <c r="AI848" s="431">
        <v>120</v>
      </c>
      <c r="AJ848" s="431"/>
      <c r="AK848" s="431">
        <v>36</v>
      </c>
      <c r="AL848" s="438"/>
      <c r="AM848" s="435"/>
      <c r="AS848" s="269">
        <f t="shared" si="231"/>
        <v>0</v>
      </c>
      <c r="AT848" s="269">
        <f t="shared" si="232"/>
        <v>1046</v>
      </c>
      <c r="AU848" s="269">
        <f t="shared" si="233"/>
        <v>0</v>
      </c>
      <c r="AV848" s="269">
        <f t="shared" si="234"/>
        <v>0</v>
      </c>
      <c r="AW848" s="269">
        <f t="shared" si="235"/>
        <v>0</v>
      </c>
    </row>
    <row r="849" spans="1:49" s="273" customFormat="1" ht="30" hidden="1" customHeight="1" outlineLevel="1">
      <c r="A849" s="426"/>
      <c r="B849" s="427" t="s">
        <v>2510</v>
      </c>
      <c r="C849" s="427">
        <v>7663531</v>
      </c>
      <c r="D849" s="426" t="s">
        <v>2440</v>
      </c>
      <c r="E849" s="426" t="s">
        <v>2511</v>
      </c>
      <c r="F849" s="426" t="s">
        <v>2512</v>
      </c>
      <c r="G849" s="426" t="s">
        <v>325</v>
      </c>
      <c r="H849" s="426" t="s">
        <v>2513</v>
      </c>
      <c r="I849" s="431">
        <v>890</v>
      </c>
      <c r="J849" s="431">
        <v>775</v>
      </c>
      <c r="K849" s="431"/>
      <c r="L849" s="431">
        <v>89</v>
      </c>
      <c r="M849" s="431">
        <v>26</v>
      </c>
      <c r="N849" s="330"/>
      <c r="O849" s="431">
        <f t="shared" si="230"/>
        <v>890</v>
      </c>
      <c r="P849" s="431">
        <v>775</v>
      </c>
      <c r="Q849" s="330"/>
      <c r="R849" s="431">
        <v>89</v>
      </c>
      <c r="S849" s="431">
        <v>26</v>
      </c>
      <c r="T849" s="431"/>
      <c r="U849" s="431"/>
      <c r="V849" s="431"/>
      <c r="W849" s="431"/>
      <c r="X849" s="431"/>
      <c r="Y849" s="431"/>
      <c r="Z849" s="431">
        <v>890</v>
      </c>
      <c r="AA849" s="431">
        <v>775</v>
      </c>
      <c r="AB849" s="431"/>
      <c r="AC849" s="431">
        <v>89</v>
      </c>
      <c r="AD849" s="431"/>
      <c r="AE849" s="431">
        <v>26</v>
      </c>
      <c r="AF849" s="431">
        <v>890</v>
      </c>
      <c r="AG849" s="431">
        <v>775</v>
      </c>
      <c r="AH849" s="431"/>
      <c r="AI849" s="431">
        <v>89</v>
      </c>
      <c r="AJ849" s="431"/>
      <c r="AK849" s="431">
        <v>26</v>
      </c>
      <c r="AL849" s="438"/>
      <c r="AM849" s="435"/>
      <c r="AS849" s="269">
        <f t="shared" si="231"/>
        <v>0</v>
      </c>
      <c r="AT849" s="269">
        <f t="shared" si="232"/>
        <v>775</v>
      </c>
      <c r="AU849" s="269">
        <f t="shared" si="233"/>
        <v>0</v>
      </c>
      <c r="AV849" s="269">
        <f t="shared" si="234"/>
        <v>0</v>
      </c>
      <c r="AW849" s="269">
        <f t="shared" si="235"/>
        <v>0</v>
      </c>
    </row>
    <row r="850" spans="1:49" s="273" customFormat="1" ht="30" hidden="1" customHeight="1" outlineLevel="1">
      <c r="A850" s="426"/>
      <c r="B850" s="427" t="s">
        <v>2514</v>
      </c>
      <c r="C850" s="427">
        <v>7663545</v>
      </c>
      <c r="D850" s="426" t="s">
        <v>807</v>
      </c>
      <c r="E850" s="426" t="s">
        <v>655</v>
      </c>
      <c r="F850" s="426" t="s">
        <v>2512</v>
      </c>
      <c r="G850" s="426" t="s">
        <v>325</v>
      </c>
      <c r="H850" s="426" t="s">
        <v>2515</v>
      </c>
      <c r="I850" s="431">
        <v>791</v>
      </c>
      <c r="J850" s="431">
        <v>672</v>
      </c>
      <c r="K850" s="431"/>
      <c r="L850" s="431">
        <v>79</v>
      </c>
      <c r="M850" s="431">
        <v>40</v>
      </c>
      <c r="N850" s="330"/>
      <c r="O850" s="431">
        <f t="shared" si="230"/>
        <v>791</v>
      </c>
      <c r="P850" s="431">
        <v>672</v>
      </c>
      <c r="Q850" s="330"/>
      <c r="R850" s="431">
        <v>79</v>
      </c>
      <c r="S850" s="431">
        <v>40</v>
      </c>
      <c r="T850" s="431"/>
      <c r="U850" s="431"/>
      <c r="V850" s="431"/>
      <c r="W850" s="431"/>
      <c r="X850" s="431"/>
      <c r="Y850" s="431"/>
      <c r="Z850" s="431">
        <v>791</v>
      </c>
      <c r="AA850" s="431">
        <v>672</v>
      </c>
      <c r="AB850" s="431"/>
      <c r="AC850" s="431">
        <v>79</v>
      </c>
      <c r="AD850" s="431"/>
      <c r="AE850" s="431">
        <v>40</v>
      </c>
      <c r="AF850" s="431">
        <v>791</v>
      </c>
      <c r="AG850" s="431">
        <v>672</v>
      </c>
      <c r="AH850" s="431"/>
      <c r="AI850" s="431">
        <v>79</v>
      </c>
      <c r="AJ850" s="431"/>
      <c r="AK850" s="431">
        <v>40</v>
      </c>
      <c r="AL850" s="438"/>
      <c r="AM850" s="435"/>
      <c r="AS850" s="269">
        <f t="shared" si="231"/>
        <v>0</v>
      </c>
      <c r="AT850" s="269">
        <f t="shared" si="232"/>
        <v>672</v>
      </c>
      <c r="AU850" s="269">
        <f t="shared" si="233"/>
        <v>0</v>
      </c>
      <c r="AV850" s="269">
        <f t="shared" si="234"/>
        <v>0</v>
      </c>
      <c r="AW850" s="269">
        <f t="shared" si="235"/>
        <v>0</v>
      </c>
    </row>
    <row r="851" spans="1:49" s="273" customFormat="1" ht="30" hidden="1" customHeight="1" outlineLevel="1">
      <c r="A851" s="426"/>
      <c r="B851" s="427" t="s">
        <v>2516</v>
      </c>
      <c r="C851" s="427">
        <v>7658769</v>
      </c>
      <c r="D851" s="426" t="s">
        <v>435</v>
      </c>
      <c r="E851" s="426" t="s">
        <v>436</v>
      </c>
      <c r="F851" s="426" t="s">
        <v>2517</v>
      </c>
      <c r="G851" s="426" t="s">
        <v>325</v>
      </c>
      <c r="H851" s="426" t="s">
        <v>2518</v>
      </c>
      <c r="I851" s="431">
        <v>1270</v>
      </c>
      <c r="J851" s="431">
        <v>1055</v>
      </c>
      <c r="K851" s="431"/>
      <c r="L851" s="431">
        <v>127</v>
      </c>
      <c r="M851" s="431">
        <v>88</v>
      </c>
      <c r="N851" s="330"/>
      <c r="O851" s="431">
        <f t="shared" si="230"/>
        <v>1270</v>
      </c>
      <c r="P851" s="431">
        <v>1055</v>
      </c>
      <c r="Q851" s="330"/>
      <c r="R851" s="431">
        <v>127</v>
      </c>
      <c r="S851" s="431">
        <v>88</v>
      </c>
      <c r="T851" s="431"/>
      <c r="U851" s="431"/>
      <c r="V851" s="431"/>
      <c r="W851" s="431"/>
      <c r="X851" s="431"/>
      <c r="Y851" s="431"/>
      <c r="Z851" s="431">
        <v>1270</v>
      </c>
      <c r="AA851" s="431">
        <v>1055</v>
      </c>
      <c r="AB851" s="431"/>
      <c r="AC851" s="431">
        <v>127</v>
      </c>
      <c r="AD851" s="431"/>
      <c r="AE851" s="431">
        <v>88</v>
      </c>
      <c r="AF851" s="431">
        <v>1270</v>
      </c>
      <c r="AG851" s="431">
        <v>1055</v>
      </c>
      <c r="AH851" s="431"/>
      <c r="AI851" s="431">
        <v>127</v>
      </c>
      <c r="AJ851" s="431"/>
      <c r="AK851" s="431">
        <v>88</v>
      </c>
      <c r="AL851" s="438"/>
      <c r="AM851" s="435"/>
      <c r="AS851" s="269">
        <f t="shared" si="231"/>
        <v>0</v>
      </c>
      <c r="AT851" s="269">
        <f t="shared" si="232"/>
        <v>1055</v>
      </c>
      <c r="AU851" s="269">
        <f t="shared" si="233"/>
        <v>0</v>
      </c>
      <c r="AV851" s="269">
        <f t="shared" si="234"/>
        <v>0</v>
      </c>
      <c r="AW851" s="269">
        <f t="shared" si="235"/>
        <v>0</v>
      </c>
    </row>
    <row r="852" spans="1:49" s="273" customFormat="1" ht="30" hidden="1" customHeight="1" outlineLevel="1">
      <c r="A852" s="426"/>
      <c r="B852" s="427" t="s">
        <v>2519</v>
      </c>
      <c r="C852" s="427">
        <v>7656492</v>
      </c>
      <c r="D852" s="426" t="s">
        <v>2520</v>
      </c>
      <c r="E852" s="426" t="s">
        <v>2386</v>
      </c>
      <c r="F852" s="426" t="s">
        <v>2501</v>
      </c>
      <c r="G852" s="426" t="s">
        <v>325</v>
      </c>
      <c r="H852" s="426" t="s">
        <v>2521</v>
      </c>
      <c r="I852" s="431">
        <v>440</v>
      </c>
      <c r="J852" s="431">
        <v>384</v>
      </c>
      <c r="K852" s="431"/>
      <c r="L852" s="431">
        <v>44</v>
      </c>
      <c r="M852" s="431">
        <v>12</v>
      </c>
      <c r="N852" s="330"/>
      <c r="O852" s="431">
        <f t="shared" si="230"/>
        <v>440</v>
      </c>
      <c r="P852" s="431">
        <v>384</v>
      </c>
      <c r="Q852" s="330"/>
      <c r="R852" s="431">
        <v>44</v>
      </c>
      <c r="S852" s="431">
        <v>12</v>
      </c>
      <c r="T852" s="431"/>
      <c r="U852" s="431"/>
      <c r="V852" s="431"/>
      <c r="W852" s="431"/>
      <c r="X852" s="431"/>
      <c r="Y852" s="431"/>
      <c r="Z852" s="431">
        <v>440</v>
      </c>
      <c r="AA852" s="431">
        <v>384</v>
      </c>
      <c r="AB852" s="431"/>
      <c r="AC852" s="431">
        <v>44</v>
      </c>
      <c r="AD852" s="431"/>
      <c r="AE852" s="431">
        <v>12</v>
      </c>
      <c r="AF852" s="431">
        <v>440</v>
      </c>
      <c r="AG852" s="431">
        <v>384</v>
      </c>
      <c r="AH852" s="431"/>
      <c r="AI852" s="431">
        <v>44</v>
      </c>
      <c r="AJ852" s="431"/>
      <c r="AK852" s="431">
        <v>12</v>
      </c>
      <c r="AL852" s="438"/>
      <c r="AM852" s="435"/>
      <c r="AS852" s="269">
        <f t="shared" si="231"/>
        <v>0</v>
      </c>
      <c r="AT852" s="269">
        <f t="shared" si="232"/>
        <v>384</v>
      </c>
      <c r="AU852" s="269">
        <f t="shared" si="233"/>
        <v>0</v>
      </c>
      <c r="AV852" s="269">
        <f t="shared" si="234"/>
        <v>0</v>
      </c>
      <c r="AW852" s="269">
        <f t="shared" si="235"/>
        <v>0</v>
      </c>
    </row>
    <row r="853" spans="1:49" s="273" customFormat="1" ht="30" hidden="1" customHeight="1" outlineLevel="1">
      <c r="A853" s="426"/>
      <c r="B853" s="427" t="s">
        <v>2522</v>
      </c>
      <c r="C853" s="427">
        <v>7663539</v>
      </c>
      <c r="D853" s="426" t="s">
        <v>809</v>
      </c>
      <c r="E853" s="426" t="s">
        <v>678</v>
      </c>
      <c r="F853" s="426" t="s">
        <v>2501</v>
      </c>
      <c r="G853" s="426" t="s">
        <v>325</v>
      </c>
      <c r="H853" s="426" t="s">
        <v>2523</v>
      </c>
      <c r="I853" s="431">
        <v>230</v>
      </c>
      <c r="J853" s="431">
        <v>133</v>
      </c>
      <c r="K853" s="431"/>
      <c r="L853" s="431">
        <v>86</v>
      </c>
      <c r="M853" s="431">
        <v>11</v>
      </c>
      <c r="N853" s="330"/>
      <c r="O853" s="431">
        <f t="shared" si="230"/>
        <v>230</v>
      </c>
      <c r="P853" s="431">
        <v>133</v>
      </c>
      <c r="Q853" s="330"/>
      <c r="R853" s="431">
        <v>86</v>
      </c>
      <c r="S853" s="431">
        <v>11</v>
      </c>
      <c r="T853" s="431"/>
      <c r="U853" s="431"/>
      <c r="V853" s="431"/>
      <c r="W853" s="431"/>
      <c r="X853" s="431"/>
      <c r="Y853" s="431"/>
      <c r="Z853" s="431">
        <v>230</v>
      </c>
      <c r="AA853" s="431">
        <v>133</v>
      </c>
      <c r="AB853" s="431"/>
      <c r="AC853" s="431">
        <v>86</v>
      </c>
      <c r="AD853" s="431"/>
      <c r="AE853" s="431">
        <v>11</v>
      </c>
      <c r="AF853" s="431">
        <v>230</v>
      </c>
      <c r="AG853" s="431">
        <v>133</v>
      </c>
      <c r="AH853" s="431"/>
      <c r="AI853" s="431">
        <v>86</v>
      </c>
      <c r="AJ853" s="431"/>
      <c r="AK853" s="431">
        <v>11</v>
      </c>
      <c r="AL853" s="438"/>
      <c r="AM853" s="435"/>
      <c r="AS853" s="269">
        <f t="shared" si="231"/>
        <v>0</v>
      </c>
      <c r="AT853" s="269">
        <f t="shared" si="232"/>
        <v>133</v>
      </c>
      <c r="AU853" s="269">
        <f t="shared" si="233"/>
        <v>0</v>
      </c>
      <c r="AV853" s="269">
        <f t="shared" si="234"/>
        <v>0</v>
      </c>
      <c r="AW853" s="269">
        <f t="shared" si="235"/>
        <v>0</v>
      </c>
    </row>
    <row r="854" spans="1:49" s="273" customFormat="1" ht="30" hidden="1" customHeight="1" outlineLevel="1">
      <c r="A854" s="426"/>
      <c r="B854" s="427" t="s">
        <v>2524</v>
      </c>
      <c r="C854" s="427"/>
      <c r="D854" s="426" t="s">
        <v>785</v>
      </c>
      <c r="E854" s="426" t="s">
        <v>736</v>
      </c>
      <c r="F854" s="426" t="s">
        <v>2501</v>
      </c>
      <c r="G854" s="426" t="s">
        <v>325</v>
      </c>
      <c r="H854" s="426" t="s">
        <v>2525</v>
      </c>
      <c r="I854" s="431">
        <v>350</v>
      </c>
      <c r="J854" s="431">
        <v>304</v>
      </c>
      <c r="K854" s="431"/>
      <c r="L854" s="431">
        <v>35</v>
      </c>
      <c r="M854" s="431">
        <v>11</v>
      </c>
      <c r="N854" s="330"/>
      <c r="O854" s="431">
        <f t="shared" si="230"/>
        <v>350</v>
      </c>
      <c r="P854" s="431">
        <v>304</v>
      </c>
      <c r="Q854" s="330"/>
      <c r="R854" s="431">
        <v>35</v>
      </c>
      <c r="S854" s="431">
        <v>11</v>
      </c>
      <c r="T854" s="431"/>
      <c r="U854" s="431"/>
      <c r="V854" s="431"/>
      <c r="W854" s="431"/>
      <c r="X854" s="431"/>
      <c r="Y854" s="431"/>
      <c r="Z854" s="431">
        <v>350</v>
      </c>
      <c r="AA854" s="431">
        <v>304</v>
      </c>
      <c r="AB854" s="431"/>
      <c r="AC854" s="431">
        <v>35</v>
      </c>
      <c r="AD854" s="431"/>
      <c r="AE854" s="431">
        <v>11</v>
      </c>
      <c r="AF854" s="431">
        <v>350</v>
      </c>
      <c r="AG854" s="431">
        <v>304</v>
      </c>
      <c r="AH854" s="431"/>
      <c r="AI854" s="431">
        <v>35</v>
      </c>
      <c r="AJ854" s="431"/>
      <c r="AK854" s="431">
        <v>11</v>
      </c>
      <c r="AL854" s="438" t="s">
        <v>761</v>
      </c>
      <c r="AM854" s="435"/>
      <c r="AS854" s="269">
        <f t="shared" si="231"/>
        <v>0</v>
      </c>
      <c r="AT854" s="269">
        <f t="shared" si="232"/>
        <v>304</v>
      </c>
      <c r="AU854" s="269">
        <f t="shared" si="233"/>
        <v>0</v>
      </c>
      <c r="AV854" s="269">
        <f t="shared" si="234"/>
        <v>0</v>
      </c>
      <c r="AW854" s="269">
        <f t="shared" si="235"/>
        <v>0</v>
      </c>
    </row>
    <row r="855" spans="1:49" s="273" customFormat="1" ht="30" hidden="1" customHeight="1" outlineLevel="1">
      <c r="A855" s="426"/>
      <c r="B855" s="427" t="s">
        <v>2526</v>
      </c>
      <c r="C855" s="427">
        <v>7663552</v>
      </c>
      <c r="D855" s="426" t="s">
        <v>773</v>
      </c>
      <c r="E855" s="426" t="s">
        <v>720</v>
      </c>
      <c r="F855" s="426" t="s">
        <v>2508</v>
      </c>
      <c r="G855" s="426" t="s">
        <v>325</v>
      </c>
      <c r="H855" s="426" t="s">
        <v>2527</v>
      </c>
      <c r="I855" s="431">
        <v>715</v>
      </c>
      <c r="J855" s="431">
        <v>622</v>
      </c>
      <c r="K855" s="431"/>
      <c r="L855" s="431">
        <v>72</v>
      </c>
      <c r="M855" s="431">
        <v>21</v>
      </c>
      <c r="N855" s="330"/>
      <c r="O855" s="431">
        <f t="shared" si="230"/>
        <v>715</v>
      </c>
      <c r="P855" s="431">
        <v>622</v>
      </c>
      <c r="Q855" s="330"/>
      <c r="R855" s="431">
        <v>72</v>
      </c>
      <c r="S855" s="431">
        <v>21</v>
      </c>
      <c r="T855" s="431"/>
      <c r="U855" s="431"/>
      <c r="V855" s="431"/>
      <c r="W855" s="431"/>
      <c r="X855" s="431"/>
      <c r="Y855" s="431"/>
      <c r="Z855" s="431">
        <v>715</v>
      </c>
      <c r="AA855" s="431">
        <v>622</v>
      </c>
      <c r="AB855" s="431"/>
      <c r="AC855" s="431">
        <v>72</v>
      </c>
      <c r="AD855" s="431"/>
      <c r="AE855" s="431">
        <v>21</v>
      </c>
      <c r="AF855" s="431">
        <v>715</v>
      </c>
      <c r="AG855" s="431">
        <v>622</v>
      </c>
      <c r="AH855" s="431"/>
      <c r="AI855" s="431">
        <v>72</v>
      </c>
      <c r="AJ855" s="431"/>
      <c r="AK855" s="431">
        <v>21</v>
      </c>
      <c r="AL855" s="438" t="s">
        <v>761</v>
      </c>
      <c r="AM855" s="435"/>
      <c r="AS855" s="269">
        <f t="shared" si="231"/>
        <v>0</v>
      </c>
      <c r="AT855" s="269">
        <f t="shared" si="232"/>
        <v>622</v>
      </c>
      <c r="AU855" s="269">
        <f t="shared" si="233"/>
        <v>0</v>
      </c>
      <c r="AV855" s="269">
        <f t="shared" si="234"/>
        <v>0</v>
      </c>
      <c r="AW855" s="269">
        <f t="shared" si="235"/>
        <v>0</v>
      </c>
    </row>
    <row r="856" spans="1:49" s="273" customFormat="1" ht="30" hidden="1" customHeight="1" outlineLevel="1">
      <c r="A856" s="426"/>
      <c r="B856" s="427" t="s">
        <v>2528</v>
      </c>
      <c r="C856" s="427">
        <v>7663542</v>
      </c>
      <c r="D856" s="426" t="s">
        <v>636</v>
      </c>
      <c r="E856" s="426" t="s">
        <v>636</v>
      </c>
      <c r="F856" s="426" t="s">
        <v>2508</v>
      </c>
      <c r="G856" s="426" t="s">
        <v>325</v>
      </c>
      <c r="H856" s="426" t="s">
        <v>2529</v>
      </c>
      <c r="I856" s="431">
        <v>420</v>
      </c>
      <c r="J856" s="431">
        <v>365</v>
      </c>
      <c r="K856" s="431"/>
      <c r="L856" s="431">
        <v>42</v>
      </c>
      <c r="M856" s="431">
        <v>13</v>
      </c>
      <c r="N856" s="330"/>
      <c r="O856" s="431">
        <f t="shared" si="230"/>
        <v>420</v>
      </c>
      <c r="P856" s="431">
        <v>365</v>
      </c>
      <c r="Q856" s="330"/>
      <c r="R856" s="431">
        <v>42</v>
      </c>
      <c r="S856" s="431">
        <v>13</v>
      </c>
      <c r="T856" s="431"/>
      <c r="U856" s="431"/>
      <c r="V856" s="431"/>
      <c r="W856" s="431"/>
      <c r="X856" s="431"/>
      <c r="Y856" s="431"/>
      <c r="Z856" s="431">
        <v>420</v>
      </c>
      <c r="AA856" s="431">
        <v>365</v>
      </c>
      <c r="AB856" s="431"/>
      <c r="AC856" s="431">
        <v>42</v>
      </c>
      <c r="AD856" s="431"/>
      <c r="AE856" s="431">
        <v>13</v>
      </c>
      <c r="AF856" s="431">
        <v>420</v>
      </c>
      <c r="AG856" s="431">
        <v>365</v>
      </c>
      <c r="AH856" s="431"/>
      <c r="AI856" s="431">
        <v>42</v>
      </c>
      <c r="AJ856" s="431"/>
      <c r="AK856" s="431">
        <v>13</v>
      </c>
      <c r="AL856" s="438" t="s">
        <v>761</v>
      </c>
      <c r="AM856" s="435"/>
      <c r="AS856" s="269">
        <f t="shared" si="231"/>
        <v>0</v>
      </c>
      <c r="AT856" s="269">
        <f t="shared" si="232"/>
        <v>365</v>
      </c>
      <c r="AU856" s="269">
        <f t="shared" si="233"/>
        <v>0</v>
      </c>
      <c r="AV856" s="269">
        <f t="shared" si="234"/>
        <v>0</v>
      </c>
      <c r="AW856" s="269">
        <f t="shared" si="235"/>
        <v>0</v>
      </c>
    </row>
    <row r="857" spans="1:49" s="273" customFormat="1" ht="30" hidden="1" customHeight="1" outlineLevel="1">
      <c r="A857" s="426"/>
      <c r="B857" s="427" t="s">
        <v>2530</v>
      </c>
      <c r="C857" s="427"/>
      <c r="D857" s="426" t="s">
        <v>807</v>
      </c>
      <c r="E857" s="426" t="s">
        <v>655</v>
      </c>
      <c r="F857" s="426" t="s">
        <v>2501</v>
      </c>
      <c r="G857" s="426" t="s">
        <v>325</v>
      </c>
      <c r="H857" s="426"/>
      <c r="I857" s="431">
        <v>330</v>
      </c>
      <c r="J857" s="431">
        <v>287</v>
      </c>
      <c r="K857" s="431"/>
      <c r="L857" s="431">
        <v>33</v>
      </c>
      <c r="M857" s="431">
        <v>10</v>
      </c>
      <c r="N857" s="330"/>
      <c r="O857" s="431">
        <f t="shared" si="230"/>
        <v>330</v>
      </c>
      <c r="P857" s="431">
        <v>287</v>
      </c>
      <c r="Q857" s="330"/>
      <c r="R857" s="431">
        <v>33</v>
      </c>
      <c r="S857" s="431">
        <v>10</v>
      </c>
      <c r="T857" s="431"/>
      <c r="U857" s="431"/>
      <c r="V857" s="431"/>
      <c r="W857" s="431"/>
      <c r="X857" s="431"/>
      <c r="Y857" s="431"/>
      <c r="Z857" s="431">
        <v>330</v>
      </c>
      <c r="AA857" s="431">
        <v>287</v>
      </c>
      <c r="AB857" s="431"/>
      <c r="AC857" s="431">
        <v>33</v>
      </c>
      <c r="AD857" s="431"/>
      <c r="AE857" s="431">
        <v>10</v>
      </c>
      <c r="AF857" s="431">
        <v>330</v>
      </c>
      <c r="AG857" s="431">
        <v>287</v>
      </c>
      <c r="AH857" s="431"/>
      <c r="AI857" s="431">
        <v>33</v>
      </c>
      <c r="AJ857" s="431"/>
      <c r="AK857" s="431">
        <v>10</v>
      </c>
      <c r="AL857" s="438" t="s">
        <v>761</v>
      </c>
      <c r="AM857" s="435"/>
      <c r="AS857" s="269">
        <f t="shared" si="231"/>
        <v>0</v>
      </c>
      <c r="AT857" s="269">
        <f t="shared" si="232"/>
        <v>287</v>
      </c>
      <c r="AU857" s="269">
        <f t="shared" si="233"/>
        <v>0</v>
      </c>
      <c r="AV857" s="269">
        <f t="shared" si="234"/>
        <v>0</v>
      </c>
      <c r="AW857" s="269">
        <f t="shared" si="235"/>
        <v>0</v>
      </c>
    </row>
    <row r="858" spans="1:49" s="273" customFormat="1" ht="30" hidden="1" customHeight="1" outlineLevel="1">
      <c r="A858" s="426"/>
      <c r="B858" s="427" t="s">
        <v>2531</v>
      </c>
      <c r="C858" s="427">
        <v>7663538</v>
      </c>
      <c r="D858" s="426" t="s">
        <v>2409</v>
      </c>
      <c r="E858" s="426" t="s">
        <v>661</v>
      </c>
      <c r="F858" s="426" t="s">
        <v>2508</v>
      </c>
      <c r="G858" s="426" t="s">
        <v>325</v>
      </c>
      <c r="H858" s="426" t="s">
        <v>2532</v>
      </c>
      <c r="I858" s="431">
        <v>360</v>
      </c>
      <c r="J858" s="431">
        <v>285</v>
      </c>
      <c r="K858" s="431"/>
      <c r="L858" s="431">
        <v>60</v>
      </c>
      <c r="M858" s="431">
        <v>15</v>
      </c>
      <c r="N858" s="330"/>
      <c r="O858" s="431">
        <f t="shared" si="230"/>
        <v>360</v>
      </c>
      <c r="P858" s="431">
        <v>285</v>
      </c>
      <c r="Q858" s="330"/>
      <c r="R858" s="431">
        <v>60</v>
      </c>
      <c r="S858" s="431">
        <v>15</v>
      </c>
      <c r="T858" s="431"/>
      <c r="U858" s="431"/>
      <c r="V858" s="431"/>
      <c r="W858" s="431"/>
      <c r="X858" s="431"/>
      <c r="Y858" s="431"/>
      <c r="Z858" s="431">
        <v>360</v>
      </c>
      <c r="AA858" s="431">
        <v>285</v>
      </c>
      <c r="AB858" s="431"/>
      <c r="AC858" s="431">
        <v>60</v>
      </c>
      <c r="AD858" s="431"/>
      <c r="AE858" s="431">
        <v>15</v>
      </c>
      <c r="AF858" s="431">
        <v>360</v>
      </c>
      <c r="AG858" s="431">
        <v>285</v>
      </c>
      <c r="AH858" s="431"/>
      <c r="AI858" s="431">
        <v>60</v>
      </c>
      <c r="AJ858" s="431"/>
      <c r="AK858" s="431">
        <v>15</v>
      </c>
      <c r="AL858" s="438" t="s">
        <v>761</v>
      </c>
      <c r="AM858" s="435"/>
      <c r="AS858" s="269">
        <f t="shared" si="231"/>
        <v>0</v>
      </c>
      <c r="AT858" s="269">
        <f t="shared" si="232"/>
        <v>285</v>
      </c>
      <c r="AU858" s="269">
        <f t="shared" si="233"/>
        <v>0</v>
      </c>
      <c r="AV858" s="269">
        <f t="shared" si="234"/>
        <v>0</v>
      </c>
      <c r="AW858" s="269">
        <f t="shared" si="235"/>
        <v>0</v>
      </c>
    </row>
    <row r="859" spans="1:49" s="273" customFormat="1" ht="30" hidden="1" customHeight="1" outlineLevel="1">
      <c r="A859" s="426"/>
      <c r="B859" s="427" t="s">
        <v>2533</v>
      </c>
      <c r="C859" s="427">
        <v>7663544</v>
      </c>
      <c r="D859" s="426" t="s">
        <v>809</v>
      </c>
      <c r="E859" s="426" t="s">
        <v>678</v>
      </c>
      <c r="F859" s="426" t="s">
        <v>2534</v>
      </c>
      <c r="G859" s="426" t="s">
        <v>325</v>
      </c>
      <c r="H859" s="426" t="s">
        <v>2535</v>
      </c>
      <c r="I859" s="431">
        <v>75</v>
      </c>
      <c r="J859" s="431">
        <v>57</v>
      </c>
      <c r="K859" s="431"/>
      <c r="L859" s="431">
        <v>14</v>
      </c>
      <c r="M859" s="431">
        <v>4</v>
      </c>
      <c r="N859" s="330"/>
      <c r="O859" s="431">
        <f t="shared" si="230"/>
        <v>75</v>
      </c>
      <c r="P859" s="431">
        <v>57</v>
      </c>
      <c r="Q859" s="330"/>
      <c r="R859" s="431">
        <v>14</v>
      </c>
      <c r="S859" s="431">
        <v>4</v>
      </c>
      <c r="T859" s="431"/>
      <c r="U859" s="431"/>
      <c r="V859" s="431"/>
      <c r="W859" s="431"/>
      <c r="X859" s="431"/>
      <c r="Y859" s="431"/>
      <c r="Z859" s="431">
        <v>75</v>
      </c>
      <c r="AA859" s="431">
        <v>57</v>
      </c>
      <c r="AB859" s="431"/>
      <c r="AC859" s="431">
        <v>14</v>
      </c>
      <c r="AD859" s="431"/>
      <c r="AE859" s="431">
        <v>4</v>
      </c>
      <c r="AF859" s="431">
        <v>75</v>
      </c>
      <c r="AG859" s="431">
        <v>57</v>
      </c>
      <c r="AH859" s="431"/>
      <c r="AI859" s="431">
        <v>14</v>
      </c>
      <c r="AJ859" s="431"/>
      <c r="AK859" s="431">
        <v>4</v>
      </c>
      <c r="AL859" s="438" t="s">
        <v>761</v>
      </c>
      <c r="AM859" s="435"/>
      <c r="AS859" s="269">
        <f t="shared" si="231"/>
        <v>0</v>
      </c>
      <c r="AT859" s="269">
        <f t="shared" si="232"/>
        <v>57</v>
      </c>
      <c r="AU859" s="269">
        <f t="shared" si="233"/>
        <v>0</v>
      </c>
      <c r="AV859" s="269">
        <f t="shared" si="234"/>
        <v>0</v>
      </c>
      <c r="AW859" s="269">
        <f t="shared" si="235"/>
        <v>0</v>
      </c>
    </row>
    <row r="860" spans="1:49" s="273" customFormat="1" ht="30" hidden="1" customHeight="1" outlineLevel="1">
      <c r="A860" s="426"/>
      <c r="B860" s="427" t="s">
        <v>2536</v>
      </c>
      <c r="C860" s="427"/>
      <c r="D860" s="426" t="s">
        <v>785</v>
      </c>
      <c r="E860" s="426" t="s">
        <v>736</v>
      </c>
      <c r="F860" s="426" t="s">
        <v>2537</v>
      </c>
      <c r="G860" s="426" t="s">
        <v>259</v>
      </c>
      <c r="H860" s="426"/>
      <c r="I860" s="431">
        <f>J860+L860+M860</f>
        <v>964</v>
      </c>
      <c r="J860" s="431">
        <f>935-136</f>
        <v>799</v>
      </c>
      <c r="K860" s="431"/>
      <c r="L860" s="431">
        <v>110</v>
      </c>
      <c r="M860" s="431">
        <v>55</v>
      </c>
      <c r="N860" s="330"/>
      <c r="O860" s="431">
        <f t="shared" si="230"/>
        <v>1100</v>
      </c>
      <c r="P860" s="431">
        <v>935</v>
      </c>
      <c r="Q860" s="330"/>
      <c r="R860" s="431">
        <v>110</v>
      </c>
      <c r="S860" s="431">
        <v>55</v>
      </c>
      <c r="T860" s="431"/>
      <c r="U860" s="431"/>
      <c r="V860" s="431"/>
      <c r="W860" s="431"/>
      <c r="X860" s="431"/>
      <c r="Y860" s="431"/>
      <c r="Z860" s="431">
        <f>AA860+AC860+AE860</f>
        <v>964</v>
      </c>
      <c r="AA860" s="431">
        <f>935-136</f>
        <v>799</v>
      </c>
      <c r="AB860" s="431"/>
      <c r="AC860" s="431">
        <v>110</v>
      </c>
      <c r="AD860" s="431"/>
      <c r="AE860" s="431">
        <v>55</v>
      </c>
      <c r="AF860" s="431">
        <f>AG860+AI860+AK860</f>
        <v>964</v>
      </c>
      <c r="AG860" s="431">
        <f>935-136</f>
        <v>799</v>
      </c>
      <c r="AH860" s="431"/>
      <c r="AI860" s="431">
        <v>110</v>
      </c>
      <c r="AJ860" s="431"/>
      <c r="AK860" s="431">
        <v>55</v>
      </c>
      <c r="AL860" s="438"/>
      <c r="AM860" s="435"/>
      <c r="AS860" s="269">
        <f t="shared" si="231"/>
        <v>0</v>
      </c>
      <c r="AT860" s="269">
        <f t="shared" si="232"/>
        <v>799</v>
      </c>
      <c r="AU860" s="269">
        <f t="shared" si="233"/>
        <v>0</v>
      </c>
      <c r="AV860" s="269">
        <f t="shared" si="234"/>
        <v>0</v>
      </c>
      <c r="AW860" s="269">
        <f t="shared" si="235"/>
        <v>0</v>
      </c>
    </row>
    <row r="861" spans="1:49" s="273" customFormat="1" ht="30" hidden="1" customHeight="1" outlineLevel="1">
      <c r="A861" s="426"/>
      <c r="B861" s="427" t="s">
        <v>2538</v>
      </c>
      <c r="C861" s="427"/>
      <c r="D861" s="426" t="s">
        <v>773</v>
      </c>
      <c r="E861" s="426" t="s">
        <v>720</v>
      </c>
      <c r="F861" s="426" t="s">
        <v>2537</v>
      </c>
      <c r="G861" s="426" t="s">
        <v>259</v>
      </c>
      <c r="H861" s="426"/>
      <c r="I861" s="431">
        <v>931</v>
      </c>
      <c r="J861" s="431">
        <v>791</v>
      </c>
      <c r="K861" s="431"/>
      <c r="L861" s="431">
        <v>93</v>
      </c>
      <c r="M861" s="431">
        <v>47</v>
      </c>
      <c r="N861" s="330"/>
      <c r="O861" s="431">
        <f t="shared" si="230"/>
        <v>931</v>
      </c>
      <c r="P861" s="431">
        <v>791</v>
      </c>
      <c r="Q861" s="330"/>
      <c r="R861" s="431">
        <v>93</v>
      </c>
      <c r="S861" s="431">
        <v>47</v>
      </c>
      <c r="T861" s="431"/>
      <c r="U861" s="431"/>
      <c r="V861" s="431"/>
      <c r="W861" s="431"/>
      <c r="X861" s="431"/>
      <c r="Y861" s="431"/>
      <c r="Z861" s="431">
        <v>931</v>
      </c>
      <c r="AA861" s="431">
        <v>791</v>
      </c>
      <c r="AB861" s="431"/>
      <c r="AC861" s="431">
        <v>93</v>
      </c>
      <c r="AD861" s="431"/>
      <c r="AE861" s="431">
        <v>47</v>
      </c>
      <c r="AF861" s="431">
        <v>931</v>
      </c>
      <c r="AG861" s="431">
        <v>791</v>
      </c>
      <c r="AH861" s="431"/>
      <c r="AI861" s="431">
        <v>93</v>
      </c>
      <c r="AJ861" s="431"/>
      <c r="AK861" s="431">
        <v>47</v>
      </c>
      <c r="AL861" s="438"/>
      <c r="AM861" s="435"/>
      <c r="AS861" s="269">
        <f t="shared" si="231"/>
        <v>0</v>
      </c>
      <c r="AT861" s="269">
        <f t="shared" si="232"/>
        <v>791</v>
      </c>
      <c r="AU861" s="269">
        <f t="shared" si="233"/>
        <v>0</v>
      </c>
      <c r="AV861" s="269">
        <f t="shared" si="234"/>
        <v>0</v>
      </c>
      <c r="AW861" s="269">
        <f t="shared" si="235"/>
        <v>0</v>
      </c>
    </row>
    <row r="862" spans="1:49" s="273" customFormat="1" ht="30" hidden="1" customHeight="1" outlineLevel="1">
      <c r="A862" s="426"/>
      <c r="B862" s="427" t="s">
        <v>2539</v>
      </c>
      <c r="C862" s="427"/>
      <c r="D862" s="426" t="s">
        <v>782</v>
      </c>
      <c r="E862" s="426" t="s">
        <v>636</v>
      </c>
      <c r="F862" s="426" t="s">
        <v>2512</v>
      </c>
      <c r="G862" s="426" t="s">
        <v>259</v>
      </c>
      <c r="H862" s="426"/>
      <c r="I862" s="431">
        <v>508</v>
      </c>
      <c r="J862" s="431">
        <v>432</v>
      </c>
      <c r="K862" s="431"/>
      <c r="L862" s="431">
        <v>51</v>
      </c>
      <c r="M862" s="431">
        <v>25</v>
      </c>
      <c r="N862" s="330"/>
      <c r="O862" s="431">
        <f t="shared" si="230"/>
        <v>508</v>
      </c>
      <c r="P862" s="431">
        <v>432</v>
      </c>
      <c r="Q862" s="330"/>
      <c r="R862" s="431">
        <v>51</v>
      </c>
      <c r="S862" s="431">
        <v>25</v>
      </c>
      <c r="T862" s="431"/>
      <c r="U862" s="431"/>
      <c r="V862" s="431"/>
      <c r="W862" s="431"/>
      <c r="X862" s="431"/>
      <c r="Y862" s="431"/>
      <c r="Z862" s="431">
        <v>508</v>
      </c>
      <c r="AA862" s="431">
        <v>432</v>
      </c>
      <c r="AB862" s="431"/>
      <c r="AC862" s="431">
        <v>51</v>
      </c>
      <c r="AD862" s="431"/>
      <c r="AE862" s="431">
        <v>25</v>
      </c>
      <c r="AF862" s="431">
        <v>508</v>
      </c>
      <c r="AG862" s="431">
        <v>432</v>
      </c>
      <c r="AH862" s="431"/>
      <c r="AI862" s="431">
        <v>51</v>
      </c>
      <c r="AJ862" s="431"/>
      <c r="AK862" s="431">
        <v>25</v>
      </c>
      <c r="AL862" s="438"/>
      <c r="AM862" s="435"/>
      <c r="AS862" s="269">
        <f t="shared" si="231"/>
        <v>0</v>
      </c>
      <c r="AT862" s="269">
        <f t="shared" si="232"/>
        <v>432</v>
      </c>
      <c r="AU862" s="269">
        <f t="shared" si="233"/>
        <v>0</v>
      </c>
      <c r="AV862" s="269">
        <f t="shared" si="234"/>
        <v>0</v>
      </c>
      <c r="AW862" s="269">
        <f t="shared" si="235"/>
        <v>0</v>
      </c>
    </row>
    <row r="863" spans="1:49" s="273" customFormat="1" ht="30" hidden="1" customHeight="1" outlineLevel="1">
      <c r="A863" s="426"/>
      <c r="B863" s="427" t="s">
        <v>2540</v>
      </c>
      <c r="C863" s="427"/>
      <c r="D863" s="426" t="s">
        <v>766</v>
      </c>
      <c r="E863" s="426" t="s">
        <v>697</v>
      </c>
      <c r="F863" s="426" t="s">
        <v>2541</v>
      </c>
      <c r="G863" s="426" t="s">
        <v>259</v>
      </c>
      <c r="H863" s="426"/>
      <c r="I863" s="431">
        <v>645</v>
      </c>
      <c r="J863" s="431">
        <v>548</v>
      </c>
      <c r="K863" s="431"/>
      <c r="L863" s="431">
        <v>65</v>
      </c>
      <c r="M863" s="431">
        <v>32</v>
      </c>
      <c r="N863" s="330"/>
      <c r="O863" s="431">
        <f t="shared" si="230"/>
        <v>645</v>
      </c>
      <c r="P863" s="431">
        <v>548</v>
      </c>
      <c r="Q863" s="330"/>
      <c r="R863" s="431">
        <v>65</v>
      </c>
      <c r="S863" s="431">
        <v>32</v>
      </c>
      <c r="T863" s="431"/>
      <c r="U863" s="431"/>
      <c r="V863" s="431"/>
      <c r="W863" s="431"/>
      <c r="X863" s="431"/>
      <c r="Y863" s="431"/>
      <c r="Z863" s="431">
        <v>645</v>
      </c>
      <c r="AA863" s="431">
        <v>548</v>
      </c>
      <c r="AB863" s="431"/>
      <c r="AC863" s="431">
        <v>65</v>
      </c>
      <c r="AD863" s="431"/>
      <c r="AE863" s="431">
        <v>32</v>
      </c>
      <c r="AF863" s="431">
        <v>645</v>
      </c>
      <c r="AG863" s="431">
        <v>548</v>
      </c>
      <c r="AH863" s="431"/>
      <c r="AI863" s="431">
        <v>65</v>
      </c>
      <c r="AJ863" s="431"/>
      <c r="AK863" s="431">
        <v>32</v>
      </c>
      <c r="AL863" s="438"/>
      <c r="AM863" s="435"/>
      <c r="AS863" s="269">
        <f t="shared" si="231"/>
        <v>0</v>
      </c>
      <c r="AT863" s="269">
        <f t="shared" si="232"/>
        <v>548</v>
      </c>
      <c r="AU863" s="269">
        <f t="shared" si="233"/>
        <v>0</v>
      </c>
      <c r="AV863" s="269">
        <f t="shared" si="234"/>
        <v>0</v>
      </c>
      <c r="AW863" s="269">
        <f t="shared" si="235"/>
        <v>0</v>
      </c>
    </row>
    <row r="864" spans="1:49" s="273" customFormat="1" ht="30" hidden="1" customHeight="1" outlineLevel="1">
      <c r="A864" s="426"/>
      <c r="B864" s="427" t="s">
        <v>2542</v>
      </c>
      <c r="C864" s="427"/>
      <c r="D864" s="426" t="s">
        <v>785</v>
      </c>
      <c r="E864" s="426" t="s">
        <v>736</v>
      </c>
      <c r="F864" s="426" t="s">
        <v>2508</v>
      </c>
      <c r="G864" s="426" t="s">
        <v>259</v>
      </c>
      <c r="H864" s="426"/>
      <c r="I864" s="431">
        <v>539</v>
      </c>
      <c r="J864" s="431">
        <v>458</v>
      </c>
      <c r="K864" s="431"/>
      <c r="L864" s="431">
        <v>54</v>
      </c>
      <c r="M864" s="431">
        <v>27</v>
      </c>
      <c r="N864" s="330"/>
      <c r="O864" s="431">
        <f t="shared" si="230"/>
        <v>539</v>
      </c>
      <c r="P864" s="431">
        <v>458</v>
      </c>
      <c r="Q864" s="330"/>
      <c r="R864" s="431">
        <v>54</v>
      </c>
      <c r="S864" s="431">
        <v>27</v>
      </c>
      <c r="T864" s="431"/>
      <c r="U864" s="431"/>
      <c r="V864" s="431"/>
      <c r="W864" s="431"/>
      <c r="X864" s="431"/>
      <c r="Y864" s="431"/>
      <c r="Z864" s="431">
        <v>539</v>
      </c>
      <c r="AA864" s="431">
        <v>458</v>
      </c>
      <c r="AB864" s="431"/>
      <c r="AC864" s="431">
        <v>54</v>
      </c>
      <c r="AD864" s="431"/>
      <c r="AE864" s="431">
        <v>27</v>
      </c>
      <c r="AF864" s="431">
        <v>539</v>
      </c>
      <c r="AG864" s="431">
        <v>458</v>
      </c>
      <c r="AH864" s="431"/>
      <c r="AI864" s="431">
        <v>54</v>
      </c>
      <c r="AJ864" s="431"/>
      <c r="AK864" s="431">
        <v>27</v>
      </c>
      <c r="AL864" s="438" t="s">
        <v>761</v>
      </c>
      <c r="AM864" s="435"/>
      <c r="AS864" s="269">
        <f t="shared" si="231"/>
        <v>0</v>
      </c>
      <c r="AT864" s="269">
        <f t="shared" si="232"/>
        <v>458</v>
      </c>
      <c r="AU864" s="269">
        <f t="shared" si="233"/>
        <v>0</v>
      </c>
      <c r="AV864" s="269">
        <f t="shared" si="234"/>
        <v>0</v>
      </c>
      <c r="AW864" s="269">
        <f t="shared" si="235"/>
        <v>0</v>
      </c>
    </row>
    <row r="865" spans="1:49" s="273" customFormat="1" ht="30" hidden="1" customHeight="1" outlineLevel="1">
      <c r="A865" s="426"/>
      <c r="B865" s="427" t="s">
        <v>2543</v>
      </c>
      <c r="C865" s="427"/>
      <c r="D865" s="426" t="s">
        <v>773</v>
      </c>
      <c r="E865" s="426" t="s">
        <v>720</v>
      </c>
      <c r="F865" s="426" t="s">
        <v>2508</v>
      </c>
      <c r="G865" s="426" t="s">
        <v>259</v>
      </c>
      <c r="H865" s="426"/>
      <c r="I865" s="431">
        <v>1295</v>
      </c>
      <c r="J865" s="431">
        <v>1100</v>
      </c>
      <c r="K865" s="431"/>
      <c r="L865" s="431">
        <v>130</v>
      </c>
      <c r="M865" s="431">
        <v>65</v>
      </c>
      <c r="N865" s="330"/>
      <c r="O865" s="431">
        <f t="shared" si="230"/>
        <v>1295</v>
      </c>
      <c r="P865" s="431">
        <v>1100</v>
      </c>
      <c r="Q865" s="330"/>
      <c r="R865" s="431">
        <v>130</v>
      </c>
      <c r="S865" s="431">
        <v>65</v>
      </c>
      <c r="T865" s="431"/>
      <c r="U865" s="431"/>
      <c r="V865" s="431"/>
      <c r="W865" s="431"/>
      <c r="X865" s="431"/>
      <c r="Y865" s="431"/>
      <c r="Z865" s="431">
        <v>1295</v>
      </c>
      <c r="AA865" s="431">
        <v>1100</v>
      </c>
      <c r="AB865" s="431"/>
      <c r="AC865" s="431">
        <v>130</v>
      </c>
      <c r="AD865" s="431"/>
      <c r="AE865" s="431">
        <v>65</v>
      </c>
      <c r="AF865" s="431">
        <v>1295</v>
      </c>
      <c r="AG865" s="431">
        <v>1100</v>
      </c>
      <c r="AH865" s="431"/>
      <c r="AI865" s="431">
        <v>130</v>
      </c>
      <c r="AJ865" s="431"/>
      <c r="AK865" s="431">
        <v>65</v>
      </c>
      <c r="AL865" s="438" t="s">
        <v>761</v>
      </c>
      <c r="AM865" s="435"/>
      <c r="AS865" s="269">
        <f t="shared" si="231"/>
        <v>0</v>
      </c>
      <c r="AT865" s="269">
        <f t="shared" si="232"/>
        <v>1100</v>
      </c>
      <c r="AU865" s="269">
        <f t="shared" si="233"/>
        <v>0</v>
      </c>
      <c r="AV865" s="269">
        <f t="shared" si="234"/>
        <v>0</v>
      </c>
      <c r="AW865" s="269">
        <f t="shared" si="235"/>
        <v>0</v>
      </c>
    </row>
    <row r="866" spans="1:49" s="273" customFormat="1" ht="30" hidden="1" customHeight="1" outlineLevel="1">
      <c r="A866" s="426"/>
      <c r="B866" s="427" t="s">
        <v>2544</v>
      </c>
      <c r="C866" s="427"/>
      <c r="D866" s="426" t="s">
        <v>782</v>
      </c>
      <c r="E866" s="426" t="s">
        <v>636</v>
      </c>
      <c r="F866" s="426" t="s">
        <v>2508</v>
      </c>
      <c r="G866" s="426" t="s">
        <v>259</v>
      </c>
      <c r="H866" s="426"/>
      <c r="I866" s="431">
        <v>450</v>
      </c>
      <c r="J866" s="431">
        <v>382</v>
      </c>
      <c r="K866" s="431"/>
      <c r="L866" s="431">
        <v>45</v>
      </c>
      <c r="M866" s="431">
        <v>23</v>
      </c>
      <c r="N866" s="330"/>
      <c r="O866" s="431">
        <f t="shared" si="230"/>
        <v>450</v>
      </c>
      <c r="P866" s="431">
        <v>382</v>
      </c>
      <c r="Q866" s="330"/>
      <c r="R866" s="431">
        <v>45</v>
      </c>
      <c r="S866" s="431">
        <v>23</v>
      </c>
      <c r="T866" s="431"/>
      <c r="U866" s="431"/>
      <c r="V866" s="431"/>
      <c r="W866" s="431"/>
      <c r="X866" s="431"/>
      <c r="Y866" s="431"/>
      <c r="Z866" s="431">
        <v>450</v>
      </c>
      <c r="AA866" s="431">
        <v>382</v>
      </c>
      <c r="AB866" s="431"/>
      <c r="AC866" s="431">
        <v>45</v>
      </c>
      <c r="AD866" s="431"/>
      <c r="AE866" s="431">
        <v>23</v>
      </c>
      <c r="AF866" s="431">
        <v>450</v>
      </c>
      <c r="AG866" s="431">
        <v>382</v>
      </c>
      <c r="AH866" s="431"/>
      <c r="AI866" s="431">
        <v>45</v>
      </c>
      <c r="AJ866" s="431"/>
      <c r="AK866" s="431">
        <v>23</v>
      </c>
      <c r="AL866" s="438" t="s">
        <v>761</v>
      </c>
      <c r="AM866" s="435"/>
      <c r="AS866" s="269">
        <f t="shared" si="231"/>
        <v>0</v>
      </c>
      <c r="AT866" s="269">
        <f t="shared" si="232"/>
        <v>382</v>
      </c>
      <c r="AU866" s="269">
        <f t="shared" si="233"/>
        <v>0</v>
      </c>
      <c r="AV866" s="269">
        <f t="shared" si="234"/>
        <v>0</v>
      </c>
      <c r="AW866" s="269">
        <f t="shared" si="235"/>
        <v>0</v>
      </c>
    </row>
    <row r="867" spans="1:49" s="273" customFormat="1" ht="30" hidden="1" customHeight="1" outlineLevel="1">
      <c r="A867" s="426"/>
      <c r="B867" s="427" t="s">
        <v>2545</v>
      </c>
      <c r="C867" s="427"/>
      <c r="D867" s="426" t="s">
        <v>798</v>
      </c>
      <c r="E867" s="426" t="s">
        <v>671</v>
      </c>
      <c r="F867" s="426" t="s">
        <v>2508</v>
      </c>
      <c r="G867" s="426" t="s">
        <v>259</v>
      </c>
      <c r="H867" s="426"/>
      <c r="I867" s="431">
        <v>900</v>
      </c>
      <c r="J867" s="431">
        <v>765</v>
      </c>
      <c r="K867" s="431"/>
      <c r="L867" s="431">
        <v>90</v>
      </c>
      <c r="M867" s="431">
        <v>45</v>
      </c>
      <c r="N867" s="330"/>
      <c r="O867" s="431">
        <f t="shared" si="230"/>
        <v>900</v>
      </c>
      <c r="P867" s="431">
        <v>765</v>
      </c>
      <c r="Q867" s="330"/>
      <c r="R867" s="431">
        <v>90</v>
      </c>
      <c r="S867" s="431">
        <v>45</v>
      </c>
      <c r="T867" s="431"/>
      <c r="U867" s="431"/>
      <c r="V867" s="431"/>
      <c r="W867" s="431"/>
      <c r="X867" s="431"/>
      <c r="Y867" s="431"/>
      <c r="Z867" s="431">
        <v>900</v>
      </c>
      <c r="AA867" s="431">
        <v>765</v>
      </c>
      <c r="AB867" s="431"/>
      <c r="AC867" s="431">
        <v>90</v>
      </c>
      <c r="AD867" s="431"/>
      <c r="AE867" s="431">
        <v>45</v>
      </c>
      <c r="AF867" s="431">
        <v>900</v>
      </c>
      <c r="AG867" s="431">
        <v>765</v>
      </c>
      <c r="AH867" s="431"/>
      <c r="AI867" s="431">
        <v>90</v>
      </c>
      <c r="AJ867" s="431"/>
      <c r="AK867" s="431">
        <v>45</v>
      </c>
      <c r="AL867" s="438" t="s">
        <v>761</v>
      </c>
      <c r="AM867" s="435"/>
      <c r="AS867" s="269">
        <f t="shared" si="231"/>
        <v>0</v>
      </c>
      <c r="AT867" s="269">
        <f t="shared" si="232"/>
        <v>765</v>
      </c>
      <c r="AU867" s="269">
        <f t="shared" si="233"/>
        <v>0</v>
      </c>
      <c r="AV867" s="269">
        <f t="shared" si="234"/>
        <v>0</v>
      </c>
      <c r="AW867" s="269">
        <f t="shared" si="235"/>
        <v>0</v>
      </c>
    </row>
    <row r="868" spans="1:49" s="273" customFormat="1" ht="30" hidden="1" customHeight="1" outlineLevel="1">
      <c r="A868" s="426"/>
      <c r="B868" s="427" t="s">
        <v>2546</v>
      </c>
      <c r="C868" s="427"/>
      <c r="D868" s="426" t="s">
        <v>2440</v>
      </c>
      <c r="E868" s="426" t="s">
        <v>649</v>
      </c>
      <c r="F868" s="426" t="s">
        <v>2512</v>
      </c>
      <c r="G868" s="426" t="s">
        <v>259</v>
      </c>
      <c r="H868" s="426"/>
      <c r="I868" s="431">
        <v>479</v>
      </c>
      <c r="J868" s="431">
        <v>407</v>
      </c>
      <c r="K868" s="431"/>
      <c r="L868" s="431">
        <v>48</v>
      </c>
      <c r="M868" s="431">
        <v>24</v>
      </c>
      <c r="N868" s="330"/>
      <c r="O868" s="431">
        <f t="shared" si="230"/>
        <v>479</v>
      </c>
      <c r="P868" s="431">
        <v>407</v>
      </c>
      <c r="Q868" s="330"/>
      <c r="R868" s="431">
        <v>48</v>
      </c>
      <c r="S868" s="431">
        <v>24</v>
      </c>
      <c r="T868" s="431"/>
      <c r="U868" s="431"/>
      <c r="V868" s="431"/>
      <c r="W868" s="431"/>
      <c r="X868" s="431"/>
      <c r="Y868" s="431"/>
      <c r="Z868" s="431">
        <v>479</v>
      </c>
      <c r="AA868" s="431">
        <v>407</v>
      </c>
      <c r="AB868" s="431"/>
      <c r="AC868" s="431">
        <v>48</v>
      </c>
      <c r="AD868" s="431"/>
      <c r="AE868" s="431">
        <v>24</v>
      </c>
      <c r="AF868" s="431">
        <v>479</v>
      </c>
      <c r="AG868" s="431">
        <v>407</v>
      </c>
      <c r="AH868" s="431"/>
      <c r="AI868" s="431">
        <v>48</v>
      </c>
      <c r="AJ868" s="431"/>
      <c r="AK868" s="431">
        <v>24</v>
      </c>
      <c r="AL868" s="438" t="s">
        <v>761</v>
      </c>
      <c r="AM868" s="435"/>
      <c r="AS868" s="269">
        <f t="shared" si="231"/>
        <v>0</v>
      </c>
      <c r="AT868" s="269">
        <f t="shared" si="232"/>
        <v>407</v>
      </c>
      <c r="AU868" s="269">
        <f t="shared" si="233"/>
        <v>0</v>
      </c>
      <c r="AV868" s="269">
        <f t="shared" si="234"/>
        <v>0</v>
      </c>
      <c r="AW868" s="269">
        <f t="shared" si="235"/>
        <v>0</v>
      </c>
    </row>
    <row r="869" spans="1:49" s="273" customFormat="1" ht="30" hidden="1" customHeight="1" outlineLevel="1">
      <c r="A869" s="426"/>
      <c r="B869" s="427" t="s">
        <v>2547</v>
      </c>
      <c r="C869" s="427"/>
      <c r="D869" s="426" t="s">
        <v>766</v>
      </c>
      <c r="E869" s="426" t="s">
        <v>697</v>
      </c>
      <c r="F869" s="426" t="s">
        <v>2548</v>
      </c>
      <c r="G869" s="426" t="s">
        <v>259</v>
      </c>
      <c r="H869" s="426"/>
      <c r="I869" s="431">
        <v>551</v>
      </c>
      <c r="J869" s="431">
        <v>468</v>
      </c>
      <c r="K869" s="431"/>
      <c r="L869" s="431">
        <v>55</v>
      </c>
      <c r="M869" s="431">
        <v>28</v>
      </c>
      <c r="N869" s="330"/>
      <c r="O869" s="431">
        <f t="shared" si="230"/>
        <v>551</v>
      </c>
      <c r="P869" s="431">
        <v>468</v>
      </c>
      <c r="Q869" s="330"/>
      <c r="R869" s="431">
        <v>55</v>
      </c>
      <c r="S869" s="431">
        <v>28</v>
      </c>
      <c r="T869" s="431"/>
      <c r="U869" s="431"/>
      <c r="V869" s="431"/>
      <c r="W869" s="431"/>
      <c r="X869" s="431"/>
      <c r="Y869" s="431"/>
      <c r="Z869" s="431">
        <v>551</v>
      </c>
      <c r="AA869" s="431">
        <v>468</v>
      </c>
      <c r="AB869" s="431"/>
      <c r="AC869" s="431">
        <v>55</v>
      </c>
      <c r="AD869" s="431"/>
      <c r="AE869" s="431">
        <v>28</v>
      </c>
      <c r="AF869" s="431">
        <v>551</v>
      </c>
      <c r="AG869" s="431">
        <v>468</v>
      </c>
      <c r="AH869" s="431"/>
      <c r="AI869" s="431">
        <v>55</v>
      </c>
      <c r="AJ869" s="431"/>
      <c r="AK869" s="431">
        <v>28</v>
      </c>
      <c r="AL869" s="438" t="s">
        <v>761</v>
      </c>
      <c r="AM869" s="435"/>
      <c r="AS869" s="269">
        <f t="shared" si="231"/>
        <v>0</v>
      </c>
      <c r="AT869" s="269">
        <f t="shared" si="232"/>
        <v>468</v>
      </c>
      <c r="AU869" s="269">
        <f t="shared" si="233"/>
        <v>0</v>
      </c>
      <c r="AV869" s="269">
        <f t="shared" si="234"/>
        <v>0</v>
      </c>
      <c r="AW869" s="269">
        <f t="shared" si="235"/>
        <v>0</v>
      </c>
    </row>
    <row r="870" spans="1:49" s="273" customFormat="1" ht="30" hidden="1" customHeight="1" outlineLevel="1">
      <c r="A870" s="426"/>
      <c r="B870" s="427" t="s">
        <v>2549</v>
      </c>
      <c r="C870" s="427"/>
      <c r="D870" s="426" t="s">
        <v>807</v>
      </c>
      <c r="E870" s="426" t="s">
        <v>655</v>
      </c>
      <c r="F870" s="426" t="s">
        <v>2508</v>
      </c>
      <c r="G870" s="426" t="s">
        <v>259</v>
      </c>
      <c r="H870" s="426"/>
      <c r="I870" s="431">
        <v>366</v>
      </c>
      <c r="J870" s="431">
        <v>311</v>
      </c>
      <c r="K870" s="431"/>
      <c r="L870" s="431">
        <v>37</v>
      </c>
      <c r="M870" s="431">
        <v>18</v>
      </c>
      <c r="N870" s="330"/>
      <c r="O870" s="431">
        <f t="shared" si="230"/>
        <v>366</v>
      </c>
      <c r="P870" s="431">
        <v>311</v>
      </c>
      <c r="Q870" s="330"/>
      <c r="R870" s="431">
        <v>37</v>
      </c>
      <c r="S870" s="431">
        <v>18</v>
      </c>
      <c r="T870" s="431"/>
      <c r="U870" s="431"/>
      <c r="V870" s="431"/>
      <c r="W870" s="431"/>
      <c r="X870" s="431"/>
      <c r="Y870" s="431"/>
      <c r="Z870" s="431">
        <v>366</v>
      </c>
      <c r="AA870" s="431">
        <v>311</v>
      </c>
      <c r="AB870" s="431"/>
      <c r="AC870" s="431">
        <v>37</v>
      </c>
      <c r="AD870" s="431"/>
      <c r="AE870" s="431">
        <v>18</v>
      </c>
      <c r="AF870" s="431">
        <v>366</v>
      </c>
      <c r="AG870" s="431">
        <v>311</v>
      </c>
      <c r="AH870" s="431"/>
      <c r="AI870" s="431">
        <v>37</v>
      </c>
      <c r="AJ870" s="431"/>
      <c r="AK870" s="431">
        <v>18</v>
      </c>
      <c r="AL870" s="438" t="s">
        <v>761</v>
      </c>
      <c r="AM870" s="435"/>
      <c r="AS870" s="269">
        <f t="shared" si="231"/>
        <v>0</v>
      </c>
      <c r="AT870" s="269">
        <f t="shared" si="232"/>
        <v>311</v>
      </c>
      <c r="AU870" s="269">
        <f t="shared" si="233"/>
        <v>0</v>
      </c>
      <c r="AV870" s="269">
        <f t="shared" si="234"/>
        <v>0</v>
      </c>
      <c r="AW870" s="269">
        <f t="shared" si="235"/>
        <v>0</v>
      </c>
    </row>
    <row r="871" spans="1:49" s="273" customFormat="1" ht="30" hidden="1" customHeight="1" outlineLevel="1">
      <c r="A871" s="426"/>
      <c r="B871" s="427" t="s">
        <v>2550</v>
      </c>
      <c r="C871" s="427"/>
      <c r="D871" s="426" t="s">
        <v>2430</v>
      </c>
      <c r="E871" s="426" t="s">
        <v>46</v>
      </c>
      <c r="F871" s="426" t="s">
        <v>2508</v>
      </c>
      <c r="G871" s="426" t="s">
        <v>259</v>
      </c>
      <c r="H871" s="426"/>
      <c r="I871" s="431">
        <v>782</v>
      </c>
      <c r="J871" s="431">
        <v>665</v>
      </c>
      <c r="K871" s="431"/>
      <c r="L871" s="431">
        <v>78</v>
      </c>
      <c r="M871" s="431">
        <v>39</v>
      </c>
      <c r="N871" s="330"/>
      <c r="O871" s="431">
        <f t="shared" si="230"/>
        <v>782</v>
      </c>
      <c r="P871" s="431">
        <v>665</v>
      </c>
      <c r="Q871" s="330"/>
      <c r="R871" s="431">
        <v>78</v>
      </c>
      <c r="S871" s="431">
        <v>39</v>
      </c>
      <c r="T871" s="431"/>
      <c r="U871" s="431"/>
      <c r="V871" s="431"/>
      <c r="W871" s="431"/>
      <c r="X871" s="431"/>
      <c r="Y871" s="431"/>
      <c r="Z871" s="431">
        <v>782</v>
      </c>
      <c r="AA871" s="431">
        <v>665</v>
      </c>
      <c r="AB871" s="431"/>
      <c r="AC871" s="431">
        <v>78</v>
      </c>
      <c r="AD871" s="431"/>
      <c r="AE871" s="431">
        <v>39</v>
      </c>
      <c r="AF871" s="431">
        <v>782</v>
      </c>
      <c r="AG871" s="431">
        <v>665</v>
      </c>
      <c r="AH871" s="431"/>
      <c r="AI871" s="431">
        <v>78</v>
      </c>
      <c r="AJ871" s="431"/>
      <c r="AK871" s="431">
        <v>39</v>
      </c>
      <c r="AL871" s="438" t="s">
        <v>761</v>
      </c>
      <c r="AM871" s="435"/>
      <c r="AS871" s="269">
        <f t="shared" si="231"/>
        <v>0</v>
      </c>
      <c r="AT871" s="269">
        <f t="shared" si="232"/>
        <v>665</v>
      </c>
      <c r="AU871" s="269">
        <f t="shared" si="233"/>
        <v>0</v>
      </c>
      <c r="AV871" s="269">
        <f t="shared" si="234"/>
        <v>0</v>
      </c>
      <c r="AW871" s="269">
        <f t="shared" si="235"/>
        <v>0</v>
      </c>
    </row>
    <row r="872" spans="1:49" s="273" customFormat="1" ht="30" hidden="1" customHeight="1" outlineLevel="1">
      <c r="A872" s="426"/>
      <c r="B872" s="427" t="s">
        <v>2551</v>
      </c>
      <c r="C872" s="427"/>
      <c r="D872" s="426" t="s">
        <v>435</v>
      </c>
      <c r="E872" s="426" t="s">
        <v>436</v>
      </c>
      <c r="F872" s="426" t="s">
        <v>2548</v>
      </c>
      <c r="G872" s="426" t="s">
        <v>259</v>
      </c>
      <c r="H872" s="426"/>
      <c r="I872" s="431">
        <v>480</v>
      </c>
      <c r="J872" s="431">
        <v>408</v>
      </c>
      <c r="K872" s="431"/>
      <c r="L872" s="431">
        <v>48</v>
      </c>
      <c r="M872" s="431">
        <v>24</v>
      </c>
      <c r="N872" s="330"/>
      <c r="O872" s="431">
        <f t="shared" si="230"/>
        <v>480</v>
      </c>
      <c r="P872" s="431">
        <v>408</v>
      </c>
      <c r="Q872" s="330"/>
      <c r="R872" s="431">
        <v>48</v>
      </c>
      <c r="S872" s="431">
        <v>24</v>
      </c>
      <c r="T872" s="431"/>
      <c r="U872" s="431"/>
      <c r="V872" s="431"/>
      <c r="W872" s="431"/>
      <c r="X872" s="431"/>
      <c r="Y872" s="431"/>
      <c r="Z872" s="431">
        <v>480</v>
      </c>
      <c r="AA872" s="431">
        <v>408</v>
      </c>
      <c r="AB872" s="431"/>
      <c r="AC872" s="431">
        <v>48</v>
      </c>
      <c r="AD872" s="431"/>
      <c r="AE872" s="431">
        <v>24</v>
      </c>
      <c r="AF872" s="431">
        <v>480</v>
      </c>
      <c r="AG872" s="431">
        <v>408</v>
      </c>
      <c r="AH872" s="431"/>
      <c r="AI872" s="431">
        <v>48</v>
      </c>
      <c r="AJ872" s="431"/>
      <c r="AK872" s="431">
        <v>24</v>
      </c>
      <c r="AL872" s="438" t="s">
        <v>761</v>
      </c>
      <c r="AM872" s="435"/>
      <c r="AS872" s="269">
        <f t="shared" si="231"/>
        <v>0</v>
      </c>
      <c r="AT872" s="269">
        <f t="shared" si="232"/>
        <v>408</v>
      </c>
      <c r="AU872" s="269">
        <f t="shared" si="233"/>
        <v>0</v>
      </c>
      <c r="AV872" s="269">
        <f t="shared" si="234"/>
        <v>0</v>
      </c>
      <c r="AW872" s="269">
        <f t="shared" si="235"/>
        <v>0</v>
      </c>
    </row>
    <row r="873" spans="1:49" s="273" customFormat="1" ht="30" hidden="1" customHeight="1" outlineLevel="1">
      <c r="A873" s="426"/>
      <c r="B873" s="427" t="s">
        <v>2552</v>
      </c>
      <c r="C873" s="427"/>
      <c r="D873" s="426" t="s">
        <v>435</v>
      </c>
      <c r="E873" s="426" t="s">
        <v>436</v>
      </c>
      <c r="F873" s="426" t="s">
        <v>2501</v>
      </c>
      <c r="G873" s="426" t="s">
        <v>259</v>
      </c>
      <c r="H873" s="426"/>
      <c r="I873" s="431">
        <v>610</v>
      </c>
      <c r="J873" s="431">
        <v>540</v>
      </c>
      <c r="K873" s="431"/>
      <c r="L873" s="431">
        <v>20</v>
      </c>
      <c r="M873" s="431">
        <v>50</v>
      </c>
      <c r="N873" s="330"/>
      <c r="O873" s="431">
        <f t="shared" si="230"/>
        <v>0</v>
      </c>
      <c r="P873" s="431"/>
      <c r="Q873" s="330"/>
      <c r="R873" s="431"/>
      <c r="S873" s="431"/>
      <c r="T873" s="431"/>
      <c r="U873" s="431"/>
      <c r="V873" s="431"/>
      <c r="W873" s="431"/>
      <c r="X873" s="431"/>
      <c r="Y873" s="431"/>
      <c r="Z873" s="431">
        <v>610</v>
      </c>
      <c r="AA873" s="431">
        <v>540</v>
      </c>
      <c r="AB873" s="431"/>
      <c r="AC873" s="431">
        <v>20</v>
      </c>
      <c r="AD873" s="431"/>
      <c r="AE873" s="431">
        <v>50</v>
      </c>
      <c r="AF873" s="431">
        <v>610</v>
      </c>
      <c r="AG873" s="431">
        <v>540</v>
      </c>
      <c r="AH873" s="431"/>
      <c r="AI873" s="431">
        <v>20</v>
      </c>
      <c r="AJ873" s="431"/>
      <c r="AK873" s="431">
        <v>50</v>
      </c>
      <c r="AL873" s="438"/>
      <c r="AM873" s="435"/>
      <c r="AS873" s="269">
        <f t="shared" si="231"/>
        <v>0</v>
      </c>
      <c r="AT873" s="269">
        <f t="shared" si="232"/>
        <v>540</v>
      </c>
      <c r="AU873" s="269">
        <f t="shared" si="233"/>
        <v>0</v>
      </c>
      <c r="AV873" s="269">
        <f t="shared" si="234"/>
        <v>0</v>
      </c>
      <c r="AW873" s="269">
        <f t="shared" si="235"/>
        <v>0</v>
      </c>
    </row>
    <row r="874" spans="1:49" s="273" customFormat="1" ht="30" hidden="1" customHeight="1" outlineLevel="1">
      <c r="A874" s="426"/>
      <c r="B874" s="427" t="s">
        <v>2553</v>
      </c>
      <c r="C874" s="427"/>
      <c r="D874" s="426" t="s">
        <v>766</v>
      </c>
      <c r="E874" s="426" t="s">
        <v>697</v>
      </c>
      <c r="F874" s="426" t="s">
        <v>2554</v>
      </c>
      <c r="G874" s="426" t="s">
        <v>265</v>
      </c>
      <c r="H874" s="426"/>
      <c r="I874" s="431">
        <v>504</v>
      </c>
      <c r="J874" s="431">
        <v>400</v>
      </c>
      <c r="K874" s="431"/>
      <c r="L874" s="431">
        <v>54</v>
      </c>
      <c r="M874" s="431">
        <v>50</v>
      </c>
      <c r="N874" s="330"/>
      <c r="O874" s="431">
        <f t="shared" si="230"/>
        <v>0</v>
      </c>
      <c r="P874" s="431"/>
      <c r="Q874" s="330"/>
      <c r="R874" s="431"/>
      <c r="S874" s="431"/>
      <c r="T874" s="431"/>
      <c r="U874" s="431"/>
      <c r="V874" s="431"/>
      <c r="W874" s="431"/>
      <c r="X874" s="431"/>
      <c r="Y874" s="431"/>
      <c r="Z874" s="431">
        <v>500</v>
      </c>
      <c r="AA874" s="431">
        <v>400</v>
      </c>
      <c r="AB874" s="431"/>
      <c r="AC874" s="431">
        <v>50</v>
      </c>
      <c r="AD874" s="431"/>
      <c r="AE874" s="431">
        <v>50</v>
      </c>
      <c r="AF874" s="431">
        <v>500</v>
      </c>
      <c r="AG874" s="431">
        <v>400</v>
      </c>
      <c r="AH874" s="431"/>
      <c r="AI874" s="431">
        <v>50</v>
      </c>
      <c r="AJ874" s="431"/>
      <c r="AK874" s="431">
        <v>50</v>
      </c>
      <c r="AL874" s="438"/>
      <c r="AM874" s="435"/>
      <c r="AS874" s="269">
        <f t="shared" si="231"/>
        <v>4</v>
      </c>
      <c r="AT874" s="269">
        <f t="shared" si="232"/>
        <v>400</v>
      </c>
      <c r="AU874" s="269">
        <f t="shared" si="233"/>
        <v>0</v>
      </c>
      <c r="AV874" s="269">
        <f t="shared" si="234"/>
        <v>0</v>
      </c>
      <c r="AW874" s="269">
        <f t="shared" si="235"/>
        <v>4</v>
      </c>
    </row>
    <row r="875" spans="1:49" s="273" customFormat="1" ht="30" hidden="1" customHeight="1" outlineLevel="1">
      <c r="A875" s="426"/>
      <c r="B875" s="427" t="s">
        <v>2555</v>
      </c>
      <c r="C875" s="427"/>
      <c r="D875" s="426" t="s">
        <v>782</v>
      </c>
      <c r="E875" s="426" t="s">
        <v>636</v>
      </c>
      <c r="F875" s="426" t="s">
        <v>2556</v>
      </c>
      <c r="G875" s="426" t="s">
        <v>265</v>
      </c>
      <c r="H875" s="426"/>
      <c r="I875" s="431">
        <v>870</v>
      </c>
      <c r="J875" s="431">
        <v>713</v>
      </c>
      <c r="K875" s="431"/>
      <c r="L875" s="431">
        <v>87</v>
      </c>
      <c r="M875" s="431">
        <v>70</v>
      </c>
      <c r="N875" s="330"/>
      <c r="O875" s="431">
        <f t="shared" si="230"/>
        <v>0</v>
      </c>
      <c r="P875" s="431"/>
      <c r="Q875" s="330"/>
      <c r="R875" s="431"/>
      <c r="S875" s="431"/>
      <c r="T875" s="431"/>
      <c r="U875" s="431"/>
      <c r="V875" s="431"/>
      <c r="W875" s="431"/>
      <c r="X875" s="431"/>
      <c r="Y875" s="431"/>
      <c r="Z875" s="431">
        <v>870</v>
      </c>
      <c r="AA875" s="431">
        <v>713</v>
      </c>
      <c r="AB875" s="431"/>
      <c r="AC875" s="431">
        <v>87</v>
      </c>
      <c r="AD875" s="431"/>
      <c r="AE875" s="431">
        <v>70</v>
      </c>
      <c r="AF875" s="431">
        <v>870</v>
      </c>
      <c r="AG875" s="431">
        <v>713</v>
      </c>
      <c r="AH875" s="431"/>
      <c r="AI875" s="431">
        <v>87</v>
      </c>
      <c r="AJ875" s="431"/>
      <c r="AK875" s="431">
        <v>70</v>
      </c>
      <c r="AL875" s="438"/>
      <c r="AM875" s="435"/>
      <c r="AS875" s="269">
        <f t="shared" si="231"/>
        <v>0</v>
      </c>
      <c r="AT875" s="269">
        <f t="shared" si="232"/>
        <v>713</v>
      </c>
      <c r="AU875" s="269">
        <f t="shared" si="233"/>
        <v>0</v>
      </c>
      <c r="AV875" s="269">
        <f t="shared" si="234"/>
        <v>0</v>
      </c>
      <c r="AW875" s="269">
        <f t="shared" si="235"/>
        <v>0</v>
      </c>
    </row>
    <row r="876" spans="1:49" s="273" customFormat="1" ht="30" hidden="1" customHeight="1" outlineLevel="1">
      <c r="A876" s="426"/>
      <c r="B876" s="427" t="s">
        <v>2557</v>
      </c>
      <c r="C876" s="427"/>
      <c r="D876" s="426" t="s">
        <v>2430</v>
      </c>
      <c r="E876" s="426" t="s">
        <v>46</v>
      </c>
      <c r="F876" s="426" t="s">
        <v>2501</v>
      </c>
      <c r="G876" s="426" t="s">
        <v>265</v>
      </c>
      <c r="H876" s="426"/>
      <c r="I876" s="431">
        <v>650</v>
      </c>
      <c r="J876" s="431">
        <v>540</v>
      </c>
      <c r="K876" s="431"/>
      <c r="L876" s="431">
        <v>60</v>
      </c>
      <c r="M876" s="431">
        <v>50</v>
      </c>
      <c r="N876" s="330"/>
      <c r="O876" s="431">
        <f t="shared" si="230"/>
        <v>0</v>
      </c>
      <c r="P876" s="431"/>
      <c r="Q876" s="330"/>
      <c r="R876" s="431"/>
      <c r="S876" s="431"/>
      <c r="T876" s="431"/>
      <c r="U876" s="431"/>
      <c r="V876" s="431"/>
      <c r="W876" s="431"/>
      <c r="X876" s="431"/>
      <c r="Y876" s="431"/>
      <c r="Z876" s="431">
        <v>650</v>
      </c>
      <c r="AA876" s="431">
        <v>540</v>
      </c>
      <c r="AB876" s="431"/>
      <c r="AC876" s="431">
        <v>60</v>
      </c>
      <c r="AD876" s="431"/>
      <c r="AE876" s="431">
        <v>50</v>
      </c>
      <c r="AF876" s="431">
        <v>650</v>
      </c>
      <c r="AG876" s="431">
        <v>540</v>
      </c>
      <c r="AH876" s="431"/>
      <c r="AI876" s="431">
        <v>60</v>
      </c>
      <c r="AJ876" s="431"/>
      <c r="AK876" s="431">
        <v>50</v>
      </c>
      <c r="AL876" s="438"/>
      <c r="AM876" s="435"/>
      <c r="AS876" s="269">
        <f t="shared" si="231"/>
        <v>0</v>
      </c>
      <c r="AT876" s="269">
        <f t="shared" si="232"/>
        <v>540</v>
      </c>
      <c r="AU876" s="269">
        <f t="shared" si="233"/>
        <v>0</v>
      </c>
      <c r="AV876" s="269">
        <f t="shared" si="234"/>
        <v>0</v>
      </c>
      <c r="AW876" s="269">
        <f t="shared" si="235"/>
        <v>0</v>
      </c>
    </row>
    <row r="877" spans="1:49" s="273" customFormat="1" ht="30" hidden="1" customHeight="1" outlineLevel="1">
      <c r="A877" s="426"/>
      <c r="B877" s="427" t="s">
        <v>2558</v>
      </c>
      <c r="C877" s="427"/>
      <c r="D877" s="426" t="s">
        <v>671</v>
      </c>
      <c r="E877" s="426" t="s">
        <v>671</v>
      </c>
      <c r="F877" s="426" t="s">
        <v>2512</v>
      </c>
      <c r="G877" s="426" t="s">
        <v>265</v>
      </c>
      <c r="H877" s="426"/>
      <c r="I877" s="431">
        <v>623</v>
      </c>
      <c r="J877" s="431">
        <v>530</v>
      </c>
      <c r="K877" s="431"/>
      <c r="L877" s="431">
        <v>53</v>
      </c>
      <c r="M877" s="431">
        <v>40</v>
      </c>
      <c r="N877" s="330"/>
      <c r="O877" s="431">
        <f t="shared" ref="O877:O894" si="236">SUM(P877:S877)</f>
        <v>0</v>
      </c>
      <c r="P877" s="431"/>
      <c r="Q877" s="330"/>
      <c r="R877" s="431"/>
      <c r="S877" s="431"/>
      <c r="T877" s="431"/>
      <c r="U877" s="431"/>
      <c r="V877" s="431"/>
      <c r="W877" s="431"/>
      <c r="X877" s="431"/>
      <c r="Y877" s="431"/>
      <c r="Z877" s="431">
        <v>623</v>
      </c>
      <c r="AA877" s="431">
        <v>530</v>
      </c>
      <c r="AB877" s="431"/>
      <c r="AC877" s="431">
        <v>53</v>
      </c>
      <c r="AD877" s="431"/>
      <c r="AE877" s="431">
        <v>40</v>
      </c>
      <c r="AF877" s="431">
        <v>623</v>
      </c>
      <c r="AG877" s="431">
        <v>530</v>
      </c>
      <c r="AH877" s="431"/>
      <c r="AI877" s="431">
        <v>53</v>
      </c>
      <c r="AJ877" s="431"/>
      <c r="AK877" s="431">
        <v>40</v>
      </c>
      <c r="AL877" s="438"/>
      <c r="AM877" s="435"/>
      <c r="AS877" s="269">
        <f t="shared" si="231"/>
        <v>0</v>
      </c>
      <c r="AT877" s="269">
        <f t="shared" si="232"/>
        <v>530</v>
      </c>
      <c r="AU877" s="269">
        <f t="shared" si="233"/>
        <v>0</v>
      </c>
      <c r="AV877" s="269">
        <f t="shared" si="234"/>
        <v>0</v>
      </c>
      <c r="AW877" s="269">
        <f t="shared" si="235"/>
        <v>0</v>
      </c>
    </row>
    <row r="878" spans="1:49" s="273" customFormat="1" ht="30" hidden="1" customHeight="1" outlineLevel="1">
      <c r="A878" s="426"/>
      <c r="B878" s="427" t="s">
        <v>2559</v>
      </c>
      <c r="C878" s="427"/>
      <c r="D878" s="426" t="s">
        <v>2440</v>
      </c>
      <c r="E878" s="426" t="s">
        <v>649</v>
      </c>
      <c r="F878" s="426" t="s">
        <v>2517</v>
      </c>
      <c r="G878" s="426" t="s">
        <v>265</v>
      </c>
      <c r="H878" s="426"/>
      <c r="I878" s="431">
        <v>688</v>
      </c>
      <c r="J878" s="431">
        <v>571</v>
      </c>
      <c r="K878" s="431"/>
      <c r="L878" s="431">
        <v>69</v>
      </c>
      <c r="M878" s="431">
        <v>48</v>
      </c>
      <c r="N878" s="330"/>
      <c r="O878" s="431">
        <f t="shared" si="236"/>
        <v>0</v>
      </c>
      <c r="P878" s="431"/>
      <c r="Q878" s="330"/>
      <c r="R878" s="431"/>
      <c r="S878" s="431"/>
      <c r="T878" s="431"/>
      <c r="U878" s="431"/>
      <c r="V878" s="431"/>
      <c r="W878" s="431"/>
      <c r="X878" s="431"/>
      <c r="Y878" s="431"/>
      <c r="Z878" s="431">
        <v>688</v>
      </c>
      <c r="AA878" s="431">
        <v>571</v>
      </c>
      <c r="AB878" s="431"/>
      <c r="AC878" s="431">
        <v>69</v>
      </c>
      <c r="AD878" s="431"/>
      <c r="AE878" s="431">
        <v>48</v>
      </c>
      <c r="AF878" s="431">
        <v>688</v>
      </c>
      <c r="AG878" s="431">
        <v>571</v>
      </c>
      <c r="AH878" s="431"/>
      <c r="AI878" s="431">
        <v>69</v>
      </c>
      <c r="AJ878" s="431"/>
      <c r="AK878" s="431">
        <v>48</v>
      </c>
      <c r="AL878" s="438"/>
      <c r="AM878" s="435"/>
      <c r="AS878" s="269">
        <f t="shared" si="231"/>
        <v>0</v>
      </c>
      <c r="AT878" s="269">
        <f t="shared" si="232"/>
        <v>571</v>
      </c>
      <c r="AU878" s="269">
        <f t="shared" si="233"/>
        <v>0</v>
      </c>
      <c r="AV878" s="269">
        <f t="shared" si="234"/>
        <v>0</v>
      </c>
      <c r="AW878" s="269">
        <f t="shared" si="235"/>
        <v>0</v>
      </c>
    </row>
    <row r="879" spans="1:49" s="273" customFormat="1" ht="30" hidden="1" customHeight="1" outlineLevel="1">
      <c r="A879" s="426"/>
      <c r="B879" s="427" t="s">
        <v>2560</v>
      </c>
      <c r="C879" s="427"/>
      <c r="D879" s="426" t="s">
        <v>2440</v>
      </c>
      <c r="E879" s="426" t="s">
        <v>2440</v>
      </c>
      <c r="F879" s="426" t="s">
        <v>2517</v>
      </c>
      <c r="G879" s="426" t="s">
        <v>265</v>
      </c>
      <c r="H879" s="426"/>
      <c r="I879" s="431">
        <v>640</v>
      </c>
      <c r="J879" s="431">
        <v>531</v>
      </c>
      <c r="K879" s="431"/>
      <c r="L879" s="431">
        <v>64</v>
      </c>
      <c r="M879" s="431">
        <v>45</v>
      </c>
      <c r="N879" s="330"/>
      <c r="O879" s="431">
        <f t="shared" si="236"/>
        <v>0</v>
      </c>
      <c r="P879" s="431"/>
      <c r="Q879" s="330"/>
      <c r="R879" s="431"/>
      <c r="S879" s="431"/>
      <c r="T879" s="431"/>
      <c r="U879" s="431"/>
      <c r="V879" s="431"/>
      <c r="W879" s="431"/>
      <c r="X879" s="431"/>
      <c r="Y879" s="431"/>
      <c r="Z879" s="431">
        <v>640</v>
      </c>
      <c r="AA879" s="431">
        <v>531</v>
      </c>
      <c r="AB879" s="431"/>
      <c r="AC879" s="431">
        <v>64</v>
      </c>
      <c r="AD879" s="431"/>
      <c r="AE879" s="431">
        <v>45</v>
      </c>
      <c r="AF879" s="431">
        <v>640</v>
      </c>
      <c r="AG879" s="431">
        <v>531</v>
      </c>
      <c r="AH879" s="431"/>
      <c r="AI879" s="431">
        <v>64</v>
      </c>
      <c r="AJ879" s="431"/>
      <c r="AK879" s="431">
        <v>45</v>
      </c>
      <c r="AL879" s="438"/>
      <c r="AM879" s="435"/>
      <c r="AS879" s="269">
        <f t="shared" si="231"/>
        <v>0</v>
      </c>
      <c r="AT879" s="269">
        <f t="shared" si="232"/>
        <v>531</v>
      </c>
      <c r="AU879" s="269">
        <f t="shared" si="233"/>
        <v>0</v>
      </c>
      <c r="AV879" s="269">
        <f t="shared" si="234"/>
        <v>0</v>
      </c>
      <c r="AW879" s="269">
        <f t="shared" si="235"/>
        <v>0</v>
      </c>
    </row>
    <row r="880" spans="1:49" s="273" customFormat="1" ht="30" hidden="1" customHeight="1" outlineLevel="1">
      <c r="A880" s="426"/>
      <c r="B880" s="427" t="s">
        <v>2561</v>
      </c>
      <c r="C880" s="427"/>
      <c r="D880" s="426" t="s">
        <v>807</v>
      </c>
      <c r="E880" s="426" t="s">
        <v>807</v>
      </c>
      <c r="F880" s="426" t="s">
        <v>2517</v>
      </c>
      <c r="G880" s="426" t="s">
        <v>265</v>
      </c>
      <c r="H880" s="426"/>
      <c r="I880" s="431">
        <v>1307</v>
      </c>
      <c r="J880" s="431">
        <v>1100</v>
      </c>
      <c r="K880" s="431"/>
      <c r="L880" s="431">
        <v>120</v>
      </c>
      <c r="M880" s="431">
        <v>87</v>
      </c>
      <c r="N880" s="330"/>
      <c r="O880" s="431">
        <f t="shared" si="236"/>
        <v>0</v>
      </c>
      <c r="P880" s="431"/>
      <c r="Q880" s="330"/>
      <c r="R880" s="431"/>
      <c r="S880" s="431"/>
      <c r="T880" s="431"/>
      <c r="U880" s="431"/>
      <c r="V880" s="431"/>
      <c r="W880" s="431"/>
      <c r="X880" s="431"/>
      <c r="Y880" s="431"/>
      <c r="Z880" s="431">
        <v>1307</v>
      </c>
      <c r="AA880" s="431">
        <v>1100</v>
      </c>
      <c r="AB880" s="431"/>
      <c r="AC880" s="431">
        <v>120</v>
      </c>
      <c r="AD880" s="431"/>
      <c r="AE880" s="431">
        <v>87</v>
      </c>
      <c r="AF880" s="431">
        <v>1307</v>
      </c>
      <c r="AG880" s="431">
        <v>1100</v>
      </c>
      <c r="AH880" s="431"/>
      <c r="AI880" s="431">
        <v>120</v>
      </c>
      <c r="AJ880" s="431"/>
      <c r="AK880" s="431">
        <v>87</v>
      </c>
      <c r="AL880" s="438"/>
      <c r="AM880" s="435"/>
      <c r="AS880" s="269">
        <f t="shared" si="231"/>
        <v>0</v>
      </c>
      <c r="AT880" s="269">
        <f t="shared" si="232"/>
        <v>1100</v>
      </c>
      <c r="AU880" s="269">
        <f t="shared" si="233"/>
        <v>0</v>
      </c>
      <c r="AV880" s="269">
        <f t="shared" si="234"/>
        <v>0</v>
      </c>
      <c r="AW880" s="269">
        <f t="shared" si="235"/>
        <v>0</v>
      </c>
    </row>
    <row r="881" spans="1:49" s="273" customFormat="1" ht="30" hidden="1" customHeight="1" outlineLevel="1">
      <c r="A881" s="426"/>
      <c r="B881" s="427" t="s">
        <v>2562</v>
      </c>
      <c r="C881" s="427"/>
      <c r="D881" s="426" t="s">
        <v>807</v>
      </c>
      <c r="E881" s="426" t="s">
        <v>807</v>
      </c>
      <c r="F881" s="426" t="s">
        <v>2517</v>
      </c>
      <c r="G881" s="426" t="s">
        <v>265</v>
      </c>
      <c r="H881" s="426"/>
      <c r="I881" s="431">
        <v>950</v>
      </c>
      <c r="J881" s="431">
        <v>788</v>
      </c>
      <c r="K881" s="431"/>
      <c r="L881" s="431">
        <v>95</v>
      </c>
      <c r="M881" s="431">
        <v>67</v>
      </c>
      <c r="N881" s="330"/>
      <c r="O881" s="431">
        <f t="shared" si="236"/>
        <v>0</v>
      </c>
      <c r="P881" s="431"/>
      <c r="Q881" s="330"/>
      <c r="R881" s="431"/>
      <c r="S881" s="431"/>
      <c r="T881" s="431"/>
      <c r="U881" s="431"/>
      <c r="V881" s="431"/>
      <c r="W881" s="431"/>
      <c r="X881" s="431"/>
      <c r="Y881" s="431"/>
      <c r="Z881" s="431">
        <v>950</v>
      </c>
      <c r="AA881" s="431">
        <v>788</v>
      </c>
      <c r="AB881" s="431"/>
      <c r="AC881" s="431">
        <v>95</v>
      </c>
      <c r="AD881" s="431"/>
      <c r="AE881" s="431">
        <v>67</v>
      </c>
      <c r="AF881" s="431">
        <v>950</v>
      </c>
      <c r="AG881" s="431">
        <v>788</v>
      </c>
      <c r="AH881" s="431"/>
      <c r="AI881" s="431">
        <v>95</v>
      </c>
      <c r="AJ881" s="431"/>
      <c r="AK881" s="431">
        <v>67</v>
      </c>
      <c r="AL881" s="438"/>
      <c r="AM881" s="435"/>
      <c r="AS881" s="269">
        <f t="shared" si="231"/>
        <v>0</v>
      </c>
      <c r="AT881" s="269">
        <f t="shared" si="232"/>
        <v>788</v>
      </c>
      <c r="AU881" s="269">
        <f t="shared" si="233"/>
        <v>0</v>
      </c>
      <c r="AV881" s="269">
        <f t="shared" si="234"/>
        <v>0</v>
      </c>
      <c r="AW881" s="269">
        <f t="shared" si="235"/>
        <v>0</v>
      </c>
    </row>
    <row r="882" spans="1:49" s="273" customFormat="1" ht="30" hidden="1" customHeight="1" outlineLevel="1">
      <c r="A882" s="426"/>
      <c r="B882" s="427" t="s">
        <v>2563</v>
      </c>
      <c r="C882" s="427"/>
      <c r="D882" s="426" t="s">
        <v>807</v>
      </c>
      <c r="E882" s="426" t="s">
        <v>807</v>
      </c>
      <c r="F882" s="426" t="s">
        <v>2501</v>
      </c>
      <c r="G882" s="426" t="s">
        <v>265</v>
      </c>
      <c r="H882" s="426"/>
      <c r="I882" s="431">
        <v>450</v>
      </c>
      <c r="J882" s="431">
        <v>405</v>
      </c>
      <c r="K882" s="431"/>
      <c r="L882" s="431">
        <v>45</v>
      </c>
      <c r="M882" s="431"/>
      <c r="N882" s="330"/>
      <c r="O882" s="431">
        <f t="shared" si="236"/>
        <v>0</v>
      </c>
      <c r="P882" s="431"/>
      <c r="Q882" s="330"/>
      <c r="R882" s="431"/>
      <c r="S882" s="431"/>
      <c r="T882" s="431"/>
      <c r="U882" s="431"/>
      <c r="V882" s="431"/>
      <c r="W882" s="431"/>
      <c r="X882" s="431"/>
      <c r="Y882" s="431"/>
      <c r="Z882" s="431">
        <v>450</v>
      </c>
      <c r="AA882" s="431">
        <v>405</v>
      </c>
      <c r="AB882" s="431"/>
      <c r="AC882" s="431">
        <v>45</v>
      </c>
      <c r="AD882" s="431"/>
      <c r="AE882" s="431"/>
      <c r="AF882" s="431">
        <v>450</v>
      </c>
      <c r="AG882" s="431">
        <v>405</v>
      </c>
      <c r="AH882" s="431"/>
      <c r="AI882" s="431">
        <v>45</v>
      </c>
      <c r="AJ882" s="431"/>
      <c r="AK882" s="431"/>
      <c r="AL882" s="438"/>
      <c r="AM882" s="435"/>
      <c r="AS882" s="269">
        <f t="shared" si="231"/>
        <v>0</v>
      </c>
      <c r="AT882" s="269">
        <f t="shared" si="232"/>
        <v>405</v>
      </c>
      <c r="AU882" s="269">
        <f t="shared" si="233"/>
        <v>0</v>
      </c>
      <c r="AV882" s="269">
        <f t="shared" si="234"/>
        <v>0</v>
      </c>
      <c r="AW882" s="269">
        <f t="shared" si="235"/>
        <v>0</v>
      </c>
    </row>
    <row r="883" spans="1:49" s="273" customFormat="1" ht="30" hidden="1" customHeight="1" outlineLevel="1">
      <c r="A883" s="426"/>
      <c r="B883" s="427" t="s">
        <v>2564</v>
      </c>
      <c r="C883" s="427"/>
      <c r="D883" s="426" t="s">
        <v>2385</v>
      </c>
      <c r="E883" s="426" t="s">
        <v>2385</v>
      </c>
      <c r="F883" s="426" t="s">
        <v>2501</v>
      </c>
      <c r="G883" s="426" t="s">
        <v>265</v>
      </c>
      <c r="H883" s="426"/>
      <c r="I883" s="431">
        <v>175</v>
      </c>
      <c r="J883" s="431">
        <v>150</v>
      </c>
      <c r="K883" s="431"/>
      <c r="L883" s="431">
        <v>15</v>
      </c>
      <c r="M883" s="431">
        <v>10</v>
      </c>
      <c r="N883" s="330"/>
      <c r="O883" s="431">
        <f t="shared" si="236"/>
        <v>0</v>
      </c>
      <c r="P883" s="431"/>
      <c r="Q883" s="330"/>
      <c r="R883" s="431"/>
      <c r="S883" s="431"/>
      <c r="T883" s="431"/>
      <c r="U883" s="431"/>
      <c r="V883" s="431"/>
      <c r="W883" s="431"/>
      <c r="X883" s="431"/>
      <c r="Y883" s="431"/>
      <c r="Z883" s="431">
        <v>175</v>
      </c>
      <c r="AA883" s="431">
        <v>150</v>
      </c>
      <c r="AB883" s="431"/>
      <c r="AC883" s="431">
        <v>15</v>
      </c>
      <c r="AD883" s="431"/>
      <c r="AE883" s="431">
        <v>10</v>
      </c>
      <c r="AF883" s="431">
        <v>175</v>
      </c>
      <c r="AG883" s="431">
        <v>150</v>
      </c>
      <c r="AH883" s="431"/>
      <c r="AI883" s="431">
        <v>15</v>
      </c>
      <c r="AJ883" s="431"/>
      <c r="AK883" s="431">
        <v>10</v>
      </c>
      <c r="AL883" s="438"/>
      <c r="AM883" s="435"/>
      <c r="AS883" s="269">
        <f t="shared" si="231"/>
        <v>0</v>
      </c>
      <c r="AT883" s="269">
        <f t="shared" si="232"/>
        <v>150</v>
      </c>
      <c r="AU883" s="269">
        <f t="shared" si="233"/>
        <v>0</v>
      </c>
      <c r="AV883" s="269">
        <f t="shared" si="234"/>
        <v>0</v>
      </c>
      <c r="AW883" s="269">
        <f t="shared" si="235"/>
        <v>0</v>
      </c>
    </row>
    <row r="884" spans="1:49" s="273" customFormat="1" ht="30" hidden="1" customHeight="1" outlineLevel="1">
      <c r="A884" s="426"/>
      <c r="B884" s="427" t="s">
        <v>2565</v>
      </c>
      <c r="C884" s="427"/>
      <c r="D884" s="426" t="s">
        <v>2385</v>
      </c>
      <c r="E884" s="426" t="s">
        <v>2385</v>
      </c>
      <c r="F884" s="426" t="s">
        <v>2501</v>
      </c>
      <c r="G884" s="426" t="s">
        <v>265</v>
      </c>
      <c r="H884" s="426"/>
      <c r="I884" s="431">
        <v>175</v>
      </c>
      <c r="J884" s="431">
        <v>150</v>
      </c>
      <c r="K884" s="431"/>
      <c r="L884" s="431">
        <v>15</v>
      </c>
      <c r="M884" s="431">
        <v>10</v>
      </c>
      <c r="N884" s="330"/>
      <c r="O884" s="431">
        <f t="shared" si="236"/>
        <v>0</v>
      </c>
      <c r="P884" s="431"/>
      <c r="Q884" s="330"/>
      <c r="R884" s="431"/>
      <c r="S884" s="431"/>
      <c r="T884" s="431"/>
      <c r="U884" s="431"/>
      <c r="V884" s="431"/>
      <c r="W884" s="431"/>
      <c r="X884" s="431"/>
      <c r="Y884" s="431"/>
      <c r="Z884" s="431">
        <v>175</v>
      </c>
      <c r="AA884" s="431">
        <v>150</v>
      </c>
      <c r="AB884" s="431"/>
      <c r="AC884" s="431">
        <v>15</v>
      </c>
      <c r="AD884" s="431"/>
      <c r="AE884" s="431">
        <v>10</v>
      </c>
      <c r="AF884" s="431">
        <v>175</v>
      </c>
      <c r="AG884" s="431">
        <v>150</v>
      </c>
      <c r="AH884" s="431"/>
      <c r="AI884" s="431">
        <v>15</v>
      </c>
      <c r="AJ884" s="431"/>
      <c r="AK884" s="431">
        <v>10</v>
      </c>
      <c r="AL884" s="438"/>
      <c r="AM884" s="435"/>
      <c r="AS884" s="269">
        <f t="shared" si="231"/>
        <v>0</v>
      </c>
      <c r="AT884" s="269">
        <f t="shared" si="232"/>
        <v>150</v>
      </c>
      <c r="AU884" s="269">
        <f t="shared" si="233"/>
        <v>0</v>
      </c>
      <c r="AV884" s="269">
        <f t="shared" si="234"/>
        <v>0</v>
      </c>
      <c r="AW884" s="269">
        <f t="shared" si="235"/>
        <v>0</v>
      </c>
    </row>
    <row r="885" spans="1:49" s="273" customFormat="1" ht="30" hidden="1" customHeight="1" outlineLevel="1">
      <c r="A885" s="426"/>
      <c r="B885" s="427" t="s">
        <v>2566</v>
      </c>
      <c r="C885" s="427"/>
      <c r="D885" s="426" t="s">
        <v>435</v>
      </c>
      <c r="E885" s="426" t="s">
        <v>436</v>
      </c>
      <c r="F885" s="426" t="s">
        <v>2548</v>
      </c>
      <c r="G885" s="426" t="s">
        <v>265</v>
      </c>
      <c r="H885" s="426"/>
      <c r="I885" s="431">
        <v>680</v>
      </c>
      <c r="J885" s="431">
        <v>600</v>
      </c>
      <c r="K885" s="431"/>
      <c r="L885" s="431">
        <v>20</v>
      </c>
      <c r="M885" s="431">
        <v>60</v>
      </c>
      <c r="N885" s="330"/>
      <c r="O885" s="431">
        <f t="shared" si="236"/>
        <v>0</v>
      </c>
      <c r="P885" s="431"/>
      <c r="Q885" s="330"/>
      <c r="R885" s="431"/>
      <c r="S885" s="431"/>
      <c r="T885" s="431"/>
      <c r="U885" s="431"/>
      <c r="V885" s="431"/>
      <c r="W885" s="431"/>
      <c r="X885" s="431"/>
      <c r="Y885" s="431"/>
      <c r="Z885" s="431">
        <v>680</v>
      </c>
      <c r="AA885" s="431">
        <v>600</v>
      </c>
      <c r="AB885" s="431"/>
      <c r="AC885" s="431">
        <v>20</v>
      </c>
      <c r="AD885" s="431"/>
      <c r="AE885" s="431">
        <v>60</v>
      </c>
      <c r="AF885" s="431">
        <v>680</v>
      </c>
      <c r="AG885" s="431">
        <v>600</v>
      </c>
      <c r="AH885" s="431"/>
      <c r="AI885" s="431">
        <v>20</v>
      </c>
      <c r="AJ885" s="431"/>
      <c r="AK885" s="431">
        <v>60</v>
      </c>
      <c r="AL885" s="438" t="s">
        <v>761</v>
      </c>
      <c r="AM885" s="435"/>
      <c r="AS885" s="269">
        <f t="shared" si="231"/>
        <v>0</v>
      </c>
      <c r="AT885" s="269">
        <f t="shared" si="232"/>
        <v>600</v>
      </c>
      <c r="AU885" s="269">
        <f t="shared" si="233"/>
        <v>0</v>
      </c>
      <c r="AV885" s="269">
        <f t="shared" si="234"/>
        <v>0</v>
      </c>
      <c r="AW885" s="269">
        <f t="shared" si="235"/>
        <v>0</v>
      </c>
    </row>
    <row r="886" spans="1:49" s="273" customFormat="1" ht="30" hidden="1" customHeight="1" outlineLevel="1">
      <c r="A886" s="426"/>
      <c r="B886" s="427" t="s">
        <v>2567</v>
      </c>
      <c r="C886" s="427"/>
      <c r="D886" s="426" t="s">
        <v>766</v>
      </c>
      <c r="E886" s="426" t="s">
        <v>697</v>
      </c>
      <c r="F886" s="426" t="s">
        <v>2537</v>
      </c>
      <c r="G886" s="426" t="s">
        <v>265</v>
      </c>
      <c r="H886" s="426"/>
      <c r="I886" s="431">
        <v>1140</v>
      </c>
      <c r="J886" s="431">
        <v>1000</v>
      </c>
      <c r="K886" s="431"/>
      <c r="L886" s="431">
        <v>70</v>
      </c>
      <c r="M886" s="431">
        <v>70</v>
      </c>
      <c r="N886" s="330"/>
      <c r="O886" s="431">
        <f t="shared" si="236"/>
        <v>0</v>
      </c>
      <c r="P886" s="431"/>
      <c r="Q886" s="330"/>
      <c r="R886" s="431"/>
      <c r="S886" s="431"/>
      <c r="T886" s="431"/>
      <c r="U886" s="431"/>
      <c r="V886" s="431"/>
      <c r="W886" s="431"/>
      <c r="X886" s="431"/>
      <c r="Y886" s="431"/>
      <c r="Z886" s="431">
        <v>1140</v>
      </c>
      <c r="AA886" s="431">
        <v>1000</v>
      </c>
      <c r="AB886" s="431"/>
      <c r="AC886" s="431">
        <v>70</v>
      </c>
      <c r="AD886" s="431"/>
      <c r="AE886" s="431">
        <v>70</v>
      </c>
      <c r="AF886" s="431">
        <v>1140</v>
      </c>
      <c r="AG886" s="431">
        <v>1000</v>
      </c>
      <c r="AH886" s="431"/>
      <c r="AI886" s="431">
        <v>70</v>
      </c>
      <c r="AJ886" s="431"/>
      <c r="AK886" s="431">
        <v>70</v>
      </c>
      <c r="AL886" s="438" t="s">
        <v>761</v>
      </c>
      <c r="AM886" s="435"/>
      <c r="AS886" s="269">
        <f t="shared" si="231"/>
        <v>0</v>
      </c>
      <c r="AT886" s="269">
        <f t="shared" si="232"/>
        <v>1000</v>
      </c>
      <c r="AU886" s="269">
        <f t="shared" si="233"/>
        <v>0</v>
      </c>
      <c r="AV886" s="269">
        <f t="shared" si="234"/>
        <v>0</v>
      </c>
      <c r="AW886" s="269">
        <f t="shared" si="235"/>
        <v>0</v>
      </c>
    </row>
    <row r="887" spans="1:49" s="273" customFormat="1" ht="30" hidden="1" customHeight="1" outlineLevel="1">
      <c r="A887" s="426"/>
      <c r="B887" s="427" t="s">
        <v>2568</v>
      </c>
      <c r="C887" s="427"/>
      <c r="D887" s="426" t="s">
        <v>782</v>
      </c>
      <c r="E887" s="426" t="s">
        <v>636</v>
      </c>
      <c r="F887" s="426" t="s">
        <v>2517</v>
      </c>
      <c r="G887" s="426" t="s">
        <v>265</v>
      </c>
      <c r="H887" s="426"/>
      <c r="I887" s="431">
        <v>390</v>
      </c>
      <c r="J887" s="431">
        <v>323</v>
      </c>
      <c r="K887" s="431"/>
      <c r="L887" s="431">
        <v>39</v>
      </c>
      <c r="M887" s="431">
        <v>28</v>
      </c>
      <c r="N887" s="330"/>
      <c r="O887" s="431">
        <f t="shared" si="236"/>
        <v>0</v>
      </c>
      <c r="P887" s="431"/>
      <c r="Q887" s="330"/>
      <c r="R887" s="431"/>
      <c r="S887" s="431"/>
      <c r="T887" s="431"/>
      <c r="U887" s="431"/>
      <c r="V887" s="431"/>
      <c r="W887" s="431"/>
      <c r="X887" s="431"/>
      <c r="Y887" s="431"/>
      <c r="Z887" s="431">
        <v>390</v>
      </c>
      <c r="AA887" s="431">
        <v>323</v>
      </c>
      <c r="AB887" s="431"/>
      <c r="AC887" s="431">
        <v>39</v>
      </c>
      <c r="AD887" s="431"/>
      <c r="AE887" s="431">
        <v>28</v>
      </c>
      <c r="AF887" s="431">
        <v>390</v>
      </c>
      <c r="AG887" s="431">
        <v>323</v>
      </c>
      <c r="AH887" s="431"/>
      <c r="AI887" s="431">
        <v>39</v>
      </c>
      <c r="AJ887" s="431"/>
      <c r="AK887" s="431">
        <v>28</v>
      </c>
      <c r="AL887" s="438" t="s">
        <v>761</v>
      </c>
      <c r="AM887" s="435"/>
      <c r="AS887" s="269">
        <f t="shared" si="231"/>
        <v>0</v>
      </c>
      <c r="AT887" s="269">
        <f t="shared" si="232"/>
        <v>323</v>
      </c>
      <c r="AU887" s="269">
        <f t="shared" si="233"/>
        <v>0</v>
      </c>
      <c r="AV887" s="269">
        <f t="shared" si="234"/>
        <v>0</v>
      </c>
      <c r="AW887" s="269">
        <f t="shared" si="235"/>
        <v>0</v>
      </c>
    </row>
    <row r="888" spans="1:49" s="273" customFormat="1" ht="30" hidden="1" customHeight="1" outlineLevel="1">
      <c r="A888" s="426"/>
      <c r="B888" s="427" t="s">
        <v>2569</v>
      </c>
      <c r="C888" s="427"/>
      <c r="D888" s="426" t="s">
        <v>2430</v>
      </c>
      <c r="E888" s="426" t="s">
        <v>46</v>
      </c>
      <c r="F888" s="426" t="s">
        <v>2541</v>
      </c>
      <c r="G888" s="426" t="s">
        <v>265</v>
      </c>
      <c r="H888" s="426"/>
      <c r="I888" s="431">
        <v>590</v>
      </c>
      <c r="J888" s="431">
        <v>500</v>
      </c>
      <c r="K888" s="431"/>
      <c r="L888" s="431">
        <v>50</v>
      </c>
      <c r="M888" s="431">
        <v>40</v>
      </c>
      <c r="N888" s="330"/>
      <c r="O888" s="431">
        <f t="shared" si="236"/>
        <v>0</v>
      </c>
      <c r="P888" s="431"/>
      <c r="Q888" s="330"/>
      <c r="R888" s="431"/>
      <c r="S888" s="431"/>
      <c r="T888" s="431"/>
      <c r="U888" s="431"/>
      <c r="V888" s="431"/>
      <c r="W888" s="431"/>
      <c r="X888" s="431"/>
      <c r="Y888" s="431"/>
      <c r="Z888" s="431">
        <v>590</v>
      </c>
      <c r="AA888" s="431">
        <v>500</v>
      </c>
      <c r="AB888" s="431"/>
      <c r="AC888" s="431">
        <v>50</v>
      </c>
      <c r="AD888" s="431"/>
      <c r="AE888" s="431">
        <v>40</v>
      </c>
      <c r="AF888" s="431">
        <v>590</v>
      </c>
      <c r="AG888" s="431">
        <v>500</v>
      </c>
      <c r="AH888" s="431"/>
      <c r="AI888" s="431">
        <v>50</v>
      </c>
      <c r="AJ888" s="431"/>
      <c r="AK888" s="431">
        <v>40</v>
      </c>
      <c r="AL888" s="438" t="s">
        <v>761</v>
      </c>
      <c r="AM888" s="435"/>
      <c r="AS888" s="269">
        <f t="shared" si="231"/>
        <v>0</v>
      </c>
      <c r="AT888" s="269">
        <f t="shared" si="232"/>
        <v>500</v>
      </c>
      <c r="AU888" s="269">
        <f t="shared" si="233"/>
        <v>0</v>
      </c>
      <c r="AV888" s="269">
        <f t="shared" si="234"/>
        <v>0</v>
      </c>
      <c r="AW888" s="269">
        <f t="shared" si="235"/>
        <v>0</v>
      </c>
    </row>
    <row r="889" spans="1:49" s="273" customFormat="1" ht="30" hidden="1" customHeight="1" outlineLevel="1">
      <c r="A889" s="426"/>
      <c r="B889" s="427" t="s">
        <v>2570</v>
      </c>
      <c r="C889" s="427"/>
      <c r="D889" s="426" t="s">
        <v>2430</v>
      </c>
      <c r="E889" s="426" t="s">
        <v>46</v>
      </c>
      <c r="F889" s="426" t="s">
        <v>2517</v>
      </c>
      <c r="G889" s="426" t="s">
        <v>265</v>
      </c>
      <c r="H889" s="426"/>
      <c r="I889" s="431">
        <v>530</v>
      </c>
      <c r="J889" s="431">
        <v>466</v>
      </c>
      <c r="K889" s="431"/>
      <c r="L889" s="431">
        <v>38</v>
      </c>
      <c r="M889" s="431">
        <v>26</v>
      </c>
      <c r="N889" s="330"/>
      <c r="O889" s="431">
        <f t="shared" si="236"/>
        <v>0</v>
      </c>
      <c r="P889" s="431"/>
      <c r="Q889" s="330"/>
      <c r="R889" s="431"/>
      <c r="S889" s="431"/>
      <c r="T889" s="431"/>
      <c r="U889" s="431"/>
      <c r="V889" s="431"/>
      <c r="W889" s="431"/>
      <c r="X889" s="431"/>
      <c r="Y889" s="431"/>
      <c r="Z889" s="431">
        <v>530</v>
      </c>
      <c r="AA889" s="431">
        <v>466</v>
      </c>
      <c r="AB889" s="431"/>
      <c r="AC889" s="431">
        <v>38</v>
      </c>
      <c r="AD889" s="431"/>
      <c r="AE889" s="431">
        <v>26</v>
      </c>
      <c r="AF889" s="431">
        <v>530</v>
      </c>
      <c r="AG889" s="431">
        <v>466</v>
      </c>
      <c r="AH889" s="431"/>
      <c r="AI889" s="431">
        <v>38</v>
      </c>
      <c r="AJ889" s="431"/>
      <c r="AK889" s="431">
        <v>26</v>
      </c>
      <c r="AL889" s="438" t="s">
        <v>761</v>
      </c>
      <c r="AM889" s="435"/>
      <c r="AS889" s="269">
        <f t="shared" si="231"/>
        <v>0</v>
      </c>
      <c r="AT889" s="269">
        <f t="shared" si="232"/>
        <v>466</v>
      </c>
      <c r="AU889" s="269">
        <f t="shared" si="233"/>
        <v>0</v>
      </c>
      <c r="AV889" s="269">
        <f t="shared" si="234"/>
        <v>0</v>
      </c>
      <c r="AW889" s="269">
        <f t="shared" si="235"/>
        <v>0</v>
      </c>
    </row>
    <row r="890" spans="1:49" s="273" customFormat="1" ht="30" hidden="1" customHeight="1" outlineLevel="1">
      <c r="A890" s="426"/>
      <c r="B890" s="427" t="s">
        <v>2571</v>
      </c>
      <c r="C890" s="427"/>
      <c r="D890" s="426" t="s">
        <v>671</v>
      </c>
      <c r="E890" s="426" t="s">
        <v>671</v>
      </c>
      <c r="F890" s="426" t="s">
        <v>2517</v>
      </c>
      <c r="G890" s="426" t="s">
        <v>265</v>
      </c>
      <c r="H890" s="426"/>
      <c r="I890" s="431">
        <v>945</v>
      </c>
      <c r="J890" s="431">
        <v>800</v>
      </c>
      <c r="K890" s="431"/>
      <c r="L890" s="431">
        <v>80</v>
      </c>
      <c r="M890" s="431">
        <v>65</v>
      </c>
      <c r="N890" s="330"/>
      <c r="O890" s="431">
        <f t="shared" si="236"/>
        <v>0</v>
      </c>
      <c r="P890" s="431"/>
      <c r="Q890" s="330"/>
      <c r="R890" s="431"/>
      <c r="S890" s="431"/>
      <c r="T890" s="431"/>
      <c r="U890" s="431"/>
      <c r="V890" s="431"/>
      <c r="W890" s="431"/>
      <c r="X890" s="431"/>
      <c r="Y890" s="431"/>
      <c r="Z890" s="431">
        <v>945</v>
      </c>
      <c r="AA890" s="431">
        <v>800</v>
      </c>
      <c r="AB890" s="431"/>
      <c r="AC890" s="431">
        <v>80</v>
      </c>
      <c r="AD890" s="431"/>
      <c r="AE890" s="431">
        <v>65</v>
      </c>
      <c r="AF890" s="431">
        <v>945</v>
      </c>
      <c r="AG890" s="431">
        <v>800</v>
      </c>
      <c r="AH890" s="431"/>
      <c r="AI890" s="431">
        <v>80</v>
      </c>
      <c r="AJ890" s="431"/>
      <c r="AK890" s="431">
        <v>65</v>
      </c>
      <c r="AL890" s="438" t="s">
        <v>761</v>
      </c>
      <c r="AM890" s="435"/>
      <c r="AS890" s="269">
        <f t="shared" si="231"/>
        <v>0</v>
      </c>
      <c r="AT890" s="269">
        <f t="shared" si="232"/>
        <v>800</v>
      </c>
      <c r="AU890" s="269">
        <f t="shared" si="233"/>
        <v>0</v>
      </c>
      <c r="AV890" s="269">
        <f t="shared" si="234"/>
        <v>0</v>
      </c>
      <c r="AW890" s="269">
        <f t="shared" si="235"/>
        <v>0</v>
      </c>
    </row>
    <row r="891" spans="1:49" s="273" customFormat="1" ht="30" hidden="1" customHeight="1" outlineLevel="1">
      <c r="A891" s="426"/>
      <c r="B891" s="427" t="s">
        <v>2572</v>
      </c>
      <c r="C891" s="427"/>
      <c r="D891" s="426" t="s">
        <v>2440</v>
      </c>
      <c r="E891" s="426" t="s">
        <v>2440</v>
      </c>
      <c r="F891" s="426" t="s">
        <v>2517</v>
      </c>
      <c r="G891" s="426" t="s">
        <v>265</v>
      </c>
      <c r="H891" s="426"/>
      <c r="I891" s="431">
        <v>1066</v>
      </c>
      <c r="J891" s="431">
        <v>896</v>
      </c>
      <c r="K891" s="431"/>
      <c r="L891" s="431">
        <v>90</v>
      </c>
      <c r="M891" s="431">
        <v>80</v>
      </c>
      <c r="N891" s="330"/>
      <c r="O891" s="431">
        <f t="shared" si="236"/>
        <v>0</v>
      </c>
      <c r="P891" s="431"/>
      <c r="Q891" s="330"/>
      <c r="R891" s="431"/>
      <c r="S891" s="431"/>
      <c r="T891" s="431"/>
      <c r="U891" s="431"/>
      <c r="V891" s="431"/>
      <c r="W891" s="431"/>
      <c r="X891" s="431"/>
      <c r="Y891" s="431"/>
      <c r="Z891" s="431">
        <v>1066</v>
      </c>
      <c r="AA891" s="431">
        <v>896</v>
      </c>
      <c r="AB891" s="431"/>
      <c r="AC891" s="431">
        <v>90</v>
      </c>
      <c r="AD891" s="431"/>
      <c r="AE891" s="431">
        <v>80</v>
      </c>
      <c r="AF891" s="431">
        <v>1066</v>
      </c>
      <c r="AG891" s="431">
        <v>896</v>
      </c>
      <c r="AH891" s="431"/>
      <c r="AI891" s="431">
        <v>90</v>
      </c>
      <c r="AJ891" s="431"/>
      <c r="AK891" s="431">
        <v>80</v>
      </c>
      <c r="AL891" s="438" t="s">
        <v>761</v>
      </c>
      <c r="AM891" s="435"/>
      <c r="AS891" s="269">
        <f t="shared" si="231"/>
        <v>0</v>
      </c>
      <c r="AT891" s="269">
        <f t="shared" si="232"/>
        <v>896</v>
      </c>
      <c r="AU891" s="269">
        <f t="shared" si="233"/>
        <v>0</v>
      </c>
      <c r="AV891" s="269">
        <f t="shared" si="234"/>
        <v>0</v>
      </c>
      <c r="AW891" s="269">
        <f t="shared" si="235"/>
        <v>0</v>
      </c>
    </row>
    <row r="892" spans="1:49" s="273" customFormat="1" ht="30" hidden="1" customHeight="1" outlineLevel="1">
      <c r="A892" s="426"/>
      <c r="B892" s="427" t="s">
        <v>2573</v>
      </c>
      <c r="C892" s="427"/>
      <c r="D892" s="426" t="s">
        <v>773</v>
      </c>
      <c r="E892" s="426" t="s">
        <v>773</v>
      </c>
      <c r="F892" s="426" t="s">
        <v>2541</v>
      </c>
      <c r="G892" s="426" t="s">
        <v>265</v>
      </c>
      <c r="H892" s="426"/>
      <c r="I892" s="431">
        <v>1100</v>
      </c>
      <c r="J892" s="431">
        <v>927</v>
      </c>
      <c r="K892" s="431"/>
      <c r="L892" s="431">
        <v>110</v>
      </c>
      <c r="M892" s="431">
        <v>63</v>
      </c>
      <c r="N892" s="330"/>
      <c r="O892" s="431">
        <f t="shared" si="236"/>
        <v>0</v>
      </c>
      <c r="P892" s="431"/>
      <c r="Q892" s="330"/>
      <c r="R892" s="431"/>
      <c r="S892" s="431"/>
      <c r="T892" s="431"/>
      <c r="U892" s="431"/>
      <c r="V892" s="431"/>
      <c r="W892" s="431"/>
      <c r="X892" s="431"/>
      <c r="Y892" s="431"/>
      <c r="Z892" s="431">
        <v>1100</v>
      </c>
      <c r="AA892" s="431">
        <v>927</v>
      </c>
      <c r="AB892" s="431"/>
      <c r="AC892" s="431">
        <v>110</v>
      </c>
      <c r="AD892" s="431"/>
      <c r="AE892" s="431">
        <v>63</v>
      </c>
      <c r="AF892" s="431">
        <v>1100</v>
      </c>
      <c r="AG892" s="431">
        <v>927</v>
      </c>
      <c r="AH892" s="431"/>
      <c r="AI892" s="431">
        <v>110</v>
      </c>
      <c r="AJ892" s="431"/>
      <c r="AK892" s="431">
        <v>63</v>
      </c>
      <c r="AL892" s="438" t="s">
        <v>761</v>
      </c>
      <c r="AM892" s="435"/>
      <c r="AS892" s="269">
        <f t="shared" si="231"/>
        <v>0</v>
      </c>
      <c r="AT892" s="269">
        <f t="shared" si="232"/>
        <v>927</v>
      </c>
      <c r="AU892" s="269">
        <f t="shared" si="233"/>
        <v>0</v>
      </c>
      <c r="AV892" s="269">
        <f t="shared" si="234"/>
        <v>0</v>
      </c>
      <c r="AW892" s="269">
        <f t="shared" si="235"/>
        <v>0</v>
      </c>
    </row>
    <row r="893" spans="1:49" s="273" customFormat="1" ht="30" hidden="1" customHeight="1" outlineLevel="1">
      <c r="A893" s="426"/>
      <c r="B893" s="427" t="s">
        <v>2574</v>
      </c>
      <c r="C893" s="427"/>
      <c r="D893" s="426" t="s">
        <v>807</v>
      </c>
      <c r="E893" s="426" t="s">
        <v>807</v>
      </c>
      <c r="F893" s="426" t="s">
        <v>2517</v>
      </c>
      <c r="G893" s="426" t="s">
        <v>265</v>
      </c>
      <c r="H893" s="426"/>
      <c r="I893" s="431">
        <v>1006</v>
      </c>
      <c r="J893" s="431">
        <v>851</v>
      </c>
      <c r="K893" s="431"/>
      <c r="L893" s="431">
        <v>85</v>
      </c>
      <c r="M893" s="431">
        <v>70</v>
      </c>
      <c r="N893" s="330"/>
      <c r="O893" s="431">
        <f t="shared" si="236"/>
        <v>0</v>
      </c>
      <c r="P893" s="431"/>
      <c r="Q893" s="330"/>
      <c r="R893" s="431"/>
      <c r="S893" s="431"/>
      <c r="T893" s="431"/>
      <c r="U893" s="431"/>
      <c r="V893" s="431"/>
      <c r="W893" s="431"/>
      <c r="X893" s="431"/>
      <c r="Y893" s="431"/>
      <c r="Z893" s="431">
        <v>1006</v>
      </c>
      <c r="AA893" s="431">
        <v>851</v>
      </c>
      <c r="AB893" s="431"/>
      <c r="AC893" s="431">
        <v>85</v>
      </c>
      <c r="AD893" s="431"/>
      <c r="AE893" s="431">
        <v>70</v>
      </c>
      <c r="AF893" s="431">
        <v>1006</v>
      </c>
      <c r="AG893" s="431">
        <v>851</v>
      </c>
      <c r="AH893" s="431"/>
      <c r="AI893" s="431">
        <v>85</v>
      </c>
      <c r="AJ893" s="431"/>
      <c r="AK893" s="431">
        <v>70</v>
      </c>
      <c r="AL893" s="438" t="s">
        <v>761</v>
      </c>
      <c r="AM893" s="435"/>
      <c r="AS893" s="269">
        <f t="shared" si="231"/>
        <v>0</v>
      </c>
      <c r="AT893" s="269">
        <f t="shared" si="232"/>
        <v>851</v>
      </c>
      <c r="AU893" s="269">
        <f t="shared" si="233"/>
        <v>0</v>
      </c>
      <c r="AV893" s="269">
        <f t="shared" si="234"/>
        <v>0</v>
      </c>
      <c r="AW893" s="269">
        <f t="shared" si="235"/>
        <v>0</v>
      </c>
    </row>
    <row r="894" spans="1:49" s="273" customFormat="1" ht="30" hidden="1" customHeight="1" outlineLevel="1">
      <c r="A894" s="426"/>
      <c r="B894" s="427" t="s">
        <v>2575</v>
      </c>
      <c r="C894" s="427"/>
      <c r="D894" s="426" t="s">
        <v>809</v>
      </c>
      <c r="E894" s="426" t="s">
        <v>809</v>
      </c>
      <c r="F894" s="426" t="s">
        <v>2501</v>
      </c>
      <c r="G894" s="426" t="s">
        <v>265</v>
      </c>
      <c r="H894" s="426"/>
      <c r="I894" s="431">
        <v>175</v>
      </c>
      <c r="J894" s="431">
        <v>150</v>
      </c>
      <c r="K894" s="431"/>
      <c r="L894" s="431">
        <v>15</v>
      </c>
      <c r="M894" s="431">
        <v>10</v>
      </c>
      <c r="N894" s="330"/>
      <c r="O894" s="431">
        <f t="shared" si="236"/>
        <v>0</v>
      </c>
      <c r="P894" s="431"/>
      <c r="Q894" s="330"/>
      <c r="R894" s="431"/>
      <c r="S894" s="431"/>
      <c r="T894" s="431"/>
      <c r="U894" s="431"/>
      <c r="V894" s="431"/>
      <c r="W894" s="431"/>
      <c r="X894" s="431"/>
      <c r="Y894" s="431"/>
      <c r="Z894" s="431">
        <v>175</v>
      </c>
      <c r="AA894" s="431">
        <v>150</v>
      </c>
      <c r="AB894" s="431"/>
      <c r="AC894" s="431">
        <v>15</v>
      </c>
      <c r="AD894" s="431"/>
      <c r="AE894" s="431">
        <v>10</v>
      </c>
      <c r="AF894" s="431">
        <v>175</v>
      </c>
      <c r="AG894" s="431">
        <v>150</v>
      </c>
      <c r="AH894" s="431"/>
      <c r="AI894" s="431">
        <v>15</v>
      </c>
      <c r="AJ894" s="431"/>
      <c r="AK894" s="431">
        <v>10</v>
      </c>
      <c r="AL894" s="438" t="s">
        <v>761</v>
      </c>
      <c r="AM894" s="435"/>
      <c r="AS894" s="269">
        <f t="shared" si="231"/>
        <v>0</v>
      </c>
      <c r="AT894" s="269">
        <f t="shared" si="232"/>
        <v>150</v>
      </c>
      <c r="AU894" s="269">
        <f t="shared" si="233"/>
        <v>0</v>
      </c>
      <c r="AV894" s="269">
        <f t="shared" si="234"/>
        <v>0</v>
      </c>
      <c r="AW894" s="269">
        <f t="shared" si="235"/>
        <v>0</v>
      </c>
    </row>
    <row r="895" spans="1:49" s="273" customFormat="1" ht="30" customHeight="1" collapsed="1">
      <c r="A895" s="451" t="s">
        <v>130</v>
      </c>
      <c r="B895" s="452" t="s">
        <v>118</v>
      </c>
      <c r="C895" s="452"/>
      <c r="D895" s="451"/>
      <c r="E895" s="451"/>
      <c r="F895" s="451"/>
      <c r="G895" s="451"/>
      <c r="H895" s="451"/>
      <c r="I895" s="455">
        <f>I896+I910</f>
        <v>77335.520837999982</v>
      </c>
      <c r="J895" s="455">
        <f>J896+J910</f>
        <v>68507.29701900002</v>
      </c>
      <c r="K895" s="456">
        <f>K896+K910</f>
        <v>0</v>
      </c>
      <c r="L895" s="455">
        <f>L896+L910</f>
        <v>777.24000000000035</v>
      </c>
      <c r="M895" s="455">
        <f>M896+M910</f>
        <v>8052.2417699999942</v>
      </c>
      <c r="N895" s="457"/>
      <c r="O895" s="455">
        <f>O896+O910</f>
        <v>31842</v>
      </c>
      <c r="P895" s="455">
        <f>P896+P910</f>
        <v>29091</v>
      </c>
      <c r="Q895" s="457"/>
      <c r="R895" s="455">
        <f t="shared" ref="R895:AK895" si="237">R896+R910</f>
        <v>308</v>
      </c>
      <c r="S895" s="455">
        <f t="shared" si="237"/>
        <v>2443</v>
      </c>
      <c r="T895" s="455">
        <f t="shared" si="237"/>
        <v>12369</v>
      </c>
      <c r="U895" s="455">
        <f t="shared" si="237"/>
        <v>12369</v>
      </c>
      <c r="V895" s="455">
        <f t="shared" si="237"/>
        <v>0</v>
      </c>
      <c r="W895" s="455">
        <f t="shared" si="237"/>
        <v>12369</v>
      </c>
      <c r="X895" s="455">
        <f t="shared" si="237"/>
        <v>12369</v>
      </c>
      <c r="Y895" s="456">
        <f t="shared" si="237"/>
        <v>0</v>
      </c>
      <c r="Z895" s="455">
        <f t="shared" si="237"/>
        <v>55438.094520000028</v>
      </c>
      <c r="AA895" s="455">
        <f t="shared" si="237"/>
        <v>51675.408999999985</v>
      </c>
      <c r="AB895" s="455">
        <f t="shared" si="237"/>
        <v>0</v>
      </c>
      <c r="AC895" s="455">
        <f t="shared" si="237"/>
        <v>729.36363999999935</v>
      </c>
      <c r="AD895" s="455">
        <f t="shared" si="237"/>
        <v>0</v>
      </c>
      <c r="AE895" s="455">
        <f t="shared" si="237"/>
        <v>3032.9091000000039</v>
      </c>
      <c r="AF895" s="455">
        <f t="shared" si="237"/>
        <v>55437.285740000028</v>
      </c>
      <c r="AG895" s="455">
        <f t="shared" si="237"/>
        <v>51675.012999999984</v>
      </c>
      <c r="AH895" s="460">
        <f t="shared" si="237"/>
        <v>0</v>
      </c>
      <c r="AI895" s="455">
        <f t="shared" si="237"/>
        <v>729.36363999999935</v>
      </c>
      <c r="AJ895" s="455">
        <f t="shared" si="237"/>
        <v>0</v>
      </c>
      <c r="AK895" s="455">
        <f t="shared" si="237"/>
        <v>3032.9091000000039</v>
      </c>
      <c r="AL895" s="461"/>
      <c r="AM895" s="435"/>
      <c r="AS895" s="269">
        <f t="shared" si="231"/>
        <v>9529.2350979999537</v>
      </c>
      <c r="AT895" s="269">
        <f t="shared" si="232"/>
        <v>51675.013000000028</v>
      </c>
      <c r="AU895" s="269">
        <f t="shared" si="233"/>
        <v>0</v>
      </c>
      <c r="AV895" s="269">
        <f t="shared" si="234"/>
        <v>16832.284019000035</v>
      </c>
      <c r="AW895" s="269">
        <f t="shared" si="235"/>
        <v>21898.235097999954</v>
      </c>
    </row>
    <row r="896" spans="1:49" ht="25.5" hidden="1" outlineLevel="1">
      <c r="A896" s="453" t="s">
        <v>37</v>
      </c>
      <c r="B896" s="454" t="s">
        <v>221</v>
      </c>
      <c r="C896" s="454"/>
      <c r="D896" s="453"/>
      <c r="E896" s="453"/>
      <c r="F896" s="453"/>
      <c r="G896" s="453"/>
      <c r="H896" s="453"/>
      <c r="I896" s="458">
        <f>I897</f>
        <v>19329.396000000001</v>
      </c>
      <c r="J896" s="458">
        <f>J897</f>
        <v>19329.396000000001</v>
      </c>
      <c r="K896" s="458">
        <f>K897</f>
        <v>0</v>
      </c>
      <c r="L896" s="458">
        <f>L897</f>
        <v>0</v>
      </c>
      <c r="M896" s="458">
        <f>M897</f>
        <v>0</v>
      </c>
      <c r="N896" s="459"/>
      <c r="O896" s="458">
        <f>O897</f>
        <v>0</v>
      </c>
      <c r="P896" s="458">
        <f>P897</f>
        <v>0</v>
      </c>
      <c r="Q896" s="459"/>
      <c r="R896" s="458">
        <f t="shared" ref="R896:AK896" si="238">R897</f>
        <v>0</v>
      </c>
      <c r="S896" s="458">
        <f t="shared" si="238"/>
        <v>0</v>
      </c>
      <c r="T896" s="458">
        <f t="shared" si="238"/>
        <v>12369</v>
      </c>
      <c r="U896" s="458">
        <f t="shared" si="238"/>
        <v>12369</v>
      </c>
      <c r="V896" s="458">
        <f t="shared" si="238"/>
        <v>0</v>
      </c>
      <c r="W896" s="458">
        <f t="shared" si="238"/>
        <v>12369</v>
      </c>
      <c r="X896" s="458">
        <f t="shared" si="238"/>
        <v>12369</v>
      </c>
      <c r="Y896" s="458">
        <f t="shared" si="238"/>
        <v>0</v>
      </c>
      <c r="Z896" s="458">
        <f t="shared" si="238"/>
        <v>6219</v>
      </c>
      <c r="AA896" s="458">
        <f t="shared" si="238"/>
        <v>6219</v>
      </c>
      <c r="AB896" s="458">
        <f t="shared" si="238"/>
        <v>0</v>
      </c>
      <c r="AC896" s="458">
        <f t="shared" si="238"/>
        <v>0</v>
      </c>
      <c r="AD896" s="458">
        <f t="shared" si="238"/>
        <v>0</v>
      </c>
      <c r="AE896" s="458">
        <f t="shared" si="238"/>
        <v>0</v>
      </c>
      <c r="AF896" s="458">
        <f t="shared" si="238"/>
        <v>6219</v>
      </c>
      <c r="AG896" s="462">
        <f t="shared" si="238"/>
        <v>6219</v>
      </c>
      <c r="AH896" s="458">
        <f t="shared" si="238"/>
        <v>0</v>
      </c>
      <c r="AI896" s="458">
        <f t="shared" si="238"/>
        <v>0</v>
      </c>
      <c r="AJ896" s="458">
        <f t="shared" si="238"/>
        <v>0</v>
      </c>
      <c r="AK896" s="458">
        <f t="shared" si="238"/>
        <v>0</v>
      </c>
      <c r="AL896" s="463"/>
      <c r="AM896" s="281"/>
      <c r="AS896" s="267">
        <f t="shared" si="231"/>
        <v>741.39600000000064</v>
      </c>
      <c r="AT896" s="267">
        <f t="shared" si="232"/>
        <v>6219</v>
      </c>
      <c r="AU896" s="267">
        <f t="shared" si="233"/>
        <v>0</v>
      </c>
    </row>
    <row r="897" spans="1:47" ht="25.5" hidden="1" outlineLevel="1">
      <c r="A897" s="464" t="s">
        <v>964</v>
      </c>
      <c r="B897" s="465" t="s">
        <v>223</v>
      </c>
      <c r="C897" s="465"/>
      <c r="D897" s="464"/>
      <c r="E897" s="464"/>
      <c r="F897" s="464"/>
      <c r="G897" s="464"/>
      <c r="H897" s="464"/>
      <c r="I897" s="469">
        <f>SUM(I898:I909)</f>
        <v>19329.396000000001</v>
      </c>
      <c r="J897" s="469">
        <f>SUM(J898:J909)</f>
        <v>19329.396000000001</v>
      </c>
      <c r="K897" s="469">
        <f>SUM(K898:K909)</f>
        <v>0</v>
      </c>
      <c r="L897" s="469">
        <f>SUM(L898:L909)</f>
        <v>0</v>
      </c>
      <c r="M897" s="469">
        <f>SUM(M898:M909)</f>
        <v>0</v>
      </c>
      <c r="N897" s="349"/>
      <c r="O897" s="469">
        <f>SUM(O898:O909)</f>
        <v>0</v>
      </c>
      <c r="P897" s="469">
        <f>SUM(P898:P909)</f>
        <v>0</v>
      </c>
      <c r="Q897" s="349"/>
      <c r="R897" s="469">
        <f t="shared" ref="R897:AK897" si="239">SUM(R898:R909)</f>
        <v>0</v>
      </c>
      <c r="S897" s="469">
        <f t="shared" si="239"/>
        <v>0</v>
      </c>
      <c r="T897" s="469">
        <f t="shared" si="239"/>
        <v>12369</v>
      </c>
      <c r="U897" s="469">
        <f t="shared" si="239"/>
        <v>12369</v>
      </c>
      <c r="V897" s="469">
        <f t="shared" si="239"/>
        <v>0</v>
      </c>
      <c r="W897" s="469">
        <f t="shared" si="239"/>
        <v>12369</v>
      </c>
      <c r="X897" s="469">
        <f t="shared" si="239"/>
        <v>12369</v>
      </c>
      <c r="Y897" s="469">
        <f t="shared" si="239"/>
        <v>0</v>
      </c>
      <c r="Z897" s="469">
        <f t="shared" si="239"/>
        <v>6219</v>
      </c>
      <c r="AA897" s="469">
        <f t="shared" si="239"/>
        <v>6219</v>
      </c>
      <c r="AB897" s="469">
        <f t="shared" si="239"/>
        <v>0</v>
      </c>
      <c r="AC897" s="469">
        <f t="shared" si="239"/>
        <v>0</v>
      </c>
      <c r="AD897" s="469">
        <f t="shared" si="239"/>
        <v>0</v>
      </c>
      <c r="AE897" s="469">
        <f t="shared" si="239"/>
        <v>0</v>
      </c>
      <c r="AF897" s="469">
        <f t="shared" si="239"/>
        <v>6219</v>
      </c>
      <c r="AG897" s="474">
        <f t="shared" si="239"/>
        <v>6219</v>
      </c>
      <c r="AH897" s="469">
        <f t="shared" si="239"/>
        <v>0</v>
      </c>
      <c r="AI897" s="469">
        <f t="shared" si="239"/>
        <v>0</v>
      </c>
      <c r="AJ897" s="469">
        <f t="shared" si="239"/>
        <v>0</v>
      </c>
      <c r="AK897" s="469">
        <f t="shared" si="239"/>
        <v>0</v>
      </c>
      <c r="AL897" s="475"/>
      <c r="AM897" s="281"/>
      <c r="AS897" s="267">
        <f t="shared" si="231"/>
        <v>741.39600000000064</v>
      </c>
      <c r="AT897" s="267">
        <f t="shared" si="232"/>
        <v>6219</v>
      </c>
      <c r="AU897" s="267">
        <f t="shared" si="233"/>
        <v>0</v>
      </c>
    </row>
    <row r="898" spans="1:47" ht="51" hidden="1" outlineLevel="1">
      <c r="A898" s="466"/>
      <c r="B898" s="467" t="s">
        <v>2576</v>
      </c>
      <c r="C898" s="467"/>
      <c r="D898" s="466" t="s">
        <v>383</v>
      </c>
      <c r="E898" s="466" t="s">
        <v>293</v>
      </c>
      <c r="F898" s="466" t="s">
        <v>2577</v>
      </c>
      <c r="G898" s="466">
        <v>2014</v>
      </c>
      <c r="H898" s="466" t="s">
        <v>2578</v>
      </c>
      <c r="I898" s="470">
        <v>747</v>
      </c>
      <c r="J898" s="470">
        <v>747</v>
      </c>
      <c r="K898" s="470"/>
      <c r="L898" s="470"/>
      <c r="M898" s="470"/>
      <c r="N898" s="349"/>
      <c r="O898" s="470">
        <f t="shared" ref="O898:O909" si="240">SUM(P898:S898)</f>
        <v>0</v>
      </c>
      <c r="P898" s="470"/>
      <c r="Q898" s="349"/>
      <c r="R898" s="470"/>
      <c r="S898" s="470"/>
      <c r="T898" s="470">
        <v>500</v>
      </c>
      <c r="U898" s="470">
        <v>500</v>
      </c>
      <c r="V898" s="470"/>
      <c r="W898" s="470">
        <v>500</v>
      </c>
      <c r="X898" s="470">
        <v>500</v>
      </c>
      <c r="Y898" s="470"/>
      <c r="Z898" s="470">
        <v>247</v>
      </c>
      <c r="AA898" s="470">
        <v>247</v>
      </c>
      <c r="AB898" s="470"/>
      <c r="AC898" s="470"/>
      <c r="AD898" s="470"/>
      <c r="AE898" s="470"/>
      <c r="AF898" s="470">
        <v>247</v>
      </c>
      <c r="AG898" s="476">
        <v>247</v>
      </c>
      <c r="AH898" s="470"/>
      <c r="AI898" s="470"/>
      <c r="AJ898" s="470"/>
      <c r="AK898" s="470"/>
      <c r="AL898" s="477"/>
      <c r="AM898" s="281"/>
      <c r="AS898" s="267">
        <f t="shared" si="231"/>
        <v>0</v>
      </c>
      <c r="AT898" s="267">
        <f t="shared" si="232"/>
        <v>247</v>
      </c>
      <c r="AU898" s="267">
        <f t="shared" si="233"/>
        <v>0</v>
      </c>
    </row>
    <row r="899" spans="1:47" ht="76.5" hidden="1" outlineLevel="1">
      <c r="A899" s="466"/>
      <c r="B899" s="467" t="s">
        <v>2579</v>
      </c>
      <c r="C899" s="467"/>
      <c r="D899" s="466" t="s">
        <v>301</v>
      </c>
      <c r="E899" s="466" t="s">
        <v>227</v>
      </c>
      <c r="F899" s="466" t="s">
        <v>2580</v>
      </c>
      <c r="G899" s="466">
        <v>2014</v>
      </c>
      <c r="H899" s="466" t="s">
        <v>2581</v>
      </c>
      <c r="I899" s="470">
        <v>326</v>
      </c>
      <c r="J899" s="470">
        <v>326</v>
      </c>
      <c r="K899" s="470"/>
      <c r="L899" s="470"/>
      <c r="M899" s="470"/>
      <c r="N899" s="349"/>
      <c r="O899" s="470">
        <f t="shared" si="240"/>
        <v>0</v>
      </c>
      <c r="P899" s="470"/>
      <c r="Q899" s="349"/>
      <c r="R899" s="470"/>
      <c r="S899" s="470"/>
      <c r="T899" s="470">
        <v>50</v>
      </c>
      <c r="U899" s="470">
        <v>50</v>
      </c>
      <c r="V899" s="470"/>
      <c r="W899" s="470">
        <v>50</v>
      </c>
      <c r="X899" s="470">
        <v>50</v>
      </c>
      <c r="Y899" s="470"/>
      <c r="Z899" s="470">
        <v>276</v>
      </c>
      <c r="AA899" s="470">
        <v>276</v>
      </c>
      <c r="AB899" s="470"/>
      <c r="AC899" s="470"/>
      <c r="AD899" s="470"/>
      <c r="AE899" s="470"/>
      <c r="AF899" s="470">
        <v>276</v>
      </c>
      <c r="AG899" s="476">
        <v>276</v>
      </c>
      <c r="AH899" s="470"/>
      <c r="AI899" s="470"/>
      <c r="AJ899" s="470"/>
      <c r="AK899" s="470"/>
      <c r="AL899" s="477"/>
      <c r="AM899" s="281"/>
      <c r="AS899" s="267">
        <f t="shared" si="231"/>
        <v>0</v>
      </c>
      <c r="AT899" s="267">
        <f t="shared" si="232"/>
        <v>276</v>
      </c>
      <c r="AU899" s="267">
        <f t="shared" si="233"/>
        <v>0</v>
      </c>
    </row>
    <row r="900" spans="1:47" ht="89.25" hidden="1" outlineLevel="1">
      <c r="A900" s="466"/>
      <c r="B900" s="467" t="s">
        <v>2582</v>
      </c>
      <c r="C900" s="467"/>
      <c r="D900" s="466" t="s">
        <v>319</v>
      </c>
      <c r="E900" s="466" t="s">
        <v>320</v>
      </c>
      <c r="F900" s="466" t="s">
        <v>2583</v>
      </c>
      <c r="G900" s="466">
        <v>2015</v>
      </c>
      <c r="H900" s="466" t="s">
        <v>2584</v>
      </c>
      <c r="I900" s="470">
        <v>1212</v>
      </c>
      <c r="J900" s="470">
        <v>1212</v>
      </c>
      <c r="K900" s="470"/>
      <c r="L900" s="470"/>
      <c r="M900" s="470"/>
      <c r="N900" s="349"/>
      <c r="O900" s="470">
        <f t="shared" si="240"/>
        <v>0</v>
      </c>
      <c r="P900" s="470"/>
      <c r="Q900" s="349"/>
      <c r="R900" s="470"/>
      <c r="S900" s="470"/>
      <c r="T900" s="470">
        <v>729</v>
      </c>
      <c r="U900" s="470">
        <v>729</v>
      </c>
      <c r="V900" s="470"/>
      <c r="W900" s="470">
        <v>729</v>
      </c>
      <c r="X900" s="470">
        <v>729</v>
      </c>
      <c r="Y900" s="470"/>
      <c r="Z900" s="470">
        <v>483</v>
      </c>
      <c r="AA900" s="470">
        <v>483</v>
      </c>
      <c r="AB900" s="470"/>
      <c r="AC900" s="470"/>
      <c r="AD900" s="470"/>
      <c r="AE900" s="470"/>
      <c r="AF900" s="470">
        <v>483</v>
      </c>
      <c r="AG900" s="476">
        <v>483</v>
      </c>
      <c r="AH900" s="470"/>
      <c r="AI900" s="470"/>
      <c r="AJ900" s="470"/>
      <c r="AK900" s="470"/>
      <c r="AL900" s="477"/>
      <c r="AM900" s="281"/>
      <c r="AS900" s="267">
        <f t="shared" si="231"/>
        <v>0</v>
      </c>
      <c r="AT900" s="267">
        <f t="shared" si="232"/>
        <v>483</v>
      </c>
      <c r="AU900" s="267">
        <f t="shared" si="233"/>
        <v>0</v>
      </c>
    </row>
    <row r="901" spans="1:47" ht="63.75" hidden="1" outlineLevel="1">
      <c r="A901" s="466"/>
      <c r="B901" s="467" t="s">
        <v>2585</v>
      </c>
      <c r="C901" s="467"/>
      <c r="D901" s="466" t="s">
        <v>301</v>
      </c>
      <c r="E901" s="466" t="s">
        <v>227</v>
      </c>
      <c r="F901" s="466" t="s">
        <v>2586</v>
      </c>
      <c r="G901" s="466">
        <v>2014</v>
      </c>
      <c r="H901" s="466" t="s">
        <v>2587</v>
      </c>
      <c r="I901" s="470">
        <v>1517</v>
      </c>
      <c r="J901" s="470">
        <v>1517</v>
      </c>
      <c r="K901" s="470"/>
      <c r="L901" s="470"/>
      <c r="M901" s="470"/>
      <c r="N901" s="349"/>
      <c r="O901" s="470">
        <f t="shared" si="240"/>
        <v>0</v>
      </c>
      <c r="P901" s="470"/>
      <c r="Q901" s="349"/>
      <c r="R901" s="470"/>
      <c r="S901" s="470"/>
      <c r="T901" s="470">
        <v>919</v>
      </c>
      <c r="U901" s="470">
        <v>919</v>
      </c>
      <c r="V901" s="470"/>
      <c r="W901" s="470">
        <v>919</v>
      </c>
      <c r="X901" s="470">
        <v>919</v>
      </c>
      <c r="Y901" s="470"/>
      <c r="Z901" s="470">
        <v>598</v>
      </c>
      <c r="AA901" s="470">
        <v>598</v>
      </c>
      <c r="AB901" s="470"/>
      <c r="AC901" s="470"/>
      <c r="AD901" s="470"/>
      <c r="AE901" s="470"/>
      <c r="AF901" s="470">
        <v>598</v>
      </c>
      <c r="AG901" s="476">
        <v>598</v>
      </c>
      <c r="AH901" s="470"/>
      <c r="AI901" s="470"/>
      <c r="AJ901" s="470"/>
      <c r="AK901" s="470"/>
      <c r="AL901" s="477"/>
      <c r="AM901" s="281"/>
      <c r="AS901" s="267">
        <f t="shared" si="231"/>
        <v>0</v>
      </c>
      <c r="AT901" s="267">
        <f t="shared" si="232"/>
        <v>598</v>
      </c>
      <c r="AU901" s="267">
        <f t="shared" si="233"/>
        <v>0</v>
      </c>
    </row>
    <row r="902" spans="1:47" ht="76.5" hidden="1" outlineLevel="1">
      <c r="A902" s="466"/>
      <c r="B902" s="467" t="s">
        <v>2588</v>
      </c>
      <c r="C902" s="467"/>
      <c r="D902" s="466" t="s">
        <v>287</v>
      </c>
      <c r="E902" s="466" t="s">
        <v>288</v>
      </c>
      <c r="F902" s="466" t="s">
        <v>2589</v>
      </c>
      <c r="G902" s="466">
        <v>2014</v>
      </c>
      <c r="H902" s="466" t="s">
        <v>2590</v>
      </c>
      <c r="I902" s="470">
        <v>4989</v>
      </c>
      <c r="J902" s="470">
        <v>4989</v>
      </c>
      <c r="K902" s="470"/>
      <c r="L902" s="470"/>
      <c r="M902" s="470"/>
      <c r="N902" s="349"/>
      <c r="O902" s="470">
        <f t="shared" si="240"/>
        <v>0</v>
      </c>
      <c r="P902" s="470"/>
      <c r="Q902" s="349"/>
      <c r="R902" s="470"/>
      <c r="S902" s="470"/>
      <c r="T902" s="470">
        <v>3520</v>
      </c>
      <c r="U902" s="470">
        <v>3520</v>
      </c>
      <c r="V902" s="470"/>
      <c r="W902" s="470">
        <v>3520</v>
      </c>
      <c r="X902" s="470">
        <v>3520</v>
      </c>
      <c r="Y902" s="470"/>
      <c r="Z902" s="470">
        <v>1199</v>
      </c>
      <c r="AA902" s="470">
        <v>1199</v>
      </c>
      <c r="AB902" s="470"/>
      <c r="AC902" s="470"/>
      <c r="AD902" s="470"/>
      <c r="AE902" s="470"/>
      <c r="AF902" s="470">
        <v>1199</v>
      </c>
      <c r="AG902" s="476">
        <v>1199</v>
      </c>
      <c r="AH902" s="470"/>
      <c r="AI902" s="470"/>
      <c r="AJ902" s="470"/>
      <c r="AK902" s="470"/>
      <c r="AL902" s="477"/>
      <c r="AM902" s="281"/>
      <c r="AS902" s="267">
        <f t="shared" si="231"/>
        <v>270</v>
      </c>
      <c r="AT902" s="267">
        <f t="shared" si="232"/>
        <v>1199</v>
      </c>
      <c r="AU902" s="267">
        <f t="shared" si="233"/>
        <v>0</v>
      </c>
    </row>
    <row r="903" spans="1:47" ht="114.75" hidden="1" outlineLevel="1">
      <c r="A903" s="466"/>
      <c r="B903" s="467" t="s">
        <v>2591</v>
      </c>
      <c r="C903" s="467"/>
      <c r="D903" s="466" t="s">
        <v>361</v>
      </c>
      <c r="E903" s="466" t="s">
        <v>2592</v>
      </c>
      <c r="F903" s="466" t="s">
        <v>2593</v>
      </c>
      <c r="G903" s="466">
        <v>2014</v>
      </c>
      <c r="H903" s="466" t="s">
        <v>2594</v>
      </c>
      <c r="I903" s="470">
        <v>666.5</v>
      </c>
      <c r="J903" s="470">
        <v>666.5</v>
      </c>
      <c r="K903" s="470"/>
      <c r="L903" s="470"/>
      <c r="M903" s="470"/>
      <c r="N903" s="349"/>
      <c r="O903" s="470">
        <f t="shared" si="240"/>
        <v>0</v>
      </c>
      <c r="P903" s="470"/>
      <c r="Q903" s="349"/>
      <c r="R903" s="470"/>
      <c r="S903" s="470"/>
      <c r="T903" s="470">
        <v>0</v>
      </c>
      <c r="U903" s="470">
        <v>0</v>
      </c>
      <c r="V903" s="470"/>
      <c r="W903" s="470">
        <v>0</v>
      </c>
      <c r="X903" s="470">
        <v>0</v>
      </c>
      <c r="Y903" s="470"/>
      <c r="Z903" s="470">
        <v>600</v>
      </c>
      <c r="AA903" s="470">
        <v>600</v>
      </c>
      <c r="AB903" s="470"/>
      <c r="AC903" s="470"/>
      <c r="AD903" s="470"/>
      <c r="AE903" s="470"/>
      <c r="AF903" s="470">
        <v>600</v>
      </c>
      <c r="AG903" s="476">
        <v>600</v>
      </c>
      <c r="AH903" s="470"/>
      <c r="AI903" s="470"/>
      <c r="AJ903" s="470"/>
      <c r="AK903" s="470"/>
      <c r="AL903" s="477"/>
      <c r="AM903" s="281"/>
      <c r="AS903" s="267">
        <f t="shared" si="231"/>
        <v>66.5</v>
      </c>
      <c r="AT903" s="267">
        <f t="shared" si="232"/>
        <v>600</v>
      </c>
      <c r="AU903" s="267">
        <f t="shared" si="233"/>
        <v>0</v>
      </c>
    </row>
    <row r="904" spans="1:47" ht="102" hidden="1" outlineLevel="1">
      <c r="A904" s="466"/>
      <c r="B904" s="467" t="s">
        <v>2595</v>
      </c>
      <c r="C904" s="467"/>
      <c r="D904" s="466" t="s">
        <v>361</v>
      </c>
      <c r="E904" s="466" t="s">
        <v>2592</v>
      </c>
      <c r="F904" s="466" t="s">
        <v>2596</v>
      </c>
      <c r="G904" s="466">
        <v>2014</v>
      </c>
      <c r="H904" s="466" t="s">
        <v>2581</v>
      </c>
      <c r="I904" s="470">
        <v>2660</v>
      </c>
      <c r="J904" s="470">
        <v>2660</v>
      </c>
      <c r="K904" s="470"/>
      <c r="L904" s="470"/>
      <c r="M904" s="470"/>
      <c r="N904" s="349"/>
      <c r="O904" s="470">
        <f t="shared" si="240"/>
        <v>0</v>
      </c>
      <c r="P904" s="470"/>
      <c r="Q904" s="349"/>
      <c r="R904" s="470"/>
      <c r="S904" s="470"/>
      <c r="T904" s="470">
        <v>2532</v>
      </c>
      <c r="U904" s="470">
        <v>2532</v>
      </c>
      <c r="V904" s="470"/>
      <c r="W904" s="470">
        <v>2532</v>
      </c>
      <c r="X904" s="470">
        <v>2532</v>
      </c>
      <c r="Y904" s="470"/>
      <c r="Z904" s="470">
        <v>128</v>
      </c>
      <c r="AA904" s="470">
        <v>128</v>
      </c>
      <c r="AB904" s="470"/>
      <c r="AC904" s="470"/>
      <c r="AD904" s="470"/>
      <c r="AE904" s="470"/>
      <c r="AF904" s="470">
        <v>128</v>
      </c>
      <c r="AG904" s="476">
        <v>128</v>
      </c>
      <c r="AH904" s="470"/>
      <c r="AI904" s="470"/>
      <c r="AJ904" s="470"/>
      <c r="AK904" s="470"/>
      <c r="AL904" s="477"/>
      <c r="AM904" s="281"/>
      <c r="AS904" s="267">
        <f t="shared" si="231"/>
        <v>0</v>
      </c>
      <c r="AT904" s="267">
        <f t="shared" si="232"/>
        <v>128</v>
      </c>
      <c r="AU904" s="267">
        <f t="shared" si="233"/>
        <v>0</v>
      </c>
    </row>
    <row r="905" spans="1:47" ht="114.75" hidden="1" outlineLevel="1">
      <c r="A905" s="466"/>
      <c r="B905" s="467" t="s">
        <v>2597</v>
      </c>
      <c r="C905" s="467"/>
      <c r="D905" s="466" t="s">
        <v>292</v>
      </c>
      <c r="E905" s="466" t="s">
        <v>2598</v>
      </c>
      <c r="F905" s="466" t="s">
        <v>2599</v>
      </c>
      <c r="G905" s="466">
        <v>2014</v>
      </c>
      <c r="H905" s="466" t="s">
        <v>2600</v>
      </c>
      <c r="I905" s="470">
        <v>2361</v>
      </c>
      <c r="J905" s="470">
        <v>2361</v>
      </c>
      <c r="K905" s="470"/>
      <c r="L905" s="470"/>
      <c r="M905" s="470"/>
      <c r="N905" s="349"/>
      <c r="O905" s="470">
        <f t="shared" si="240"/>
        <v>0</v>
      </c>
      <c r="P905" s="470"/>
      <c r="Q905" s="349"/>
      <c r="R905" s="470"/>
      <c r="S905" s="470"/>
      <c r="T905" s="470">
        <v>1634</v>
      </c>
      <c r="U905" s="470">
        <v>1634</v>
      </c>
      <c r="V905" s="470"/>
      <c r="W905" s="470">
        <v>1634</v>
      </c>
      <c r="X905" s="470">
        <v>1634</v>
      </c>
      <c r="Y905" s="470"/>
      <c r="Z905" s="470">
        <v>588</v>
      </c>
      <c r="AA905" s="470">
        <v>588</v>
      </c>
      <c r="AB905" s="470"/>
      <c r="AC905" s="470"/>
      <c r="AD905" s="470"/>
      <c r="AE905" s="470"/>
      <c r="AF905" s="470">
        <v>588</v>
      </c>
      <c r="AG905" s="476">
        <v>588</v>
      </c>
      <c r="AH905" s="470"/>
      <c r="AI905" s="470"/>
      <c r="AJ905" s="470"/>
      <c r="AK905" s="470"/>
      <c r="AL905" s="477"/>
      <c r="AM905" s="281"/>
      <c r="AS905" s="267">
        <f t="shared" si="231"/>
        <v>139</v>
      </c>
      <c r="AT905" s="267">
        <f t="shared" si="232"/>
        <v>588</v>
      </c>
      <c r="AU905" s="267">
        <f t="shared" si="233"/>
        <v>0</v>
      </c>
    </row>
    <row r="906" spans="1:47" ht="114.75" hidden="1" outlineLevel="1">
      <c r="A906" s="466"/>
      <c r="B906" s="467" t="s">
        <v>2601</v>
      </c>
      <c r="C906" s="467"/>
      <c r="D906" s="466" t="s">
        <v>2602</v>
      </c>
      <c r="E906" s="466" t="s">
        <v>2603</v>
      </c>
      <c r="F906" s="466" t="s">
        <v>2604</v>
      </c>
      <c r="G906" s="466">
        <v>2015</v>
      </c>
      <c r="H906" s="466" t="s">
        <v>2605</v>
      </c>
      <c r="I906" s="470">
        <v>972.43499999999995</v>
      </c>
      <c r="J906" s="470">
        <v>972.43499999999995</v>
      </c>
      <c r="K906" s="470"/>
      <c r="L906" s="470"/>
      <c r="M906" s="470"/>
      <c r="N906" s="349"/>
      <c r="O906" s="470">
        <f t="shared" si="240"/>
        <v>0</v>
      </c>
      <c r="P906" s="470"/>
      <c r="Q906" s="349"/>
      <c r="R906" s="470"/>
      <c r="S906" s="470"/>
      <c r="T906" s="470">
        <v>418</v>
      </c>
      <c r="U906" s="470">
        <v>418</v>
      </c>
      <c r="V906" s="470"/>
      <c r="W906" s="470">
        <v>418</v>
      </c>
      <c r="X906" s="470">
        <v>418</v>
      </c>
      <c r="Y906" s="470"/>
      <c r="Z906" s="470">
        <v>554</v>
      </c>
      <c r="AA906" s="470">
        <v>554</v>
      </c>
      <c r="AB906" s="470"/>
      <c r="AC906" s="470"/>
      <c r="AD906" s="470"/>
      <c r="AE906" s="470"/>
      <c r="AF906" s="470">
        <v>554</v>
      </c>
      <c r="AG906" s="476">
        <v>554</v>
      </c>
      <c r="AH906" s="470"/>
      <c r="AI906" s="470"/>
      <c r="AJ906" s="470"/>
      <c r="AK906" s="470"/>
      <c r="AL906" s="477"/>
      <c r="AM906" s="281"/>
      <c r="AS906" s="267">
        <f t="shared" si="231"/>
        <v>0.43499999999994543</v>
      </c>
      <c r="AT906" s="267">
        <f t="shared" si="232"/>
        <v>554</v>
      </c>
      <c r="AU906" s="267">
        <f t="shared" si="233"/>
        <v>0</v>
      </c>
    </row>
    <row r="907" spans="1:47" ht="102" hidden="1" outlineLevel="1">
      <c r="A907" s="466"/>
      <c r="B907" s="467" t="s">
        <v>2606</v>
      </c>
      <c r="C907" s="467"/>
      <c r="D907" s="466" t="s">
        <v>310</v>
      </c>
      <c r="E907" s="466" t="s">
        <v>2607</v>
      </c>
      <c r="F907" s="466" t="s">
        <v>2608</v>
      </c>
      <c r="G907" s="466">
        <v>2014</v>
      </c>
      <c r="H907" s="466" t="s">
        <v>2609</v>
      </c>
      <c r="I907" s="470">
        <v>609.46100000000001</v>
      </c>
      <c r="J907" s="470">
        <v>609.46100000000001</v>
      </c>
      <c r="K907" s="470"/>
      <c r="L907" s="470"/>
      <c r="M907" s="470"/>
      <c r="N907" s="349"/>
      <c r="O907" s="470">
        <f t="shared" si="240"/>
        <v>0</v>
      </c>
      <c r="P907" s="470"/>
      <c r="Q907" s="349"/>
      <c r="R907" s="470"/>
      <c r="S907" s="470"/>
      <c r="T907" s="470">
        <v>457</v>
      </c>
      <c r="U907" s="470">
        <v>457</v>
      </c>
      <c r="V907" s="470"/>
      <c r="W907" s="470">
        <v>457</v>
      </c>
      <c r="X907" s="470">
        <v>457</v>
      </c>
      <c r="Y907" s="470"/>
      <c r="Z907" s="470">
        <v>116</v>
      </c>
      <c r="AA907" s="470">
        <v>116</v>
      </c>
      <c r="AB907" s="470"/>
      <c r="AC907" s="470"/>
      <c r="AD907" s="470"/>
      <c r="AE907" s="470"/>
      <c r="AF907" s="470">
        <v>116</v>
      </c>
      <c r="AG907" s="476">
        <v>116</v>
      </c>
      <c r="AH907" s="470"/>
      <c r="AI907" s="470"/>
      <c r="AJ907" s="470"/>
      <c r="AK907" s="470"/>
      <c r="AL907" s="477"/>
      <c r="AM907" s="281"/>
      <c r="AS907" s="267">
        <f t="shared" si="231"/>
        <v>36.461000000000013</v>
      </c>
      <c r="AT907" s="267">
        <f t="shared" si="232"/>
        <v>116</v>
      </c>
      <c r="AU907" s="267">
        <f t="shared" si="233"/>
        <v>0</v>
      </c>
    </row>
    <row r="908" spans="1:47" ht="51" hidden="1" outlineLevel="1">
      <c r="A908" s="466"/>
      <c r="B908" s="467" t="s">
        <v>2610</v>
      </c>
      <c r="C908" s="467"/>
      <c r="D908" s="466" t="s">
        <v>315</v>
      </c>
      <c r="E908" s="466" t="s">
        <v>233</v>
      </c>
      <c r="F908" s="466" t="s">
        <v>2611</v>
      </c>
      <c r="G908" s="466">
        <v>2014</v>
      </c>
      <c r="H908" s="466" t="s">
        <v>2612</v>
      </c>
      <c r="I908" s="470">
        <v>2376</v>
      </c>
      <c r="J908" s="470">
        <v>2376</v>
      </c>
      <c r="K908" s="470"/>
      <c r="L908" s="470"/>
      <c r="M908" s="470"/>
      <c r="N908" s="349"/>
      <c r="O908" s="470">
        <f t="shared" si="240"/>
        <v>0</v>
      </c>
      <c r="P908" s="470"/>
      <c r="Q908" s="349"/>
      <c r="R908" s="470"/>
      <c r="S908" s="470"/>
      <c r="T908" s="470">
        <v>1320</v>
      </c>
      <c r="U908" s="470">
        <v>1320</v>
      </c>
      <c r="V908" s="470"/>
      <c r="W908" s="470">
        <v>1320</v>
      </c>
      <c r="X908" s="470">
        <v>1320</v>
      </c>
      <c r="Y908" s="470"/>
      <c r="Z908" s="470">
        <v>925</v>
      </c>
      <c r="AA908" s="470">
        <v>925</v>
      </c>
      <c r="AB908" s="470"/>
      <c r="AC908" s="470"/>
      <c r="AD908" s="470"/>
      <c r="AE908" s="470"/>
      <c r="AF908" s="470">
        <v>925</v>
      </c>
      <c r="AG908" s="476">
        <v>925</v>
      </c>
      <c r="AH908" s="470"/>
      <c r="AI908" s="470"/>
      <c r="AJ908" s="470"/>
      <c r="AK908" s="470"/>
      <c r="AL908" s="477"/>
      <c r="AM908" s="281"/>
      <c r="AS908" s="267">
        <f t="shared" si="231"/>
        <v>131</v>
      </c>
      <c r="AT908" s="267">
        <f t="shared" si="232"/>
        <v>925</v>
      </c>
      <c r="AU908" s="267">
        <f t="shared" si="233"/>
        <v>0</v>
      </c>
    </row>
    <row r="909" spans="1:47" ht="89.25" hidden="1" outlineLevel="1">
      <c r="A909" s="466"/>
      <c r="B909" s="467" t="s">
        <v>2613</v>
      </c>
      <c r="C909" s="467"/>
      <c r="D909" s="466" t="s">
        <v>305</v>
      </c>
      <c r="E909" s="466" t="s">
        <v>306</v>
      </c>
      <c r="F909" s="466" t="s">
        <v>2614</v>
      </c>
      <c r="G909" s="466" t="s">
        <v>272</v>
      </c>
      <c r="H909" s="466" t="s">
        <v>2615</v>
      </c>
      <c r="I909" s="470">
        <v>893</v>
      </c>
      <c r="J909" s="470">
        <v>893</v>
      </c>
      <c r="K909" s="470"/>
      <c r="L909" s="470"/>
      <c r="M909" s="470"/>
      <c r="N909" s="349"/>
      <c r="O909" s="470">
        <f t="shared" si="240"/>
        <v>0</v>
      </c>
      <c r="P909" s="470"/>
      <c r="Q909" s="349"/>
      <c r="R909" s="470"/>
      <c r="S909" s="470"/>
      <c r="T909" s="470">
        <v>290</v>
      </c>
      <c r="U909" s="470">
        <v>290</v>
      </c>
      <c r="V909" s="470"/>
      <c r="W909" s="470">
        <v>290</v>
      </c>
      <c r="X909" s="470">
        <v>290</v>
      </c>
      <c r="Y909" s="470"/>
      <c r="Z909" s="470">
        <v>505</v>
      </c>
      <c r="AA909" s="470">
        <v>505</v>
      </c>
      <c r="AB909" s="470"/>
      <c r="AC909" s="470"/>
      <c r="AD909" s="470"/>
      <c r="AE909" s="470">
        <v>0</v>
      </c>
      <c r="AF909" s="470">
        <v>505</v>
      </c>
      <c r="AG909" s="476">
        <v>505</v>
      </c>
      <c r="AH909" s="470"/>
      <c r="AI909" s="470"/>
      <c r="AJ909" s="470"/>
      <c r="AK909" s="470"/>
      <c r="AL909" s="477"/>
      <c r="AM909" s="281"/>
      <c r="AS909" s="267">
        <f t="shared" ref="AS909:AS972" si="241">I909-W909-AF909</f>
        <v>98</v>
      </c>
      <c r="AT909" s="267">
        <f t="shared" ref="AT909:AT972" si="242">AF909-AH909-AI909-AK909</f>
        <v>505</v>
      </c>
      <c r="AU909" s="267">
        <f t="shared" ref="AU909:AU972" si="243">AG909-AT909</f>
        <v>0</v>
      </c>
    </row>
    <row r="910" spans="1:47" ht="25.5" hidden="1" outlineLevel="1">
      <c r="A910" s="464" t="s">
        <v>51</v>
      </c>
      <c r="B910" s="465" t="s">
        <v>255</v>
      </c>
      <c r="C910" s="465"/>
      <c r="D910" s="464"/>
      <c r="E910" s="464"/>
      <c r="F910" s="464"/>
      <c r="G910" s="464"/>
      <c r="H910" s="464"/>
      <c r="I910" s="469">
        <f>I911</f>
        <v>58006.124837999982</v>
      </c>
      <c r="J910" s="469">
        <f>J911</f>
        <v>49177.901019000012</v>
      </c>
      <c r="K910" s="469">
        <f>K911</f>
        <v>0</v>
      </c>
      <c r="L910" s="469">
        <f>L911</f>
        <v>777.24000000000035</v>
      </c>
      <c r="M910" s="469">
        <f>M911</f>
        <v>8052.2417699999942</v>
      </c>
      <c r="N910" s="349"/>
      <c r="O910" s="469">
        <f>O911</f>
        <v>31842</v>
      </c>
      <c r="P910" s="469">
        <f>P911</f>
        <v>29091</v>
      </c>
      <c r="Q910" s="349"/>
      <c r="R910" s="469">
        <f t="shared" ref="R910:AK910" si="244">R911</f>
        <v>308</v>
      </c>
      <c r="S910" s="469">
        <f t="shared" si="244"/>
        <v>2443</v>
      </c>
      <c r="T910" s="469">
        <f t="shared" si="244"/>
        <v>0</v>
      </c>
      <c r="U910" s="469">
        <f t="shared" si="244"/>
        <v>0</v>
      </c>
      <c r="V910" s="469">
        <f t="shared" si="244"/>
        <v>0</v>
      </c>
      <c r="W910" s="469">
        <f t="shared" si="244"/>
        <v>0</v>
      </c>
      <c r="X910" s="469">
        <f t="shared" si="244"/>
        <v>0</v>
      </c>
      <c r="Y910" s="469">
        <f t="shared" si="244"/>
        <v>0</v>
      </c>
      <c r="Z910" s="469">
        <f t="shared" si="244"/>
        <v>49219.094520000028</v>
      </c>
      <c r="AA910" s="469">
        <f t="shared" si="244"/>
        <v>45456.408999999985</v>
      </c>
      <c r="AB910" s="469">
        <f t="shared" si="244"/>
        <v>0</v>
      </c>
      <c r="AC910" s="469">
        <f t="shared" si="244"/>
        <v>729.36363999999935</v>
      </c>
      <c r="AD910" s="469">
        <f t="shared" si="244"/>
        <v>0</v>
      </c>
      <c r="AE910" s="469">
        <f t="shared" si="244"/>
        <v>3032.9091000000039</v>
      </c>
      <c r="AF910" s="469">
        <f t="shared" si="244"/>
        <v>49218.285740000028</v>
      </c>
      <c r="AG910" s="474">
        <f t="shared" si="244"/>
        <v>45456.012999999984</v>
      </c>
      <c r="AH910" s="469">
        <f t="shared" si="244"/>
        <v>0</v>
      </c>
      <c r="AI910" s="469">
        <f t="shared" si="244"/>
        <v>729.36363999999935</v>
      </c>
      <c r="AJ910" s="469">
        <f t="shared" si="244"/>
        <v>0</v>
      </c>
      <c r="AK910" s="469">
        <f t="shared" si="244"/>
        <v>3032.9091000000039</v>
      </c>
      <c r="AL910" s="475"/>
      <c r="AM910" s="281"/>
      <c r="AS910" s="267">
        <f t="shared" si="241"/>
        <v>8787.8390979999531</v>
      </c>
      <c r="AT910" s="267">
        <f t="shared" si="242"/>
        <v>45456.013000000028</v>
      </c>
      <c r="AU910" s="267">
        <f t="shared" si="243"/>
        <v>0</v>
      </c>
    </row>
    <row r="911" spans="1:47" ht="25.5" hidden="1" outlineLevel="1">
      <c r="A911" s="464"/>
      <c r="B911" s="465" t="s">
        <v>1213</v>
      </c>
      <c r="C911" s="465"/>
      <c r="D911" s="464"/>
      <c r="E911" s="464"/>
      <c r="F911" s="464"/>
      <c r="G911" s="464"/>
      <c r="H911" s="464"/>
      <c r="I911" s="469">
        <f>SUM(I912:I1023)</f>
        <v>58006.124837999982</v>
      </c>
      <c r="J911" s="469">
        <f>SUM(J912:J1023)</f>
        <v>49177.901019000012</v>
      </c>
      <c r="K911" s="469">
        <f>SUM(K912:K1023)</f>
        <v>0</v>
      </c>
      <c r="L911" s="469">
        <f>SUM(L912:L1023)</f>
        <v>777.24000000000035</v>
      </c>
      <c r="M911" s="469">
        <f>SUM(M912:M1023)</f>
        <v>8052.2417699999942</v>
      </c>
      <c r="N911" s="349"/>
      <c r="O911" s="469">
        <f>SUM(O912:O1023)</f>
        <v>31842</v>
      </c>
      <c r="P911" s="469">
        <f>SUM(P912:P1023)</f>
        <v>29091</v>
      </c>
      <c r="Q911" s="349"/>
      <c r="R911" s="469">
        <f t="shared" ref="R911:AK911" si="245">SUM(R912:R1023)</f>
        <v>308</v>
      </c>
      <c r="S911" s="469">
        <f t="shared" si="245"/>
        <v>2443</v>
      </c>
      <c r="T911" s="469">
        <f t="shared" si="245"/>
        <v>0</v>
      </c>
      <c r="U911" s="469">
        <f t="shared" si="245"/>
        <v>0</v>
      </c>
      <c r="V911" s="469">
        <f t="shared" si="245"/>
        <v>0</v>
      </c>
      <c r="W911" s="469">
        <f t="shared" si="245"/>
        <v>0</v>
      </c>
      <c r="X911" s="469">
        <f t="shared" si="245"/>
        <v>0</v>
      </c>
      <c r="Y911" s="469">
        <f t="shared" si="245"/>
        <v>0</v>
      </c>
      <c r="Z911" s="469">
        <f t="shared" si="245"/>
        <v>49219.094520000028</v>
      </c>
      <c r="AA911" s="469">
        <f t="shared" si="245"/>
        <v>45456.408999999985</v>
      </c>
      <c r="AB911" s="469">
        <f t="shared" si="245"/>
        <v>0</v>
      </c>
      <c r="AC911" s="469">
        <f t="shared" si="245"/>
        <v>729.36363999999935</v>
      </c>
      <c r="AD911" s="469">
        <f t="shared" si="245"/>
        <v>0</v>
      </c>
      <c r="AE911" s="469">
        <f t="shared" si="245"/>
        <v>3032.9091000000039</v>
      </c>
      <c r="AF911" s="469">
        <f t="shared" si="245"/>
        <v>49218.285740000028</v>
      </c>
      <c r="AG911" s="474">
        <f t="shared" si="245"/>
        <v>45456.012999999984</v>
      </c>
      <c r="AH911" s="469">
        <f t="shared" si="245"/>
        <v>0</v>
      </c>
      <c r="AI911" s="469">
        <f t="shared" si="245"/>
        <v>729.36363999999935</v>
      </c>
      <c r="AJ911" s="469">
        <f t="shared" si="245"/>
        <v>0</v>
      </c>
      <c r="AK911" s="469">
        <f t="shared" si="245"/>
        <v>3032.9091000000039</v>
      </c>
      <c r="AL911" s="475"/>
      <c r="AM911" s="281"/>
      <c r="AS911" s="267">
        <f t="shared" si="241"/>
        <v>8787.8390979999531</v>
      </c>
      <c r="AT911" s="267">
        <f t="shared" si="242"/>
        <v>45456.013000000028</v>
      </c>
      <c r="AU911" s="267">
        <f t="shared" si="243"/>
        <v>0</v>
      </c>
    </row>
    <row r="912" spans="1:47" ht="76.5" hidden="1" outlineLevel="1">
      <c r="A912" s="466"/>
      <c r="B912" s="468" t="s">
        <v>2616</v>
      </c>
      <c r="C912" s="467"/>
      <c r="D912" s="466" t="s">
        <v>361</v>
      </c>
      <c r="E912" s="466" t="s">
        <v>306</v>
      </c>
      <c r="F912" s="466" t="s">
        <v>2617</v>
      </c>
      <c r="G912" s="466" t="s">
        <v>272</v>
      </c>
      <c r="H912" s="466" t="s">
        <v>2618</v>
      </c>
      <c r="I912" s="470">
        <v>747.71022700000003</v>
      </c>
      <c r="J912" s="471">
        <v>680.65880900000002</v>
      </c>
      <c r="K912" s="470"/>
      <c r="L912" s="470"/>
      <c r="M912" s="471">
        <v>67.051417999999998</v>
      </c>
      <c r="N912" s="349"/>
      <c r="O912" s="470">
        <f t="shared" ref="O912:O943" si="246">SUM(P912:S912)</f>
        <v>740</v>
      </c>
      <c r="P912" s="470">
        <v>650</v>
      </c>
      <c r="Q912" s="349"/>
      <c r="R912" s="470"/>
      <c r="S912" s="470">
        <v>90</v>
      </c>
      <c r="T912" s="470"/>
      <c r="U912" s="470"/>
      <c r="V912" s="470"/>
      <c r="W912" s="470"/>
      <c r="X912" s="470"/>
      <c r="Y912" s="470"/>
      <c r="Z912" s="470">
        <v>740</v>
      </c>
      <c r="AA912" s="470">
        <v>650</v>
      </c>
      <c r="AB912" s="470"/>
      <c r="AC912" s="470">
        <v>23</v>
      </c>
      <c r="AD912" s="470"/>
      <c r="AE912" s="470">
        <v>67</v>
      </c>
      <c r="AF912" s="470">
        <v>740</v>
      </c>
      <c r="AG912" s="476">
        <v>650</v>
      </c>
      <c r="AH912" s="470"/>
      <c r="AI912" s="470">
        <v>23</v>
      </c>
      <c r="AJ912" s="470"/>
      <c r="AK912" s="470">
        <v>67</v>
      </c>
      <c r="AL912" s="477"/>
      <c r="AM912" s="281"/>
      <c r="AS912" s="267">
        <f t="shared" si="241"/>
        <v>7.7102270000000317</v>
      </c>
      <c r="AT912" s="267">
        <f t="shared" si="242"/>
        <v>650</v>
      </c>
      <c r="AU912" s="267">
        <f t="shared" si="243"/>
        <v>0</v>
      </c>
    </row>
    <row r="913" spans="1:47" ht="63.75" hidden="1" outlineLevel="1">
      <c r="A913" s="466"/>
      <c r="B913" s="468" t="s">
        <v>2619</v>
      </c>
      <c r="C913" s="467"/>
      <c r="D913" s="466" t="s">
        <v>361</v>
      </c>
      <c r="E913" s="466" t="s">
        <v>2620</v>
      </c>
      <c r="F913" s="466" t="s">
        <v>2621</v>
      </c>
      <c r="G913" s="466" t="s">
        <v>272</v>
      </c>
      <c r="H913" s="466" t="s">
        <v>2622</v>
      </c>
      <c r="I913" s="470">
        <v>689.51444400000003</v>
      </c>
      <c r="J913" s="471">
        <v>608.51444400000003</v>
      </c>
      <c r="K913" s="470"/>
      <c r="L913" s="470"/>
      <c r="M913" s="471">
        <v>81</v>
      </c>
      <c r="N913" s="349"/>
      <c r="O913" s="470">
        <f t="shared" si="246"/>
        <v>659</v>
      </c>
      <c r="P913" s="470">
        <v>563</v>
      </c>
      <c r="Q913" s="349"/>
      <c r="R913" s="470"/>
      <c r="S913" s="470">
        <v>96</v>
      </c>
      <c r="T913" s="470"/>
      <c r="U913" s="470"/>
      <c r="V913" s="470"/>
      <c r="W913" s="470"/>
      <c r="X913" s="470"/>
      <c r="Y913" s="470"/>
      <c r="Z913" s="470">
        <v>659</v>
      </c>
      <c r="AA913" s="470">
        <v>563</v>
      </c>
      <c r="AB913" s="470"/>
      <c r="AC913" s="470"/>
      <c r="AD913" s="470"/>
      <c r="AE913" s="470">
        <v>96</v>
      </c>
      <c r="AF913" s="470">
        <v>659</v>
      </c>
      <c r="AG913" s="476">
        <v>563</v>
      </c>
      <c r="AH913" s="470"/>
      <c r="AI913" s="470"/>
      <c r="AJ913" s="470"/>
      <c r="AK913" s="470">
        <v>96</v>
      </c>
      <c r="AL913" s="477"/>
      <c r="AM913" s="281"/>
      <c r="AS913" s="267">
        <f t="shared" si="241"/>
        <v>30.514444000000026</v>
      </c>
      <c r="AT913" s="267">
        <f t="shared" si="242"/>
        <v>563</v>
      </c>
      <c r="AU913" s="267">
        <f t="shared" si="243"/>
        <v>0</v>
      </c>
    </row>
    <row r="914" spans="1:47" ht="51" hidden="1" outlineLevel="1">
      <c r="A914" s="466"/>
      <c r="B914" s="468" t="s">
        <v>2623</v>
      </c>
      <c r="C914" s="467"/>
      <c r="D914" s="466" t="s">
        <v>361</v>
      </c>
      <c r="E914" s="466" t="s">
        <v>243</v>
      </c>
      <c r="F914" s="466" t="s">
        <v>2624</v>
      </c>
      <c r="G914" s="466" t="s">
        <v>272</v>
      </c>
      <c r="H914" s="466" t="s">
        <v>2625</v>
      </c>
      <c r="I914" s="470">
        <v>592</v>
      </c>
      <c r="J914" s="470">
        <v>476</v>
      </c>
      <c r="K914" s="470"/>
      <c r="L914" s="470"/>
      <c r="M914" s="470">
        <v>116</v>
      </c>
      <c r="N914" s="349"/>
      <c r="O914" s="470">
        <f t="shared" si="246"/>
        <v>565</v>
      </c>
      <c r="P914" s="470">
        <v>476</v>
      </c>
      <c r="Q914" s="349"/>
      <c r="R914" s="470"/>
      <c r="S914" s="470">
        <v>89</v>
      </c>
      <c r="T914" s="470"/>
      <c r="U914" s="470"/>
      <c r="V914" s="470"/>
      <c r="W914" s="470"/>
      <c r="X914" s="470"/>
      <c r="Y914" s="470"/>
      <c r="Z914" s="470">
        <v>565</v>
      </c>
      <c r="AA914" s="470">
        <v>476</v>
      </c>
      <c r="AB914" s="470"/>
      <c r="AC914" s="470">
        <v>11</v>
      </c>
      <c r="AD914" s="470"/>
      <c r="AE914" s="470">
        <v>78</v>
      </c>
      <c r="AF914" s="470">
        <v>565</v>
      </c>
      <c r="AG914" s="476">
        <v>476</v>
      </c>
      <c r="AH914" s="470"/>
      <c r="AI914" s="470">
        <v>11</v>
      </c>
      <c r="AJ914" s="470"/>
      <c r="AK914" s="470">
        <v>78</v>
      </c>
      <c r="AL914" s="477"/>
      <c r="AM914" s="281"/>
      <c r="AS914" s="267">
        <f t="shared" si="241"/>
        <v>27</v>
      </c>
      <c r="AT914" s="267">
        <f t="shared" si="242"/>
        <v>476</v>
      </c>
      <c r="AU914" s="267">
        <f t="shared" si="243"/>
        <v>0</v>
      </c>
    </row>
    <row r="915" spans="1:47" ht="51" hidden="1" outlineLevel="1">
      <c r="A915" s="466"/>
      <c r="B915" s="468" t="s">
        <v>2626</v>
      </c>
      <c r="C915" s="467"/>
      <c r="D915" s="466" t="s">
        <v>361</v>
      </c>
      <c r="E915" s="466" t="s">
        <v>2627</v>
      </c>
      <c r="F915" s="466" t="s">
        <v>2628</v>
      </c>
      <c r="G915" s="466" t="s">
        <v>272</v>
      </c>
      <c r="H915" s="466" t="s">
        <v>2629</v>
      </c>
      <c r="I915" s="470">
        <v>546.72</v>
      </c>
      <c r="J915" s="471">
        <v>459.72</v>
      </c>
      <c r="K915" s="470"/>
      <c r="L915" s="470"/>
      <c r="M915" s="471">
        <v>87</v>
      </c>
      <c r="N915" s="349"/>
      <c r="O915" s="470">
        <f t="shared" si="246"/>
        <v>521</v>
      </c>
      <c r="P915" s="470">
        <v>434</v>
      </c>
      <c r="Q915" s="349"/>
      <c r="R915" s="470"/>
      <c r="S915" s="470">
        <v>87</v>
      </c>
      <c r="T915" s="470"/>
      <c r="U915" s="470"/>
      <c r="V915" s="470"/>
      <c r="W915" s="470"/>
      <c r="X915" s="470"/>
      <c r="Y915" s="470"/>
      <c r="Z915" s="470">
        <v>521</v>
      </c>
      <c r="AA915" s="470">
        <v>434</v>
      </c>
      <c r="AB915" s="470"/>
      <c r="AC915" s="470"/>
      <c r="AD915" s="470"/>
      <c r="AE915" s="470">
        <v>87</v>
      </c>
      <c r="AF915" s="470">
        <v>521</v>
      </c>
      <c r="AG915" s="476">
        <v>434</v>
      </c>
      <c r="AH915" s="470"/>
      <c r="AI915" s="470"/>
      <c r="AJ915" s="470"/>
      <c r="AK915" s="470">
        <v>87</v>
      </c>
      <c r="AL915" s="477"/>
      <c r="AM915" s="281"/>
      <c r="AS915" s="267">
        <f t="shared" si="241"/>
        <v>25.720000000000027</v>
      </c>
      <c r="AT915" s="267">
        <f t="shared" si="242"/>
        <v>434</v>
      </c>
      <c r="AU915" s="267">
        <f t="shared" si="243"/>
        <v>0</v>
      </c>
    </row>
    <row r="916" spans="1:47" ht="38.25" hidden="1" outlineLevel="1">
      <c r="A916" s="466"/>
      <c r="B916" s="468" t="s">
        <v>2630</v>
      </c>
      <c r="C916" s="467"/>
      <c r="D916" s="466" t="s">
        <v>361</v>
      </c>
      <c r="E916" s="466" t="s">
        <v>293</v>
      </c>
      <c r="F916" s="466" t="s">
        <v>2631</v>
      </c>
      <c r="G916" s="466" t="s">
        <v>272</v>
      </c>
      <c r="H916" s="466" t="s">
        <v>2632</v>
      </c>
      <c r="I916" s="470">
        <v>478.76536599999997</v>
      </c>
      <c r="J916" s="471">
        <v>383.76536599999997</v>
      </c>
      <c r="K916" s="470"/>
      <c r="L916" s="470"/>
      <c r="M916" s="471">
        <v>95</v>
      </c>
      <c r="N916" s="349"/>
      <c r="O916" s="470">
        <f t="shared" si="246"/>
        <v>456</v>
      </c>
      <c r="P916" s="470">
        <v>360</v>
      </c>
      <c r="Q916" s="349"/>
      <c r="R916" s="470"/>
      <c r="S916" s="470">
        <v>96</v>
      </c>
      <c r="T916" s="470"/>
      <c r="U916" s="470"/>
      <c r="V916" s="470"/>
      <c r="W916" s="470"/>
      <c r="X916" s="470"/>
      <c r="Y916" s="470"/>
      <c r="Z916" s="470">
        <v>455</v>
      </c>
      <c r="AA916" s="470">
        <v>360</v>
      </c>
      <c r="AB916" s="470"/>
      <c r="AC916" s="470"/>
      <c r="AD916" s="470"/>
      <c r="AE916" s="470">
        <v>95</v>
      </c>
      <c r="AF916" s="470">
        <f>SUM(AG916:AK916)</f>
        <v>455</v>
      </c>
      <c r="AG916" s="476">
        <v>360</v>
      </c>
      <c r="AH916" s="470"/>
      <c r="AI916" s="472"/>
      <c r="AJ916" s="470"/>
      <c r="AK916" s="470">
        <v>95</v>
      </c>
      <c r="AL916" s="477"/>
      <c r="AM916" s="281"/>
      <c r="AS916" s="267">
        <f t="shared" si="241"/>
        <v>23.765365999999972</v>
      </c>
      <c r="AT916" s="267">
        <f t="shared" si="242"/>
        <v>360</v>
      </c>
      <c r="AU916" s="267">
        <f t="shared" si="243"/>
        <v>0</v>
      </c>
    </row>
    <row r="917" spans="1:47" ht="38.25" hidden="1" outlineLevel="1">
      <c r="A917" s="466"/>
      <c r="B917" s="468" t="s">
        <v>2633</v>
      </c>
      <c r="C917" s="467"/>
      <c r="D917" s="466" t="s">
        <v>361</v>
      </c>
      <c r="E917" s="466" t="s">
        <v>283</v>
      </c>
      <c r="F917" s="466" t="s">
        <v>2634</v>
      </c>
      <c r="G917" s="466" t="s">
        <v>272</v>
      </c>
      <c r="H917" s="466" t="s">
        <v>2635</v>
      </c>
      <c r="I917" s="470">
        <v>556.34699999999998</v>
      </c>
      <c r="J917" s="471">
        <v>467.34699999999998</v>
      </c>
      <c r="K917" s="470"/>
      <c r="L917" s="470"/>
      <c r="M917" s="471">
        <v>89</v>
      </c>
      <c r="N917" s="349"/>
      <c r="O917" s="470">
        <f t="shared" si="246"/>
        <v>523</v>
      </c>
      <c r="P917" s="470">
        <v>434</v>
      </c>
      <c r="Q917" s="349"/>
      <c r="R917" s="470"/>
      <c r="S917" s="470">
        <v>89</v>
      </c>
      <c r="T917" s="470"/>
      <c r="U917" s="470"/>
      <c r="V917" s="470"/>
      <c r="W917" s="470"/>
      <c r="X917" s="470"/>
      <c r="Y917" s="470"/>
      <c r="Z917" s="470">
        <v>523</v>
      </c>
      <c r="AA917" s="470">
        <v>434</v>
      </c>
      <c r="AB917" s="470"/>
      <c r="AC917" s="470"/>
      <c r="AD917" s="470"/>
      <c r="AE917" s="470">
        <v>89</v>
      </c>
      <c r="AF917" s="470">
        <v>523</v>
      </c>
      <c r="AG917" s="476">
        <v>434</v>
      </c>
      <c r="AH917" s="470"/>
      <c r="AI917" s="470"/>
      <c r="AJ917" s="470"/>
      <c r="AK917" s="470">
        <v>89</v>
      </c>
      <c r="AL917" s="477"/>
      <c r="AM917" s="281"/>
      <c r="AS917" s="267">
        <f t="shared" si="241"/>
        <v>33.34699999999998</v>
      </c>
      <c r="AT917" s="267">
        <f t="shared" si="242"/>
        <v>434</v>
      </c>
      <c r="AU917" s="267">
        <f t="shared" si="243"/>
        <v>0</v>
      </c>
    </row>
    <row r="918" spans="1:47" ht="63.75" hidden="1" outlineLevel="1">
      <c r="A918" s="466"/>
      <c r="B918" s="468" t="s">
        <v>2636</v>
      </c>
      <c r="C918" s="467"/>
      <c r="D918" s="466" t="s">
        <v>361</v>
      </c>
      <c r="E918" s="466" t="s">
        <v>311</v>
      </c>
      <c r="F918" s="466" t="s">
        <v>2637</v>
      </c>
      <c r="G918" s="466" t="s">
        <v>272</v>
      </c>
      <c r="H918" s="466" t="s">
        <v>2638</v>
      </c>
      <c r="I918" s="470">
        <v>791.66580199999999</v>
      </c>
      <c r="J918" s="471">
        <v>741.66579999999999</v>
      </c>
      <c r="K918" s="470"/>
      <c r="L918" s="470"/>
      <c r="M918" s="471">
        <v>50</v>
      </c>
      <c r="N918" s="349"/>
      <c r="O918" s="470">
        <f t="shared" si="246"/>
        <v>745</v>
      </c>
      <c r="P918" s="470">
        <v>650</v>
      </c>
      <c r="Q918" s="349"/>
      <c r="R918" s="470"/>
      <c r="S918" s="470">
        <v>95</v>
      </c>
      <c r="T918" s="470"/>
      <c r="U918" s="470"/>
      <c r="V918" s="470"/>
      <c r="W918" s="470"/>
      <c r="X918" s="470"/>
      <c r="Y918" s="470"/>
      <c r="Z918" s="470">
        <v>745</v>
      </c>
      <c r="AA918" s="470">
        <v>650</v>
      </c>
      <c r="AB918" s="470"/>
      <c r="AC918" s="470">
        <v>45</v>
      </c>
      <c r="AD918" s="470"/>
      <c r="AE918" s="470">
        <v>50</v>
      </c>
      <c r="AF918" s="470">
        <v>745</v>
      </c>
      <c r="AG918" s="476">
        <v>650</v>
      </c>
      <c r="AH918" s="470"/>
      <c r="AI918" s="470">
        <v>45</v>
      </c>
      <c r="AJ918" s="470"/>
      <c r="AK918" s="470">
        <v>50</v>
      </c>
      <c r="AL918" s="477"/>
      <c r="AM918" s="281"/>
      <c r="AS918" s="267">
        <f t="shared" si="241"/>
        <v>46.665801999999985</v>
      </c>
      <c r="AT918" s="267">
        <f t="shared" si="242"/>
        <v>650</v>
      </c>
      <c r="AU918" s="267">
        <f t="shared" si="243"/>
        <v>0</v>
      </c>
    </row>
    <row r="919" spans="1:47" ht="51" hidden="1" outlineLevel="1">
      <c r="A919" s="466"/>
      <c r="B919" s="468" t="s">
        <v>2639</v>
      </c>
      <c r="C919" s="467"/>
      <c r="D919" s="466" t="s">
        <v>297</v>
      </c>
      <c r="E919" s="466" t="s">
        <v>238</v>
      </c>
      <c r="F919" s="466" t="s">
        <v>2640</v>
      </c>
      <c r="G919" s="466" t="s">
        <v>272</v>
      </c>
      <c r="H919" s="466" t="s">
        <v>2641</v>
      </c>
      <c r="I919" s="471">
        <v>223.816</v>
      </c>
      <c r="J919" s="470">
        <v>224</v>
      </c>
      <c r="K919" s="470"/>
      <c r="L919" s="470"/>
      <c r="M919" s="470"/>
      <c r="N919" s="349"/>
      <c r="O919" s="470">
        <f t="shared" si="246"/>
        <v>246</v>
      </c>
      <c r="P919" s="470">
        <v>224</v>
      </c>
      <c r="Q919" s="349"/>
      <c r="R919" s="470"/>
      <c r="S919" s="470">
        <v>22</v>
      </c>
      <c r="T919" s="470"/>
      <c r="U919" s="470"/>
      <c r="V919" s="470"/>
      <c r="W919" s="470"/>
      <c r="X919" s="470"/>
      <c r="Y919" s="470"/>
      <c r="Z919" s="471">
        <f>AA919</f>
        <v>224</v>
      </c>
      <c r="AA919" s="470">
        <v>224</v>
      </c>
      <c r="AB919" s="470"/>
      <c r="AC919" s="470">
        <v>0</v>
      </c>
      <c r="AD919" s="470"/>
      <c r="AE919" s="472"/>
      <c r="AF919" s="471">
        <f>AG919</f>
        <v>224</v>
      </c>
      <c r="AG919" s="476">
        <v>224</v>
      </c>
      <c r="AH919" s="470"/>
      <c r="AI919" s="470"/>
      <c r="AJ919" s="470"/>
      <c r="AK919" s="472"/>
      <c r="AL919" s="477" t="s">
        <v>761</v>
      </c>
      <c r="AM919" s="281"/>
      <c r="AS919" s="267">
        <f t="shared" si="241"/>
        <v>-0.1839999999999975</v>
      </c>
      <c r="AT919" s="267">
        <f t="shared" si="242"/>
        <v>224</v>
      </c>
      <c r="AU919" s="267">
        <f t="shared" si="243"/>
        <v>0</v>
      </c>
    </row>
    <row r="920" spans="1:47" ht="63.75" hidden="1" outlineLevel="1">
      <c r="A920" s="466"/>
      <c r="B920" s="468" t="s">
        <v>2642</v>
      </c>
      <c r="C920" s="467"/>
      <c r="D920" s="466" t="s">
        <v>2602</v>
      </c>
      <c r="E920" s="466" t="s">
        <v>306</v>
      </c>
      <c r="F920" s="466" t="s">
        <v>2643</v>
      </c>
      <c r="G920" s="466" t="s">
        <v>272</v>
      </c>
      <c r="H920" s="466" t="s">
        <v>2644</v>
      </c>
      <c r="I920" s="470">
        <v>307.83733599999999</v>
      </c>
      <c r="J920" s="470">
        <v>280</v>
      </c>
      <c r="K920" s="470"/>
      <c r="L920" s="470"/>
      <c r="M920" s="470">
        <v>28</v>
      </c>
      <c r="N920" s="349"/>
      <c r="O920" s="470">
        <f t="shared" si="246"/>
        <v>308</v>
      </c>
      <c r="P920" s="470">
        <v>280</v>
      </c>
      <c r="Q920" s="349"/>
      <c r="R920" s="470"/>
      <c r="S920" s="470">
        <v>28</v>
      </c>
      <c r="T920" s="470"/>
      <c r="U920" s="470"/>
      <c r="V920" s="470"/>
      <c r="W920" s="470"/>
      <c r="X920" s="470"/>
      <c r="Y920" s="470"/>
      <c r="Z920" s="470">
        <v>308</v>
      </c>
      <c r="AA920" s="470">
        <v>280</v>
      </c>
      <c r="AB920" s="470"/>
      <c r="AC920" s="470">
        <v>0</v>
      </c>
      <c r="AD920" s="470"/>
      <c r="AE920" s="470">
        <v>28</v>
      </c>
      <c r="AF920" s="470">
        <v>308</v>
      </c>
      <c r="AG920" s="476">
        <v>280</v>
      </c>
      <c r="AH920" s="470"/>
      <c r="AI920" s="470"/>
      <c r="AJ920" s="470"/>
      <c r="AK920" s="470">
        <v>28</v>
      </c>
      <c r="AL920" s="477" t="s">
        <v>761</v>
      </c>
      <c r="AM920" s="281"/>
      <c r="AS920" s="267">
        <f t="shared" si="241"/>
        <v>-0.16266400000000658</v>
      </c>
      <c r="AT920" s="267">
        <f t="shared" si="242"/>
        <v>280</v>
      </c>
      <c r="AU920" s="267">
        <f t="shared" si="243"/>
        <v>0</v>
      </c>
    </row>
    <row r="921" spans="1:47" ht="51" hidden="1" outlineLevel="1">
      <c r="A921" s="466"/>
      <c r="B921" s="468" t="s">
        <v>2645</v>
      </c>
      <c r="C921" s="467"/>
      <c r="D921" s="466" t="s">
        <v>2646</v>
      </c>
      <c r="E921" s="466" t="s">
        <v>283</v>
      </c>
      <c r="F921" s="466" t="s">
        <v>2647</v>
      </c>
      <c r="G921" s="466" t="s">
        <v>272</v>
      </c>
      <c r="H921" s="466" t="s">
        <v>2648</v>
      </c>
      <c r="I921" s="471">
        <v>206</v>
      </c>
      <c r="J921" s="470">
        <v>206</v>
      </c>
      <c r="K921" s="470"/>
      <c r="L921" s="470"/>
      <c r="M921" s="470"/>
      <c r="N921" s="349"/>
      <c r="O921" s="470">
        <f t="shared" si="246"/>
        <v>227</v>
      </c>
      <c r="P921" s="470">
        <v>206</v>
      </c>
      <c r="Q921" s="349"/>
      <c r="R921" s="470"/>
      <c r="S921" s="470">
        <v>21</v>
      </c>
      <c r="T921" s="470"/>
      <c r="U921" s="470"/>
      <c r="V921" s="470"/>
      <c r="W921" s="470"/>
      <c r="X921" s="470"/>
      <c r="Y921" s="470"/>
      <c r="Z921" s="471">
        <f>AA921</f>
        <v>206</v>
      </c>
      <c r="AA921" s="470">
        <v>206</v>
      </c>
      <c r="AB921" s="470"/>
      <c r="AC921" s="470">
        <v>0</v>
      </c>
      <c r="AD921" s="470"/>
      <c r="AE921" s="472"/>
      <c r="AF921" s="471">
        <f>AG921</f>
        <v>206</v>
      </c>
      <c r="AG921" s="476">
        <v>206</v>
      </c>
      <c r="AH921" s="470"/>
      <c r="AI921" s="470"/>
      <c r="AJ921" s="470"/>
      <c r="AK921" s="472"/>
      <c r="AL921" s="477" t="s">
        <v>761</v>
      </c>
      <c r="AM921" s="281"/>
      <c r="AS921" s="267">
        <f t="shared" si="241"/>
        <v>0</v>
      </c>
      <c r="AT921" s="267">
        <f t="shared" si="242"/>
        <v>206</v>
      </c>
      <c r="AU921" s="267">
        <f t="shared" si="243"/>
        <v>0</v>
      </c>
    </row>
    <row r="922" spans="1:47" ht="51" hidden="1" outlineLevel="1">
      <c r="A922" s="466"/>
      <c r="B922" s="468" t="s">
        <v>2649</v>
      </c>
      <c r="C922" s="467"/>
      <c r="D922" s="466" t="s">
        <v>2650</v>
      </c>
      <c r="E922" s="466" t="s">
        <v>243</v>
      </c>
      <c r="F922" s="466" t="s">
        <v>2651</v>
      </c>
      <c r="G922" s="466" t="s">
        <v>272</v>
      </c>
      <c r="H922" s="466" t="s">
        <v>2652</v>
      </c>
      <c r="I922" s="470">
        <v>765</v>
      </c>
      <c r="J922" s="470">
        <v>205</v>
      </c>
      <c r="K922" s="470"/>
      <c r="L922" s="470"/>
      <c r="M922" s="470">
        <v>560</v>
      </c>
      <c r="N922" s="349"/>
      <c r="O922" s="470">
        <f t="shared" si="246"/>
        <v>226</v>
      </c>
      <c r="P922" s="470">
        <v>205</v>
      </c>
      <c r="Q922" s="349"/>
      <c r="R922" s="470"/>
      <c r="S922" s="470">
        <v>21</v>
      </c>
      <c r="T922" s="470"/>
      <c r="U922" s="470"/>
      <c r="V922" s="470"/>
      <c r="W922" s="470"/>
      <c r="X922" s="470"/>
      <c r="Y922" s="470"/>
      <c r="Z922" s="470">
        <v>226</v>
      </c>
      <c r="AA922" s="470">
        <v>205</v>
      </c>
      <c r="AB922" s="470"/>
      <c r="AC922" s="470">
        <v>0</v>
      </c>
      <c r="AD922" s="470"/>
      <c r="AE922" s="470">
        <v>21</v>
      </c>
      <c r="AF922" s="470">
        <v>226</v>
      </c>
      <c r="AG922" s="476">
        <v>205</v>
      </c>
      <c r="AH922" s="470"/>
      <c r="AI922" s="470"/>
      <c r="AJ922" s="470"/>
      <c r="AK922" s="470">
        <v>21</v>
      </c>
      <c r="AL922" s="477" t="s">
        <v>761</v>
      </c>
      <c r="AM922" s="281"/>
      <c r="AS922" s="267">
        <f t="shared" si="241"/>
        <v>539</v>
      </c>
      <c r="AT922" s="267">
        <f t="shared" si="242"/>
        <v>205</v>
      </c>
      <c r="AU922" s="267">
        <f t="shared" si="243"/>
        <v>0</v>
      </c>
    </row>
    <row r="923" spans="1:47" ht="51" hidden="1" outlineLevel="1">
      <c r="A923" s="466"/>
      <c r="B923" s="468" t="s">
        <v>2653</v>
      </c>
      <c r="C923" s="467"/>
      <c r="D923" s="466" t="s">
        <v>2654</v>
      </c>
      <c r="E923" s="466" t="s">
        <v>233</v>
      </c>
      <c r="F923" s="466" t="s">
        <v>2655</v>
      </c>
      <c r="G923" s="466" t="s">
        <v>272</v>
      </c>
      <c r="H923" s="466" t="s">
        <v>2656</v>
      </c>
      <c r="I923" s="470">
        <v>205.14046200000001</v>
      </c>
      <c r="J923" s="470">
        <v>205</v>
      </c>
      <c r="K923" s="470"/>
      <c r="L923" s="470"/>
      <c r="M923" s="470"/>
      <c r="N923" s="349"/>
      <c r="O923" s="470">
        <f t="shared" si="246"/>
        <v>226</v>
      </c>
      <c r="P923" s="470">
        <v>205</v>
      </c>
      <c r="Q923" s="349"/>
      <c r="R923" s="470"/>
      <c r="S923" s="470">
        <v>21</v>
      </c>
      <c r="T923" s="470"/>
      <c r="U923" s="470"/>
      <c r="V923" s="470"/>
      <c r="W923" s="470"/>
      <c r="X923" s="470"/>
      <c r="Y923" s="470"/>
      <c r="Z923" s="471">
        <f>AA923</f>
        <v>205</v>
      </c>
      <c r="AA923" s="470">
        <v>205</v>
      </c>
      <c r="AB923" s="470"/>
      <c r="AC923" s="470">
        <v>0</v>
      </c>
      <c r="AD923" s="470"/>
      <c r="AE923" s="472"/>
      <c r="AF923" s="471">
        <f>AG923</f>
        <v>205</v>
      </c>
      <c r="AG923" s="476">
        <v>205</v>
      </c>
      <c r="AH923" s="470"/>
      <c r="AI923" s="470"/>
      <c r="AJ923" s="470"/>
      <c r="AK923" s="472"/>
      <c r="AL923" s="477" t="s">
        <v>761</v>
      </c>
      <c r="AM923" s="281"/>
      <c r="AS923" s="267">
        <f t="shared" si="241"/>
        <v>0.14046200000001363</v>
      </c>
      <c r="AT923" s="267">
        <f t="shared" si="242"/>
        <v>205</v>
      </c>
      <c r="AU923" s="267">
        <f t="shared" si="243"/>
        <v>0</v>
      </c>
    </row>
    <row r="924" spans="1:47" ht="51" hidden="1" outlineLevel="1">
      <c r="A924" s="466"/>
      <c r="B924" s="468" t="s">
        <v>2657</v>
      </c>
      <c r="C924" s="467"/>
      <c r="D924" s="466" t="s">
        <v>2658</v>
      </c>
      <c r="E924" s="466" t="s">
        <v>320</v>
      </c>
      <c r="F924" s="466" t="s">
        <v>2659</v>
      </c>
      <c r="G924" s="466" t="s">
        <v>272</v>
      </c>
      <c r="H924" s="466" t="s">
        <v>2660</v>
      </c>
      <c r="I924" s="470">
        <v>305.57889999999998</v>
      </c>
      <c r="J924" s="470">
        <v>305</v>
      </c>
      <c r="K924" s="470"/>
      <c r="L924" s="470"/>
      <c r="M924" s="470">
        <v>1</v>
      </c>
      <c r="N924" s="349"/>
      <c r="O924" s="470">
        <f t="shared" si="246"/>
        <v>336</v>
      </c>
      <c r="P924" s="470">
        <v>305</v>
      </c>
      <c r="Q924" s="349"/>
      <c r="R924" s="470"/>
      <c r="S924" s="470">
        <v>31</v>
      </c>
      <c r="T924" s="470"/>
      <c r="U924" s="470"/>
      <c r="V924" s="470"/>
      <c r="W924" s="470"/>
      <c r="X924" s="470"/>
      <c r="Y924" s="470"/>
      <c r="Z924" s="471">
        <f t="shared" ref="Z924:Z929" si="247">SUM(AA924:AE924)</f>
        <v>306</v>
      </c>
      <c r="AA924" s="470">
        <v>305</v>
      </c>
      <c r="AB924" s="470"/>
      <c r="AC924" s="470">
        <v>0</v>
      </c>
      <c r="AD924" s="470"/>
      <c r="AE924" s="473">
        <v>1</v>
      </c>
      <c r="AF924" s="471">
        <f t="shared" ref="AF924:AF934" si="248">SUM(AG924:AK924)</f>
        <v>306</v>
      </c>
      <c r="AG924" s="476">
        <v>305</v>
      </c>
      <c r="AH924" s="470"/>
      <c r="AI924" s="470"/>
      <c r="AJ924" s="470"/>
      <c r="AK924" s="473">
        <v>1</v>
      </c>
      <c r="AL924" s="477" t="s">
        <v>761</v>
      </c>
      <c r="AM924" s="281"/>
      <c r="AS924" s="267">
        <f t="shared" si="241"/>
        <v>-0.42110000000002401</v>
      </c>
      <c r="AT924" s="267">
        <f t="shared" si="242"/>
        <v>305</v>
      </c>
      <c r="AU924" s="267">
        <f t="shared" si="243"/>
        <v>0</v>
      </c>
    </row>
    <row r="925" spans="1:47" ht="51" hidden="1" outlineLevel="1">
      <c r="A925" s="466"/>
      <c r="B925" s="468" t="s">
        <v>2661</v>
      </c>
      <c r="C925" s="467"/>
      <c r="D925" s="466" t="s">
        <v>2662</v>
      </c>
      <c r="E925" s="466" t="s">
        <v>2627</v>
      </c>
      <c r="F925" s="466" t="s">
        <v>2663</v>
      </c>
      <c r="G925" s="466" t="s">
        <v>272</v>
      </c>
      <c r="H925" s="466" t="s">
        <v>2664</v>
      </c>
      <c r="I925" s="470">
        <v>186.94126800000001</v>
      </c>
      <c r="J925" s="470">
        <v>187</v>
      </c>
      <c r="K925" s="470"/>
      <c r="L925" s="470"/>
      <c r="M925" s="470"/>
      <c r="N925" s="349"/>
      <c r="O925" s="470">
        <f t="shared" si="246"/>
        <v>206</v>
      </c>
      <c r="P925" s="470">
        <v>187</v>
      </c>
      <c r="Q925" s="349"/>
      <c r="R925" s="470"/>
      <c r="S925" s="470">
        <v>19</v>
      </c>
      <c r="T925" s="470"/>
      <c r="U925" s="470"/>
      <c r="V925" s="470"/>
      <c r="W925" s="470"/>
      <c r="X925" s="470"/>
      <c r="Y925" s="470"/>
      <c r="Z925" s="471">
        <f t="shared" si="247"/>
        <v>187</v>
      </c>
      <c r="AA925" s="470">
        <v>187</v>
      </c>
      <c r="AB925" s="470"/>
      <c r="AC925" s="470">
        <v>0</v>
      </c>
      <c r="AD925" s="470"/>
      <c r="AE925" s="472"/>
      <c r="AF925" s="471">
        <f t="shared" si="248"/>
        <v>187</v>
      </c>
      <c r="AG925" s="476">
        <v>187</v>
      </c>
      <c r="AH925" s="470"/>
      <c r="AI925" s="470"/>
      <c r="AJ925" s="470"/>
      <c r="AK925" s="472"/>
      <c r="AL925" s="477" t="s">
        <v>761</v>
      </c>
      <c r="AM925" s="281"/>
      <c r="AS925" s="267">
        <f t="shared" si="241"/>
        <v>-5.8731999999992013E-2</v>
      </c>
      <c r="AT925" s="267">
        <f t="shared" si="242"/>
        <v>187</v>
      </c>
      <c r="AU925" s="267">
        <f t="shared" si="243"/>
        <v>0</v>
      </c>
    </row>
    <row r="926" spans="1:47" ht="63.75" hidden="1" outlineLevel="1">
      <c r="A926" s="466"/>
      <c r="B926" s="468" t="s">
        <v>2665</v>
      </c>
      <c r="C926" s="467"/>
      <c r="D926" s="466" t="s">
        <v>2666</v>
      </c>
      <c r="E926" s="466" t="s">
        <v>311</v>
      </c>
      <c r="F926" s="466" t="s">
        <v>2667</v>
      </c>
      <c r="G926" s="466" t="s">
        <v>272</v>
      </c>
      <c r="H926" s="466" t="s">
        <v>2668</v>
      </c>
      <c r="I926" s="470">
        <v>279.92473100000001</v>
      </c>
      <c r="J926" s="470">
        <v>280</v>
      </c>
      <c r="K926" s="470"/>
      <c r="L926" s="470"/>
      <c r="M926" s="470"/>
      <c r="N926" s="349"/>
      <c r="O926" s="470">
        <f t="shared" si="246"/>
        <v>308</v>
      </c>
      <c r="P926" s="470">
        <v>280</v>
      </c>
      <c r="Q926" s="349"/>
      <c r="R926" s="470"/>
      <c r="S926" s="470">
        <v>28</v>
      </c>
      <c r="T926" s="470"/>
      <c r="U926" s="470"/>
      <c r="V926" s="470"/>
      <c r="W926" s="470"/>
      <c r="X926" s="470"/>
      <c r="Y926" s="470"/>
      <c r="Z926" s="471">
        <f t="shared" si="247"/>
        <v>280</v>
      </c>
      <c r="AA926" s="470">
        <v>280</v>
      </c>
      <c r="AB926" s="470"/>
      <c r="AC926" s="470">
        <v>0</v>
      </c>
      <c r="AD926" s="470"/>
      <c r="AE926" s="472"/>
      <c r="AF926" s="471">
        <f t="shared" si="248"/>
        <v>280</v>
      </c>
      <c r="AG926" s="476">
        <v>280</v>
      </c>
      <c r="AH926" s="470"/>
      <c r="AI926" s="470"/>
      <c r="AJ926" s="470"/>
      <c r="AK926" s="472"/>
      <c r="AL926" s="477" t="s">
        <v>761</v>
      </c>
      <c r="AM926" s="281"/>
      <c r="AS926" s="267">
        <f t="shared" si="241"/>
        <v>-7.5268999999991593E-2</v>
      </c>
      <c r="AT926" s="267">
        <f t="shared" si="242"/>
        <v>280</v>
      </c>
      <c r="AU926" s="267">
        <f t="shared" si="243"/>
        <v>0</v>
      </c>
    </row>
    <row r="927" spans="1:47" ht="63.75" hidden="1" outlineLevel="1">
      <c r="A927" s="466"/>
      <c r="B927" s="468" t="s">
        <v>2669</v>
      </c>
      <c r="C927" s="467"/>
      <c r="D927" s="466" t="s">
        <v>2670</v>
      </c>
      <c r="E927" s="466" t="s">
        <v>293</v>
      </c>
      <c r="F927" s="466" t="s">
        <v>2671</v>
      </c>
      <c r="G927" s="466" t="s">
        <v>272</v>
      </c>
      <c r="H927" s="466" t="s">
        <v>2672</v>
      </c>
      <c r="I927" s="470">
        <v>242.97768300000001</v>
      </c>
      <c r="J927" s="470">
        <v>243</v>
      </c>
      <c r="K927" s="470"/>
      <c r="L927" s="470"/>
      <c r="M927" s="470"/>
      <c r="N927" s="349"/>
      <c r="O927" s="470">
        <f t="shared" si="246"/>
        <v>267</v>
      </c>
      <c r="P927" s="470">
        <v>243</v>
      </c>
      <c r="Q927" s="349"/>
      <c r="R927" s="470"/>
      <c r="S927" s="470">
        <v>24</v>
      </c>
      <c r="T927" s="470"/>
      <c r="U927" s="470"/>
      <c r="V927" s="470"/>
      <c r="W927" s="470"/>
      <c r="X927" s="470"/>
      <c r="Y927" s="470"/>
      <c r="Z927" s="471">
        <f t="shared" si="247"/>
        <v>243</v>
      </c>
      <c r="AA927" s="470">
        <v>243</v>
      </c>
      <c r="AB927" s="470"/>
      <c r="AC927" s="470">
        <v>0</v>
      </c>
      <c r="AD927" s="470"/>
      <c r="AE927" s="472"/>
      <c r="AF927" s="471">
        <f t="shared" si="248"/>
        <v>243</v>
      </c>
      <c r="AG927" s="476">
        <v>243</v>
      </c>
      <c r="AH927" s="470"/>
      <c r="AI927" s="470"/>
      <c r="AJ927" s="470"/>
      <c r="AK927" s="472"/>
      <c r="AL927" s="477" t="s">
        <v>761</v>
      </c>
      <c r="AM927" s="281"/>
      <c r="AS927" s="267">
        <f t="shared" si="241"/>
        <v>-2.231699999998682E-2</v>
      </c>
      <c r="AT927" s="267">
        <f t="shared" si="242"/>
        <v>243</v>
      </c>
      <c r="AU927" s="267">
        <f t="shared" si="243"/>
        <v>0</v>
      </c>
    </row>
    <row r="928" spans="1:47" ht="63.75" hidden="1" outlineLevel="1">
      <c r="A928" s="466"/>
      <c r="B928" s="468" t="s">
        <v>2673</v>
      </c>
      <c r="C928" s="467"/>
      <c r="D928" s="466" t="s">
        <v>2674</v>
      </c>
      <c r="E928" s="466" t="s">
        <v>227</v>
      </c>
      <c r="F928" s="466" t="s">
        <v>2675</v>
      </c>
      <c r="G928" s="466" t="s">
        <v>272</v>
      </c>
      <c r="H928" s="466" t="s">
        <v>2676</v>
      </c>
      <c r="I928" s="470">
        <v>242.77775700000001</v>
      </c>
      <c r="J928" s="470">
        <v>243</v>
      </c>
      <c r="K928" s="470"/>
      <c r="L928" s="470"/>
      <c r="M928" s="470"/>
      <c r="N928" s="349"/>
      <c r="O928" s="470">
        <f t="shared" si="246"/>
        <v>267</v>
      </c>
      <c r="P928" s="470">
        <v>243</v>
      </c>
      <c r="Q928" s="349"/>
      <c r="R928" s="470"/>
      <c r="S928" s="470">
        <v>24</v>
      </c>
      <c r="T928" s="470"/>
      <c r="U928" s="470"/>
      <c r="V928" s="470"/>
      <c r="W928" s="470"/>
      <c r="X928" s="470"/>
      <c r="Y928" s="470"/>
      <c r="Z928" s="471">
        <f t="shared" si="247"/>
        <v>243</v>
      </c>
      <c r="AA928" s="470">
        <v>243</v>
      </c>
      <c r="AB928" s="470"/>
      <c r="AC928" s="470">
        <v>0</v>
      </c>
      <c r="AD928" s="470"/>
      <c r="AE928" s="472"/>
      <c r="AF928" s="471">
        <f t="shared" si="248"/>
        <v>243</v>
      </c>
      <c r="AG928" s="476">
        <v>243</v>
      </c>
      <c r="AH928" s="470"/>
      <c r="AI928" s="470"/>
      <c r="AJ928" s="470"/>
      <c r="AK928" s="472"/>
      <c r="AL928" s="477" t="s">
        <v>761</v>
      </c>
      <c r="AM928" s="281"/>
      <c r="AS928" s="267">
        <f t="shared" si="241"/>
        <v>-0.22224299999999175</v>
      </c>
      <c r="AT928" s="267">
        <f t="shared" si="242"/>
        <v>243</v>
      </c>
      <c r="AU928" s="267">
        <f t="shared" si="243"/>
        <v>0</v>
      </c>
    </row>
    <row r="929" spans="1:47" ht="63.75" hidden="1" outlineLevel="1">
      <c r="A929" s="466"/>
      <c r="B929" s="468" t="s">
        <v>2677</v>
      </c>
      <c r="C929" s="467"/>
      <c r="D929" s="466" t="s">
        <v>2678</v>
      </c>
      <c r="E929" s="466" t="s">
        <v>288</v>
      </c>
      <c r="F929" s="466" t="s">
        <v>2679</v>
      </c>
      <c r="G929" s="466" t="s">
        <v>272</v>
      </c>
      <c r="H929" s="466" t="s">
        <v>2680</v>
      </c>
      <c r="I929" s="470">
        <v>219.77790999999999</v>
      </c>
      <c r="J929" s="470">
        <v>206</v>
      </c>
      <c r="K929" s="470"/>
      <c r="L929" s="470"/>
      <c r="M929" s="470">
        <v>14</v>
      </c>
      <c r="N929" s="349"/>
      <c r="O929" s="470">
        <f t="shared" si="246"/>
        <v>227</v>
      </c>
      <c r="P929" s="470">
        <v>206</v>
      </c>
      <c r="Q929" s="349"/>
      <c r="R929" s="470"/>
      <c r="S929" s="470">
        <v>21</v>
      </c>
      <c r="T929" s="470"/>
      <c r="U929" s="470"/>
      <c r="V929" s="470"/>
      <c r="W929" s="470"/>
      <c r="X929" s="470"/>
      <c r="Y929" s="470"/>
      <c r="Z929" s="471">
        <f t="shared" si="247"/>
        <v>220</v>
      </c>
      <c r="AA929" s="470">
        <v>206</v>
      </c>
      <c r="AB929" s="470"/>
      <c r="AC929" s="470">
        <v>0</v>
      </c>
      <c r="AD929" s="470"/>
      <c r="AE929" s="473">
        <v>14</v>
      </c>
      <c r="AF929" s="471">
        <f t="shared" si="248"/>
        <v>220</v>
      </c>
      <c r="AG929" s="476">
        <v>206</v>
      </c>
      <c r="AH929" s="470"/>
      <c r="AI929" s="470"/>
      <c r="AJ929" s="470"/>
      <c r="AK929" s="473">
        <v>14</v>
      </c>
      <c r="AL929" s="477" t="s">
        <v>761</v>
      </c>
      <c r="AM929" s="281"/>
      <c r="AS929" s="267">
        <f t="shared" si="241"/>
        <v>-0.22209000000000856</v>
      </c>
      <c r="AT929" s="267">
        <f t="shared" si="242"/>
        <v>206</v>
      </c>
      <c r="AU929" s="267">
        <f t="shared" si="243"/>
        <v>0</v>
      </c>
    </row>
    <row r="930" spans="1:47" ht="38.25" hidden="1" outlineLevel="1">
      <c r="A930" s="466"/>
      <c r="B930" s="468" t="s">
        <v>2681</v>
      </c>
      <c r="C930" s="467"/>
      <c r="D930" s="466" t="s">
        <v>361</v>
      </c>
      <c r="E930" s="466" t="s">
        <v>311</v>
      </c>
      <c r="F930" s="466" t="s">
        <v>2682</v>
      </c>
      <c r="G930" s="466" t="s">
        <v>325</v>
      </c>
      <c r="H930" s="466" t="s">
        <v>2683</v>
      </c>
      <c r="I930" s="470">
        <v>642</v>
      </c>
      <c r="J930" s="470">
        <v>584</v>
      </c>
      <c r="K930" s="470"/>
      <c r="L930" s="470"/>
      <c r="M930" s="470">
        <v>58</v>
      </c>
      <c r="N930" s="349"/>
      <c r="O930" s="470">
        <f t="shared" si="246"/>
        <v>642</v>
      </c>
      <c r="P930" s="470">
        <v>584</v>
      </c>
      <c r="Q930" s="349"/>
      <c r="R930" s="470"/>
      <c r="S930" s="470">
        <v>58</v>
      </c>
      <c r="T930" s="470"/>
      <c r="U930" s="470"/>
      <c r="V930" s="470"/>
      <c r="W930" s="470"/>
      <c r="X930" s="470"/>
      <c r="Y930" s="470"/>
      <c r="Z930" s="470">
        <v>611</v>
      </c>
      <c r="AA930" s="470">
        <v>553</v>
      </c>
      <c r="AB930" s="470"/>
      <c r="AC930" s="470"/>
      <c r="AD930" s="470"/>
      <c r="AE930" s="470">
        <v>58</v>
      </c>
      <c r="AF930" s="470">
        <f t="shared" si="248"/>
        <v>611</v>
      </c>
      <c r="AG930" s="476">
        <v>553</v>
      </c>
      <c r="AH930" s="470"/>
      <c r="AI930" s="470"/>
      <c r="AJ930" s="470"/>
      <c r="AK930" s="470">
        <v>58</v>
      </c>
      <c r="AL930" s="477"/>
      <c r="AM930" s="281"/>
      <c r="AS930" s="267">
        <f t="shared" si="241"/>
        <v>31</v>
      </c>
      <c r="AT930" s="267">
        <f t="shared" si="242"/>
        <v>553</v>
      </c>
      <c r="AU930" s="267">
        <f t="shared" si="243"/>
        <v>0</v>
      </c>
    </row>
    <row r="931" spans="1:47" ht="51" hidden="1" outlineLevel="1">
      <c r="A931" s="466"/>
      <c r="B931" s="468" t="s">
        <v>2684</v>
      </c>
      <c r="C931" s="467"/>
      <c r="D931" s="466" t="s">
        <v>361</v>
      </c>
      <c r="E931" s="466" t="s">
        <v>238</v>
      </c>
      <c r="F931" s="466" t="s">
        <v>2685</v>
      </c>
      <c r="G931" s="466" t="s">
        <v>325</v>
      </c>
      <c r="H931" s="466" t="s">
        <v>2686</v>
      </c>
      <c r="I931" s="470">
        <v>770</v>
      </c>
      <c r="J931" s="470">
        <v>700</v>
      </c>
      <c r="K931" s="470"/>
      <c r="L931" s="470"/>
      <c r="M931" s="470">
        <v>70</v>
      </c>
      <c r="N931" s="349"/>
      <c r="O931" s="470">
        <f t="shared" si="246"/>
        <v>770</v>
      </c>
      <c r="P931" s="470">
        <v>700</v>
      </c>
      <c r="Q931" s="349"/>
      <c r="R931" s="470"/>
      <c r="S931" s="470">
        <v>70</v>
      </c>
      <c r="T931" s="470"/>
      <c r="U931" s="470"/>
      <c r="V931" s="470"/>
      <c r="W931" s="470"/>
      <c r="X931" s="470"/>
      <c r="Y931" s="470"/>
      <c r="Z931" s="470">
        <v>763</v>
      </c>
      <c r="AA931" s="470">
        <v>693</v>
      </c>
      <c r="AB931" s="470"/>
      <c r="AC931" s="470"/>
      <c r="AD931" s="470"/>
      <c r="AE931" s="470">
        <v>70</v>
      </c>
      <c r="AF931" s="470">
        <f t="shared" si="248"/>
        <v>763</v>
      </c>
      <c r="AG931" s="476">
        <v>693</v>
      </c>
      <c r="AH931" s="470"/>
      <c r="AI931" s="470"/>
      <c r="AJ931" s="470"/>
      <c r="AK931" s="470">
        <v>70</v>
      </c>
      <c r="AL931" s="477"/>
      <c r="AM931" s="281"/>
      <c r="AS931" s="267">
        <f t="shared" si="241"/>
        <v>7</v>
      </c>
      <c r="AT931" s="267">
        <f t="shared" si="242"/>
        <v>693</v>
      </c>
      <c r="AU931" s="267">
        <f t="shared" si="243"/>
        <v>0</v>
      </c>
    </row>
    <row r="932" spans="1:47" ht="38.25" hidden="1" outlineLevel="1">
      <c r="A932" s="466"/>
      <c r="B932" s="468" t="s">
        <v>2687</v>
      </c>
      <c r="C932" s="467"/>
      <c r="D932" s="466" t="s">
        <v>361</v>
      </c>
      <c r="E932" s="466" t="s">
        <v>2688</v>
      </c>
      <c r="F932" s="466" t="s">
        <v>2689</v>
      </c>
      <c r="G932" s="466" t="s">
        <v>325</v>
      </c>
      <c r="H932" s="466" t="s">
        <v>2690</v>
      </c>
      <c r="I932" s="470">
        <v>770</v>
      </c>
      <c r="J932" s="470">
        <v>700</v>
      </c>
      <c r="K932" s="470"/>
      <c r="L932" s="470"/>
      <c r="M932" s="470">
        <v>70</v>
      </c>
      <c r="N932" s="349"/>
      <c r="O932" s="470">
        <f t="shared" si="246"/>
        <v>770</v>
      </c>
      <c r="P932" s="470">
        <v>700</v>
      </c>
      <c r="Q932" s="349"/>
      <c r="R932" s="470"/>
      <c r="S932" s="470">
        <v>70</v>
      </c>
      <c r="T932" s="470"/>
      <c r="U932" s="470"/>
      <c r="V932" s="470"/>
      <c r="W932" s="470"/>
      <c r="X932" s="470"/>
      <c r="Y932" s="470"/>
      <c r="Z932" s="470">
        <v>776</v>
      </c>
      <c r="AA932" s="470">
        <v>706</v>
      </c>
      <c r="AB932" s="470"/>
      <c r="AC932" s="470"/>
      <c r="AD932" s="470"/>
      <c r="AE932" s="470">
        <v>70</v>
      </c>
      <c r="AF932" s="473">
        <f t="shared" si="248"/>
        <v>776</v>
      </c>
      <c r="AG932" s="476">
        <v>706</v>
      </c>
      <c r="AH932" s="470"/>
      <c r="AI932" s="470"/>
      <c r="AJ932" s="470"/>
      <c r="AK932" s="470">
        <v>70</v>
      </c>
      <c r="AL932" s="477"/>
      <c r="AM932" s="281"/>
      <c r="AS932" s="267">
        <f t="shared" si="241"/>
        <v>-6</v>
      </c>
      <c r="AT932" s="267">
        <f t="shared" si="242"/>
        <v>706</v>
      </c>
      <c r="AU932" s="267">
        <f t="shared" si="243"/>
        <v>0</v>
      </c>
    </row>
    <row r="933" spans="1:47" ht="38.25" hidden="1" outlineLevel="1">
      <c r="A933" s="466"/>
      <c r="B933" s="468" t="s">
        <v>2691</v>
      </c>
      <c r="C933" s="467"/>
      <c r="D933" s="466" t="s">
        <v>361</v>
      </c>
      <c r="E933" s="466" t="s">
        <v>283</v>
      </c>
      <c r="F933" s="466" t="s">
        <v>2692</v>
      </c>
      <c r="G933" s="466" t="s">
        <v>325</v>
      </c>
      <c r="H933" s="466" t="s">
        <v>2693</v>
      </c>
      <c r="I933" s="470">
        <v>770</v>
      </c>
      <c r="J933" s="470">
        <v>700</v>
      </c>
      <c r="K933" s="470"/>
      <c r="L933" s="470"/>
      <c r="M933" s="470">
        <v>70</v>
      </c>
      <c r="N933" s="349"/>
      <c r="O933" s="470">
        <f t="shared" si="246"/>
        <v>770</v>
      </c>
      <c r="P933" s="470">
        <v>700</v>
      </c>
      <c r="Q933" s="349"/>
      <c r="R933" s="470"/>
      <c r="S933" s="470">
        <v>70</v>
      </c>
      <c r="T933" s="470"/>
      <c r="U933" s="470"/>
      <c r="V933" s="470"/>
      <c r="W933" s="470"/>
      <c r="X933" s="470"/>
      <c r="Y933" s="470"/>
      <c r="Z933" s="470">
        <v>745</v>
      </c>
      <c r="AA933" s="470">
        <v>675</v>
      </c>
      <c r="AB933" s="470"/>
      <c r="AC933" s="470"/>
      <c r="AD933" s="470"/>
      <c r="AE933" s="470">
        <v>70</v>
      </c>
      <c r="AF933" s="473">
        <f t="shared" si="248"/>
        <v>745</v>
      </c>
      <c r="AG933" s="476">
        <v>675</v>
      </c>
      <c r="AH933" s="470"/>
      <c r="AI933" s="470"/>
      <c r="AJ933" s="470"/>
      <c r="AK933" s="470">
        <v>70</v>
      </c>
      <c r="AL933" s="477"/>
      <c r="AM933" s="281"/>
      <c r="AS933" s="267">
        <f t="shared" si="241"/>
        <v>25</v>
      </c>
      <c r="AT933" s="267">
        <f t="shared" si="242"/>
        <v>675</v>
      </c>
      <c r="AU933" s="267">
        <f t="shared" si="243"/>
        <v>0</v>
      </c>
    </row>
    <row r="934" spans="1:47" ht="38.25" hidden="1" outlineLevel="1">
      <c r="A934" s="466"/>
      <c r="B934" s="468" t="s">
        <v>2694</v>
      </c>
      <c r="C934" s="467"/>
      <c r="D934" s="466" t="s">
        <v>361</v>
      </c>
      <c r="E934" s="466" t="s">
        <v>320</v>
      </c>
      <c r="F934" s="466" t="s">
        <v>2695</v>
      </c>
      <c r="G934" s="466" t="s">
        <v>325</v>
      </c>
      <c r="H934" s="466" t="s">
        <v>2696</v>
      </c>
      <c r="I934" s="470">
        <v>770</v>
      </c>
      <c r="J934" s="470">
        <v>700</v>
      </c>
      <c r="K934" s="470"/>
      <c r="L934" s="470"/>
      <c r="M934" s="470">
        <v>70</v>
      </c>
      <c r="N934" s="349"/>
      <c r="O934" s="470">
        <f t="shared" si="246"/>
        <v>770</v>
      </c>
      <c r="P934" s="470">
        <v>700</v>
      </c>
      <c r="Q934" s="349"/>
      <c r="R934" s="470"/>
      <c r="S934" s="470">
        <v>70</v>
      </c>
      <c r="T934" s="470"/>
      <c r="U934" s="470"/>
      <c r="V934" s="470"/>
      <c r="W934" s="470"/>
      <c r="X934" s="470"/>
      <c r="Y934" s="470"/>
      <c r="Z934" s="470">
        <v>775</v>
      </c>
      <c r="AA934" s="470">
        <v>705</v>
      </c>
      <c r="AB934" s="470"/>
      <c r="AC934" s="470"/>
      <c r="AD934" s="470"/>
      <c r="AE934" s="470">
        <v>70</v>
      </c>
      <c r="AF934" s="473">
        <f t="shared" si="248"/>
        <v>775</v>
      </c>
      <c r="AG934" s="476">
        <v>705</v>
      </c>
      <c r="AH934" s="470"/>
      <c r="AI934" s="470"/>
      <c r="AJ934" s="470"/>
      <c r="AK934" s="470">
        <v>70</v>
      </c>
      <c r="AL934" s="477"/>
      <c r="AM934" s="281"/>
      <c r="AS934" s="267">
        <f t="shared" si="241"/>
        <v>-5</v>
      </c>
      <c r="AT934" s="267">
        <f t="shared" si="242"/>
        <v>705</v>
      </c>
      <c r="AU934" s="267">
        <f t="shared" si="243"/>
        <v>0</v>
      </c>
    </row>
    <row r="935" spans="1:47" ht="38.25" hidden="1" outlineLevel="1">
      <c r="A935" s="466"/>
      <c r="B935" s="468" t="s">
        <v>2697</v>
      </c>
      <c r="C935" s="467"/>
      <c r="D935" s="466" t="s">
        <v>361</v>
      </c>
      <c r="E935" s="466" t="s">
        <v>243</v>
      </c>
      <c r="F935" s="466" t="s">
        <v>2698</v>
      </c>
      <c r="G935" s="466" t="s">
        <v>325</v>
      </c>
      <c r="H935" s="466" t="s">
        <v>2699</v>
      </c>
      <c r="I935" s="470">
        <v>770</v>
      </c>
      <c r="J935" s="470">
        <v>700</v>
      </c>
      <c r="K935" s="470"/>
      <c r="L935" s="470"/>
      <c r="M935" s="470">
        <v>70</v>
      </c>
      <c r="N935" s="349"/>
      <c r="O935" s="470">
        <f t="shared" si="246"/>
        <v>770</v>
      </c>
      <c r="P935" s="470">
        <v>700</v>
      </c>
      <c r="Q935" s="349"/>
      <c r="R935" s="470"/>
      <c r="S935" s="470">
        <v>70</v>
      </c>
      <c r="T935" s="470"/>
      <c r="U935" s="470"/>
      <c r="V935" s="470"/>
      <c r="W935" s="470"/>
      <c r="X935" s="470"/>
      <c r="Y935" s="470"/>
      <c r="Z935" s="470">
        <v>770</v>
      </c>
      <c r="AA935" s="470">
        <v>700</v>
      </c>
      <c r="AB935" s="470"/>
      <c r="AC935" s="470"/>
      <c r="AD935" s="470"/>
      <c r="AE935" s="470">
        <v>70</v>
      </c>
      <c r="AF935" s="470">
        <v>770</v>
      </c>
      <c r="AG935" s="476">
        <v>700</v>
      </c>
      <c r="AH935" s="470"/>
      <c r="AI935" s="470"/>
      <c r="AJ935" s="470"/>
      <c r="AK935" s="470">
        <v>70</v>
      </c>
      <c r="AL935" s="477"/>
      <c r="AM935" s="281"/>
      <c r="AS935" s="267">
        <f t="shared" si="241"/>
        <v>0</v>
      </c>
      <c r="AT935" s="267">
        <f t="shared" si="242"/>
        <v>700</v>
      </c>
      <c r="AU935" s="267">
        <f t="shared" si="243"/>
        <v>0</v>
      </c>
    </row>
    <row r="936" spans="1:47" ht="51" hidden="1" outlineLevel="1">
      <c r="A936" s="466"/>
      <c r="B936" s="468" t="s">
        <v>2700</v>
      </c>
      <c r="C936" s="467"/>
      <c r="D936" s="466" t="s">
        <v>297</v>
      </c>
      <c r="E936" s="466" t="s">
        <v>238</v>
      </c>
      <c r="F936" s="466" t="s">
        <v>2701</v>
      </c>
      <c r="G936" s="466" t="s">
        <v>325</v>
      </c>
      <c r="H936" s="466" t="s">
        <v>2702</v>
      </c>
      <c r="I936" s="470">
        <v>330</v>
      </c>
      <c r="J936" s="470">
        <v>300</v>
      </c>
      <c r="K936" s="470"/>
      <c r="L936" s="470"/>
      <c r="M936" s="470">
        <v>30</v>
      </c>
      <c r="N936" s="349"/>
      <c r="O936" s="470">
        <f t="shared" si="246"/>
        <v>330</v>
      </c>
      <c r="P936" s="470">
        <v>300</v>
      </c>
      <c r="Q936" s="349"/>
      <c r="R936" s="470"/>
      <c r="S936" s="470">
        <v>30</v>
      </c>
      <c r="T936" s="470"/>
      <c r="U936" s="470"/>
      <c r="V936" s="470"/>
      <c r="W936" s="470"/>
      <c r="X936" s="470"/>
      <c r="Y936" s="470"/>
      <c r="Z936" s="470">
        <v>300</v>
      </c>
      <c r="AA936" s="470">
        <v>270</v>
      </c>
      <c r="AB936" s="470"/>
      <c r="AC936" s="470"/>
      <c r="AD936" s="470"/>
      <c r="AE936" s="470">
        <v>30</v>
      </c>
      <c r="AF936" s="473">
        <f t="shared" ref="AF936:AF955" si="249">SUM(AG936:AK936)</f>
        <v>300</v>
      </c>
      <c r="AG936" s="476">
        <v>270</v>
      </c>
      <c r="AH936" s="470"/>
      <c r="AI936" s="470"/>
      <c r="AJ936" s="470"/>
      <c r="AK936" s="470">
        <v>30</v>
      </c>
      <c r="AL936" s="477" t="s">
        <v>761</v>
      </c>
      <c r="AM936" s="281"/>
      <c r="AS936" s="267">
        <f t="shared" si="241"/>
        <v>30</v>
      </c>
      <c r="AT936" s="267">
        <f t="shared" si="242"/>
        <v>270</v>
      </c>
      <c r="AU936" s="267">
        <f t="shared" si="243"/>
        <v>0</v>
      </c>
    </row>
    <row r="937" spans="1:47" ht="51" hidden="1" outlineLevel="1">
      <c r="A937" s="466"/>
      <c r="B937" s="468" t="s">
        <v>2703</v>
      </c>
      <c r="C937" s="467"/>
      <c r="D937" s="466" t="s">
        <v>2674</v>
      </c>
      <c r="E937" s="466" t="s">
        <v>227</v>
      </c>
      <c r="F937" s="466" t="s">
        <v>2701</v>
      </c>
      <c r="G937" s="466" t="s">
        <v>325</v>
      </c>
      <c r="H937" s="466" t="s">
        <v>2704</v>
      </c>
      <c r="I937" s="470">
        <v>330</v>
      </c>
      <c r="J937" s="470">
        <v>300</v>
      </c>
      <c r="K937" s="470"/>
      <c r="L937" s="470"/>
      <c r="M937" s="470">
        <v>30</v>
      </c>
      <c r="N937" s="349"/>
      <c r="O937" s="470">
        <f t="shared" si="246"/>
        <v>330</v>
      </c>
      <c r="P937" s="470">
        <v>300</v>
      </c>
      <c r="Q937" s="349"/>
      <c r="R937" s="470"/>
      <c r="S937" s="470">
        <v>30</v>
      </c>
      <c r="T937" s="470"/>
      <c r="U937" s="470"/>
      <c r="V937" s="470"/>
      <c r="W937" s="470"/>
      <c r="X937" s="470"/>
      <c r="Y937" s="470"/>
      <c r="Z937" s="470">
        <v>300</v>
      </c>
      <c r="AA937" s="470">
        <v>270</v>
      </c>
      <c r="AB937" s="470"/>
      <c r="AC937" s="470"/>
      <c r="AD937" s="470"/>
      <c r="AE937" s="470">
        <v>30</v>
      </c>
      <c r="AF937" s="473">
        <f t="shared" si="249"/>
        <v>300</v>
      </c>
      <c r="AG937" s="476">
        <v>270</v>
      </c>
      <c r="AH937" s="470"/>
      <c r="AI937" s="470"/>
      <c r="AJ937" s="470"/>
      <c r="AK937" s="470">
        <v>30</v>
      </c>
      <c r="AL937" s="477" t="s">
        <v>761</v>
      </c>
      <c r="AM937" s="281"/>
      <c r="AS937" s="267">
        <f t="shared" si="241"/>
        <v>30</v>
      </c>
      <c r="AT937" s="267">
        <f t="shared" si="242"/>
        <v>270</v>
      </c>
      <c r="AU937" s="267">
        <f t="shared" si="243"/>
        <v>0</v>
      </c>
    </row>
    <row r="938" spans="1:47" ht="51" hidden="1" outlineLevel="1">
      <c r="A938" s="466"/>
      <c r="B938" s="468" t="s">
        <v>2705</v>
      </c>
      <c r="C938" s="467"/>
      <c r="D938" s="466" t="s">
        <v>2650</v>
      </c>
      <c r="E938" s="466" t="s">
        <v>243</v>
      </c>
      <c r="F938" s="466" t="s">
        <v>2706</v>
      </c>
      <c r="G938" s="466" t="s">
        <v>325</v>
      </c>
      <c r="H938" s="466" t="s">
        <v>2707</v>
      </c>
      <c r="I938" s="470">
        <v>330</v>
      </c>
      <c r="J938" s="470">
        <v>300</v>
      </c>
      <c r="K938" s="470"/>
      <c r="L938" s="470"/>
      <c r="M938" s="470">
        <v>30</v>
      </c>
      <c r="N938" s="349"/>
      <c r="O938" s="470">
        <f t="shared" si="246"/>
        <v>330</v>
      </c>
      <c r="P938" s="470">
        <v>300</v>
      </c>
      <c r="Q938" s="349"/>
      <c r="R938" s="470"/>
      <c r="S938" s="470">
        <v>30</v>
      </c>
      <c r="T938" s="470"/>
      <c r="U938" s="470"/>
      <c r="V938" s="470"/>
      <c r="W938" s="470"/>
      <c r="X938" s="470"/>
      <c r="Y938" s="470"/>
      <c r="Z938" s="470">
        <v>300</v>
      </c>
      <c r="AA938" s="470">
        <v>270</v>
      </c>
      <c r="AB938" s="470"/>
      <c r="AC938" s="470"/>
      <c r="AD938" s="470"/>
      <c r="AE938" s="470">
        <v>30</v>
      </c>
      <c r="AF938" s="473">
        <f t="shared" si="249"/>
        <v>300</v>
      </c>
      <c r="AG938" s="476">
        <v>270</v>
      </c>
      <c r="AH938" s="470"/>
      <c r="AI938" s="470"/>
      <c r="AJ938" s="470"/>
      <c r="AK938" s="470">
        <v>30</v>
      </c>
      <c r="AL938" s="477" t="s">
        <v>761</v>
      </c>
      <c r="AM938" s="281"/>
      <c r="AS938" s="267">
        <f t="shared" si="241"/>
        <v>30</v>
      </c>
      <c r="AT938" s="267">
        <f t="shared" si="242"/>
        <v>270</v>
      </c>
      <c r="AU938" s="267">
        <f t="shared" si="243"/>
        <v>0</v>
      </c>
    </row>
    <row r="939" spans="1:47" ht="51" hidden="1" outlineLevel="1">
      <c r="A939" s="466"/>
      <c r="B939" s="468" t="s">
        <v>2661</v>
      </c>
      <c r="C939" s="467"/>
      <c r="D939" s="466" t="s">
        <v>2708</v>
      </c>
      <c r="E939" s="466" t="s">
        <v>278</v>
      </c>
      <c r="F939" s="466" t="s">
        <v>2706</v>
      </c>
      <c r="G939" s="466" t="s">
        <v>325</v>
      </c>
      <c r="H939" s="466" t="s">
        <v>2709</v>
      </c>
      <c r="I939" s="470">
        <v>330</v>
      </c>
      <c r="J939" s="470">
        <v>300</v>
      </c>
      <c r="K939" s="470"/>
      <c r="L939" s="470"/>
      <c r="M939" s="470">
        <v>30</v>
      </c>
      <c r="N939" s="349"/>
      <c r="O939" s="470">
        <f t="shared" si="246"/>
        <v>330</v>
      </c>
      <c r="P939" s="470">
        <v>300</v>
      </c>
      <c r="Q939" s="349"/>
      <c r="R939" s="470"/>
      <c r="S939" s="470">
        <v>30</v>
      </c>
      <c r="T939" s="470"/>
      <c r="U939" s="470"/>
      <c r="V939" s="470"/>
      <c r="W939" s="470"/>
      <c r="X939" s="470"/>
      <c r="Y939" s="470"/>
      <c r="Z939" s="470">
        <v>300</v>
      </c>
      <c r="AA939" s="470">
        <v>270</v>
      </c>
      <c r="AB939" s="470"/>
      <c r="AC939" s="470"/>
      <c r="AD939" s="470"/>
      <c r="AE939" s="470">
        <v>30</v>
      </c>
      <c r="AF939" s="473">
        <f t="shared" si="249"/>
        <v>300</v>
      </c>
      <c r="AG939" s="476">
        <v>270</v>
      </c>
      <c r="AH939" s="470"/>
      <c r="AI939" s="470"/>
      <c r="AJ939" s="470"/>
      <c r="AK939" s="470">
        <v>30</v>
      </c>
      <c r="AL939" s="477" t="s">
        <v>761</v>
      </c>
      <c r="AM939" s="281"/>
      <c r="AS939" s="267">
        <f t="shared" si="241"/>
        <v>30</v>
      </c>
      <c r="AT939" s="267">
        <f t="shared" si="242"/>
        <v>270</v>
      </c>
      <c r="AU939" s="267">
        <f t="shared" si="243"/>
        <v>0</v>
      </c>
    </row>
    <row r="940" spans="1:47" ht="51" hidden="1" outlineLevel="1">
      <c r="A940" s="466"/>
      <c r="B940" s="468" t="s">
        <v>2710</v>
      </c>
      <c r="C940" s="467"/>
      <c r="D940" s="466" t="s">
        <v>2654</v>
      </c>
      <c r="E940" s="466" t="s">
        <v>233</v>
      </c>
      <c r="F940" s="466" t="s">
        <v>2711</v>
      </c>
      <c r="G940" s="466" t="s">
        <v>325</v>
      </c>
      <c r="H940" s="466" t="s">
        <v>2712</v>
      </c>
      <c r="I940" s="470">
        <v>2055.5479999999998</v>
      </c>
      <c r="J940" s="470">
        <v>595</v>
      </c>
      <c r="K940" s="470"/>
      <c r="L940" s="470"/>
      <c r="M940" s="471">
        <f t="shared" ref="M940:M946" si="250">I940-J940</f>
        <v>1460.5479999999998</v>
      </c>
      <c r="N940" s="349"/>
      <c r="O940" s="470">
        <f t="shared" si="246"/>
        <v>655</v>
      </c>
      <c r="P940" s="470">
        <v>595</v>
      </c>
      <c r="Q940" s="349"/>
      <c r="R940" s="470"/>
      <c r="S940" s="470">
        <v>60</v>
      </c>
      <c r="T940" s="470"/>
      <c r="U940" s="470"/>
      <c r="V940" s="470"/>
      <c r="W940" s="470"/>
      <c r="X940" s="470"/>
      <c r="Y940" s="470"/>
      <c r="Z940" s="470">
        <v>518</v>
      </c>
      <c r="AA940" s="470">
        <v>458</v>
      </c>
      <c r="AB940" s="470"/>
      <c r="AC940" s="470"/>
      <c r="AD940" s="470"/>
      <c r="AE940" s="470">
        <v>60</v>
      </c>
      <c r="AF940" s="473">
        <f t="shared" si="249"/>
        <v>518</v>
      </c>
      <c r="AG940" s="476">
        <v>458</v>
      </c>
      <c r="AH940" s="470"/>
      <c r="AI940" s="470"/>
      <c r="AJ940" s="470"/>
      <c r="AK940" s="470">
        <v>60</v>
      </c>
      <c r="AL940" s="477" t="s">
        <v>761</v>
      </c>
      <c r="AM940" s="281"/>
      <c r="AS940" s="267">
        <f t="shared" si="241"/>
        <v>1537.5479999999998</v>
      </c>
      <c r="AT940" s="267">
        <f t="shared" si="242"/>
        <v>458</v>
      </c>
      <c r="AU940" s="267">
        <f t="shared" si="243"/>
        <v>0</v>
      </c>
    </row>
    <row r="941" spans="1:47" ht="51" hidden="1" outlineLevel="1">
      <c r="A941" s="466"/>
      <c r="B941" s="468" t="s">
        <v>2713</v>
      </c>
      <c r="C941" s="467"/>
      <c r="D941" s="466" t="s">
        <v>2658</v>
      </c>
      <c r="E941" s="466" t="s">
        <v>320</v>
      </c>
      <c r="F941" s="466" t="s">
        <v>2714</v>
      </c>
      <c r="G941" s="466" t="s">
        <v>325</v>
      </c>
      <c r="H941" s="466" t="s">
        <v>2715</v>
      </c>
      <c r="I941" s="470">
        <v>1340.123</v>
      </c>
      <c r="J941" s="470">
        <v>300</v>
      </c>
      <c r="K941" s="470"/>
      <c r="L941" s="470"/>
      <c r="M941" s="471">
        <f t="shared" si="250"/>
        <v>1040.123</v>
      </c>
      <c r="N941" s="349"/>
      <c r="O941" s="470">
        <f t="shared" si="246"/>
        <v>330</v>
      </c>
      <c r="P941" s="470">
        <v>300</v>
      </c>
      <c r="Q941" s="349"/>
      <c r="R941" s="470"/>
      <c r="S941" s="470">
        <v>30</v>
      </c>
      <c r="T941" s="470"/>
      <c r="U941" s="470"/>
      <c r="V941" s="470"/>
      <c r="W941" s="470"/>
      <c r="X941" s="470"/>
      <c r="Y941" s="470"/>
      <c r="Z941" s="470">
        <v>300</v>
      </c>
      <c r="AA941" s="470">
        <v>270</v>
      </c>
      <c r="AB941" s="470"/>
      <c r="AC941" s="470"/>
      <c r="AD941" s="470"/>
      <c r="AE941" s="470">
        <v>30</v>
      </c>
      <c r="AF941" s="473">
        <f t="shared" si="249"/>
        <v>300</v>
      </c>
      <c r="AG941" s="476">
        <v>270</v>
      </c>
      <c r="AH941" s="470"/>
      <c r="AI941" s="470"/>
      <c r="AJ941" s="470"/>
      <c r="AK941" s="470">
        <v>30</v>
      </c>
      <c r="AL941" s="477" t="s">
        <v>761</v>
      </c>
      <c r="AM941" s="281"/>
      <c r="AS941" s="267">
        <f t="shared" si="241"/>
        <v>1040.123</v>
      </c>
      <c r="AT941" s="267">
        <f t="shared" si="242"/>
        <v>270</v>
      </c>
      <c r="AU941" s="267">
        <f t="shared" si="243"/>
        <v>0</v>
      </c>
    </row>
    <row r="942" spans="1:47" ht="51" hidden="1" outlineLevel="1">
      <c r="A942" s="466"/>
      <c r="B942" s="468" t="s">
        <v>2716</v>
      </c>
      <c r="C942" s="467"/>
      <c r="D942" s="466" t="s">
        <v>2646</v>
      </c>
      <c r="E942" s="466" t="s">
        <v>283</v>
      </c>
      <c r="F942" s="466" t="s">
        <v>2717</v>
      </c>
      <c r="G942" s="466" t="s">
        <v>325</v>
      </c>
      <c r="H942" s="466" t="s">
        <v>2718</v>
      </c>
      <c r="I942" s="470">
        <v>984.83900000000006</v>
      </c>
      <c r="J942" s="470">
        <v>300</v>
      </c>
      <c r="K942" s="470"/>
      <c r="L942" s="470"/>
      <c r="M942" s="471">
        <f t="shared" si="250"/>
        <v>684.83900000000006</v>
      </c>
      <c r="N942" s="349"/>
      <c r="O942" s="470">
        <f t="shared" si="246"/>
        <v>330</v>
      </c>
      <c r="P942" s="470">
        <v>300</v>
      </c>
      <c r="Q942" s="349"/>
      <c r="R942" s="470"/>
      <c r="S942" s="470">
        <v>30</v>
      </c>
      <c r="T942" s="470"/>
      <c r="U942" s="470"/>
      <c r="V942" s="470"/>
      <c r="W942" s="470"/>
      <c r="X942" s="470"/>
      <c r="Y942" s="470"/>
      <c r="Z942" s="470">
        <v>300</v>
      </c>
      <c r="AA942" s="470">
        <v>270</v>
      </c>
      <c r="AB942" s="470"/>
      <c r="AC942" s="470"/>
      <c r="AD942" s="470"/>
      <c r="AE942" s="470">
        <v>30</v>
      </c>
      <c r="AF942" s="473">
        <f t="shared" si="249"/>
        <v>300</v>
      </c>
      <c r="AG942" s="476">
        <v>270</v>
      </c>
      <c r="AH942" s="470"/>
      <c r="AI942" s="470"/>
      <c r="AJ942" s="470"/>
      <c r="AK942" s="470">
        <v>30</v>
      </c>
      <c r="AL942" s="477" t="s">
        <v>761</v>
      </c>
      <c r="AM942" s="281"/>
      <c r="AS942" s="267">
        <f t="shared" si="241"/>
        <v>684.83900000000006</v>
      </c>
      <c r="AT942" s="267">
        <f t="shared" si="242"/>
        <v>270</v>
      </c>
      <c r="AU942" s="267">
        <f t="shared" si="243"/>
        <v>0</v>
      </c>
    </row>
    <row r="943" spans="1:47" ht="51" hidden="1" outlineLevel="1">
      <c r="A943" s="466"/>
      <c r="B943" s="468" t="s">
        <v>2719</v>
      </c>
      <c r="C943" s="467"/>
      <c r="D943" s="466" t="s">
        <v>2670</v>
      </c>
      <c r="E943" s="466" t="s">
        <v>293</v>
      </c>
      <c r="F943" s="466" t="s">
        <v>2717</v>
      </c>
      <c r="G943" s="466" t="s">
        <v>325</v>
      </c>
      <c r="H943" s="466" t="s">
        <v>2720</v>
      </c>
      <c r="I943" s="470">
        <v>1096.9996630000001</v>
      </c>
      <c r="J943" s="470">
        <v>412</v>
      </c>
      <c r="K943" s="470"/>
      <c r="L943" s="470"/>
      <c r="M943" s="471">
        <f t="shared" si="250"/>
        <v>684.99966300000006</v>
      </c>
      <c r="N943" s="349"/>
      <c r="O943" s="470">
        <f t="shared" si="246"/>
        <v>453</v>
      </c>
      <c r="P943" s="470">
        <v>412</v>
      </c>
      <c r="Q943" s="349"/>
      <c r="R943" s="470"/>
      <c r="S943" s="470">
        <v>41</v>
      </c>
      <c r="T943" s="470"/>
      <c r="U943" s="470"/>
      <c r="V943" s="470"/>
      <c r="W943" s="470"/>
      <c r="X943" s="470"/>
      <c r="Y943" s="470"/>
      <c r="Z943" s="470">
        <v>390</v>
      </c>
      <c r="AA943" s="470">
        <v>349</v>
      </c>
      <c r="AB943" s="470"/>
      <c r="AC943" s="470"/>
      <c r="AD943" s="470"/>
      <c r="AE943" s="470">
        <v>41</v>
      </c>
      <c r="AF943" s="473">
        <f t="shared" si="249"/>
        <v>390</v>
      </c>
      <c r="AG943" s="476">
        <v>349</v>
      </c>
      <c r="AH943" s="470"/>
      <c r="AI943" s="470"/>
      <c r="AJ943" s="470"/>
      <c r="AK943" s="470">
        <v>41</v>
      </c>
      <c r="AL943" s="477" t="s">
        <v>761</v>
      </c>
      <c r="AM943" s="281"/>
      <c r="AS943" s="267">
        <f t="shared" si="241"/>
        <v>706.99966300000006</v>
      </c>
      <c r="AT943" s="267">
        <f t="shared" si="242"/>
        <v>349</v>
      </c>
      <c r="AU943" s="267">
        <f t="shared" si="243"/>
        <v>0</v>
      </c>
    </row>
    <row r="944" spans="1:47" ht="51" hidden="1" outlineLevel="1">
      <c r="A944" s="466"/>
      <c r="B944" s="468" t="s">
        <v>2721</v>
      </c>
      <c r="C944" s="467"/>
      <c r="D944" s="466" t="s">
        <v>2602</v>
      </c>
      <c r="E944" s="466" t="s">
        <v>306</v>
      </c>
      <c r="F944" s="466" t="s">
        <v>2701</v>
      </c>
      <c r="G944" s="466" t="s">
        <v>325</v>
      </c>
      <c r="H944" s="466" t="s">
        <v>2722</v>
      </c>
      <c r="I944" s="470">
        <v>821.90424399999995</v>
      </c>
      <c r="J944" s="470">
        <v>300</v>
      </c>
      <c r="K944" s="470"/>
      <c r="L944" s="470"/>
      <c r="M944" s="471">
        <f t="shared" si="250"/>
        <v>521.90424399999995</v>
      </c>
      <c r="N944" s="349"/>
      <c r="O944" s="470">
        <f t="shared" ref="O944:O975" si="251">SUM(P944:S944)</f>
        <v>330</v>
      </c>
      <c r="P944" s="470">
        <v>300</v>
      </c>
      <c r="Q944" s="349"/>
      <c r="R944" s="470"/>
      <c r="S944" s="470">
        <v>30</v>
      </c>
      <c r="T944" s="470"/>
      <c r="U944" s="470"/>
      <c r="V944" s="470"/>
      <c r="W944" s="470"/>
      <c r="X944" s="470"/>
      <c r="Y944" s="470"/>
      <c r="Z944" s="470">
        <v>300</v>
      </c>
      <c r="AA944" s="470">
        <v>270</v>
      </c>
      <c r="AB944" s="470"/>
      <c r="AC944" s="470"/>
      <c r="AD944" s="470"/>
      <c r="AE944" s="470">
        <v>30</v>
      </c>
      <c r="AF944" s="473">
        <f t="shared" si="249"/>
        <v>300</v>
      </c>
      <c r="AG944" s="476">
        <v>270</v>
      </c>
      <c r="AH944" s="470"/>
      <c r="AI944" s="470"/>
      <c r="AJ944" s="470"/>
      <c r="AK944" s="470">
        <v>30</v>
      </c>
      <c r="AL944" s="477" t="s">
        <v>761</v>
      </c>
      <c r="AM944" s="281"/>
      <c r="AS944" s="267">
        <f t="shared" si="241"/>
        <v>521.90424399999995</v>
      </c>
      <c r="AT944" s="267">
        <f t="shared" si="242"/>
        <v>270</v>
      </c>
      <c r="AU944" s="267">
        <f t="shared" si="243"/>
        <v>0</v>
      </c>
    </row>
    <row r="945" spans="1:49" ht="51" hidden="1" outlineLevel="1">
      <c r="A945" s="466"/>
      <c r="B945" s="468" t="s">
        <v>2723</v>
      </c>
      <c r="C945" s="467"/>
      <c r="D945" s="466" t="s">
        <v>2666</v>
      </c>
      <c r="E945" s="466" t="s">
        <v>311</v>
      </c>
      <c r="F945" s="466" t="s">
        <v>2701</v>
      </c>
      <c r="G945" s="466" t="s">
        <v>325</v>
      </c>
      <c r="H945" s="466" t="s">
        <v>2724</v>
      </c>
      <c r="I945" s="470">
        <v>300.49900000000002</v>
      </c>
      <c r="J945" s="470">
        <v>300</v>
      </c>
      <c r="K945" s="470"/>
      <c r="L945" s="470"/>
      <c r="M945" s="471">
        <f t="shared" si="250"/>
        <v>0.49900000000002365</v>
      </c>
      <c r="N945" s="349"/>
      <c r="O945" s="470">
        <f t="shared" si="251"/>
        <v>330</v>
      </c>
      <c r="P945" s="470">
        <v>300</v>
      </c>
      <c r="Q945" s="349"/>
      <c r="R945" s="470"/>
      <c r="S945" s="470">
        <v>30</v>
      </c>
      <c r="T945" s="470"/>
      <c r="U945" s="470"/>
      <c r="V945" s="470"/>
      <c r="W945" s="470"/>
      <c r="X945" s="470"/>
      <c r="Y945" s="470"/>
      <c r="Z945" s="470">
        <v>300</v>
      </c>
      <c r="AA945" s="470">
        <v>270</v>
      </c>
      <c r="AB945" s="470"/>
      <c r="AC945" s="470"/>
      <c r="AD945" s="470"/>
      <c r="AE945" s="470">
        <v>30</v>
      </c>
      <c r="AF945" s="473">
        <f t="shared" si="249"/>
        <v>300</v>
      </c>
      <c r="AG945" s="476">
        <v>270</v>
      </c>
      <c r="AH945" s="470"/>
      <c r="AI945" s="470"/>
      <c r="AJ945" s="470"/>
      <c r="AK945" s="470">
        <v>30</v>
      </c>
      <c r="AL945" s="477" t="s">
        <v>761</v>
      </c>
      <c r="AM945" s="281"/>
      <c r="AS945" s="267">
        <f t="shared" si="241"/>
        <v>0.49900000000002365</v>
      </c>
      <c r="AT945" s="267">
        <f t="shared" si="242"/>
        <v>270</v>
      </c>
      <c r="AU945" s="267">
        <f t="shared" si="243"/>
        <v>0</v>
      </c>
    </row>
    <row r="946" spans="1:49" ht="51" hidden="1" outlineLevel="1">
      <c r="A946" s="466"/>
      <c r="B946" s="468" t="s">
        <v>2725</v>
      </c>
      <c r="C946" s="467"/>
      <c r="D946" s="466" t="s">
        <v>2678</v>
      </c>
      <c r="E946" s="466" t="s">
        <v>288</v>
      </c>
      <c r="F946" s="466" t="s">
        <v>2726</v>
      </c>
      <c r="G946" s="466" t="s">
        <v>325</v>
      </c>
      <c r="H946" s="466" t="s">
        <v>2727</v>
      </c>
      <c r="I946" s="470">
        <v>321.17744499999998</v>
      </c>
      <c r="J946" s="470">
        <v>321</v>
      </c>
      <c r="K946" s="470"/>
      <c r="L946" s="470"/>
      <c r="M946" s="471">
        <f t="shared" si="250"/>
        <v>0.17744499999997743</v>
      </c>
      <c r="N946" s="349"/>
      <c r="O946" s="470">
        <f t="shared" si="251"/>
        <v>353</v>
      </c>
      <c r="P946" s="470">
        <v>321</v>
      </c>
      <c r="Q946" s="349"/>
      <c r="R946" s="470"/>
      <c r="S946" s="470">
        <v>32</v>
      </c>
      <c r="T946" s="470"/>
      <c r="U946" s="470"/>
      <c r="V946" s="470"/>
      <c r="W946" s="470"/>
      <c r="X946" s="470"/>
      <c r="Y946" s="470"/>
      <c r="Z946" s="470">
        <v>321</v>
      </c>
      <c r="AA946" s="470">
        <v>289</v>
      </c>
      <c r="AB946" s="470"/>
      <c r="AC946" s="470"/>
      <c r="AD946" s="470"/>
      <c r="AE946" s="470">
        <v>32</v>
      </c>
      <c r="AF946" s="473">
        <f t="shared" si="249"/>
        <v>321</v>
      </c>
      <c r="AG946" s="476">
        <v>289</v>
      </c>
      <c r="AH946" s="470"/>
      <c r="AI946" s="470"/>
      <c r="AJ946" s="470"/>
      <c r="AK946" s="470">
        <v>32</v>
      </c>
      <c r="AL946" s="477" t="s">
        <v>761</v>
      </c>
      <c r="AM946" s="281"/>
      <c r="AS946" s="267">
        <f t="shared" si="241"/>
        <v>0.17744499999997743</v>
      </c>
      <c r="AT946" s="267">
        <f t="shared" si="242"/>
        <v>289</v>
      </c>
      <c r="AU946" s="267">
        <f t="shared" si="243"/>
        <v>0</v>
      </c>
    </row>
    <row r="947" spans="1:49" ht="25.5" hidden="1" outlineLevel="1">
      <c r="A947" s="466"/>
      <c r="B947" s="468" t="s">
        <v>2728</v>
      </c>
      <c r="C947" s="467"/>
      <c r="D947" s="466" t="s">
        <v>305</v>
      </c>
      <c r="E947" s="466" t="s">
        <v>306</v>
      </c>
      <c r="F947" s="466" t="s">
        <v>2729</v>
      </c>
      <c r="G947" s="466" t="s">
        <v>1030</v>
      </c>
      <c r="H947" s="466"/>
      <c r="I947" s="470">
        <v>674.1</v>
      </c>
      <c r="J947" s="470">
        <v>630</v>
      </c>
      <c r="K947" s="470"/>
      <c r="L947" s="470">
        <v>12.6</v>
      </c>
      <c r="M947" s="470">
        <v>31.5</v>
      </c>
      <c r="N947" s="349"/>
      <c r="O947" s="470">
        <f t="shared" si="251"/>
        <v>675</v>
      </c>
      <c r="P947" s="470">
        <v>630</v>
      </c>
      <c r="Q947" s="349"/>
      <c r="R947" s="470">
        <v>13</v>
      </c>
      <c r="S947" s="470">
        <v>32</v>
      </c>
      <c r="T947" s="470"/>
      <c r="U947" s="470"/>
      <c r="V947" s="470"/>
      <c r="W947" s="470"/>
      <c r="X947" s="470"/>
      <c r="Y947" s="470"/>
      <c r="Z947" s="470">
        <v>270.10000000000002</v>
      </c>
      <c r="AA947" s="470">
        <v>226</v>
      </c>
      <c r="AB947" s="470"/>
      <c r="AC947" s="470">
        <v>12.6</v>
      </c>
      <c r="AD947" s="470"/>
      <c r="AE947" s="470">
        <v>31.5</v>
      </c>
      <c r="AF947" s="473">
        <f t="shared" si="249"/>
        <v>270.10000000000002</v>
      </c>
      <c r="AG947" s="476">
        <v>226</v>
      </c>
      <c r="AH947" s="470"/>
      <c r="AI947" s="470">
        <v>12.6</v>
      </c>
      <c r="AJ947" s="470"/>
      <c r="AK947" s="470">
        <v>31.5</v>
      </c>
      <c r="AL947" s="477" t="s">
        <v>761</v>
      </c>
      <c r="AM947" s="281"/>
      <c r="AS947" s="267">
        <f t="shared" si="241"/>
        <v>404</v>
      </c>
      <c r="AT947" s="267">
        <f t="shared" si="242"/>
        <v>226</v>
      </c>
      <c r="AU947" s="267">
        <f t="shared" si="243"/>
        <v>0</v>
      </c>
    </row>
    <row r="948" spans="1:49" ht="25.5" hidden="1" outlineLevel="1">
      <c r="A948" s="466"/>
      <c r="B948" s="468" t="s">
        <v>2730</v>
      </c>
      <c r="C948" s="467"/>
      <c r="D948" s="466" t="s">
        <v>361</v>
      </c>
      <c r="E948" s="466" t="s">
        <v>278</v>
      </c>
      <c r="F948" s="466" t="s">
        <v>2731</v>
      </c>
      <c r="G948" s="466" t="s">
        <v>1030</v>
      </c>
      <c r="H948" s="466"/>
      <c r="I948" s="470">
        <v>253.59</v>
      </c>
      <c r="J948" s="470">
        <v>237</v>
      </c>
      <c r="K948" s="470"/>
      <c r="L948" s="470">
        <v>4.74</v>
      </c>
      <c r="M948" s="470">
        <v>11.85</v>
      </c>
      <c r="N948" s="349"/>
      <c r="O948" s="470">
        <f t="shared" si="251"/>
        <v>254</v>
      </c>
      <c r="P948" s="470">
        <v>237</v>
      </c>
      <c r="Q948" s="349"/>
      <c r="R948" s="470">
        <v>5</v>
      </c>
      <c r="S948" s="470">
        <v>12</v>
      </c>
      <c r="T948" s="470"/>
      <c r="U948" s="470"/>
      <c r="V948" s="470"/>
      <c r="W948" s="470"/>
      <c r="X948" s="470"/>
      <c r="Y948" s="470"/>
      <c r="Z948" s="470">
        <v>139.00700000000001</v>
      </c>
      <c r="AA948" s="470">
        <v>122.417</v>
      </c>
      <c r="AB948" s="470"/>
      <c r="AC948" s="470">
        <v>4.74</v>
      </c>
      <c r="AD948" s="470"/>
      <c r="AE948" s="470">
        <v>11.85</v>
      </c>
      <c r="AF948" s="473">
        <f t="shared" si="249"/>
        <v>139.00700000000001</v>
      </c>
      <c r="AG948" s="476">
        <v>122.417</v>
      </c>
      <c r="AH948" s="470"/>
      <c r="AI948" s="470">
        <v>4.74</v>
      </c>
      <c r="AJ948" s="470"/>
      <c r="AK948" s="470">
        <v>11.85</v>
      </c>
      <c r="AL948" s="477" t="s">
        <v>761</v>
      </c>
      <c r="AM948" s="281"/>
      <c r="AS948" s="267">
        <f t="shared" si="241"/>
        <v>114.583</v>
      </c>
      <c r="AT948" s="267">
        <f t="shared" si="242"/>
        <v>122.417</v>
      </c>
      <c r="AU948" s="267">
        <f t="shared" si="243"/>
        <v>0</v>
      </c>
    </row>
    <row r="949" spans="1:49" ht="25.5" hidden="1" outlineLevel="1">
      <c r="A949" s="466"/>
      <c r="B949" s="468" t="s">
        <v>2732</v>
      </c>
      <c r="C949" s="467"/>
      <c r="D949" s="466" t="s">
        <v>301</v>
      </c>
      <c r="E949" s="466" t="s">
        <v>2733</v>
      </c>
      <c r="F949" s="466" t="s">
        <v>2734</v>
      </c>
      <c r="G949" s="466" t="s">
        <v>1030</v>
      </c>
      <c r="H949" s="466" t="s">
        <v>2735</v>
      </c>
      <c r="I949" s="470">
        <v>512.53</v>
      </c>
      <c r="J949" s="470">
        <v>479</v>
      </c>
      <c r="K949" s="470"/>
      <c r="L949" s="470">
        <v>9.58</v>
      </c>
      <c r="M949" s="470">
        <v>23.95</v>
      </c>
      <c r="N949" s="349"/>
      <c r="O949" s="470">
        <f t="shared" si="251"/>
        <v>513</v>
      </c>
      <c r="P949" s="470">
        <v>479</v>
      </c>
      <c r="Q949" s="349"/>
      <c r="R949" s="470">
        <v>10</v>
      </c>
      <c r="S949" s="470">
        <v>24</v>
      </c>
      <c r="T949" s="470"/>
      <c r="U949" s="470"/>
      <c r="V949" s="470"/>
      <c r="W949" s="470"/>
      <c r="X949" s="470"/>
      <c r="Y949" s="470"/>
      <c r="Z949" s="470">
        <v>423.53</v>
      </c>
      <c r="AA949" s="470">
        <v>390</v>
      </c>
      <c r="AB949" s="470"/>
      <c r="AC949" s="470">
        <v>9.58</v>
      </c>
      <c r="AD949" s="470"/>
      <c r="AE949" s="470">
        <v>23.95</v>
      </c>
      <c r="AF949" s="473">
        <f t="shared" si="249"/>
        <v>423.53</v>
      </c>
      <c r="AG949" s="476">
        <v>390</v>
      </c>
      <c r="AH949" s="470"/>
      <c r="AI949" s="470">
        <v>9.58</v>
      </c>
      <c r="AJ949" s="470"/>
      <c r="AK949" s="470">
        <v>23.95</v>
      </c>
      <c r="AL949" s="477" t="s">
        <v>761</v>
      </c>
      <c r="AM949" s="281"/>
      <c r="AS949" s="267">
        <f t="shared" si="241"/>
        <v>89</v>
      </c>
      <c r="AT949" s="267">
        <f t="shared" si="242"/>
        <v>390</v>
      </c>
      <c r="AU949" s="267">
        <f t="shared" si="243"/>
        <v>0</v>
      </c>
    </row>
    <row r="950" spans="1:49" ht="38.25" hidden="1" outlineLevel="1">
      <c r="A950" s="466"/>
      <c r="B950" s="468" t="s">
        <v>2736</v>
      </c>
      <c r="C950" s="467"/>
      <c r="D950" s="466" t="s">
        <v>2737</v>
      </c>
      <c r="E950" s="466" t="s">
        <v>283</v>
      </c>
      <c r="F950" s="466" t="s">
        <v>2738</v>
      </c>
      <c r="G950" s="466" t="s">
        <v>1030</v>
      </c>
      <c r="H950" s="466"/>
      <c r="I950" s="470">
        <v>147.66</v>
      </c>
      <c r="J950" s="470">
        <v>138</v>
      </c>
      <c r="K950" s="470"/>
      <c r="L950" s="470">
        <v>2.76</v>
      </c>
      <c r="M950" s="470">
        <v>6.9</v>
      </c>
      <c r="N950" s="349"/>
      <c r="O950" s="470">
        <f t="shared" si="251"/>
        <v>148</v>
      </c>
      <c r="P950" s="470">
        <v>138</v>
      </c>
      <c r="Q950" s="349"/>
      <c r="R950" s="470">
        <v>3</v>
      </c>
      <c r="S950" s="470">
        <v>7</v>
      </c>
      <c r="T950" s="470"/>
      <c r="U950" s="470"/>
      <c r="V950" s="470"/>
      <c r="W950" s="470"/>
      <c r="X950" s="470"/>
      <c r="Y950" s="470"/>
      <c r="Z950" s="470">
        <v>162.56</v>
      </c>
      <c r="AA950" s="470">
        <v>152.9</v>
      </c>
      <c r="AB950" s="470"/>
      <c r="AC950" s="470">
        <v>2.76</v>
      </c>
      <c r="AD950" s="470"/>
      <c r="AE950" s="470">
        <v>6.9</v>
      </c>
      <c r="AF950" s="473">
        <f t="shared" si="249"/>
        <v>162.56</v>
      </c>
      <c r="AG950" s="476">
        <v>152.9</v>
      </c>
      <c r="AH950" s="470"/>
      <c r="AI950" s="470">
        <v>2.76</v>
      </c>
      <c r="AJ950" s="470"/>
      <c r="AK950" s="470">
        <v>6.9</v>
      </c>
      <c r="AL950" s="477" t="s">
        <v>761</v>
      </c>
      <c r="AM950" s="281"/>
      <c r="AS950" s="267">
        <f t="shared" si="241"/>
        <v>-14.900000000000006</v>
      </c>
      <c r="AT950" s="267">
        <f t="shared" si="242"/>
        <v>152.9</v>
      </c>
      <c r="AU950" s="267">
        <f t="shared" si="243"/>
        <v>0</v>
      </c>
    </row>
    <row r="951" spans="1:49" ht="25.5" hidden="1" outlineLevel="1">
      <c r="A951" s="466"/>
      <c r="B951" s="468" t="s">
        <v>2739</v>
      </c>
      <c r="C951" s="467"/>
      <c r="D951" s="466" t="s">
        <v>2654</v>
      </c>
      <c r="E951" s="466" t="s">
        <v>233</v>
      </c>
      <c r="F951" s="466" t="s">
        <v>2740</v>
      </c>
      <c r="G951" s="466" t="s">
        <v>1030</v>
      </c>
      <c r="H951" s="466"/>
      <c r="I951" s="470">
        <v>227.91</v>
      </c>
      <c r="J951" s="470">
        <v>213</v>
      </c>
      <c r="K951" s="470"/>
      <c r="L951" s="470">
        <v>4.26</v>
      </c>
      <c r="M951" s="470">
        <v>10.65</v>
      </c>
      <c r="N951" s="349"/>
      <c r="O951" s="470">
        <f t="shared" si="251"/>
        <v>228</v>
      </c>
      <c r="P951" s="470">
        <v>213</v>
      </c>
      <c r="Q951" s="349"/>
      <c r="R951" s="470">
        <v>4</v>
      </c>
      <c r="S951" s="470">
        <v>11</v>
      </c>
      <c r="T951" s="470"/>
      <c r="U951" s="470"/>
      <c r="V951" s="470"/>
      <c r="W951" s="470"/>
      <c r="X951" s="470"/>
      <c r="Y951" s="470"/>
      <c r="Z951" s="470">
        <v>323.91000000000003</v>
      </c>
      <c r="AA951" s="470">
        <v>309</v>
      </c>
      <c r="AB951" s="470"/>
      <c r="AC951" s="470">
        <v>4.26</v>
      </c>
      <c r="AD951" s="470"/>
      <c r="AE951" s="470">
        <v>10.65</v>
      </c>
      <c r="AF951" s="473">
        <f t="shared" si="249"/>
        <v>323.90999999999997</v>
      </c>
      <c r="AG951" s="476">
        <v>309</v>
      </c>
      <c r="AH951" s="470"/>
      <c r="AI951" s="470">
        <v>4.26</v>
      </c>
      <c r="AJ951" s="470"/>
      <c r="AK951" s="470">
        <v>10.65</v>
      </c>
      <c r="AL951" s="477" t="s">
        <v>761</v>
      </c>
      <c r="AM951" s="281"/>
      <c r="AS951" s="267">
        <f t="shared" si="241"/>
        <v>-95.999999999999972</v>
      </c>
      <c r="AT951" s="267">
        <f t="shared" si="242"/>
        <v>309</v>
      </c>
      <c r="AU951" s="267">
        <f t="shared" si="243"/>
        <v>0</v>
      </c>
    </row>
    <row r="952" spans="1:49" ht="38.25" hidden="1" outlineLevel="1">
      <c r="A952" s="466"/>
      <c r="B952" s="468" t="s">
        <v>2741</v>
      </c>
      <c r="C952" s="467"/>
      <c r="D952" s="466" t="s">
        <v>2742</v>
      </c>
      <c r="E952" s="466" t="s">
        <v>238</v>
      </c>
      <c r="F952" s="466" t="s">
        <v>2740</v>
      </c>
      <c r="G952" s="466" t="s">
        <v>1030</v>
      </c>
      <c r="H952" s="466"/>
      <c r="I952" s="470">
        <v>253.59</v>
      </c>
      <c r="J952" s="470">
        <v>237</v>
      </c>
      <c r="K952" s="470"/>
      <c r="L952" s="470">
        <v>4.74</v>
      </c>
      <c r="M952" s="470">
        <v>11.85</v>
      </c>
      <c r="N952" s="349"/>
      <c r="O952" s="470">
        <f t="shared" si="251"/>
        <v>254</v>
      </c>
      <c r="P952" s="470">
        <v>237</v>
      </c>
      <c r="Q952" s="349"/>
      <c r="R952" s="470">
        <v>5</v>
      </c>
      <c r="S952" s="470">
        <v>12</v>
      </c>
      <c r="T952" s="470"/>
      <c r="U952" s="470"/>
      <c r="V952" s="470"/>
      <c r="W952" s="470"/>
      <c r="X952" s="470"/>
      <c r="Y952" s="470"/>
      <c r="Z952" s="470">
        <v>151.94999999999999</v>
      </c>
      <c r="AA952" s="470">
        <v>135.36000000000001</v>
      </c>
      <c r="AB952" s="470"/>
      <c r="AC952" s="470">
        <v>4.74</v>
      </c>
      <c r="AD952" s="470"/>
      <c r="AE952" s="470">
        <v>11.85</v>
      </c>
      <c r="AF952" s="473">
        <f t="shared" si="249"/>
        <v>151.95000000000002</v>
      </c>
      <c r="AG952" s="476">
        <v>135.36000000000001</v>
      </c>
      <c r="AH952" s="470"/>
      <c r="AI952" s="470">
        <v>4.74</v>
      </c>
      <c r="AJ952" s="470"/>
      <c r="AK952" s="470">
        <v>11.85</v>
      </c>
      <c r="AL952" s="477" t="s">
        <v>761</v>
      </c>
      <c r="AM952" s="281"/>
      <c r="AS952" s="267">
        <f t="shared" si="241"/>
        <v>101.63999999999999</v>
      </c>
      <c r="AT952" s="267">
        <f t="shared" si="242"/>
        <v>135.36000000000001</v>
      </c>
      <c r="AU952" s="267">
        <f t="shared" si="243"/>
        <v>0</v>
      </c>
    </row>
    <row r="953" spans="1:49" ht="25.5" hidden="1" outlineLevel="1">
      <c r="A953" s="466"/>
      <c r="B953" s="468" t="s">
        <v>2743</v>
      </c>
      <c r="C953" s="467"/>
      <c r="D953" s="466" t="s">
        <v>2658</v>
      </c>
      <c r="E953" s="466" t="s">
        <v>320</v>
      </c>
      <c r="F953" s="466" t="s">
        <v>2744</v>
      </c>
      <c r="G953" s="466" t="s">
        <v>1030</v>
      </c>
      <c r="H953" s="466" t="s">
        <v>2745</v>
      </c>
      <c r="I953" s="470">
        <v>569.24</v>
      </c>
      <c r="J953" s="470">
        <v>532</v>
      </c>
      <c r="K953" s="470"/>
      <c r="L953" s="470">
        <v>10.64</v>
      </c>
      <c r="M953" s="470">
        <v>26.6</v>
      </c>
      <c r="N953" s="349"/>
      <c r="O953" s="470">
        <f t="shared" si="251"/>
        <v>570</v>
      </c>
      <c r="P953" s="470">
        <v>532</v>
      </c>
      <c r="Q953" s="349"/>
      <c r="R953" s="470">
        <v>11</v>
      </c>
      <c r="S953" s="470">
        <v>27</v>
      </c>
      <c r="T953" s="470"/>
      <c r="U953" s="470"/>
      <c r="V953" s="470"/>
      <c r="W953" s="470"/>
      <c r="X953" s="470"/>
      <c r="Y953" s="470"/>
      <c r="Z953" s="470">
        <v>286.42</v>
      </c>
      <c r="AA953" s="470">
        <v>249.18</v>
      </c>
      <c r="AB953" s="470"/>
      <c r="AC953" s="470">
        <v>10.64</v>
      </c>
      <c r="AD953" s="470"/>
      <c r="AE953" s="470">
        <v>26.6</v>
      </c>
      <c r="AF953" s="473">
        <f t="shared" si="249"/>
        <v>286.42</v>
      </c>
      <c r="AG953" s="476">
        <v>249.18</v>
      </c>
      <c r="AH953" s="470"/>
      <c r="AI953" s="470">
        <v>10.64</v>
      </c>
      <c r="AJ953" s="470"/>
      <c r="AK953" s="470">
        <v>26.6</v>
      </c>
      <c r="AL953" s="477" t="s">
        <v>761</v>
      </c>
      <c r="AM953" s="281"/>
      <c r="AS953" s="267">
        <f t="shared" si="241"/>
        <v>282.82</v>
      </c>
      <c r="AT953" s="267">
        <f t="shared" si="242"/>
        <v>249.18000000000004</v>
      </c>
      <c r="AU953" s="267">
        <f t="shared" si="243"/>
        <v>0</v>
      </c>
      <c r="AW953" s="282">
        <f>J953+L953+M953</f>
        <v>569.24</v>
      </c>
    </row>
    <row r="954" spans="1:49" ht="25.5" hidden="1" outlineLevel="1">
      <c r="A954" s="466"/>
      <c r="B954" s="468" t="s">
        <v>2746</v>
      </c>
      <c r="C954" s="467"/>
      <c r="D954" s="466" t="s">
        <v>2670</v>
      </c>
      <c r="E954" s="466" t="s">
        <v>293</v>
      </c>
      <c r="F954" s="466" t="s">
        <v>2747</v>
      </c>
      <c r="G954" s="466" t="s">
        <v>1030</v>
      </c>
      <c r="H954" s="466"/>
      <c r="I954" s="470">
        <v>140.16999999999999</v>
      </c>
      <c r="J954" s="470">
        <v>131</v>
      </c>
      <c r="K954" s="470"/>
      <c r="L954" s="470">
        <v>2.62</v>
      </c>
      <c r="M954" s="470">
        <v>6.55</v>
      </c>
      <c r="N954" s="349"/>
      <c r="O954" s="470">
        <f t="shared" si="251"/>
        <v>141</v>
      </c>
      <c r="P954" s="470">
        <v>131</v>
      </c>
      <c r="Q954" s="349"/>
      <c r="R954" s="470">
        <v>3</v>
      </c>
      <c r="S954" s="470">
        <v>7</v>
      </c>
      <c r="T954" s="470"/>
      <c r="U954" s="470"/>
      <c r="V954" s="470"/>
      <c r="W954" s="470"/>
      <c r="X954" s="470"/>
      <c r="Y954" s="470"/>
      <c r="Z954" s="470">
        <v>169.17</v>
      </c>
      <c r="AA954" s="470">
        <v>160</v>
      </c>
      <c r="AB954" s="470"/>
      <c r="AC954" s="470">
        <v>2.62</v>
      </c>
      <c r="AD954" s="470"/>
      <c r="AE954" s="470">
        <v>6.55</v>
      </c>
      <c r="AF954" s="473">
        <f t="shared" si="249"/>
        <v>169.17000000000002</v>
      </c>
      <c r="AG954" s="476">
        <v>160</v>
      </c>
      <c r="AH954" s="470"/>
      <c r="AI954" s="470">
        <v>2.62</v>
      </c>
      <c r="AJ954" s="470"/>
      <c r="AK954" s="470">
        <v>6.55</v>
      </c>
      <c r="AL954" s="477" t="s">
        <v>761</v>
      </c>
      <c r="AM954" s="281"/>
      <c r="AS954" s="267">
        <f t="shared" si="241"/>
        <v>-29.000000000000028</v>
      </c>
      <c r="AT954" s="267">
        <f t="shared" si="242"/>
        <v>160</v>
      </c>
      <c r="AU954" s="267">
        <f t="shared" si="243"/>
        <v>0</v>
      </c>
    </row>
    <row r="955" spans="1:49" ht="25.5" hidden="1" outlineLevel="1">
      <c r="A955" s="466"/>
      <c r="B955" s="468" t="s">
        <v>2748</v>
      </c>
      <c r="C955" s="467"/>
      <c r="D955" s="466" t="s">
        <v>2749</v>
      </c>
      <c r="E955" s="466" t="s">
        <v>311</v>
      </c>
      <c r="F955" s="466" t="s">
        <v>2750</v>
      </c>
      <c r="G955" s="466" t="s">
        <v>1030</v>
      </c>
      <c r="H955" s="466"/>
      <c r="I955" s="470">
        <v>184.04</v>
      </c>
      <c r="J955" s="470">
        <v>172</v>
      </c>
      <c r="K955" s="470"/>
      <c r="L955" s="470">
        <v>3.44</v>
      </c>
      <c r="M955" s="470">
        <v>8.6</v>
      </c>
      <c r="N955" s="349"/>
      <c r="O955" s="470">
        <f t="shared" si="251"/>
        <v>184</v>
      </c>
      <c r="P955" s="470">
        <v>172</v>
      </c>
      <c r="Q955" s="349"/>
      <c r="R955" s="470">
        <v>3</v>
      </c>
      <c r="S955" s="470">
        <v>9</v>
      </c>
      <c r="T955" s="470"/>
      <c r="U955" s="470"/>
      <c r="V955" s="470"/>
      <c r="W955" s="470"/>
      <c r="X955" s="470"/>
      <c r="Y955" s="470"/>
      <c r="Z955" s="470">
        <v>171.65600000000001</v>
      </c>
      <c r="AA955" s="470">
        <v>159.61600000000001</v>
      </c>
      <c r="AB955" s="470"/>
      <c r="AC955" s="470">
        <v>3.44</v>
      </c>
      <c r="AD955" s="470"/>
      <c r="AE955" s="470">
        <v>8.6</v>
      </c>
      <c r="AF955" s="473">
        <f t="shared" si="249"/>
        <v>171.65600000000001</v>
      </c>
      <c r="AG955" s="476">
        <v>159.61600000000001</v>
      </c>
      <c r="AH955" s="470"/>
      <c r="AI955" s="470">
        <v>3.44</v>
      </c>
      <c r="AJ955" s="470"/>
      <c r="AK955" s="470">
        <v>8.6</v>
      </c>
      <c r="AL955" s="477" t="s">
        <v>761</v>
      </c>
      <c r="AM955" s="281"/>
      <c r="AS955" s="267">
        <f t="shared" si="241"/>
        <v>12.383999999999986</v>
      </c>
      <c r="AT955" s="267">
        <f t="shared" si="242"/>
        <v>159.61600000000001</v>
      </c>
      <c r="AU955" s="267">
        <f t="shared" si="243"/>
        <v>0</v>
      </c>
    </row>
    <row r="956" spans="1:49" ht="25.5" hidden="1" outlineLevel="1">
      <c r="A956" s="466"/>
      <c r="B956" s="468" t="s">
        <v>2751</v>
      </c>
      <c r="C956" s="467"/>
      <c r="D956" s="466" t="s">
        <v>287</v>
      </c>
      <c r="E956" s="466" t="s">
        <v>288</v>
      </c>
      <c r="F956" s="466" t="s">
        <v>2747</v>
      </c>
      <c r="G956" s="466" t="s">
        <v>1030</v>
      </c>
      <c r="H956" s="466" t="s">
        <v>2752</v>
      </c>
      <c r="I956" s="470">
        <v>181.9</v>
      </c>
      <c r="J956" s="470">
        <v>170</v>
      </c>
      <c r="K956" s="470"/>
      <c r="L956" s="470">
        <v>3.4</v>
      </c>
      <c r="M956" s="470">
        <v>8.5</v>
      </c>
      <c r="N956" s="349"/>
      <c r="O956" s="470">
        <f t="shared" si="251"/>
        <v>182</v>
      </c>
      <c r="P956" s="470">
        <v>170</v>
      </c>
      <c r="Q956" s="349"/>
      <c r="R956" s="470">
        <v>3</v>
      </c>
      <c r="S956" s="470">
        <v>9</v>
      </c>
      <c r="T956" s="470"/>
      <c r="U956" s="470"/>
      <c r="V956" s="470"/>
      <c r="W956" s="470"/>
      <c r="X956" s="470"/>
      <c r="Y956" s="470"/>
      <c r="Z956" s="470">
        <v>181.9</v>
      </c>
      <c r="AA956" s="470">
        <v>170</v>
      </c>
      <c r="AB956" s="470"/>
      <c r="AC956" s="470">
        <v>3.4</v>
      </c>
      <c r="AD956" s="470"/>
      <c r="AE956" s="470">
        <v>8.5</v>
      </c>
      <c r="AF956" s="470">
        <v>181.9</v>
      </c>
      <c r="AG956" s="476">
        <v>170</v>
      </c>
      <c r="AH956" s="470"/>
      <c r="AI956" s="470">
        <v>3.4</v>
      </c>
      <c r="AJ956" s="470"/>
      <c r="AK956" s="470">
        <v>8.5</v>
      </c>
      <c r="AL956" s="477" t="s">
        <v>761</v>
      </c>
      <c r="AM956" s="281"/>
      <c r="AS956" s="267">
        <f t="shared" si="241"/>
        <v>0</v>
      </c>
      <c r="AT956" s="267">
        <f t="shared" si="242"/>
        <v>170</v>
      </c>
      <c r="AU956" s="267">
        <f t="shared" si="243"/>
        <v>0</v>
      </c>
    </row>
    <row r="957" spans="1:49" ht="25.5" hidden="1" outlineLevel="1">
      <c r="A957" s="466"/>
      <c r="B957" s="468" t="s">
        <v>2753</v>
      </c>
      <c r="C957" s="467"/>
      <c r="D957" s="466" t="s">
        <v>287</v>
      </c>
      <c r="E957" s="466" t="s">
        <v>288</v>
      </c>
      <c r="F957" s="466" t="s">
        <v>2740</v>
      </c>
      <c r="G957" s="466" t="s">
        <v>1030</v>
      </c>
      <c r="H957" s="466" t="s">
        <v>2754</v>
      </c>
      <c r="I957" s="470">
        <v>344.54</v>
      </c>
      <c r="J957" s="470">
        <v>322</v>
      </c>
      <c r="K957" s="470"/>
      <c r="L957" s="470">
        <v>6.44</v>
      </c>
      <c r="M957" s="470">
        <v>16.100000000000001</v>
      </c>
      <c r="N957" s="349"/>
      <c r="O957" s="470">
        <f t="shared" si="251"/>
        <v>344</v>
      </c>
      <c r="P957" s="470">
        <v>322</v>
      </c>
      <c r="Q957" s="349"/>
      <c r="R957" s="470">
        <v>6</v>
      </c>
      <c r="S957" s="470">
        <v>16</v>
      </c>
      <c r="T957" s="470"/>
      <c r="U957" s="470"/>
      <c r="V957" s="470"/>
      <c r="W957" s="470"/>
      <c r="X957" s="470"/>
      <c r="Y957" s="470"/>
      <c r="Z957" s="470">
        <v>339.54</v>
      </c>
      <c r="AA957" s="470">
        <v>317</v>
      </c>
      <c r="AB957" s="470"/>
      <c r="AC957" s="470">
        <v>6.44</v>
      </c>
      <c r="AD957" s="470"/>
      <c r="AE957" s="470">
        <v>16.100000000000001</v>
      </c>
      <c r="AF957" s="473">
        <f>SUM(AG957:AK957)</f>
        <v>339.54</v>
      </c>
      <c r="AG957" s="476">
        <v>317</v>
      </c>
      <c r="AH957" s="470"/>
      <c r="AI957" s="470">
        <v>6.44</v>
      </c>
      <c r="AJ957" s="470"/>
      <c r="AK957" s="470">
        <v>16.100000000000001</v>
      </c>
      <c r="AL957" s="477" t="s">
        <v>761</v>
      </c>
      <c r="AM957" s="281"/>
      <c r="AS957" s="267">
        <f t="shared" si="241"/>
        <v>5</v>
      </c>
      <c r="AT957" s="267">
        <f t="shared" si="242"/>
        <v>317</v>
      </c>
      <c r="AU957" s="267">
        <f t="shared" si="243"/>
        <v>0</v>
      </c>
    </row>
    <row r="958" spans="1:49" ht="102" hidden="1" outlineLevel="1">
      <c r="A958" s="466"/>
      <c r="B958" s="468" t="s">
        <v>2755</v>
      </c>
      <c r="C958" s="467"/>
      <c r="D958" s="466" t="s">
        <v>226</v>
      </c>
      <c r="E958" s="466" t="s">
        <v>127</v>
      </c>
      <c r="F958" s="466" t="s">
        <v>2756</v>
      </c>
      <c r="G958" s="466">
        <v>2018</v>
      </c>
      <c r="H958" s="466"/>
      <c r="I958" s="470">
        <v>802.5</v>
      </c>
      <c r="J958" s="470">
        <v>750</v>
      </c>
      <c r="K958" s="470"/>
      <c r="L958" s="470">
        <v>15</v>
      </c>
      <c r="M958" s="470">
        <v>37.5</v>
      </c>
      <c r="N958" s="349"/>
      <c r="O958" s="470">
        <f t="shared" si="251"/>
        <v>803</v>
      </c>
      <c r="P958" s="470">
        <v>750</v>
      </c>
      <c r="Q958" s="349"/>
      <c r="R958" s="470">
        <v>15</v>
      </c>
      <c r="S958" s="470">
        <v>38</v>
      </c>
      <c r="T958" s="470"/>
      <c r="U958" s="470"/>
      <c r="V958" s="470"/>
      <c r="W958" s="470"/>
      <c r="X958" s="470"/>
      <c r="Y958" s="470"/>
      <c r="Z958" s="470">
        <v>775.75</v>
      </c>
      <c r="AA958" s="470">
        <v>725</v>
      </c>
      <c r="AB958" s="470"/>
      <c r="AC958" s="470">
        <v>14.5</v>
      </c>
      <c r="AD958" s="470"/>
      <c r="AE958" s="470">
        <v>36.25</v>
      </c>
      <c r="AF958" s="470">
        <v>775.75</v>
      </c>
      <c r="AG958" s="476">
        <v>725</v>
      </c>
      <c r="AH958" s="470"/>
      <c r="AI958" s="470">
        <v>14.5</v>
      </c>
      <c r="AJ958" s="470"/>
      <c r="AK958" s="470">
        <v>36.25</v>
      </c>
      <c r="AL958" s="477"/>
      <c r="AM958" s="281"/>
      <c r="AS958" s="267">
        <f t="shared" si="241"/>
        <v>26.75</v>
      </c>
      <c r="AT958" s="267">
        <f t="shared" si="242"/>
        <v>725</v>
      </c>
      <c r="AU958" s="267">
        <f t="shared" si="243"/>
        <v>0</v>
      </c>
    </row>
    <row r="959" spans="1:49" ht="25.5" hidden="1" outlineLevel="1">
      <c r="A959" s="466"/>
      <c r="B959" s="468" t="s">
        <v>2757</v>
      </c>
      <c r="C959" s="467"/>
      <c r="D959" s="466" t="s">
        <v>226</v>
      </c>
      <c r="E959" s="466" t="s">
        <v>2758</v>
      </c>
      <c r="F959" s="466" t="s">
        <v>2759</v>
      </c>
      <c r="G959" s="466">
        <v>2018</v>
      </c>
      <c r="H959" s="466"/>
      <c r="I959" s="470">
        <v>802.5</v>
      </c>
      <c r="J959" s="470">
        <v>750</v>
      </c>
      <c r="K959" s="470"/>
      <c r="L959" s="470">
        <v>15</v>
      </c>
      <c r="M959" s="470">
        <v>37.5</v>
      </c>
      <c r="N959" s="349"/>
      <c r="O959" s="470">
        <f t="shared" si="251"/>
        <v>803</v>
      </c>
      <c r="P959" s="470">
        <v>750</v>
      </c>
      <c r="Q959" s="349"/>
      <c r="R959" s="470">
        <v>15</v>
      </c>
      <c r="S959" s="470">
        <v>38</v>
      </c>
      <c r="T959" s="470"/>
      <c r="U959" s="470"/>
      <c r="V959" s="470"/>
      <c r="W959" s="470"/>
      <c r="X959" s="470"/>
      <c r="Y959" s="470"/>
      <c r="Z959" s="470">
        <v>775.75</v>
      </c>
      <c r="AA959" s="470">
        <v>725</v>
      </c>
      <c r="AB959" s="470"/>
      <c r="AC959" s="470">
        <v>14.5</v>
      </c>
      <c r="AD959" s="470"/>
      <c r="AE959" s="470">
        <v>36.25</v>
      </c>
      <c r="AF959" s="470">
        <v>775.75</v>
      </c>
      <c r="AG959" s="476">
        <v>725</v>
      </c>
      <c r="AH959" s="470"/>
      <c r="AI959" s="470">
        <v>14.5</v>
      </c>
      <c r="AJ959" s="470"/>
      <c r="AK959" s="470">
        <v>36.25</v>
      </c>
      <c r="AL959" s="477"/>
      <c r="AM959" s="281"/>
      <c r="AS959" s="267">
        <f t="shared" si="241"/>
        <v>26.75</v>
      </c>
      <c r="AT959" s="267">
        <f t="shared" si="242"/>
        <v>725</v>
      </c>
      <c r="AU959" s="267">
        <f t="shared" si="243"/>
        <v>0</v>
      </c>
    </row>
    <row r="960" spans="1:49" ht="102" hidden="1" outlineLevel="1">
      <c r="A960" s="466"/>
      <c r="B960" s="468" t="s">
        <v>2760</v>
      </c>
      <c r="C960" s="467"/>
      <c r="D960" s="466" t="s">
        <v>226</v>
      </c>
      <c r="E960" s="466" t="s">
        <v>2761</v>
      </c>
      <c r="F960" s="466" t="s">
        <v>2756</v>
      </c>
      <c r="G960" s="466">
        <v>2018</v>
      </c>
      <c r="H960" s="466"/>
      <c r="I960" s="470">
        <v>802.5</v>
      </c>
      <c r="J960" s="470">
        <v>750</v>
      </c>
      <c r="K960" s="470"/>
      <c r="L960" s="470">
        <v>15</v>
      </c>
      <c r="M960" s="470">
        <v>37.5</v>
      </c>
      <c r="N960" s="349"/>
      <c r="O960" s="470">
        <f t="shared" si="251"/>
        <v>803</v>
      </c>
      <c r="P960" s="470">
        <v>750</v>
      </c>
      <c r="Q960" s="349"/>
      <c r="R960" s="470">
        <v>15</v>
      </c>
      <c r="S960" s="470">
        <v>38</v>
      </c>
      <c r="T960" s="470"/>
      <c r="U960" s="470"/>
      <c r="V960" s="470"/>
      <c r="W960" s="470"/>
      <c r="X960" s="470"/>
      <c r="Y960" s="470"/>
      <c r="Z960" s="470">
        <v>775.75</v>
      </c>
      <c r="AA960" s="470">
        <v>725</v>
      </c>
      <c r="AB960" s="470"/>
      <c r="AC960" s="470">
        <v>14.5</v>
      </c>
      <c r="AD960" s="470"/>
      <c r="AE960" s="470">
        <v>36.25</v>
      </c>
      <c r="AF960" s="470">
        <v>775.75</v>
      </c>
      <c r="AG960" s="476">
        <v>725</v>
      </c>
      <c r="AH960" s="470"/>
      <c r="AI960" s="470">
        <v>14.5</v>
      </c>
      <c r="AJ960" s="470"/>
      <c r="AK960" s="470">
        <v>36.25</v>
      </c>
      <c r="AL960" s="477"/>
      <c r="AM960" s="281"/>
      <c r="AS960" s="267">
        <f t="shared" si="241"/>
        <v>26.75</v>
      </c>
      <c r="AT960" s="267">
        <f t="shared" si="242"/>
        <v>725</v>
      </c>
      <c r="AU960" s="267">
        <f t="shared" si="243"/>
        <v>0</v>
      </c>
    </row>
    <row r="961" spans="1:47" ht="38.25" hidden="1" outlineLevel="1">
      <c r="A961" s="466"/>
      <c r="B961" s="468" t="s">
        <v>2762</v>
      </c>
      <c r="C961" s="467"/>
      <c r="D961" s="466" t="s">
        <v>226</v>
      </c>
      <c r="E961" s="466" t="s">
        <v>122</v>
      </c>
      <c r="F961" s="466" t="s">
        <v>2763</v>
      </c>
      <c r="G961" s="466">
        <v>2018</v>
      </c>
      <c r="H961" s="466"/>
      <c r="I961" s="470">
        <v>802.5</v>
      </c>
      <c r="J961" s="470">
        <v>750</v>
      </c>
      <c r="K961" s="470"/>
      <c r="L961" s="470">
        <v>15</v>
      </c>
      <c r="M961" s="470">
        <v>37.5</v>
      </c>
      <c r="N961" s="349"/>
      <c r="O961" s="470">
        <f t="shared" si="251"/>
        <v>803</v>
      </c>
      <c r="P961" s="470">
        <v>750</v>
      </c>
      <c r="Q961" s="349"/>
      <c r="R961" s="470">
        <v>15</v>
      </c>
      <c r="S961" s="470">
        <v>38</v>
      </c>
      <c r="T961" s="470"/>
      <c r="U961" s="470"/>
      <c r="V961" s="470"/>
      <c r="W961" s="470"/>
      <c r="X961" s="470"/>
      <c r="Y961" s="470"/>
      <c r="Z961" s="470">
        <v>775.75</v>
      </c>
      <c r="AA961" s="470">
        <v>725</v>
      </c>
      <c r="AB961" s="470"/>
      <c r="AC961" s="470">
        <v>14.5</v>
      </c>
      <c r="AD961" s="470"/>
      <c r="AE961" s="470">
        <v>36.25</v>
      </c>
      <c r="AF961" s="470">
        <v>775.75</v>
      </c>
      <c r="AG961" s="476">
        <v>725</v>
      </c>
      <c r="AH961" s="470"/>
      <c r="AI961" s="470">
        <v>14.5</v>
      </c>
      <c r="AJ961" s="470"/>
      <c r="AK961" s="470">
        <v>36.25</v>
      </c>
      <c r="AL961" s="477"/>
      <c r="AM961" s="281"/>
      <c r="AS961" s="267">
        <f t="shared" si="241"/>
        <v>26.75</v>
      </c>
      <c r="AT961" s="267">
        <f t="shared" si="242"/>
        <v>725</v>
      </c>
      <c r="AU961" s="267">
        <f t="shared" si="243"/>
        <v>0</v>
      </c>
    </row>
    <row r="962" spans="1:47" ht="51" hidden="1" outlineLevel="1">
      <c r="A962" s="466"/>
      <c r="B962" s="468" t="s">
        <v>2764</v>
      </c>
      <c r="C962" s="467"/>
      <c r="D962" s="466" t="s">
        <v>226</v>
      </c>
      <c r="E962" s="466" t="s">
        <v>121</v>
      </c>
      <c r="F962" s="466" t="s">
        <v>2765</v>
      </c>
      <c r="G962" s="466">
        <v>2018</v>
      </c>
      <c r="H962" s="466"/>
      <c r="I962" s="470">
        <v>802.5</v>
      </c>
      <c r="J962" s="470">
        <v>750</v>
      </c>
      <c r="K962" s="470"/>
      <c r="L962" s="470">
        <v>15</v>
      </c>
      <c r="M962" s="470">
        <v>37.5</v>
      </c>
      <c r="N962" s="349"/>
      <c r="O962" s="470">
        <f t="shared" si="251"/>
        <v>803</v>
      </c>
      <c r="P962" s="470">
        <v>750</v>
      </c>
      <c r="Q962" s="349"/>
      <c r="R962" s="470">
        <v>15</v>
      </c>
      <c r="S962" s="470">
        <v>38</v>
      </c>
      <c r="T962" s="470"/>
      <c r="U962" s="470"/>
      <c r="V962" s="470"/>
      <c r="W962" s="470"/>
      <c r="X962" s="470"/>
      <c r="Y962" s="470"/>
      <c r="Z962" s="470">
        <v>775.75</v>
      </c>
      <c r="AA962" s="470">
        <v>725</v>
      </c>
      <c r="AB962" s="470"/>
      <c r="AC962" s="470">
        <v>14.5</v>
      </c>
      <c r="AD962" s="470"/>
      <c r="AE962" s="470">
        <v>36.25</v>
      </c>
      <c r="AF962" s="470">
        <v>775.75</v>
      </c>
      <c r="AG962" s="476">
        <v>725</v>
      </c>
      <c r="AH962" s="470"/>
      <c r="AI962" s="470">
        <v>14.5</v>
      </c>
      <c r="AJ962" s="470"/>
      <c r="AK962" s="470">
        <v>36.25</v>
      </c>
      <c r="AL962" s="477"/>
      <c r="AM962" s="281"/>
      <c r="AS962" s="267">
        <f t="shared" si="241"/>
        <v>26.75</v>
      </c>
      <c r="AT962" s="267">
        <f t="shared" si="242"/>
        <v>725</v>
      </c>
      <c r="AU962" s="267">
        <f t="shared" si="243"/>
        <v>0</v>
      </c>
    </row>
    <row r="963" spans="1:47" ht="102" hidden="1" outlineLevel="1">
      <c r="A963" s="466"/>
      <c r="B963" s="468" t="s">
        <v>2766</v>
      </c>
      <c r="C963" s="467"/>
      <c r="D963" s="466" t="s">
        <v>226</v>
      </c>
      <c r="E963" s="466" t="s">
        <v>2767</v>
      </c>
      <c r="F963" s="466" t="s">
        <v>2756</v>
      </c>
      <c r="G963" s="466">
        <v>2018</v>
      </c>
      <c r="H963" s="466"/>
      <c r="I963" s="470">
        <v>802.5</v>
      </c>
      <c r="J963" s="470">
        <v>750</v>
      </c>
      <c r="K963" s="470"/>
      <c r="L963" s="470">
        <v>15</v>
      </c>
      <c r="M963" s="470">
        <v>37.5</v>
      </c>
      <c r="N963" s="349"/>
      <c r="O963" s="470">
        <f t="shared" si="251"/>
        <v>803</v>
      </c>
      <c r="P963" s="470">
        <v>750</v>
      </c>
      <c r="Q963" s="349"/>
      <c r="R963" s="470">
        <v>15</v>
      </c>
      <c r="S963" s="470">
        <v>38</v>
      </c>
      <c r="T963" s="470"/>
      <c r="U963" s="470"/>
      <c r="V963" s="470"/>
      <c r="W963" s="470"/>
      <c r="X963" s="470"/>
      <c r="Y963" s="470"/>
      <c r="Z963" s="470">
        <v>775.75</v>
      </c>
      <c r="AA963" s="470">
        <v>725</v>
      </c>
      <c r="AB963" s="470"/>
      <c r="AC963" s="470">
        <v>14.5</v>
      </c>
      <c r="AD963" s="470"/>
      <c r="AE963" s="470">
        <v>36.25</v>
      </c>
      <c r="AF963" s="470">
        <v>775.75</v>
      </c>
      <c r="AG963" s="476">
        <v>725</v>
      </c>
      <c r="AH963" s="470"/>
      <c r="AI963" s="470">
        <v>14.5</v>
      </c>
      <c r="AJ963" s="470"/>
      <c r="AK963" s="470">
        <v>36.25</v>
      </c>
      <c r="AL963" s="477"/>
      <c r="AM963" s="281"/>
      <c r="AS963" s="267">
        <f t="shared" si="241"/>
        <v>26.75</v>
      </c>
      <c r="AT963" s="267">
        <f t="shared" si="242"/>
        <v>725</v>
      </c>
      <c r="AU963" s="267">
        <f t="shared" si="243"/>
        <v>0</v>
      </c>
    </row>
    <row r="964" spans="1:47" ht="51" hidden="1" outlineLevel="1">
      <c r="A964" s="466"/>
      <c r="B964" s="468" t="s">
        <v>2768</v>
      </c>
      <c r="C964" s="467"/>
      <c r="D964" s="466" t="s">
        <v>226</v>
      </c>
      <c r="E964" s="466" t="s">
        <v>123</v>
      </c>
      <c r="F964" s="466" t="s">
        <v>2769</v>
      </c>
      <c r="G964" s="466">
        <v>2018</v>
      </c>
      <c r="H964" s="466"/>
      <c r="I964" s="470">
        <v>802.5</v>
      </c>
      <c r="J964" s="470">
        <v>750</v>
      </c>
      <c r="K964" s="470"/>
      <c r="L964" s="470">
        <v>15</v>
      </c>
      <c r="M964" s="470">
        <v>37.5</v>
      </c>
      <c r="N964" s="349"/>
      <c r="O964" s="470">
        <f t="shared" si="251"/>
        <v>803</v>
      </c>
      <c r="P964" s="470">
        <v>750</v>
      </c>
      <c r="Q964" s="349"/>
      <c r="R964" s="470">
        <v>15</v>
      </c>
      <c r="S964" s="470">
        <v>38</v>
      </c>
      <c r="T964" s="470"/>
      <c r="U964" s="470"/>
      <c r="V964" s="470"/>
      <c r="W964" s="470"/>
      <c r="X964" s="470"/>
      <c r="Y964" s="470"/>
      <c r="Z964" s="470">
        <v>775.75</v>
      </c>
      <c r="AA964" s="470">
        <v>725</v>
      </c>
      <c r="AB964" s="470"/>
      <c r="AC964" s="470">
        <v>14.5</v>
      </c>
      <c r="AD964" s="470"/>
      <c r="AE964" s="470">
        <v>36.25</v>
      </c>
      <c r="AF964" s="470">
        <v>775.75</v>
      </c>
      <c r="AG964" s="476">
        <v>725</v>
      </c>
      <c r="AH964" s="470"/>
      <c r="AI964" s="470">
        <v>14.5</v>
      </c>
      <c r="AJ964" s="470"/>
      <c r="AK964" s="470">
        <v>36.25</v>
      </c>
      <c r="AL964" s="477"/>
      <c r="AM964" s="281"/>
      <c r="AS964" s="267">
        <f t="shared" si="241"/>
        <v>26.75</v>
      </c>
      <c r="AT964" s="267">
        <f t="shared" si="242"/>
        <v>725</v>
      </c>
      <c r="AU964" s="267">
        <f t="shared" si="243"/>
        <v>0</v>
      </c>
    </row>
    <row r="965" spans="1:47" ht="51" hidden="1" outlineLevel="1">
      <c r="A965" s="466"/>
      <c r="B965" s="468" t="s">
        <v>2770</v>
      </c>
      <c r="C965" s="467"/>
      <c r="D965" s="466" t="s">
        <v>226</v>
      </c>
      <c r="E965" s="466" t="s">
        <v>2771</v>
      </c>
      <c r="F965" s="466" t="s">
        <v>2769</v>
      </c>
      <c r="G965" s="466">
        <v>2018</v>
      </c>
      <c r="H965" s="466"/>
      <c r="I965" s="470">
        <v>802.5</v>
      </c>
      <c r="J965" s="470">
        <v>750</v>
      </c>
      <c r="K965" s="470"/>
      <c r="L965" s="470">
        <v>15</v>
      </c>
      <c r="M965" s="470">
        <v>37.5</v>
      </c>
      <c r="N965" s="349"/>
      <c r="O965" s="470">
        <f t="shared" si="251"/>
        <v>803</v>
      </c>
      <c r="P965" s="470">
        <v>750</v>
      </c>
      <c r="Q965" s="349"/>
      <c r="R965" s="470">
        <v>15</v>
      </c>
      <c r="S965" s="470">
        <v>38</v>
      </c>
      <c r="T965" s="470"/>
      <c r="U965" s="470"/>
      <c r="V965" s="470"/>
      <c r="W965" s="470"/>
      <c r="X965" s="470"/>
      <c r="Y965" s="470"/>
      <c r="Z965" s="470">
        <v>775.75</v>
      </c>
      <c r="AA965" s="470">
        <v>725</v>
      </c>
      <c r="AB965" s="470"/>
      <c r="AC965" s="470">
        <v>14.5</v>
      </c>
      <c r="AD965" s="470"/>
      <c r="AE965" s="470">
        <v>36.25</v>
      </c>
      <c r="AF965" s="470">
        <v>775.75</v>
      </c>
      <c r="AG965" s="476">
        <v>725</v>
      </c>
      <c r="AH965" s="470"/>
      <c r="AI965" s="470">
        <v>14.5</v>
      </c>
      <c r="AJ965" s="470"/>
      <c r="AK965" s="470">
        <v>36.25</v>
      </c>
      <c r="AL965" s="477"/>
      <c r="AM965" s="281"/>
      <c r="AS965" s="267">
        <f t="shared" si="241"/>
        <v>26.75</v>
      </c>
      <c r="AT965" s="267">
        <f t="shared" si="242"/>
        <v>725</v>
      </c>
      <c r="AU965" s="267">
        <f t="shared" si="243"/>
        <v>0</v>
      </c>
    </row>
    <row r="966" spans="1:47" ht="102" hidden="1" outlineLevel="1">
      <c r="A966" s="466"/>
      <c r="B966" s="468" t="s">
        <v>2772</v>
      </c>
      <c r="C966" s="467"/>
      <c r="D966" s="466" t="s">
        <v>226</v>
      </c>
      <c r="E966" s="466" t="s">
        <v>2773</v>
      </c>
      <c r="F966" s="466" t="s">
        <v>2756</v>
      </c>
      <c r="G966" s="466">
        <v>2018</v>
      </c>
      <c r="H966" s="466"/>
      <c r="I966" s="470">
        <v>802.5</v>
      </c>
      <c r="J966" s="470">
        <v>750</v>
      </c>
      <c r="K966" s="470"/>
      <c r="L966" s="470">
        <v>15</v>
      </c>
      <c r="M966" s="470">
        <v>37.5</v>
      </c>
      <c r="N966" s="349"/>
      <c r="O966" s="470">
        <f t="shared" si="251"/>
        <v>803</v>
      </c>
      <c r="P966" s="470">
        <v>750</v>
      </c>
      <c r="Q966" s="349"/>
      <c r="R966" s="470">
        <v>15</v>
      </c>
      <c r="S966" s="470">
        <v>38</v>
      </c>
      <c r="T966" s="470"/>
      <c r="U966" s="470"/>
      <c r="V966" s="470"/>
      <c r="W966" s="470"/>
      <c r="X966" s="470"/>
      <c r="Y966" s="470"/>
      <c r="Z966" s="470">
        <v>775.75</v>
      </c>
      <c r="AA966" s="470">
        <v>725</v>
      </c>
      <c r="AB966" s="470"/>
      <c r="AC966" s="470">
        <v>14.5</v>
      </c>
      <c r="AD966" s="470"/>
      <c r="AE966" s="470">
        <v>36.25</v>
      </c>
      <c r="AF966" s="470">
        <v>775.75</v>
      </c>
      <c r="AG966" s="476">
        <v>725</v>
      </c>
      <c r="AH966" s="470"/>
      <c r="AI966" s="470">
        <v>14.5</v>
      </c>
      <c r="AJ966" s="470"/>
      <c r="AK966" s="470">
        <v>36.25</v>
      </c>
      <c r="AL966" s="477"/>
      <c r="AM966" s="281"/>
      <c r="AS966" s="267">
        <f t="shared" si="241"/>
        <v>26.75</v>
      </c>
      <c r="AT966" s="267">
        <f t="shared" si="242"/>
        <v>725</v>
      </c>
      <c r="AU966" s="267">
        <f t="shared" si="243"/>
        <v>0</v>
      </c>
    </row>
    <row r="967" spans="1:47" ht="102" hidden="1" outlineLevel="1">
      <c r="A967" s="466"/>
      <c r="B967" s="468" t="s">
        <v>2774</v>
      </c>
      <c r="C967" s="467"/>
      <c r="D967" s="466" t="s">
        <v>226</v>
      </c>
      <c r="E967" s="466" t="s">
        <v>2775</v>
      </c>
      <c r="F967" s="466" t="s">
        <v>2756</v>
      </c>
      <c r="G967" s="466">
        <v>2018</v>
      </c>
      <c r="H967" s="466"/>
      <c r="I967" s="470">
        <v>802.5</v>
      </c>
      <c r="J967" s="470">
        <v>750</v>
      </c>
      <c r="K967" s="470"/>
      <c r="L967" s="470">
        <v>15</v>
      </c>
      <c r="M967" s="470">
        <v>37.5</v>
      </c>
      <c r="N967" s="349"/>
      <c r="O967" s="470">
        <f t="shared" si="251"/>
        <v>803</v>
      </c>
      <c r="P967" s="470">
        <v>750</v>
      </c>
      <c r="Q967" s="349"/>
      <c r="R967" s="470">
        <v>15</v>
      </c>
      <c r="S967" s="470">
        <v>38</v>
      </c>
      <c r="T967" s="470"/>
      <c r="U967" s="470"/>
      <c r="V967" s="470"/>
      <c r="W967" s="470"/>
      <c r="X967" s="470"/>
      <c r="Y967" s="470"/>
      <c r="Z967" s="470">
        <v>775.75</v>
      </c>
      <c r="AA967" s="470">
        <v>725</v>
      </c>
      <c r="AB967" s="470"/>
      <c r="AC967" s="470">
        <v>14.5</v>
      </c>
      <c r="AD967" s="470"/>
      <c r="AE967" s="470">
        <v>36.25</v>
      </c>
      <c r="AF967" s="470">
        <v>775.75</v>
      </c>
      <c r="AG967" s="476">
        <v>725</v>
      </c>
      <c r="AH967" s="470"/>
      <c r="AI967" s="470">
        <v>14.5</v>
      </c>
      <c r="AJ967" s="470"/>
      <c r="AK967" s="470">
        <v>36.25</v>
      </c>
      <c r="AL967" s="477"/>
      <c r="AM967" s="281"/>
      <c r="AS967" s="267">
        <f t="shared" si="241"/>
        <v>26.75</v>
      </c>
      <c r="AT967" s="267">
        <f t="shared" si="242"/>
        <v>725</v>
      </c>
      <c r="AU967" s="267">
        <f t="shared" si="243"/>
        <v>0</v>
      </c>
    </row>
    <row r="968" spans="1:47" ht="153" hidden="1" outlineLevel="1">
      <c r="A968" s="466"/>
      <c r="B968" s="468" t="s">
        <v>2776</v>
      </c>
      <c r="C968" s="467"/>
      <c r="D968" s="466" t="s">
        <v>226</v>
      </c>
      <c r="E968" s="466" t="s">
        <v>227</v>
      </c>
      <c r="F968" s="466" t="s">
        <v>2777</v>
      </c>
      <c r="G968" s="466">
        <v>2018</v>
      </c>
      <c r="H968" s="466"/>
      <c r="I968" s="470">
        <v>726.53</v>
      </c>
      <c r="J968" s="470">
        <v>679</v>
      </c>
      <c r="K968" s="470"/>
      <c r="L968" s="470">
        <v>13.58</v>
      </c>
      <c r="M968" s="470">
        <v>33.950000000000003</v>
      </c>
      <c r="N968" s="349"/>
      <c r="O968" s="470">
        <f t="shared" si="251"/>
        <v>727</v>
      </c>
      <c r="P968" s="470">
        <v>679</v>
      </c>
      <c r="Q968" s="349"/>
      <c r="R968" s="470">
        <v>14</v>
      </c>
      <c r="S968" s="470">
        <v>34</v>
      </c>
      <c r="T968" s="470"/>
      <c r="U968" s="470"/>
      <c r="V968" s="470"/>
      <c r="W968" s="470"/>
      <c r="X968" s="470"/>
      <c r="Y968" s="470"/>
      <c r="Z968" s="470">
        <v>700.85</v>
      </c>
      <c r="AA968" s="470">
        <v>655</v>
      </c>
      <c r="AB968" s="470"/>
      <c r="AC968" s="470">
        <v>13.1</v>
      </c>
      <c r="AD968" s="470"/>
      <c r="AE968" s="470">
        <v>32.75</v>
      </c>
      <c r="AF968" s="470">
        <v>700.85</v>
      </c>
      <c r="AG968" s="476">
        <v>655</v>
      </c>
      <c r="AH968" s="470"/>
      <c r="AI968" s="470">
        <v>13.1</v>
      </c>
      <c r="AJ968" s="470"/>
      <c r="AK968" s="470">
        <v>32.75</v>
      </c>
      <c r="AL968" s="477"/>
      <c r="AM968" s="281"/>
      <c r="AS968" s="267">
        <f t="shared" si="241"/>
        <v>25.67999999999995</v>
      </c>
      <c r="AT968" s="267">
        <f t="shared" si="242"/>
        <v>655</v>
      </c>
      <c r="AU968" s="267">
        <f t="shared" si="243"/>
        <v>0</v>
      </c>
    </row>
    <row r="969" spans="1:47" ht="153" hidden="1" outlineLevel="1">
      <c r="A969" s="466"/>
      <c r="B969" s="468" t="s">
        <v>2778</v>
      </c>
      <c r="C969" s="467"/>
      <c r="D969" s="466" t="s">
        <v>2742</v>
      </c>
      <c r="E969" s="466" t="s">
        <v>238</v>
      </c>
      <c r="F969" s="466" t="s">
        <v>2779</v>
      </c>
      <c r="G969" s="466" t="s">
        <v>522</v>
      </c>
      <c r="H969" s="466"/>
      <c r="I969" s="470">
        <v>352.03</v>
      </c>
      <c r="J969" s="470">
        <v>329</v>
      </c>
      <c r="K969" s="470"/>
      <c r="L969" s="470">
        <v>6.58</v>
      </c>
      <c r="M969" s="470">
        <v>16.45</v>
      </c>
      <c r="N969" s="349"/>
      <c r="O969" s="470">
        <f t="shared" si="251"/>
        <v>352</v>
      </c>
      <c r="P969" s="470">
        <v>329</v>
      </c>
      <c r="Q969" s="349"/>
      <c r="R969" s="470">
        <v>7</v>
      </c>
      <c r="S969" s="470">
        <v>16</v>
      </c>
      <c r="T969" s="470"/>
      <c r="U969" s="470"/>
      <c r="V969" s="470"/>
      <c r="W969" s="470"/>
      <c r="X969" s="470"/>
      <c r="Y969" s="470"/>
      <c r="Z969" s="470">
        <v>352.03</v>
      </c>
      <c r="AA969" s="470">
        <v>329</v>
      </c>
      <c r="AB969" s="470"/>
      <c r="AC969" s="470">
        <v>6.58</v>
      </c>
      <c r="AD969" s="470"/>
      <c r="AE969" s="470">
        <v>16.45</v>
      </c>
      <c r="AF969" s="470">
        <v>352.03</v>
      </c>
      <c r="AG969" s="476">
        <v>329</v>
      </c>
      <c r="AH969" s="470"/>
      <c r="AI969" s="470">
        <v>6.58</v>
      </c>
      <c r="AJ969" s="470"/>
      <c r="AK969" s="470">
        <v>16.45</v>
      </c>
      <c r="AL969" s="477" t="s">
        <v>761</v>
      </c>
      <c r="AM969" s="281"/>
      <c r="AS969" s="267">
        <f t="shared" si="241"/>
        <v>0</v>
      </c>
      <c r="AT969" s="267">
        <f t="shared" si="242"/>
        <v>329</v>
      </c>
      <c r="AU969" s="267">
        <f t="shared" si="243"/>
        <v>0</v>
      </c>
    </row>
    <row r="970" spans="1:47" ht="153" hidden="1" outlineLevel="1">
      <c r="A970" s="466"/>
      <c r="B970" s="468" t="s">
        <v>2661</v>
      </c>
      <c r="C970" s="467"/>
      <c r="D970" s="466" t="s">
        <v>2708</v>
      </c>
      <c r="E970" s="466" t="s">
        <v>278</v>
      </c>
      <c r="F970" s="466" t="s">
        <v>2779</v>
      </c>
      <c r="G970" s="466" t="s">
        <v>522</v>
      </c>
      <c r="H970" s="466"/>
      <c r="I970" s="470">
        <v>352.03</v>
      </c>
      <c r="J970" s="470">
        <v>329</v>
      </c>
      <c r="K970" s="470"/>
      <c r="L970" s="470">
        <v>6.58</v>
      </c>
      <c r="M970" s="470">
        <v>16.45</v>
      </c>
      <c r="N970" s="349"/>
      <c r="O970" s="470">
        <f t="shared" si="251"/>
        <v>352</v>
      </c>
      <c r="P970" s="470">
        <v>329</v>
      </c>
      <c r="Q970" s="349"/>
      <c r="R970" s="470">
        <v>7</v>
      </c>
      <c r="S970" s="470">
        <v>16</v>
      </c>
      <c r="T970" s="470"/>
      <c r="U970" s="470"/>
      <c r="V970" s="470"/>
      <c r="W970" s="470"/>
      <c r="X970" s="470"/>
      <c r="Y970" s="470"/>
      <c r="Z970" s="470">
        <v>352.03</v>
      </c>
      <c r="AA970" s="470">
        <v>329</v>
      </c>
      <c r="AB970" s="470"/>
      <c r="AC970" s="470">
        <v>6.58</v>
      </c>
      <c r="AD970" s="470"/>
      <c r="AE970" s="470">
        <v>16.45</v>
      </c>
      <c r="AF970" s="470">
        <v>352.03</v>
      </c>
      <c r="AG970" s="476">
        <v>329</v>
      </c>
      <c r="AH970" s="470"/>
      <c r="AI970" s="470">
        <v>6.58</v>
      </c>
      <c r="AJ970" s="470"/>
      <c r="AK970" s="470">
        <v>16.45</v>
      </c>
      <c r="AL970" s="477" t="s">
        <v>761</v>
      </c>
      <c r="AM970" s="281"/>
      <c r="AS970" s="267">
        <f t="shared" si="241"/>
        <v>0</v>
      </c>
      <c r="AT970" s="267">
        <f t="shared" si="242"/>
        <v>329</v>
      </c>
      <c r="AU970" s="267">
        <f t="shared" si="243"/>
        <v>0</v>
      </c>
    </row>
    <row r="971" spans="1:47" ht="153" hidden="1" outlineLevel="1">
      <c r="A971" s="466"/>
      <c r="B971" s="468" t="s">
        <v>372</v>
      </c>
      <c r="C971" s="467"/>
      <c r="D971" s="466" t="s">
        <v>2650</v>
      </c>
      <c r="E971" s="466" t="s">
        <v>243</v>
      </c>
      <c r="F971" s="466" t="s">
        <v>2780</v>
      </c>
      <c r="G971" s="466" t="s">
        <v>522</v>
      </c>
      <c r="H971" s="466"/>
      <c r="I971" s="470">
        <v>350.96</v>
      </c>
      <c r="J971" s="470">
        <v>328</v>
      </c>
      <c r="K971" s="470"/>
      <c r="L971" s="470">
        <v>6.56</v>
      </c>
      <c r="M971" s="470">
        <v>16.399999999999999</v>
      </c>
      <c r="N971" s="349"/>
      <c r="O971" s="470">
        <f t="shared" si="251"/>
        <v>351</v>
      </c>
      <c r="P971" s="470">
        <v>328</v>
      </c>
      <c r="Q971" s="349"/>
      <c r="R971" s="470">
        <v>7</v>
      </c>
      <c r="S971" s="470">
        <v>16</v>
      </c>
      <c r="T971" s="470"/>
      <c r="U971" s="470"/>
      <c r="V971" s="470"/>
      <c r="W971" s="470"/>
      <c r="X971" s="470"/>
      <c r="Y971" s="470"/>
      <c r="Z971" s="470">
        <v>350.96</v>
      </c>
      <c r="AA971" s="470">
        <v>328</v>
      </c>
      <c r="AB971" s="470"/>
      <c r="AC971" s="470">
        <v>6.56</v>
      </c>
      <c r="AD971" s="470"/>
      <c r="AE971" s="470">
        <v>16.399999999999999</v>
      </c>
      <c r="AF971" s="470">
        <v>350.96</v>
      </c>
      <c r="AG971" s="476">
        <v>328</v>
      </c>
      <c r="AH971" s="470"/>
      <c r="AI971" s="470">
        <v>6.56</v>
      </c>
      <c r="AJ971" s="470"/>
      <c r="AK971" s="470">
        <v>16.399999999999999</v>
      </c>
      <c r="AL971" s="477" t="s">
        <v>761</v>
      </c>
      <c r="AM971" s="281"/>
      <c r="AS971" s="267">
        <f t="shared" si="241"/>
        <v>0</v>
      </c>
      <c r="AT971" s="267">
        <f t="shared" si="242"/>
        <v>328</v>
      </c>
      <c r="AU971" s="267">
        <f t="shared" si="243"/>
        <v>0</v>
      </c>
    </row>
    <row r="972" spans="1:47" ht="153" hidden="1" outlineLevel="1">
      <c r="A972" s="466"/>
      <c r="B972" s="468" t="s">
        <v>2781</v>
      </c>
      <c r="C972" s="467"/>
      <c r="D972" s="466" t="s">
        <v>2654</v>
      </c>
      <c r="E972" s="466" t="s">
        <v>233</v>
      </c>
      <c r="F972" s="466" t="s">
        <v>2779</v>
      </c>
      <c r="G972" s="466" t="s">
        <v>522</v>
      </c>
      <c r="H972" s="466"/>
      <c r="I972" s="470">
        <v>352.03</v>
      </c>
      <c r="J972" s="470">
        <v>329</v>
      </c>
      <c r="K972" s="470"/>
      <c r="L972" s="470">
        <v>6.58</v>
      </c>
      <c r="M972" s="470">
        <v>16.45</v>
      </c>
      <c r="N972" s="349"/>
      <c r="O972" s="470">
        <f t="shared" si="251"/>
        <v>352</v>
      </c>
      <c r="P972" s="470">
        <v>329</v>
      </c>
      <c r="Q972" s="349"/>
      <c r="R972" s="470">
        <v>7</v>
      </c>
      <c r="S972" s="470">
        <v>16</v>
      </c>
      <c r="T972" s="470"/>
      <c r="U972" s="470"/>
      <c r="V972" s="470"/>
      <c r="W972" s="470"/>
      <c r="X972" s="470"/>
      <c r="Y972" s="470"/>
      <c r="Z972" s="470">
        <v>352.03</v>
      </c>
      <c r="AA972" s="470">
        <v>329</v>
      </c>
      <c r="AB972" s="470"/>
      <c r="AC972" s="470">
        <v>6.58</v>
      </c>
      <c r="AD972" s="470"/>
      <c r="AE972" s="470">
        <v>16.45</v>
      </c>
      <c r="AF972" s="470">
        <v>352.03</v>
      </c>
      <c r="AG972" s="476">
        <v>329</v>
      </c>
      <c r="AH972" s="470"/>
      <c r="AI972" s="470">
        <v>6.58</v>
      </c>
      <c r="AJ972" s="470"/>
      <c r="AK972" s="470">
        <v>16.45</v>
      </c>
      <c r="AL972" s="477" t="s">
        <v>761</v>
      </c>
      <c r="AM972" s="281"/>
      <c r="AS972" s="267">
        <f t="shared" si="241"/>
        <v>0</v>
      </c>
      <c r="AT972" s="267">
        <f t="shared" si="242"/>
        <v>329</v>
      </c>
      <c r="AU972" s="267">
        <f t="shared" si="243"/>
        <v>0</v>
      </c>
    </row>
    <row r="973" spans="1:47" ht="38.25" hidden="1" outlineLevel="1">
      <c r="A973" s="466"/>
      <c r="B973" s="468" t="s">
        <v>2782</v>
      </c>
      <c r="C973" s="467"/>
      <c r="D973" s="466" t="s">
        <v>2658</v>
      </c>
      <c r="E973" s="466" t="s">
        <v>320</v>
      </c>
      <c r="F973" s="466" t="s">
        <v>2783</v>
      </c>
      <c r="G973" s="466" t="s">
        <v>522</v>
      </c>
      <c r="H973" s="466"/>
      <c r="I973" s="470">
        <v>352.03</v>
      </c>
      <c r="J973" s="470">
        <v>329</v>
      </c>
      <c r="K973" s="470"/>
      <c r="L973" s="470">
        <v>6.58</v>
      </c>
      <c r="M973" s="470">
        <v>16.45</v>
      </c>
      <c r="N973" s="349"/>
      <c r="O973" s="470">
        <f t="shared" si="251"/>
        <v>352</v>
      </c>
      <c r="P973" s="470">
        <v>329</v>
      </c>
      <c r="Q973" s="349"/>
      <c r="R973" s="470">
        <v>7</v>
      </c>
      <c r="S973" s="470">
        <v>16</v>
      </c>
      <c r="T973" s="470"/>
      <c r="U973" s="470"/>
      <c r="V973" s="470"/>
      <c r="W973" s="470"/>
      <c r="X973" s="470"/>
      <c r="Y973" s="470"/>
      <c r="Z973" s="470">
        <v>352.03</v>
      </c>
      <c r="AA973" s="470">
        <v>329</v>
      </c>
      <c r="AB973" s="470"/>
      <c r="AC973" s="470">
        <v>6.58</v>
      </c>
      <c r="AD973" s="470"/>
      <c r="AE973" s="470">
        <v>16.45</v>
      </c>
      <c r="AF973" s="470">
        <v>352.03</v>
      </c>
      <c r="AG973" s="476">
        <v>329</v>
      </c>
      <c r="AH973" s="470"/>
      <c r="AI973" s="470">
        <v>6.58</v>
      </c>
      <c r="AJ973" s="470"/>
      <c r="AK973" s="470">
        <v>16.45</v>
      </c>
      <c r="AL973" s="477" t="s">
        <v>761</v>
      </c>
      <c r="AM973" s="281"/>
      <c r="AS973" s="267">
        <f t="shared" ref="AS973:AS1024" si="252">I973-W973-AF973</f>
        <v>0</v>
      </c>
      <c r="AT973" s="267">
        <f t="shared" ref="AT973:AT1024" si="253">AF973-AH973-AI973-AK973</f>
        <v>329</v>
      </c>
      <c r="AU973" s="267">
        <f t="shared" ref="AU973:AU1024" si="254">AG973-AT973</f>
        <v>0</v>
      </c>
    </row>
    <row r="974" spans="1:47" ht="153" hidden="1" outlineLevel="1">
      <c r="A974" s="466"/>
      <c r="B974" s="468" t="s">
        <v>2784</v>
      </c>
      <c r="C974" s="467"/>
      <c r="D974" s="466" t="s">
        <v>2737</v>
      </c>
      <c r="E974" s="466" t="s">
        <v>283</v>
      </c>
      <c r="F974" s="466" t="s">
        <v>2779</v>
      </c>
      <c r="G974" s="466" t="s">
        <v>522</v>
      </c>
      <c r="H974" s="466"/>
      <c r="I974" s="470">
        <v>352.03</v>
      </c>
      <c r="J974" s="470">
        <v>329</v>
      </c>
      <c r="K974" s="470"/>
      <c r="L974" s="470">
        <v>6.58</v>
      </c>
      <c r="M974" s="470">
        <v>16.45</v>
      </c>
      <c r="N974" s="349"/>
      <c r="O974" s="470">
        <f t="shared" si="251"/>
        <v>352</v>
      </c>
      <c r="P974" s="470">
        <v>329</v>
      </c>
      <c r="Q974" s="349"/>
      <c r="R974" s="470">
        <v>7</v>
      </c>
      <c r="S974" s="470">
        <v>16</v>
      </c>
      <c r="T974" s="470"/>
      <c r="U974" s="470"/>
      <c r="V974" s="470"/>
      <c r="W974" s="470"/>
      <c r="X974" s="470"/>
      <c r="Y974" s="470"/>
      <c r="Z974" s="470">
        <v>352.03</v>
      </c>
      <c r="AA974" s="470">
        <v>329</v>
      </c>
      <c r="AB974" s="470"/>
      <c r="AC974" s="470">
        <v>6.58</v>
      </c>
      <c r="AD974" s="470"/>
      <c r="AE974" s="470">
        <v>16.45</v>
      </c>
      <c r="AF974" s="470">
        <v>352.03</v>
      </c>
      <c r="AG974" s="476">
        <v>329</v>
      </c>
      <c r="AH974" s="470"/>
      <c r="AI974" s="470">
        <v>6.58</v>
      </c>
      <c r="AJ974" s="470"/>
      <c r="AK974" s="470">
        <v>16.45</v>
      </c>
      <c r="AL974" s="477" t="s">
        <v>761</v>
      </c>
      <c r="AM974" s="281"/>
      <c r="AS974" s="267">
        <f t="shared" si="252"/>
        <v>0</v>
      </c>
      <c r="AT974" s="267">
        <f t="shared" si="253"/>
        <v>329</v>
      </c>
      <c r="AU974" s="267">
        <f t="shared" si="254"/>
        <v>0</v>
      </c>
    </row>
    <row r="975" spans="1:47" ht="51" hidden="1" outlineLevel="1">
      <c r="A975" s="466"/>
      <c r="B975" s="468" t="s">
        <v>2785</v>
      </c>
      <c r="C975" s="467"/>
      <c r="D975" s="466" t="s">
        <v>2678</v>
      </c>
      <c r="E975" s="466" t="s">
        <v>288</v>
      </c>
      <c r="F975" s="466" t="s">
        <v>2765</v>
      </c>
      <c r="G975" s="466" t="s">
        <v>522</v>
      </c>
      <c r="H975" s="466"/>
      <c r="I975" s="470">
        <v>352.03</v>
      </c>
      <c r="J975" s="470">
        <v>329</v>
      </c>
      <c r="K975" s="470"/>
      <c r="L975" s="470">
        <v>6.58</v>
      </c>
      <c r="M975" s="470">
        <v>16.45</v>
      </c>
      <c r="N975" s="349"/>
      <c r="O975" s="470">
        <f t="shared" si="251"/>
        <v>352</v>
      </c>
      <c r="P975" s="470">
        <v>329</v>
      </c>
      <c r="Q975" s="349"/>
      <c r="R975" s="470">
        <v>7</v>
      </c>
      <c r="S975" s="470">
        <v>16</v>
      </c>
      <c r="T975" s="470"/>
      <c r="U975" s="470"/>
      <c r="V975" s="470"/>
      <c r="W975" s="470"/>
      <c r="X975" s="470"/>
      <c r="Y975" s="470"/>
      <c r="Z975" s="470">
        <v>352.03</v>
      </c>
      <c r="AA975" s="470">
        <v>329</v>
      </c>
      <c r="AB975" s="470"/>
      <c r="AC975" s="470">
        <v>6.58</v>
      </c>
      <c r="AD975" s="470"/>
      <c r="AE975" s="470">
        <v>16.45</v>
      </c>
      <c r="AF975" s="470">
        <v>352.03</v>
      </c>
      <c r="AG975" s="476">
        <v>329</v>
      </c>
      <c r="AH975" s="470"/>
      <c r="AI975" s="470">
        <v>6.58</v>
      </c>
      <c r="AJ975" s="470"/>
      <c r="AK975" s="470">
        <v>16.45</v>
      </c>
      <c r="AL975" s="477" t="s">
        <v>761</v>
      </c>
      <c r="AM975" s="281"/>
      <c r="AS975" s="267">
        <f t="shared" si="252"/>
        <v>0</v>
      </c>
      <c r="AT975" s="267">
        <f t="shared" si="253"/>
        <v>329</v>
      </c>
      <c r="AU975" s="267">
        <f t="shared" si="254"/>
        <v>0</v>
      </c>
    </row>
    <row r="976" spans="1:47" ht="153" hidden="1" outlineLevel="1">
      <c r="A976" s="466"/>
      <c r="B976" s="468" t="s">
        <v>2786</v>
      </c>
      <c r="C976" s="467"/>
      <c r="D976" s="466" t="s">
        <v>2787</v>
      </c>
      <c r="E976" s="466" t="s">
        <v>227</v>
      </c>
      <c r="F976" s="466" t="s">
        <v>2780</v>
      </c>
      <c r="G976" s="466" t="s">
        <v>522</v>
      </c>
      <c r="H976" s="466"/>
      <c r="I976" s="470">
        <v>428</v>
      </c>
      <c r="J976" s="470">
        <v>400</v>
      </c>
      <c r="K976" s="470"/>
      <c r="L976" s="470">
        <v>8</v>
      </c>
      <c r="M976" s="470">
        <v>20</v>
      </c>
      <c r="N976" s="349"/>
      <c r="O976" s="470">
        <f t="shared" ref="O976:O1007" si="255">SUM(P976:S976)</f>
        <v>428</v>
      </c>
      <c r="P976" s="470">
        <v>400</v>
      </c>
      <c r="Q976" s="349"/>
      <c r="R976" s="470">
        <v>8</v>
      </c>
      <c r="S976" s="470">
        <v>20</v>
      </c>
      <c r="T976" s="470"/>
      <c r="U976" s="470"/>
      <c r="V976" s="470"/>
      <c r="W976" s="470"/>
      <c r="X976" s="470"/>
      <c r="Y976" s="470"/>
      <c r="Z976" s="470">
        <v>428</v>
      </c>
      <c r="AA976" s="470">
        <v>400</v>
      </c>
      <c r="AB976" s="470"/>
      <c r="AC976" s="470">
        <v>8</v>
      </c>
      <c r="AD976" s="470"/>
      <c r="AE976" s="470">
        <v>20</v>
      </c>
      <c r="AF976" s="470">
        <v>428</v>
      </c>
      <c r="AG976" s="476">
        <v>400</v>
      </c>
      <c r="AH976" s="470"/>
      <c r="AI976" s="470">
        <v>8</v>
      </c>
      <c r="AJ976" s="470"/>
      <c r="AK976" s="470">
        <v>20</v>
      </c>
      <c r="AL976" s="477" t="s">
        <v>761</v>
      </c>
      <c r="AM976" s="281"/>
      <c r="AS976" s="267">
        <f t="shared" si="252"/>
        <v>0</v>
      </c>
      <c r="AT976" s="267">
        <f t="shared" si="253"/>
        <v>400</v>
      </c>
      <c r="AU976" s="267">
        <f t="shared" si="254"/>
        <v>0</v>
      </c>
    </row>
    <row r="977" spans="1:47" ht="153" hidden="1" outlineLevel="1">
      <c r="A977" s="466"/>
      <c r="B977" s="468" t="s">
        <v>382</v>
      </c>
      <c r="C977" s="467"/>
      <c r="D977" s="466" t="s">
        <v>2670</v>
      </c>
      <c r="E977" s="466" t="s">
        <v>293</v>
      </c>
      <c r="F977" s="466" t="s">
        <v>2788</v>
      </c>
      <c r="G977" s="466" t="s">
        <v>522</v>
      </c>
      <c r="H977" s="466"/>
      <c r="I977" s="470">
        <v>350.96</v>
      </c>
      <c r="J977" s="470">
        <v>328</v>
      </c>
      <c r="K977" s="470"/>
      <c r="L977" s="470">
        <v>6.56</v>
      </c>
      <c r="M977" s="470">
        <v>16.399999999999999</v>
      </c>
      <c r="N977" s="349"/>
      <c r="O977" s="470">
        <f t="shared" si="255"/>
        <v>351</v>
      </c>
      <c r="P977" s="470">
        <v>328</v>
      </c>
      <c r="Q977" s="349"/>
      <c r="R977" s="470">
        <v>7</v>
      </c>
      <c r="S977" s="470">
        <v>16</v>
      </c>
      <c r="T977" s="470"/>
      <c r="U977" s="470"/>
      <c r="V977" s="470"/>
      <c r="W977" s="470"/>
      <c r="X977" s="470"/>
      <c r="Y977" s="470"/>
      <c r="Z977" s="470">
        <v>350.96</v>
      </c>
      <c r="AA977" s="470">
        <v>328</v>
      </c>
      <c r="AB977" s="470"/>
      <c r="AC977" s="470">
        <v>6.56</v>
      </c>
      <c r="AD977" s="470"/>
      <c r="AE977" s="470">
        <v>16.399999999999999</v>
      </c>
      <c r="AF977" s="470">
        <v>350.96</v>
      </c>
      <c r="AG977" s="476">
        <v>328</v>
      </c>
      <c r="AH977" s="470"/>
      <c r="AI977" s="470">
        <v>6.56</v>
      </c>
      <c r="AJ977" s="470"/>
      <c r="AK977" s="470">
        <v>16.399999999999999</v>
      </c>
      <c r="AL977" s="477" t="s">
        <v>761</v>
      </c>
      <c r="AM977" s="281"/>
      <c r="AS977" s="267">
        <f t="shared" si="252"/>
        <v>0</v>
      </c>
      <c r="AT977" s="267">
        <f t="shared" si="253"/>
        <v>328</v>
      </c>
      <c r="AU977" s="267">
        <f t="shared" si="254"/>
        <v>0</v>
      </c>
    </row>
    <row r="978" spans="1:47" ht="153" hidden="1" outlineLevel="1">
      <c r="A978" s="466"/>
      <c r="B978" s="468" t="s">
        <v>2789</v>
      </c>
      <c r="C978" s="467"/>
      <c r="D978" s="466" t="s">
        <v>2602</v>
      </c>
      <c r="E978" s="466" t="s">
        <v>306</v>
      </c>
      <c r="F978" s="466" t="s">
        <v>2777</v>
      </c>
      <c r="G978" s="466" t="s">
        <v>522</v>
      </c>
      <c r="H978" s="466"/>
      <c r="I978" s="470">
        <v>352.03</v>
      </c>
      <c r="J978" s="470">
        <v>329</v>
      </c>
      <c r="K978" s="470"/>
      <c r="L978" s="470">
        <v>6.58</v>
      </c>
      <c r="M978" s="470">
        <v>16.45</v>
      </c>
      <c r="N978" s="349"/>
      <c r="O978" s="470">
        <f t="shared" si="255"/>
        <v>352</v>
      </c>
      <c r="P978" s="470">
        <v>329</v>
      </c>
      <c r="Q978" s="349"/>
      <c r="R978" s="470">
        <v>7</v>
      </c>
      <c r="S978" s="470">
        <v>16</v>
      </c>
      <c r="T978" s="470"/>
      <c r="U978" s="470"/>
      <c r="V978" s="470"/>
      <c r="W978" s="470"/>
      <c r="X978" s="470"/>
      <c r="Y978" s="470"/>
      <c r="Z978" s="470">
        <v>352.03</v>
      </c>
      <c r="AA978" s="470">
        <v>329</v>
      </c>
      <c r="AB978" s="470"/>
      <c r="AC978" s="470">
        <v>6.58</v>
      </c>
      <c r="AD978" s="470"/>
      <c r="AE978" s="470">
        <v>16.45</v>
      </c>
      <c r="AF978" s="470">
        <v>352.03</v>
      </c>
      <c r="AG978" s="476">
        <v>329</v>
      </c>
      <c r="AH978" s="470"/>
      <c r="AI978" s="470">
        <v>6.58</v>
      </c>
      <c r="AJ978" s="470"/>
      <c r="AK978" s="470">
        <v>16.45</v>
      </c>
      <c r="AL978" s="477" t="s">
        <v>761</v>
      </c>
      <c r="AM978" s="281"/>
      <c r="AS978" s="267">
        <f t="shared" si="252"/>
        <v>0</v>
      </c>
      <c r="AT978" s="267">
        <f t="shared" si="253"/>
        <v>329</v>
      </c>
      <c r="AU978" s="267">
        <f t="shared" si="254"/>
        <v>0</v>
      </c>
    </row>
    <row r="979" spans="1:47" ht="153" hidden="1" outlineLevel="1">
      <c r="A979" s="466"/>
      <c r="B979" s="468" t="s">
        <v>2790</v>
      </c>
      <c r="C979" s="467"/>
      <c r="D979" s="466" t="s">
        <v>2666</v>
      </c>
      <c r="E979" s="466" t="s">
        <v>311</v>
      </c>
      <c r="F979" s="466" t="s">
        <v>2791</v>
      </c>
      <c r="G979" s="466" t="s">
        <v>522</v>
      </c>
      <c r="H979" s="466"/>
      <c r="I979" s="470">
        <v>352.03</v>
      </c>
      <c r="J979" s="470">
        <v>329</v>
      </c>
      <c r="K979" s="470"/>
      <c r="L979" s="470">
        <v>6.58</v>
      </c>
      <c r="M979" s="470">
        <v>16.45</v>
      </c>
      <c r="N979" s="349"/>
      <c r="O979" s="470">
        <f t="shared" si="255"/>
        <v>352</v>
      </c>
      <c r="P979" s="470">
        <v>329</v>
      </c>
      <c r="Q979" s="349"/>
      <c r="R979" s="470">
        <v>7</v>
      </c>
      <c r="S979" s="470">
        <v>16</v>
      </c>
      <c r="T979" s="470"/>
      <c r="U979" s="470"/>
      <c r="V979" s="470"/>
      <c r="W979" s="470"/>
      <c r="X979" s="470"/>
      <c r="Y979" s="470"/>
      <c r="Z979" s="470">
        <v>352.03</v>
      </c>
      <c r="AA979" s="470">
        <v>329</v>
      </c>
      <c r="AB979" s="470"/>
      <c r="AC979" s="470">
        <v>6.58</v>
      </c>
      <c r="AD979" s="470"/>
      <c r="AE979" s="470">
        <v>16.45</v>
      </c>
      <c r="AF979" s="470">
        <v>352.03</v>
      </c>
      <c r="AG979" s="476">
        <v>329</v>
      </c>
      <c r="AH979" s="470"/>
      <c r="AI979" s="470">
        <v>6.58</v>
      </c>
      <c r="AJ979" s="470"/>
      <c r="AK979" s="470">
        <v>16.45</v>
      </c>
      <c r="AL979" s="477" t="s">
        <v>761</v>
      </c>
      <c r="AM979" s="281"/>
      <c r="AS979" s="267">
        <f t="shared" si="252"/>
        <v>0</v>
      </c>
      <c r="AT979" s="267">
        <f t="shared" si="253"/>
        <v>329</v>
      </c>
      <c r="AU979" s="267">
        <f t="shared" si="254"/>
        <v>0</v>
      </c>
    </row>
    <row r="980" spans="1:47" ht="153" hidden="1" outlineLevel="1">
      <c r="A980" s="466"/>
      <c r="B980" s="467" t="s">
        <v>2792</v>
      </c>
      <c r="C980" s="467"/>
      <c r="D980" s="466" t="s">
        <v>2670</v>
      </c>
      <c r="E980" s="466" t="s">
        <v>384</v>
      </c>
      <c r="F980" s="466" t="s">
        <v>2793</v>
      </c>
      <c r="G980" s="478" t="s">
        <v>2340</v>
      </c>
      <c r="H980" s="466"/>
      <c r="I980" s="470">
        <v>298.23059999999998</v>
      </c>
      <c r="J980" s="470">
        <v>275.2706</v>
      </c>
      <c r="K980" s="470"/>
      <c r="L980" s="470">
        <v>6.56</v>
      </c>
      <c r="M980" s="470">
        <v>16.399999999999999</v>
      </c>
      <c r="N980" s="349"/>
      <c r="O980" s="470">
        <f t="shared" si="255"/>
        <v>0</v>
      </c>
      <c r="P980" s="470"/>
      <c r="Q980" s="349"/>
      <c r="R980" s="470"/>
      <c r="S980" s="470"/>
      <c r="T980" s="470"/>
      <c r="U980" s="470"/>
      <c r="V980" s="470"/>
      <c r="W980" s="470"/>
      <c r="X980" s="470"/>
      <c r="Y980" s="470"/>
      <c r="Z980" s="470">
        <v>267.76321999999999</v>
      </c>
      <c r="AA980" s="470">
        <v>250.24600000000001</v>
      </c>
      <c r="AB980" s="470"/>
      <c r="AC980" s="470">
        <v>5.0049200000000003</v>
      </c>
      <c r="AD980" s="470"/>
      <c r="AE980" s="470">
        <v>12.5123</v>
      </c>
      <c r="AF980" s="470">
        <v>267.76321999999999</v>
      </c>
      <c r="AG980" s="476">
        <v>250.24600000000001</v>
      </c>
      <c r="AH980" s="470"/>
      <c r="AI980" s="470">
        <v>5.0049200000000003</v>
      </c>
      <c r="AJ980" s="470"/>
      <c r="AK980" s="470">
        <v>12.5123</v>
      </c>
      <c r="AL980" s="477" t="s">
        <v>761</v>
      </c>
      <c r="AM980" s="281"/>
      <c r="AS980" s="267">
        <f t="shared" si="252"/>
        <v>30.467379999999991</v>
      </c>
      <c r="AT980" s="267">
        <f t="shared" si="253"/>
        <v>250.24599999999995</v>
      </c>
      <c r="AU980" s="267">
        <f t="shared" si="254"/>
        <v>0</v>
      </c>
    </row>
    <row r="981" spans="1:47" ht="38.25" hidden="1" outlineLevel="1">
      <c r="A981" s="466"/>
      <c r="B981" s="467" t="s">
        <v>2794</v>
      </c>
      <c r="C981" s="467"/>
      <c r="D981" s="466" t="s">
        <v>226</v>
      </c>
      <c r="E981" s="466" t="s">
        <v>413</v>
      </c>
      <c r="F981" s="466" t="s">
        <v>2795</v>
      </c>
      <c r="G981" s="478" t="s">
        <v>2340</v>
      </c>
      <c r="H981" s="466"/>
      <c r="I981" s="470">
        <v>677.92920000000004</v>
      </c>
      <c r="J981" s="470">
        <v>625.42920000000004</v>
      </c>
      <c r="K981" s="470"/>
      <c r="L981" s="470">
        <v>15</v>
      </c>
      <c r="M981" s="470">
        <v>37.5</v>
      </c>
      <c r="N981" s="349"/>
      <c r="O981" s="470">
        <f t="shared" si="255"/>
        <v>0</v>
      </c>
      <c r="P981" s="470"/>
      <c r="Q981" s="349"/>
      <c r="R981" s="470"/>
      <c r="S981" s="470"/>
      <c r="T981" s="470"/>
      <c r="U981" s="470"/>
      <c r="V981" s="470"/>
      <c r="W981" s="470"/>
      <c r="X981" s="470"/>
      <c r="Y981" s="470"/>
      <c r="Z981" s="470">
        <v>608.37203999999997</v>
      </c>
      <c r="AA981" s="470">
        <v>568.572</v>
      </c>
      <c r="AB981" s="470"/>
      <c r="AC981" s="470">
        <v>11.37144</v>
      </c>
      <c r="AD981" s="470"/>
      <c r="AE981" s="470">
        <v>28.428599999999999</v>
      </c>
      <c r="AF981" s="470">
        <v>608.37203999999997</v>
      </c>
      <c r="AG981" s="476">
        <v>568.572</v>
      </c>
      <c r="AH981" s="470"/>
      <c r="AI981" s="470">
        <v>11.37144</v>
      </c>
      <c r="AJ981" s="470"/>
      <c r="AK981" s="470">
        <v>28.428599999999999</v>
      </c>
      <c r="AL981" s="477"/>
      <c r="AM981" s="281"/>
      <c r="AS981" s="267">
        <f t="shared" si="252"/>
        <v>69.557160000000067</v>
      </c>
      <c r="AT981" s="267">
        <f t="shared" si="253"/>
        <v>568.572</v>
      </c>
      <c r="AU981" s="267">
        <f t="shared" si="254"/>
        <v>0</v>
      </c>
    </row>
    <row r="982" spans="1:47" ht="38.25" hidden="1" outlineLevel="1">
      <c r="A982" s="466"/>
      <c r="B982" s="467" t="s">
        <v>2796</v>
      </c>
      <c r="C982" s="467"/>
      <c r="D982" s="466" t="s">
        <v>226</v>
      </c>
      <c r="E982" s="466" t="s">
        <v>123</v>
      </c>
      <c r="F982" s="466" t="s">
        <v>2797</v>
      </c>
      <c r="G982" s="478" t="s">
        <v>2340</v>
      </c>
      <c r="H982" s="466"/>
      <c r="I982" s="470">
        <f>SUM(J982:M982)</f>
        <v>272.5</v>
      </c>
      <c r="J982" s="470">
        <v>220</v>
      </c>
      <c r="K982" s="470"/>
      <c r="L982" s="470">
        <v>15</v>
      </c>
      <c r="M982" s="470">
        <v>37.5</v>
      </c>
      <c r="N982" s="349"/>
      <c r="O982" s="470">
        <f t="shared" si="255"/>
        <v>0</v>
      </c>
      <c r="P982" s="470"/>
      <c r="Q982" s="349"/>
      <c r="R982" s="470"/>
      <c r="S982" s="470"/>
      <c r="T982" s="470"/>
      <c r="U982" s="470"/>
      <c r="V982" s="470"/>
      <c r="W982" s="470"/>
      <c r="X982" s="470"/>
      <c r="Y982" s="470"/>
      <c r="Z982" s="470">
        <v>214</v>
      </c>
      <c r="AA982" s="470">
        <v>200</v>
      </c>
      <c r="AB982" s="483"/>
      <c r="AC982" s="470">
        <v>4</v>
      </c>
      <c r="AD982" s="470"/>
      <c r="AE982" s="470">
        <v>10</v>
      </c>
      <c r="AF982" s="470">
        <v>214</v>
      </c>
      <c r="AG982" s="476">
        <v>200</v>
      </c>
      <c r="AH982" s="470"/>
      <c r="AI982" s="470">
        <v>4</v>
      </c>
      <c r="AJ982" s="470"/>
      <c r="AK982" s="470">
        <v>10</v>
      </c>
      <c r="AL982" s="477"/>
      <c r="AM982" s="281"/>
      <c r="AS982" s="267">
        <f t="shared" si="252"/>
        <v>58.5</v>
      </c>
      <c r="AT982" s="267">
        <f t="shared" si="253"/>
        <v>200</v>
      </c>
      <c r="AU982" s="267">
        <f t="shared" si="254"/>
        <v>0</v>
      </c>
    </row>
    <row r="983" spans="1:47" ht="114.75" hidden="1" outlineLevel="1">
      <c r="A983" s="466"/>
      <c r="B983" s="467" t="s">
        <v>2798</v>
      </c>
      <c r="C983" s="467"/>
      <c r="D983" s="466" t="s">
        <v>226</v>
      </c>
      <c r="E983" s="466" t="s">
        <v>227</v>
      </c>
      <c r="F983" s="466" t="s">
        <v>2799</v>
      </c>
      <c r="G983" s="466" t="s">
        <v>2340</v>
      </c>
      <c r="H983" s="466"/>
      <c r="I983" s="470">
        <v>677.92920000000004</v>
      </c>
      <c r="J983" s="470">
        <v>625.42920000000004</v>
      </c>
      <c r="K983" s="470"/>
      <c r="L983" s="470">
        <v>15</v>
      </c>
      <c r="M983" s="470">
        <v>37.5</v>
      </c>
      <c r="N983" s="349"/>
      <c r="O983" s="470">
        <f t="shared" si="255"/>
        <v>0</v>
      </c>
      <c r="P983" s="470"/>
      <c r="Q983" s="349"/>
      <c r="R983" s="470"/>
      <c r="S983" s="470"/>
      <c r="T983" s="470"/>
      <c r="U983" s="470"/>
      <c r="V983" s="470"/>
      <c r="W983" s="470"/>
      <c r="X983" s="470"/>
      <c r="Y983" s="470"/>
      <c r="Z983" s="470">
        <v>608.37203999999997</v>
      </c>
      <c r="AA983" s="470">
        <v>568.572</v>
      </c>
      <c r="AB983" s="470"/>
      <c r="AC983" s="470">
        <v>11.37144</v>
      </c>
      <c r="AD983" s="470"/>
      <c r="AE983" s="470">
        <v>28.428599999999999</v>
      </c>
      <c r="AF983" s="470">
        <v>608.37203999999997</v>
      </c>
      <c r="AG983" s="476">
        <v>568.572</v>
      </c>
      <c r="AH983" s="470"/>
      <c r="AI983" s="470">
        <v>11.37144</v>
      </c>
      <c r="AJ983" s="470"/>
      <c r="AK983" s="470">
        <v>28.428599999999999</v>
      </c>
      <c r="AL983" s="477"/>
      <c r="AM983" s="281"/>
      <c r="AS983" s="267">
        <f t="shared" si="252"/>
        <v>69.557160000000067</v>
      </c>
      <c r="AT983" s="267">
        <f t="shared" si="253"/>
        <v>568.572</v>
      </c>
      <c r="AU983" s="267">
        <f t="shared" si="254"/>
        <v>0</v>
      </c>
    </row>
    <row r="984" spans="1:47" ht="102" hidden="1" outlineLevel="1">
      <c r="A984" s="466"/>
      <c r="B984" s="467" t="s">
        <v>2800</v>
      </c>
      <c r="C984" s="467"/>
      <c r="D984" s="466" t="s">
        <v>226</v>
      </c>
      <c r="E984" s="466" t="s">
        <v>306</v>
      </c>
      <c r="F984" s="466" t="s">
        <v>2801</v>
      </c>
      <c r="G984" s="466" t="s">
        <v>2340</v>
      </c>
      <c r="H984" s="466"/>
      <c r="I984" s="470">
        <v>677.92920000000004</v>
      </c>
      <c r="J984" s="470">
        <v>625.42920000000004</v>
      </c>
      <c r="K984" s="470"/>
      <c r="L984" s="470">
        <v>15</v>
      </c>
      <c r="M984" s="470">
        <v>37.5</v>
      </c>
      <c r="N984" s="349"/>
      <c r="O984" s="470">
        <f t="shared" si="255"/>
        <v>0</v>
      </c>
      <c r="P984" s="470"/>
      <c r="Q984" s="349"/>
      <c r="R984" s="470"/>
      <c r="S984" s="470"/>
      <c r="T984" s="470"/>
      <c r="U984" s="470"/>
      <c r="V984" s="470"/>
      <c r="W984" s="470"/>
      <c r="X984" s="470"/>
      <c r="Y984" s="470"/>
      <c r="Z984" s="470">
        <v>608.37203999999997</v>
      </c>
      <c r="AA984" s="470">
        <v>568.572</v>
      </c>
      <c r="AB984" s="470"/>
      <c r="AC984" s="470">
        <v>11.37144</v>
      </c>
      <c r="AD984" s="470"/>
      <c r="AE984" s="470">
        <v>28.428599999999999</v>
      </c>
      <c r="AF984" s="470">
        <v>608.37203999999997</v>
      </c>
      <c r="AG984" s="476">
        <v>568.572</v>
      </c>
      <c r="AH984" s="470"/>
      <c r="AI984" s="470">
        <v>11.37144</v>
      </c>
      <c r="AJ984" s="470"/>
      <c r="AK984" s="470">
        <v>28.428599999999999</v>
      </c>
      <c r="AL984" s="477"/>
      <c r="AM984" s="281"/>
      <c r="AS984" s="267">
        <f t="shared" si="252"/>
        <v>69.557160000000067</v>
      </c>
      <c r="AT984" s="267">
        <f t="shared" si="253"/>
        <v>568.572</v>
      </c>
      <c r="AU984" s="267">
        <f t="shared" si="254"/>
        <v>0</v>
      </c>
    </row>
    <row r="985" spans="1:47" ht="102" hidden="1" outlineLevel="1">
      <c r="A985" s="466"/>
      <c r="B985" s="467" t="s">
        <v>2802</v>
      </c>
      <c r="C985" s="467"/>
      <c r="D985" s="466" t="s">
        <v>226</v>
      </c>
      <c r="E985" s="466" t="s">
        <v>2803</v>
      </c>
      <c r="F985" s="466" t="s">
        <v>2804</v>
      </c>
      <c r="G985" s="466" t="s">
        <v>2340</v>
      </c>
      <c r="H985" s="466"/>
      <c r="I985" s="470">
        <v>677.92920000000004</v>
      </c>
      <c r="J985" s="470">
        <v>625.42920000000004</v>
      </c>
      <c r="K985" s="470"/>
      <c r="L985" s="470">
        <v>15</v>
      </c>
      <c r="M985" s="470">
        <v>37.5</v>
      </c>
      <c r="N985" s="349"/>
      <c r="O985" s="470">
        <f t="shared" si="255"/>
        <v>0</v>
      </c>
      <c r="P985" s="470"/>
      <c r="Q985" s="349"/>
      <c r="R985" s="470"/>
      <c r="S985" s="470"/>
      <c r="T985" s="470"/>
      <c r="U985" s="470"/>
      <c r="V985" s="470"/>
      <c r="W985" s="470"/>
      <c r="X985" s="470"/>
      <c r="Y985" s="470"/>
      <c r="Z985" s="470">
        <v>608.37203999999997</v>
      </c>
      <c r="AA985" s="470">
        <v>568.572</v>
      </c>
      <c r="AB985" s="470"/>
      <c r="AC985" s="470">
        <v>11.37144</v>
      </c>
      <c r="AD985" s="470"/>
      <c r="AE985" s="470">
        <v>28.428599999999999</v>
      </c>
      <c r="AF985" s="470">
        <v>608.37203999999997</v>
      </c>
      <c r="AG985" s="476">
        <v>568.572</v>
      </c>
      <c r="AH985" s="470"/>
      <c r="AI985" s="470">
        <v>11.37144</v>
      </c>
      <c r="AJ985" s="470"/>
      <c r="AK985" s="470">
        <v>28.428599999999999</v>
      </c>
      <c r="AL985" s="477"/>
      <c r="AM985" s="281"/>
      <c r="AS985" s="267">
        <f t="shared" si="252"/>
        <v>69.557160000000067</v>
      </c>
      <c r="AT985" s="267">
        <f t="shared" si="253"/>
        <v>568.572</v>
      </c>
      <c r="AU985" s="267">
        <f t="shared" si="254"/>
        <v>0</v>
      </c>
    </row>
    <row r="986" spans="1:47" ht="38.25" hidden="1" outlineLevel="1">
      <c r="A986" s="466"/>
      <c r="B986" s="467" t="s">
        <v>2805</v>
      </c>
      <c r="C986" s="467"/>
      <c r="D986" s="466" t="s">
        <v>226</v>
      </c>
      <c r="E986" s="466" t="s">
        <v>2806</v>
      </c>
      <c r="F986" s="466" t="s">
        <v>2807</v>
      </c>
      <c r="G986" s="466" t="s">
        <v>2340</v>
      </c>
      <c r="H986" s="466"/>
      <c r="I986" s="470">
        <v>677.92920000000004</v>
      </c>
      <c r="J986" s="470">
        <v>625.42920000000004</v>
      </c>
      <c r="K986" s="470"/>
      <c r="L986" s="470">
        <v>15</v>
      </c>
      <c r="M986" s="470">
        <v>37.5</v>
      </c>
      <c r="N986" s="349"/>
      <c r="O986" s="470">
        <f t="shared" si="255"/>
        <v>0</v>
      </c>
      <c r="P986" s="470"/>
      <c r="Q986" s="349"/>
      <c r="R986" s="470"/>
      <c r="S986" s="470"/>
      <c r="T986" s="470"/>
      <c r="U986" s="470"/>
      <c r="V986" s="470"/>
      <c r="W986" s="470"/>
      <c r="X986" s="470"/>
      <c r="Y986" s="470"/>
      <c r="Z986" s="470">
        <v>608.37203999999997</v>
      </c>
      <c r="AA986" s="470">
        <v>568.572</v>
      </c>
      <c r="AB986" s="470"/>
      <c r="AC986" s="470">
        <v>11.37144</v>
      </c>
      <c r="AD986" s="470"/>
      <c r="AE986" s="470">
        <v>28.428599999999999</v>
      </c>
      <c r="AF986" s="470">
        <v>608.37203999999997</v>
      </c>
      <c r="AG986" s="476">
        <v>568.572</v>
      </c>
      <c r="AH986" s="470"/>
      <c r="AI986" s="470">
        <v>11.37144</v>
      </c>
      <c r="AJ986" s="470"/>
      <c r="AK986" s="470">
        <v>28.428599999999999</v>
      </c>
      <c r="AL986" s="477"/>
      <c r="AM986" s="281"/>
      <c r="AS986" s="267">
        <f t="shared" si="252"/>
        <v>69.557160000000067</v>
      </c>
      <c r="AT986" s="267">
        <f t="shared" si="253"/>
        <v>568.572</v>
      </c>
      <c r="AU986" s="267">
        <f t="shared" si="254"/>
        <v>0</v>
      </c>
    </row>
    <row r="987" spans="1:47" ht="51" hidden="1" outlineLevel="1">
      <c r="A987" s="466"/>
      <c r="B987" s="467" t="s">
        <v>2808</v>
      </c>
      <c r="C987" s="467"/>
      <c r="D987" s="466" t="s">
        <v>226</v>
      </c>
      <c r="E987" s="466" t="s">
        <v>278</v>
      </c>
      <c r="F987" s="466" t="s">
        <v>2809</v>
      </c>
      <c r="G987" s="466" t="s">
        <v>2340</v>
      </c>
      <c r="H987" s="466"/>
      <c r="I987" s="470">
        <v>677.92920000000004</v>
      </c>
      <c r="J987" s="470">
        <v>625.42920000000004</v>
      </c>
      <c r="K987" s="470"/>
      <c r="L987" s="470">
        <v>15</v>
      </c>
      <c r="M987" s="470">
        <v>37.5</v>
      </c>
      <c r="N987" s="349"/>
      <c r="O987" s="470">
        <f t="shared" si="255"/>
        <v>0</v>
      </c>
      <c r="P987" s="470"/>
      <c r="Q987" s="349"/>
      <c r="R987" s="470"/>
      <c r="S987" s="470"/>
      <c r="T987" s="470"/>
      <c r="U987" s="470"/>
      <c r="V987" s="470"/>
      <c r="W987" s="470"/>
      <c r="X987" s="470"/>
      <c r="Y987" s="470"/>
      <c r="Z987" s="470">
        <v>608.37203999999997</v>
      </c>
      <c r="AA987" s="470">
        <v>568.572</v>
      </c>
      <c r="AB987" s="470"/>
      <c r="AC987" s="470">
        <v>11.37144</v>
      </c>
      <c r="AD987" s="470"/>
      <c r="AE987" s="470">
        <v>28.428599999999999</v>
      </c>
      <c r="AF987" s="470">
        <v>608.37203999999997</v>
      </c>
      <c r="AG987" s="476">
        <v>568.572</v>
      </c>
      <c r="AH987" s="470"/>
      <c r="AI987" s="470">
        <v>11.37144</v>
      </c>
      <c r="AJ987" s="470"/>
      <c r="AK987" s="470">
        <v>28.428599999999999</v>
      </c>
      <c r="AL987" s="477"/>
      <c r="AM987" s="281"/>
      <c r="AS987" s="267">
        <f t="shared" si="252"/>
        <v>69.557160000000067</v>
      </c>
      <c r="AT987" s="267">
        <f t="shared" si="253"/>
        <v>568.572</v>
      </c>
      <c r="AU987" s="267">
        <f t="shared" si="254"/>
        <v>0</v>
      </c>
    </row>
    <row r="988" spans="1:47" ht="51" hidden="1" outlineLevel="1">
      <c r="A988" s="466"/>
      <c r="B988" s="467" t="s">
        <v>2810</v>
      </c>
      <c r="C988" s="467"/>
      <c r="D988" s="466" t="s">
        <v>226</v>
      </c>
      <c r="E988" s="466" t="s">
        <v>283</v>
      </c>
      <c r="F988" s="466" t="s">
        <v>2811</v>
      </c>
      <c r="G988" s="466" t="s">
        <v>2340</v>
      </c>
      <c r="H988" s="466"/>
      <c r="I988" s="470">
        <v>677.92920000000004</v>
      </c>
      <c r="J988" s="470">
        <v>625.42920000000004</v>
      </c>
      <c r="K988" s="470"/>
      <c r="L988" s="470">
        <v>15</v>
      </c>
      <c r="M988" s="470">
        <v>37.5</v>
      </c>
      <c r="N988" s="349"/>
      <c r="O988" s="470">
        <f t="shared" si="255"/>
        <v>0</v>
      </c>
      <c r="P988" s="470"/>
      <c r="Q988" s="349"/>
      <c r="R988" s="470"/>
      <c r="S988" s="470"/>
      <c r="T988" s="470"/>
      <c r="U988" s="470"/>
      <c r="V988" s="470"/>
      <c r="W988" s="470"/>
      <c r="X988" s="470"/>
      <c r="Y988" s="470"/>
      <c r="Z988" s="470">
        <v>608.37203999999997</v>
      </c>
      <c r="AA988" s="470">
        <v>568.572</v>
      </c>
      <c r="AB988" s="470"/>
      <c r="AC988" s="470">
        <v>11.37144</v>
      </c>
      <c r="AD988" s="470"/>
      <c r="AE988" s="470">
        <v>28.428599999999999</v>
      </c>
      <c r="AF988" s="470">
        <v>608.37203999999997</v>
      </c>
      <c r="AG988" s="476">
        <v>568.572</v>
      </c>
      <c r="AH988" s="470"/>
      <c r="AI988" s="470">
        <v>11.37144</v>
      </c>
      <c r="AJ988" s="470"/>
      <c r="AK988" s="470">
        <v>28.428599999999999</v>
      </c>
      <c r="AL988" s="477"/>
      <c r="AM988" s="281"/>
      <c r="AS988" s="267">
        <f t="shared" si="252"/>
        <v>69.557160000000067</v>
      </c>
      <c r="AT988" s="267">
        <f t="shared" si="253"/>
        <v>568.572</v>
      </c>
      <c r="AU988" s="267">
        <f t="shared" si="254"/>
        <v>0</v>
      </c>
    </row>
    <row r="989" spans="1:47" ht="51" hidden="1" outlineLevel="1">
      <c r="A989" s="466"/>
      <c r="B989" s="467" t="s">
        <v>2812</v>
      </c>
      <c r="C989" s="467"/>
      <c r="D989" s="466" t="s">
        <v>226</v>
      </c>
      <c r="E989" s="466" t="s">
        <v>2813</v>
      </c>
      <c r="F989" s="466" t="s">
        <v>2809</v>
      </c>
      <c r="G989" s="466" t="s">
        <v>2340</v>
      </c>
      <c r="H989" s="466"/>
      <c r="I989" s="470">
        <v>677.92920000000004</v>
      </c>
      <c r="J989" s="470">
        <v>625.42920000000004</v>
      </c>
      <c r="K989" s="470"/>
      <c r="L989" s="470">
        <v>15</v>
      </c>
      <c r="M989" s="470">
        <v>37.5</v>
      </c>
      <c r="N989" s="349"/>
      <c r="O989" s="470">
        <f t="shared" si="255"/>
        <v>0</v>
      </c>
      <c r="P989" s="470"/>
      <c r="Q989" s="349"/>
      <c r="R989" s="470"/>
      <c r="S989" s="470"/>
      <c r="T989" s="470"/>
      <c r="U989" s="470"/>
      <c r="V989" s="470"/>
      <c r="W989" s="470"/>
      <c r="X989" s="470"/>
      <c r="Y989" s="470"/>
      <c r="Z989" s="470">
        <v>608.37203999999997</v>
      </c>
      <c r="AA989" s="470">
        <v>568.572</v>
      </c>
      <c r="AB989" s="470"/>
      <c r="AC989" s="470">
        <v>11.37144</v>
      </c>
      <c r="AD989" s="470"/>
      <c r="AE989" s="470">
        <v>28.428599999999999</v>
      </c>
      <c r="AF989" s="470">
        <v>608.37203999999997</v>
      </c>
      <c r="AG989" s="476">
        <v>568.572</v>
      </c>
      <c r="AH989" s="470"/>
      <c r="AI989" s="470">
        <v>11.37144</v>
      </c>
      <c r="AJ989" s="470"/>
      <c r="AK989" s="470">
        <v>28.428599999999999</v>
      </c>
      <c r="AL989" s="477"/>
      <c r="AM989" s="281"/>
      <c r="AS989" s="267">
        <f t="shared" si="252"/>
        <v>69.557160000000067</v>
      </c>
      <c r="AT989" s="267">
        <f t="shared" si="253"/>
        <v>568.572</v>
      </c>
      <c r="AU989" s="267">
        <f t="shared" si="254"/>
        <v>0</v>
      </c>
    </row>
    <row r="990" spans="1:47" ht="51" hidden="1" outlineLevel="1">
      <c r="A990" s="466"/>
      <c r="B990" s="467" t="s">
        <v>2814</v>
      </c>
      <c r="C990" s="467"/>
      <c r="D990" s="466" t="s">
        <v>226</v>
      </c>
      <c r="E990" s="466" t="s">
        <v>124</v>
      </c>
      <c r="F990" s="466" t="s">
        <v>2811</v>
      </c>
      <c r="G990" s="466" t="s">
        <v>2340</v>
      </c>
      <c r="H990" s="466"/>
      <c r="I990" s="470">
        <v>677.92920000000004</v>
      </c>
      <c r="J990" s="470">
        <v>625.42920000000004</v>
      </c>
      <c r="K990" s="470"/>
      <c r="L990" s="470">
        <v>15</v>
      </c>
      <c r="M990" s="470">
        <v>37.5</v>
      </c>
      <c r="N990" s="349"/>
      <c r="O990" s="470">
        <f t="shared" si="255"/>
        <v>0</v>
      </c>
      <c r="P990" s="470"/>
      <c r="Q990" s="349"/>
      <c r="R990" s="470"/>
      <c r="S990" s="470"/>
      <c r="T990" s="470"/>
      <c r="U990" s="470"/>
      <c r="V990" s="470"/>
      <c r="W990" s="470"/>
      <c r="X990" s="470"/>
      <c r="Y990" s="470"/>
      <c r="Z990" s="470">
        <v>608.37203999999997</v>
      </c>
      <c r="AA990" s="470">
        <v>568.572</v>
      </c>
      <c r="AB990" s="470"/>
      <c r="AC990" s="470">
        <v>11.37144</v>
      </c>
      <c r="AD990" s="470"/>
      <c r="AE990" s="470">
        <v>28.428599999999999</v>
      </c>
      <c r="AF990" s="470">
        <v>608.37203999999997</v>
      </c>
      <c r="AG990" s="476">
        <v>568.572</v>
      </c>
      <c r="AH990" s="470"/>
      <c r="AI990" s="470">
        <v>11.37144</v>
      </c>
      <c r="AJ990" s="470"/>
      <c r="AK990" s="470">
        <v>28.428599999999999</v>
      </c>
      <c r="AL990" s="477"/>
      <c r="AM990" s="281"/>
      <c r="AS990" s="267">
        <f t="shared" si="252"/>
        <v>69.557160000000067</v>
      </c>
      <c r="AT990" s="267">
        <f t="shared" si="253"/>
        <v>568.572</v>
      </c>
      <c r="AU990" s="267">
        <f t="shared" si="254"/>
        <v>0</v>
      </c>
    </row>
    <row r="991" spans="1:47" ht="51" hidden="1" outlineLevel="1">
      <c r="A991" s="466"/>
      <c r="B991" s="467" t="s">
        <v>2815</v>
      </c>
      <c r="C991" s="467"/>
      <c r="D991" s="466" t="s">
        <v>226</v>
      </c>
      <c r="E991" s="466" t="s">
        <v>233</v>
      </c>
      <c r="F991" s="466" t="s">
        <v>2811</v>
      </c>
      <c r="G991" s="466" t="s">
        <v>2340</v>
      </c>
      <c r="H991" s="466"/>
      <c r="I991" s="470">
        <v>677.92920000000004</v>
      </c>
      <c r="J991" s="470">
        <v>625.42920000000004</v>
      </c>
      <c r="K991" s="470"/>
      <c r="L991" s="470">
        <v>15</v>
      </c>
      <c r="M991" s="470">
        <v>37.5</v>
      </c>
      <c r="N991" s="349"/>
      <c r="O991" s="470">
        <f t="shared" si="255"/>
        <v>0</v>
      </c>
      <c r="P991" s="470"/>
      <c r="Q991" s="349"/>
      <c r="R991" s="470"/>
      <c r="S991" s="470"/>
      <c r="T991" s="470"/>
      <c r="U991" s="470"/>
      <c r="V991" s="470"/>
      <c r="W991" s="470"/>
      <c r="X991" s="470"/>
      <c r="Y991" s="470"/>
      <c r="Z991" s="470">
        <v>608.37203999999997</v>
      </c>
      <c r="AA991" s="470">
        <v>568.572</v>
      </c>
      <c r="AB991" s="470"/>
      <c r="AC991" s="470">
        <v>11.37144</v>
      </c>
      <c r="AD991" s="470"/>
      <c r="AE991" s="470">
        <v>28.428599999999999</v>
      </c>
      <c r="AF991" s="470">
        <v>608.37203999999997</v>
      </c>
      <c r="AG991" s="476">
        <v>568.572</v>
      </c>
      <c r="AH991" s="470"/>
      <c r="AI991" s="470">
        <v>11.37144</v>
      </c>
      <c r="AJ991" s="470"/>
      <c r="AK991" s="470">
        <v>28.428599999999999</v>
      </c>
      <c r="AL991" s="477"/>
      <c r="AM991" s="281"/>
      <c r="AS991" s="267">
        <f t="shared" si="252"/>
        <v>69.557160000000067</v>
      </c>
      <c r="AT991" s="267">
        <f t="shared" si="253"/>
        <v>568.572</v>
      </c>
      <c r="AU991" s="267">
        <f t="shared" si="254"/>
        <v>0</v>
      </c>
    </row>
    <row r="992" spans="1:47" ht="153" hidden="1" outlineLevel="1">
      <c r="A992" s="466"/>
      <c r="B992" s="467" t="s">
        <v>2816</v>
      </c>
      <c r="C992" s="467"/>
      <c r="D992" s="466" t="s">
        <v>297</v>
      </c>
      <c r="E992" s="466" t="s">
        <v>368</v>
      </c>
      <c r="F992" s="466" t="s">
        <v>2793</v>
      </c>
      <c r="G992" s="466" t="s">
        <v>2340</v>
      </c>
      <c r="H992" s="466"/>
      <c r="I992" s="470">
        <v>299.4006</v>
      </c>
      <c r="J992" s="470">
        <v>276.37060000000002</v>
      </c>
      <c r="K992" s="470"/>
      <c r="L992" s="470">
        <v>6.58</v>
      </c>
      <c r="M992" s="470">
        <v>16.45</v>
      </c>
      <c r="N992" s="349"/>
      <c r="O992" s="470">
        <f t="shared" si="255"/>
        <v>0</v>
      </c>
      <c r="P992" s="470"/>
      <c r="Q992" s="349"/>
      <c r="R992" s="470"/>
      <c r="S992" s="470"/>
      <c r="T992" s="470"/>
      <c r="U992" s="470"/>
      <c r="V992" s="470"/>
      <c r="W992" s="470"/>
      <c r="X992" s="470"/>
      <c r="Y992" s="470"/>
      <c r="Z992" s="470">
        <v>268.83321999999998</v>
      </c>
      <c r="AA992" s="470">
        <v>251.24600000000001</v>
      </c>
      <c r="AB992" s="470"/>
      <c r="AC992" s="470">
        <v>5.0249199999999998</v>
      </c>
      <c r="AD992" s="470"/>
      <c r="AE992" s="470">
        <v>12.5623</v>
      </c>
      <c r="AF992" s="470">
        <v>268.83321999999998</v>
      </c>
      <c r="AG992" s="476">
        <v>251.24600000000001</v>
      </c>
      <c r="AH992" s="470"/>
      <c r="AI992" s="470">
        <v>5.0249199999999998</v>
      </c>
      <c r="AJ992" s="470"/>
      <c r="AK992" s="470">
        <v>12.5623</v>
      </c>
      <c r="AL992" s="477" t="s">
        <v>761</v>
      </c>
      <c r="AM992" s="281"/>
      <c r="AS992" s="267">
        <f t="shared" si="252"/>
        <v>30.567380000000014</v>
      </c>
      <c r="AT992" s="267">
        <f t="shared" si="253"/>
        <v>251.24599999999998</v>
      </c>
      <c r="AU992" s="267">
        <f t="shared" si="254"/>
        <v>0</v>
      </c>
    </row>
    <row r="993" spans="1:47" ht="153" hidden="1" outlineLevel="1">
      <c r="A993" s="466"/>
      <c r="B993" s="467" t="s">
        <v>389</v>
      </c>
      <c r="C993" s="467"/>
      <c r="D993" s="466" t="s">
        <v>2708</v>
      </c>
      <c r="E993" s="466" t="s">
        <v>278</v>
      </c>
      <c r="F993" s="466" t="s">
        <v>2793</v>
      </c>
      <c r="G993" s="466" t="s">
        <v>2340</v>
      </c>
      <c r="H993" s="466"/>
      <c r="I993" s="470">
        <v>299.4006</v>
      </c>
      <c r="J993" s="470">
        <v>276.37060000000002</v>
      </c>
      <c r="K993" s="470"/>
      <c r="L993" s="470">
        <v>6.58</v>
      </c>
      <c r="M993" s="470">
        <v>16.45</v>
      </c>
      <c r="N993" s="349"/>
      <c r="O993" s="470">
        <f t="shared" si="255"/>
        <v>0</v>
      </c>
      <c r="P993" s="470"/>
      <c r="Q993" s="349"/>
      <c r="R993" s="470"/>
      <c r="S993" s="470"/>
      <c r="T993" s="470"/>
      <c r="U993" s="470"/>
      <c r="V993" s="470"/>
      <c r="W993" s="470"/>
      <c r="X993" s="470"/>
      <c r="Y993" s="470"/>
      <c r="Z993" s="470">
        <v>268.83321999999998</v>
      </c>
      <c r="AA993" s="470">
        <v>251.24600000000001</v>
      </c>
      <c r="AB993" s="470"/>
      <c r="AC993" s="470">
        <v>5.0249199999999998</v>
      </c>
      <c r="AD993" s="470"/>
      <c r="AE993" s="470">
        <v>12.5623</v>
      </c>
      <c r="AF993" s="470">
        <v>268.83321999999998</v>
      </c>
      <c r="AG993" s="476">
        <v>251.24600000000001</v>
      </c>
      <c r="AH993" s="470"/>
      <c r="AI993" s="470">
        <v>5.0249199999999998</v>
      </c>
      <c r="AJ993" s="470"/>
      <c r="AK993" s="470">
        <v>12.5623</v>
      </c>
      <c r="AL993" s="477" t="s">
        <v>761</v>
      </c>
      <c r="AM993" s="281"/>
      <c r="AS993" s="267">
        <f t="shared" si="252"/>
        <v>30.567380000000014</v>
      </c>
      <c r="AT993" s="267">
        <f t="shared" si="253"/>
        <v>251.24599999999998</v>
      </c>
      <c r="AU993" s="267">
        <f t="shared" si="254"/>
        <v>0</v>
      </c>
    </row>
    <row r="994" spans="1:47" ht="153" hidden="1" outlineLevel="1">
      <c r="A994" s="466"/>
      <c r="B994" s="467" t="s">
        <v>372</v>
      </c>
      <c r="C994" s="467"/>
      <c r="D994" s="466" t="s">
        <v>2650</v>
      </c>
      <c r="E994" s="466" t="s">
        <v>243</v>
      </c>
      <c r="F994" s="466" t="s">
        <v>2779</v>
      </c>
      <c r="G994" s="466" t="s">
        <v>2340</v>
      </c>
      <c r="H994" s="466"/>
      <c r="I994" s="470">
        <v>298.23059999999998</v>
      </c>
      <c r="J994" s="470">
        <v>275.2706</v>
      </c>
      <c r="K994" s="470"/>
      <c r="L994" s="470">
        <v>6.56</v>
      </c>
      <c r="M994" s="470">
        <v>16.399999999999999</v>
      </c>
      <c r="N994" s="349"/>
      <c r="O994" s="470">
        <f t="shared" si="255"/>
        <v>0</v>
      </c>
      <c r="P994" s="470"/>
      <c r="Q994" s="349"/>
      <c r="R994" s="470"/>
      <c r="S994" s="470"/>
      <c r="T994" s="470"/>
      <c r="U994" s="470"/>
      <c r="V994" s="470"/>
      <c r="W994" s="470"/>
      <c r="X994" s="470"/>
      <c r="Y994" s="470"/>
      <c r="Z994" s="470">
        <v>267.76321999999999</v>
      </c>
      <c r="AA994" s="470">
        <v>250.24600000000001</v>
      </c>
      <c r="AB994" s="470"/>
      <c r="AC994" s="470">
        <v>5.0049200000000003</v>
      </c>
      <c r="AD994" s="470"/>
      <c r="AE994" s="470">
        <v>12.5123</v>
      </c>
      <c r="AF994" s="470">
        <v>267.76321999999999</v>
      </c>
      <c r="AG994" s="476">
        <v>250.24600000000001</v>
      </c>
      <c r="AH994" s="470"/>
      <c r="AI994" s="470">
        <v>5.0049200000000003</v>
      </c>
      <c r="AJ994" s="470"/>
      <c r="AK994" s="470">
        <v>12.5123</v>
      </c>
      <c r="AL994" s="477" t="s">
        <v>761</v>
      </c>
      <c r="AM994" s="281"/>
      <c r="AS994" s="267">
        <f t="shared" si="252"/>
        <v>30.467379999999991</v>
      </c>
      <c r="AT994" s="267">
        <f t="shared" si="253"/>
        <v>250.24599999999995</v>
      </c>
      <c r="AU994" s="267">
        <f t="shared" si="254"/>
        <v>0</v>
      </c>
    </row>
    <row r="995" spans="1:47" ht="153" hidden="1" outlineLevel="1">
      <c r="A995" s="466"/>
      <c r="B995" s="467" t="s">
        <v>391</v>
      </c>
      <c r="C995" s="467"/>
      <c r="D995" s="466" t="s">
        <v>2654</v>
      </c>
      <c r="E995" s="466" t="s">
        <v>233</v>
      </c>
      <c r="F995" s="466" t="s">
        <v>2779</v>
      </c>
      <c r="G995" s="466" t="s">
        <v>2340</v>
      </c>
      <c r="H995" s="466"/>
      <c r="I995" s="470">
        <v>299.4006</v>
      </c>
      <c r="J995" s="470">
        <v>276.37060000000002</v>
      </c>
      <c r="K995" s="470"/>
      <c r="L995" s="470">
        <v>6.58</v>
      </c>
      <c r="M995" s="470">
        <v>16.45</v>
      </c>
      <c r="N995" s="349"/>
      <c r="O995" s="470">
        <f t="shared" si="255"/>
        <v>0</v>
      </c>
      <c r="P995" s="470"/>
      <c r="Q995" s="349"/>
      <c r="R995" s="470"/>
      <c r="S995" s="470"/>
      <c r="T995" s="470"/>
      <c r="U995" s="470"/>
      <c r="V995" s="470"/>
      <c r="W995" s="470"/>
      <c r="X995" s="470"/>
      <c r="Y995" s="470"/>
      <c r="Z995" s="470">
        <v>268.83321999999998</v>
      </c>
      <c r="AA995" s="470">
        <v>251.24600000000001</v>
      </c>
      <c r="AB995" s="470"/>
      <c r="AC995" s="470">
        <v>5.0249199999999998</v>
      </c>
      <c r="AD995" s="470"/>
      <c r="AE995" s="470">
        <v>12.5623</v>
      </c>
      <c r="AF995" s="470">
        <v>268.83321999999998</v>
      </c>
      <c r="AG995" s="476">
        <v>251.24600000000001</v>
      </c>
      <c r="AH995" s="470"/>
      <c r="AI995" s="470">
        <v>5.0249199999999998</v>
      </c>
      <c r="AJ995" s="470"/>
      <c r="AK995" s="470">
        <v>12.5623</v>
      </c>
      <c r="AL995" s="477" t="s">
        <v>761</v>
      </c>
      <c r="AM995" s="281"/>
      <c r="AS995" s="267">
        <f t="shared" si="252"/>
        <v>30.567380000000014</v>
      </c>
      <c r="AT995" s="267">
        <f t="shared" si="253"/>
        <v>251.24599999999998</v>
      </c>
      <c r="AU995" s="267">
        <f t="shared" si="254"/>
        <v>0</v>
      </c>
    </row>
    <row r="996" spans="1:47" ht="153" hidden="1" outlineLevel="1">
      <c r="A996" s="466"/>
      <c r="B996" s="467" t="s">
        <v>375</v>
      </c>
      <c r="C996" s="467"/>
      <c r="D996" s="466" t="s">
        <v>2658</v>
      </c>
      <c r="E996" s="466" t="s">
        <v>320</v>
      </c>
      <c r="F996" s="466" t="s">
        <v>2817</v>
      </c>
      <c r="G996" s="466" t="s">
        <v>2340</v>
      </c>
      <c r="H996" s="466"/>
      <c r="I996" s="470">
        <v>299.4006</v>
      </c>
      <c r="J996" s="470">
        <v>276.37060000000002</v>
      </c>
      <c r="K996" s="470"/>
      <c r="L996" s="470">
        <v>6.58</v>
      </c>
      <c r="M996" s="470">
        <v>16.45</v>
      </c>
      <c r="N996" s="349"/>
      <c r="O996" s="470">
        <f t="shared" si="255"/>
        <v>0</v>
      </c>
      <c r="P996" s="470"/>
      <c r="Q996" s="349"/>
      <c r="R996" s="470"/>
      <c r="S996" s="470"/>
      <c r="T996" s="470"/>
      <c r="U996" s="470"/>
      <c r="V996" s="470"/>
      <c r="W996" s="470"/>
      <c r="X996" s="470"/>
      <c r="Y996" s="470"/>
      <c r="Z996" s="470">
        <v>268.83321999999998</v>
      </c>
      <c r="AA996" s="470">
        <v>251.24600000000001</v>
      </c>
      <c r="AB996" s="470"/>
      <c r="AC996" s="470">
        <v>5.0249199999999998</v>
      </c>
      <c r="AD996" s="470"/>
      <c r="AE996" s="470">
        <v>12.5623</v>
      </c>
      <c r="AF996" s="470">
        <v>268.83321999999998</v>
      </c>
      <c r="AG996" s="476">
        <v>251.24600000000001</v>
      </c>
      <c r="AH996" s="470"/>
      <c r="AI996" s="470">
        <v>5.0249199999999998</v>
      </c>
      <c r="AJ996" s="470"/>
      <c r="AK996" s="470">
        <v>12.5623</v>
      </c>
      <c r="AL996" s="477" t="s">
        <v>761</v>
      </c>
      <c r="AM996" s="281"/>
      <c r="AS996" s="267">
        <f t="shared" si="252"/>
        <v>30.567380000000014</v>
      </c>
      <c r="AT996" s="267">
        <f t="shared" si="253"/>
        <v>251.24599999999998</v>
      </c>
      <c r="AU996" s="267">
        <f t="shared" si="254"/>
        <v>0</v>
      </c>
    </row>
    <row r="997" spans="1:47" ht="153" hidden="1" outlineLevel="1">
      <c r="A997" s="466"/>
      <c r="B997" s="467" t="s">
        <v>376</v>
      </c>
      <c r="C997" s="467"/>
      <c r="D997" s="466" t="s">
        <v>2646</v>
      </c>
      <c r="E997" s="466" t="s">
        <v>283</v>
      </c>
      <c r="F997" s="466" t="s">
        <v>2818</v>
      </c>
      <c r="G997" s="466" t="s">
        <v>2340</v>
      </c>
      <c r="H997" s="466"/>
      <c r="I997" s="470">
        <v>299.4006</v>
      </c>
      <c r="J997" s="470">
        <v>276.37060000000002</v>
      </c>
      <c r="K997" s="470"/>
      <c r="L997" s="470">
        <v>6.58</v>
      </c>
      <c r="M997" s="470">
        <v>16.45</v>
      </c>
      <c r="N997" s="349"/>
      <c r="O997" s="470">
        <f t="shared" si="255"/>
        <v>0</v>
      </c>
      <c r="P997" s="470"/>
      <c r="Q997" s="349"/>
      <c r="R997" s="470"/>
      <c r="S997" s="470"/>
      <c r="T997" s="470"/>
      <c r="U997" s="470"/>
      <c r="V997" s="470"/>
      <c r="W997" s="470"/>
      <c r="X997" s="470"/>
      <c r="Y997" s="470"/>
      <c r="Z997" s="470">
        <v>268.83321999999998</v>
      </c>
      <c r="AA997" s="470">
        <v>251.24600000000001</v>
      </c>
      <c r="AB997" s="470"/>
      <c r="AC997" s="470">
        <v>5.0249199999999998</v>
      </c>
      <c r="AD997" s="470"/>
      <c r="AE997" s="470">
        <v>12.5623</v>
      </c>
      <c r="AF997" s="470">
        <v>268.83321999999998</v>
      </c>
      <c r="AG997" s="476">
        <v>251.24600000000001</v>
      </c>
      <c r="AH997" s="470"/>
      <c r="AI997" s="470">
        <v>5.0249199999999998</v>
      </c>
      <c r="AJ997" s="470"/>
      <c r="AK997" s="470">
        <v>12.5623</v>
      </c>
      <c r="AL997" s="477" t="s">
        <v>761</v>
      </c>
      <c r="AM997" s="281"/>
      <c r="AS997" s="267">
        <f t="shared" si="252"/>
        <v>30.567380000000014</v>
      </c>
      <c r="AT997" s="267">
        <f t="shared" si="253"/>
        <v>251.24599999999998</v>
      </c>
      <c r="AU997" s="267">
        <f t="shared" si="254"/>
        <v>0</v>
      </c>
    </row>
    <row r="998" spans="1:47" ht="153" hidden="1" outlineLevel="1">
      <c r="A998" s="466"/>
      <c r="B998" s="467" t="s">
        <v>2819</v>
      </c>
      <c r="C998" s="467"/>
      <c r="D998" s="466" t="s">
        <v>2678</v>
      </c>
      <c r="E998" s="466" t="s">
        <v>288</v>
      </c>
      <c r="F998" s="466" t="s">
        <v>2820</v>
      </c>
      <c r="G998" s="466" t="s">
        <v>2340</v>
      </c>
      <c r="H998" s="466"/>
      <c r="I998" s="470">
        <v>705</v>
      </c>
      <c r="J998" s="470">
        <v>682</v>
      </c>
      <c r="K998" s="470"/>
      <c r="L998" s="470">
        <v>6.58</v>
      </c>
      <c r="M998" s="470">
        <v>16.45</v>
      </c>
      <c r="N998" s="349"/>
      <c r="O998" s="470">
        <f t="shared" si="255"/>
        <v>0</v>
      </c>
      <c r="P998" s="470"/>
      <c r="Q998" s="349"/>
      <c r="R998" s="470"/>
      <c r="S998" s="470"/>
      <c r="T998" s="470"/>
      <c r="U998" s="470"/>
      <c r="V998" s="470"/>
      <c r="W998" s="470"/>
      <c r="X998" s="470"/>
      <c r="Y998" s="470"/>
      <c r="Z998" s="470">
        <v>638</v>
      </c>
      <c r="AA998" s="470">
        <v>620</v>
      </c>
      <c r="AB998" s="470"/>
      <c r="AC998" s="470">
        <v>5.0249199999999998</v>
      </c>
      <c r="AD998" s="470"/>
      <c r="AE998" s="470">
        <v>12.5623</v>
      </c>
      <c r="AF998" s="473">
        <f>SUM(AG998:AK998)</f>
        <v>637.58722</v>
      </c>
      <c r="AG998" s="476">
        <v>620</v>
      </c>
      <c r="AH998" s="470"/>
      <c r="AI998" s="470">
        <v>5.0249199999999998</v>
      </c>
      <c r="AJ998" s="470"/>
      <c r="AK998" s="470">
        <v>12.5623</v>
      </c>
      <c r="AL998" s="477" t="s">
        <v>761</v>
      </c>
      <c r="AM998" s="281"/>
      <c r="AS998" s="267">
        <f t="shared" si="252"/>
        <v>67.412779999999998</v>
      </c>
      <c r="AT998" s="267">
        <f t="shared" si="253"/>
        <v>620</v>
      </c>
      <c r="AU998" s="267">
        <f t="shared" si="254"/>
        <v>0</v>
      </c>
    </row>
    <row r="999" spans="1:47" ht="153" hidden="1" outlineLevel="1">
      <c r="A999" s="466"/>
      <c r="B999" s="467" t="s">
        <v>2786</v>
      </c>
      <c r="C999" s="467"/>
      <c r="D999" s="466" t="s">
        <v>2674</v>
      </c>
      <c r="E999" s="466" t="s">
        <v>227</v>
      </c>
      <c r="F999" s="466" t="s">
        <v>2780</v>
      </c>
      <c r="G999" s="466" t="s">
        <v>2340</v>
      </c>
      <c r="H999" s="466"/>
      <c r="I999" s="470">
        <v>299.4006</v>
      </c>
      <c r="J999" s="470">
        <v>276.37060000000002</v>
      </c>
      <c r="K999" s="470"/>
      <c r="L999" s="470">
        <v>6.58</v>
      </c>
      <c r="M999" s="470">
        <v>16.45</v>
      </c>
      <c r="N999" s="349"/>
      <c r="O999" s="470">
        <f t="shared" si="255"/>
        <v>0</v>
      </c>
      <c r="P999" s="470"/>
      <c r="Q999" s="349"/>
      <c r="R999" s="470"/>
      <c r="S999" s="470"/>
      <c r="T999" s="470"/>
      <c r="U999" s="470"/>
      <c r="V999" s="470"/>
      <c r="W999" s="470"/>
      <c r="X999" s="470"/>
      <c r="Y999" s="470"/>
      <c r="Z999" s="470">
        <v>268.83321999999998</v>
      </c>
      <c r="AA999" s="470">
        <v>251.24600000000001</v>
      </c>
      <c r="AB999" s="470"/>
      <c r="AC999" s="470">
        <v>5.0249199999999998</v>
      </c>
      <c r="AD999" s="470"/>
      <c r="AE999" s="470">
        <v>12.5623</v>
      </c>
      <c r="AF999" s="470">
        <v>268.83321999999998</v>
      </c>
      <c r="AG999" s="476">
        <v>251.24600000000001</v>
      </c>
      <c r="AH999" s="470"/>
      <c r="AI999" s="470">
        <v>5.0249199999999998</v>
      </c>
      <c r="AJ999" s="470"/>
      <c r="AK999" s="470">
        <v>12.5623</v>
      </c>
      <c r="AL999" s="477" t="s">
        <v>761</v>
      </c>
      <c r="AM999" s="281"/>
      <c r="AS999" s="267">
        <f t="shared" si="252"/>
        <v>30.567380000000014</v>
      </c>
      <c r="AT999" s="267">
        <f t="shared" si="253"/>
        <v>251.24599999999998</v>
      </c>
      <c r="AU999" s="267">
        <f t="shared" si="254"/>
        <v>0</v>
      </c>
    </row>
    <row r="1000" spans="1:47" ht="153" hidden="1" outlineLevel="1">
      <c r="A1000" s="466"/>
      <c r="B1000" s="467" t="s">
        <v>2821</v>
      </c>
      <c r="C1000" s="467"/>
      <c r="D1000" s="466" t="s">
        <v>2670</v>
      </c>
      <c r="E1000" s="466" t="s">
        <v>384</v>
      </c>
      <c r="F1000" s="466" t="s">
        <v>2793</v>
      </c>
      <c r="G1000" s="466" t="s">
        <v>2340</v>
      </c>
      <c r="H1000" s="466"/>
      <c r="I1000" s="470">
        <v>298.23059999999998</v>
      </c>
      <c r="J1000" s="470">
        <v>275.2706</v>
      </c>
      <c r="K1000" s="470"/>
      <c r="L1000" s="470">
        <v>6.56</v>
      </c>
      <c r="M1000" s="470">
        <v>16.399999999999999</v>
      </c>
      <c r="N1000" s="349"/>
      <c r="O1000" s="470">
        <f t="shared" si="255"/>
        <v>0</v>
      </c>
      <c r="P1000" s="470"/>
      <c r="Q1000" s="349"/>
      <c r="R1000" s="470"/>
      <c r="S1000" s="470"/>
      <c r="T1000" s="470"/>
      <c r="U1000" s="470"/>
      <c r="V1000" s="470"/>
      <c r="W1000" s="470"/>
      <c r="X1000" s="470"/>
      <c r="Y1000" s="470"/>
      <c r="Z1000" s="470">
        <v>267.76321999999999</v>
      </c>
      <c r="AA1000" s="470">
        <v>250.24600000000001</v>
      </c>
      <c r="AB1000" s="470"/>
      <c r="AC1000" s="470">
        <v>5.0049200000000003</v>
      </c>
      <c r="AD1000" s="470"/>
      <c r="AE1000" s="470">
        <v>12.5123</v>
      </c>
      <c r="AF1000" s="470">
        <v>267.76321999999999</v>
      </c>
      <c r="AG1000" s="476">
        <v>250.24600000000001</v>
      </c>
      <c r="AH1000" s="470"/>
      <c r="AI1000" s="470">
        <v>5.0049200000000003</v>
      </c>
      <c r="AJ1000" s="470"/>
      <c r="AK1000" s="470">
        <v>12.5123</v>
      </c>
      <c r="AL1000" s="477" t="s">
        <v>761</v>
      </c>
      <c r="AM1000" s="281"/>
      <c r="AS1000" s="267">
        <f t="shared" si="252"/>
        <v>30.467379999999991</v>
      </c>
      <c r="AT1000" s="267">
        <f t="shared" si="253"/>
        <v>250.24599999999995</v>
      </c>
      <c r="AU1000" s="267">
        <f t="shared" si="254"/>
        <v>0</v>
      </c>
    </row>
    <row r="1001" spans="1:47" ht="153" hidden="1" outlineLevel="1">
      <c r="A1001" s="466"/>
      <c r="B1001" s="467" t="s">
        <v>2822</v>
      </c>
      <c r="C1001" s="467"/>
      <c r="D1001" s="466" t="s">
        <v>2602</v>
      </c>
      <c r="E1001" s="466" t="s">
        <v>306</v>
      </c>
      <c r="F1001" s="466" t="s">
        <v>2793</v>
      </c>
      <c r="G1001" s="466" t="s">
        <v>2340</v>
      </c>
      <c r="H1001" s="466"/>
      <c r="I1001" s="470">
        <v>299.4006</v>
      </c>
      <c r="J1001" s="470">
        <v>276.37060000000002</v>
      </c>
      <c r="K1001" s="470"/>
      <c r="L1001" s="470">
        <v>6.58</v>
      </c>
      <c r="M1001" s="470">
        <v>16.45</v>
      </c>
      <c r="N1001" s="349"/>
      <c r="O1001" s="470">
        <f t="shared" si="255"/>
        <v>0</v>
      </c>
      <c r="P1001" s="470"/>
      <c r="Q1001" s="349"/>
      <c r="R1001" s="470"/>
      <c r="S1001" s="470"/>
      <c r="T1001" s="470"/>
      <c r="U1001" s="470"/>
      <c r="V1001" s="470"/>
      <c r="W1001" s="470"/>
      <c r="X1001" s="470"/>
      <c r="Y1001" s="470"/>
      <c r="Z1001" s="470">
        <v>268.83321999999998</v>
      </c>
      <c r="AA1001" s="470">
        <v>251.24600000000001</v>
      </c>
      <c r="AB1001" s="470"/>
      <c r="AC1001" s="470">
        <v>5.0249199999999998</v>
      </c>
      <c r="AD1001" s="470"/>
      <c r="AE1001" s="470">
        <v>12.5623</v>
      </c>
      <c r="AF1001" s="470">
        <v>268.83321999999998</v>
      </c>
      <c r="AG1001" s="476">
        <v>251.24600000000001</v>
      </c>
      <c r="AH1001" s="470"/>
      <c r="AI1001" s="470">
        <v>5.0249199999999998</v>
      </c>
      <c r="AJ1001" s="470"/>
      <c r="AK1001" s="470">
        <v>12.5623</v>
      </c>
      <c r="AL1001" s="477" t="s">
        <v>761</v>
      </c>
      <c r="AM1001" s="281"/>
      <c r="AS1001" s="267">
        <f t="shared" si="252"/>
        <v>30.567380000000014</v>
      </c>
      <c r="AT1001" s="267">
        <f t="shared" si="253"/>
        <v>251.24599999999998</v>
      </c>
      <c r="AU1001" s="267">
        <f t="shared" si="254"/>
        <v>0</v>
      </c>
    </row>
    <row r="1002" spans="1:47" ht="153" hidden="1" outlineLevel="1">
      <c r="A1002" s="466"/>
      <c r="B1002" s="467" t="s">
        <v>398</v>
      </c>
      <c r="C1002" s="467"/>
      <c r="D1002" s="466" t="s">
        <v>2666</v>
      </c>
      <c r="E1002" s="466" t="s">
        <v>311</v>
      </c>
      <c r="F1002" s="466" t="s">
        <v>2823</v>
      </c>
      <c r="G1002" s="466" t="s">
        <v>2340</v>
      </c>
      <c r="H1002" s="466"/>
      <c r="I1002" s="470">
        <v>299.40499999999997</v>
      </c>
      <c r="J1002" s="470">
        <v>276.375</v>
      </c>
      <c r="K1002" s="470"/>
      <c r="L1002" s="470">
        <v>6.58</v>
      </c>
      <c r="M1002" s="470">
        <v>16.45</v>
      </c>
      <c r="N1002" s="349"/>
      <c r="O1002" s="470">
        <f t="shared" si="255"/>
        <v>0</v>
      </c>
      <c r="P1002" s="470"/>
      <c r="Q1002" s="349"/>
      <c r="R1002" s="470"/>
      <c r="S1002" s="470"/>
      <c r="T1002" s="470"/>
      <c r="U1002" s="470"/>
      <c r="V1002" s="470"/>
      <c r="W1002" s="470"/>
      <c r="X1002" s="470"/>
      <c r="Y1002" s="470"/>
      <c r="Z1002" s="470">
        <v>268.83749999999998</v>
      </c>
      <c r="AA1002" s="470">
        <v>251.25</v>
      </c>
      <c r="AB1002" s="470"/>
      <c r="AC1002" s="470">
        <v>5.0250000000000004</v>
      </c>
      <c r="AD1002" s="470"/>
      <c r="AE1002" s="470">
        <v>12.5625</v>
      </c>
      <c r="AF1002" s="470">
        <v>268.83749999999998</v>
      </c>
      <c r="AG1002" s="476">
        <v>251.25</v>
      </c>
      <c r="AH1002" s="470"/>
      <c r="AI1002" s="470">
        <v>5.0250000000000004</v>
      </c>
      <c r="AJ1002" s="470"/>
      <c r="AK1002" s="470">
        <v>12.5625</v>
      </c>
      <c r="AL1002" s="477" t="s">
        <v>761</v>
      </c>
      <c r="AM1002" s="281"/>
      <c r="AS1002" s="267">
        <f t="shared" si="252"/>
        <v>30.567499999999995</v>
      </c>
      <c r="AT1002" s="267">
        <f t="shared" si="253"/>
        <v>251.25</v>
      </c>
      <c r="AU1002" s="267">
        <f t="shared" si="254"/>
        <v>0</v>
      </c>
    </row>
    <row r="1003" spans="1:47" ht="114.75" hidden="1" outlineLevel="1">
      <c r="A1003" s="466"/>
      <c r="B1003" s="467" t="s">
        <v>2824</v>
      </c>
      <c r="C1003" s="467"/>
      <c r="D1003" s="466" t="s">
        <v>226</v>
      </c>
      <c r="E1003" s="466" t="s">
        <v>227</v>
      </c>
      <c r="F1003" s="466" t="s">
        <v>2825</v>
      </c>
      <c r="G1003" s="466" t="s">
        <v>1766</v>
      </c>
      <c r="H1003" s="466"/>
      <c r="I1003" s="470">
        <v>677.92920000000004</v>
      </c>
      <c r="J1003" s="470">
        <v>625.42920000000004</v>
      </c>
      <c r="K1003" s="470"/>
      <c r="L1003" s="470">
        <v>15</v>
      </c>
      <c r="M1003" s="470">
        <v>37.5</v>
      </c>
      <c r="N1003" s="349"/>
      <c r="O1003" s="470">
        <f t="shared" si="255"/>
        <v>0</v>
      </c>
      <c r="P1003" s="470"/>
      <c r="Q1003" s="349"/>
      <c r="R1003" s="470"/>
      <c r="S1003" s="470"/>
      <c r="T1003" s="470"/>
      <c r="U1003" s="470"/>
      <c r="V1003" s="470"/>
      <c r="W1003" s="470"/>
      <c r="X1003" s="470"/>
      <c r="Y1003" s="470"/>
      <c r="Z1003" s="470">
        <v>608.37203999999997</v>
      </c>
      <c r="AA1003" s="470">
        <v>568.572</v>
      </c>
      <c r="AB1003" s="470"/>
      <c r="AC1003" s="470">
        <v>11.37144</v>
      </c>
      <c r="AD1003" s="470"/>
      <c r="AE1003" s="470">
        <v>28.428599999999999</v>
      </c>
      <c r="AF1003" s="470">
        <v>608.37203999999997</v>
      </c>
      <c r="AG1003" s="476">
        <v>568.572</v>
      </c>
      <c r="AH1003" s="470"/>
      <c r="AI1003" s="470">
        <v>11.37144</v>
      </c>
      <c r="AJ1003" s="470"/>
      <c r="AK1003" s="470">
        <v>28.428599999999999</v>
      </c>
      <c r="AL1003" s="477"/>
      <c r="AM1003" s="281"/>
      <c r="AS1003" s="267">
        <f t="shared" si="252"/>
        <v>69.557160000000067</v>
      </c>
      <c r="AT1003" s="267">
        <f t="shared" si="253"/>
        <v>568.572</v>
      </c>
      <c r="AU1003" s="267">
        <f t="shared" si="254"/>
        <v>0</v>
      </c>
    </row>
    <row r="1004" spans="1:47" ht="102" hidden="1" outlineLevel="1">
      <c r="A1004" s="466"/>
      <c r="B1004" s="467" t="s">
        <v>2826</v>
      </c>
      <c r="C1004" s="467"/>
      <c r="D1004" s="466" t="s">
        <v>226</v>
      </c>
      <c r="E1004" s="466" t="s">
        <v>306</v>
      </c>
      <c r="F1004" s="466" t="s">
        <v>2801</v>
      </c>
      <c r="G1004" s="466" t="s">
        <v>1766</v>
      </c>
      <c r="H1004" s="466"/>
      <c r="I1004" s="470">
        <v>677.92920000000004</v>
      </c>
      <c r="J1004" s="470">
        <v>625.42920000000004</v>
      </c>
      <c r="K1004" s="470"/>
      <c r="L1004" s="470">
        <v>15</v>
      </c>
      <c r="M1004" s="470">
        <v>37.5</v>
      </c>
      <c r="N1004" s="349"/>
      <c r="O1004" s="470">
        <f t="shared" si="255"/>
        <v>0</v>
      </c>
      <c r="P1004" s="470"/>
      <c r="Q1004" s="349"/>
      <c r="R1004" s="470"/>
      <c r="S1004" s="470"/>
      <c r="T1004" s="470"/>
      <c r="U1004" s="470"/>
      <c r="V1004" s="470"/>
      <c r="W1004" s="470"/>
      <c r="X1004" s="470"/>
      <c r="Y1004" s="470"/>
      <c r="Z1004" s="470">
        <v>608.37203999999997</v>
      </c>
      <c r="AA1004" s="470">
        <v>568.572</v>
      </c>
      <c r="AB1004" s="470"/>
      <c r="AC1004" s="470">
        <v>11.37144</v>
      </c>
      <c r="AD1004" s="470"/>
      <c r="AE1004" s="470">
        <v>28.428599999999999</v>
      </c>
      <c r="AF1004" s="470">
        <v>608.37203999999997</v>
      </c>
      <c r="AG1004" s="476">
        <v>568.572</v>
      </c>
      <c r="AH1004" s="470"/>
      <c r="AI1004" s="470">
        <v>11.37144</v>
      </c>
      <c r="AJ1004" s="470"/>
      <c r="AK1004" s="470">
        <v>28.428599999999999</v>
      </c>
      <c r="AL1004" s="477"/>
      <c r="AM1004" s="281"/>
      <c r="AS1004" s="267">
        <f t="shared" si="252"/>
        <v>69.557160000000067</v>
      </c>
      <c r="AT1004" s="267">
        <f t="shared" si="253"/>
        <v>568.572</v>
      </c>
      <c r="AU1004" s="267">
        <f t="shared" si="254"/>
        <v>0</v>
      </c>
    </row>
    <row r="1005" spans="1:47" ht="63.75" hidden="1" outlineLevel="1">
      <c r="A1005" s="466"/>
      <c r="B1005" s="467" t="s">
        <v>2827</v>
      </c>
      <c r="C1005" s="467"/>
      <c r="D1005" s="466" t="s">
        <v>226</v>
      </c>
      <c r="E1005" s="466" t="s">
        <v>413</v>
      </c>
      <c r="F1005" s="466" t="s">
        <v>2828</v>
      </c>
      <c r="G1005" s="466" t="s">
        <v>1766</v>
      </c>
      <c r="H1005" s="466"/>
      <c r="I1005" s="470">
        <v>677.92920000000004</v>
      </c>
      <c r="J1005" s="470">
        <v>625.42920000000004</v>
      </c>
      <c r="K1005" s="470"/>
      <c r="L1005" s="470">
        <v>15</v>
      </c>
      <c r="M1005" s="470">
        <v>37.5</v>
      </c>
      <c r="N1005" s="349"/>
      <c r="O1005" s="470">
        <f t="shared" si="255"/>
        <v>0</v>
      </c>
      <c r="P1005" s="470"/>
      <c r="Q1005" s="349"/>
      <c r="R1005" s="470"/>
      <c r="S1005" s="470"/>
      <c r="T1005" s="470"/>
      <c r="U1005" s="470"/>
      <c r="V1005" s="470"/>
      <c r="W1005" s="470"/>
      <c r="X1005" s="470"/>
      <c r="Y1005" s="470"/>
      <c r="Z1005" s="470">
        <v>608.37203999999997</v>
      </c>
      <c r="AA1005" s="470">
        <v>568.572</v>
      </c>
      <c r="AB1005" s="470"/>
      <c r="AC1005" s="470">
        <v>11.37144</v>
      </c>
      <c r="AD1005" s="470"/>
      <c r="AE1005" s="470">
        <v>28.428599999999999</v>
      </c>
      <c r="AF1005" s="470">
        <v>608.37203999999997</v>
      </c>
      <c r="AG1005" s="476">
        <v>568.572</v>
      </c>
      <c r="AH1005" s="470"/>
      <c r="AI1005" s="470">
        <v>11.37144</v>
      </c>
      <c r="AJ1005" s="470"/>
      <c r="AK1005" s="470">
        <v>28.428599999999999</v>
      </c>
      <c r="AL1005" s="477"/>
      <c r="AM1005" s="281"/>
      <c r="AS1005" s="267">
        <f t="shared" si="252"/>
        <v>69.557160000000067</v>
      </c>
      <c r="AT1005" s="267">
        <f t="shared" si="253"/>
        <v>568.572</v>
      </c>
      <c r="AU1005" s="267">
        <f t="shared" si="254"/>
        <v>0</v>
      </c>
    </row>
    <row r="1006" spans="1:47" ht="102" hidden="1" outlineLevel="1">
      <c r="A1006" s="466"/>
      <c r="B1006" s="467" t="s">
        <v>2829</v>
      </c>
      <c r="C1006" s="467"/>
      <c r="D1006" s="466" t="s">
        <v>226</v>
      </c>
      <c r="E1006" s="466" t="s">
        <v>2803</v>
      </c>
      <c r="F1006" s="466" t="s">
        <v>2830</v>
      </c>
      <c r="G1006" s="466" t="s">
        <v>1766</v>
      </c>
      <c r="H1006" s="466"/>
      <c r="I1006" s="470">
        <v>677.92920000000004</v>
      </c>
      <c r="J1006" s="470">
        <v>625.42920000000004</v>
      </c>
      <c r="K1006" s="470"/>
      <c r="L1006" s="470">
        <v>15</v>
      </c>
      <c r="M1006" s="470">
        <v>37.5</v>
      </c>
      <c r="N1006" s="349"/>
      <c r="O1006" s="470">
        <f t="shared" si="255"/>
        <v>0</v>
      </c>
      <c r="P1006" s="470"/>
      <c r="Q1006" s="349"/>
      <c r="R1006" s="470"/>
      <c r="S1006" s="470"/>
      <c r="T1006" s="470"/>
      <c r="U1006" s="470"/>
      <c r="V1006" s="470"/>
      <c r="W1006" s="470"/>
      <c r="X1006" s="470"/>
      <c r="Y1006" s="470"/>
      <c r="Z1006" s="470">
        <v>608.37203999999997</v>
      </c>
      <c r="AA1006" s="470">
        <v>568.572</v>
      </c>
      <c r="AB1006" s="470"/>
      <c r="AC1006" s="470">
        <v>11.37144</v>
      </c>
      <c r="AD1006" s="470"/>
      <c r="AE1006" s="470">
        <v>28.428599999999999</v>
      </c>
      <c r="AF1006" s="470">
        <v>608.37203999999997</v>
      </c>
      <c r="AG1006" s="476">
        <v>568.572</v>
      </c>
      <c r="AH1006" s="470"/>
      <c r="AI1006" s="470">
        <v>11.37144</v>
      </c>
      <c r="AJ1006" s="470"/>
      <c r="AK1006" s="470">
        <v>28.428599999999999</v>
      </c>
      <c r="AL1006" s="477"/>
      <c r="AM1006" s="281"/>
      <c r="AS1006" s="267">
        <f t="shared" si="252"/>
        <v>69.557160000000067</v>
      </c>
      <c r="AT1006" s="267">
        <f t="shared" si="253"/>
        <v>568.572</v>
      </c>
      <c r="AU1006" s="267">
        <f t="shared" si="254"/>
        <v>0</v>
      </c>
    </row>
    <row r="1007" spans="1:47" ht="38.25" hidden="1" outlineLevel="1">
      <c r="A1007" s="466"/>
      <c r="B1007" s="467" t="s">
        <v>2831</v>
      </c>
      <c r="C1007" s="467"/>
      <c r="D1007" s="466" t="s">
        <v>226</v>
      </c>
      <c r="E1007" s="466" t="s">
        <v>2806</v>
      </c>
      <c r="F1007" s="466" t="s">
        <v>2807</v>
      </c>
      <c r="G1007" s="466" t="s">
        <v>1766</v>
      </c>
      <c r="H1007" s="466"/>
      <c r="I1007" s="470">
        <v>677.92920000000004</v>
      </c>
      <c r="J1007" s="470">
        <v>625.42920000000004</v>
      </c>
      <c r="K1007" s="470"/>
      <c r="L1007" s="470">
        <v>15</v>
      </c>
      <c r="M1007" s="470">
        <v>37.5</v>
      </c>
      <c r="N1007" s="349"/>
      <c r="O1007" s="470">
        <f t="shared" si="255"/>
        <v>0</v>
      </c>
      <c r="P1007" s="470"/>
      <c r="Q1007" s="349"/>
      <c r="R1007" s="470"/>
      <c r="S1007" s="470"/>
      <c r="T1007" s="470"/>
      <c r="U1007" s="470"/>
      <c r="V1007" s="470"/>
      <c r="W1007" s="470"/>
      <c r="X1007" s="470"/>
      <c r="Y1007" s="470"/>
      <c r="Z1007" s="470">
        <v>608.37203999999997</v>
      </c>
      <c r="AA1007" s="470">
        <v>568.572</v>
      </c>
      <c r="AB1007" s="470"/>
      <c r="AC1007" s="470">
        <v>11.37144</v>
      </c>
      <c r="AD1007" s="470"/>
      <c r="AE1007" s="470">
        <v>28.428599999999999</v>
      </c>
      <c r="AF1007" s="470">
        <v>608.37203999999997</v>
      </c>
      <c r="AG1007" s="476">
        <v>568.572</v>
      </c>
      <c r="AH1007" s="470"/>
      <c r="AI1007" s="470">
        <v>11.37144</v>
      </c>
      <c r="AJ1007" s="470"/>
      <c r="AK1007" s="470">
        <v>28.428599999999999</v>
      </c>
      <c r="AL1007" s="477"/>
      <c r="AM1007" s="281"/>
      <c r="AS1007" s="267">
        <f t="shared" si="252"/>
        <v>69.557160000000067</v>
      </c>
      <c r="AT1007" s="267">
        <f t="shared" si="253"/>
        <v>568.572</v>
      </c>
      <c r="AU1007" s="267">
        <f t="shared" si="254"/>
        <v>0</v>
      </c>
    </row>
    <row r="1008" spans="1:47" ht="38.25" hidden="1" outlineLevel="1">
      <c r="A1008" s="466"/>
      <c r="B1008" s="467" t="s">
        <v>2832</v>
      </c>
      <c r="C1008" s="467"/>
      <c r="D1008" s="466" t="s">
        <v>226</v>
      </c>
      <c r="E1008" s="466" t="s">
        <v>278</v>
      </c>
      <c r="F1008" s="466" t="s">
        <v>2807</v>
      </c>
      <c r="G1008" s="466" t="s">
        <v>1766</v>
      </c>
      <c r="H1008" s="466"/>
      <c r="I1008" s="470">
        <v>677.92920000000004</v>
      </c>
      <c r="J1008" s="470">
        <v>625.42920000000004</v>
      </c>
      <c r="K1008" s="470"/>
      <c r="L1008" s="470">
        <v>15</v>
      </c>
      <c r="M1008" s="470">
        <v>37.5</v>
      </c>
      <c r="N1008" s="349"/>
      <c r="O1008" s="470">
        <f t="shared" ref="O1008:O1023" si="256">SUM(P1008:S1008)</f>
        <v>0</v>
      </c>
      <c r="P1008" s="470"/>
      <c r="Q1008" s="349"/>
      <c r="R1008" s="470"/>
      <c r="S1008" s="470"/>
      <c r="T1008" s="470"/>
      <c r="U1008" s="470"/>
      <c r="V1008" s="470"/>
      <c r="W1008" s="470"/>
      <c r="X1008" s="470"/>
      <c r="Y1008" s="470"/>
      <c r="Z1008" s="470">
        <v>608.37203999999997</v>
      </c>
      <c r="AA1008" s="470">
        <v>568.572</v>
      </c>
      <c r="AB1008" s="470"/>
      <c r="AC1008" s="470">
        <v>11.37144</v>
      </c>
      <c r="AD1008" s="470"/>
      <c r="AE1008" s="470">
        <v>28.428599999999999</v>
      </c>
      <c r="AF1008" s="470">
        <v>608.37203999999997</v>
      </c>
      <c r="AG1008" s="476">
        <v>568.572</v>
      </c>
      <c r="AH1008" s="470"/>
      <c r="AI1008" s="470">
        <v>11.37144</v>
      </c>
      <c r="AJ1008" s="470"/>
      <c r="AK1008" s="470">
        <v>28.428599999999999</v>
      </c>
      <c r="AL1008" s="477"/>
      <c r="AM1008" s="281"/>
      <c r="AS1008" s="267">
        <f t="shared" si="252"/>
        <v>69.557160000000067</v>
      </c>
      <c r="AT1008" s="267">
        <f t="shared" si="253"/>
        <v>568.572</v>
      </c>
      <c r="AU1008" s="267">
        <f t="shared" si="254"/>
        <v>0</v>
      </c>
    </row>
    <row r="1009" spans="1:47" ht="51" hidden="1" outlineLevel="1">
      <c r="A1009" s="466"/>
      <c r="B1009" s="467" t="s">
        <v>2833</v>
      </c>
      <c r="C1009" s="467"/>
      <c r="D1009" s="466" t="s">
        <v>226</v>
      </c>
      <c r="E1009" s="466" t="s">
        <v>283</v>
      </c>
      <c r="F1009" s="466" t="s">
        <v>2809</v>
      </c>
      <c r="G1009" s="466" t="s">
        <v>1766</v>
      </c>
      <c r="H1009" s="466"/>
      <c r="I1009" s="470">
        <v>677.92920000000004</v>
      </c>
      <c r="J1009" s="470">
        <v>625.42920000000004</v>
      </c>
      <c r="K1009" s="470"/>
      <c r="L1009" s="470">
        <v>15</v>
      </c>
      <c r="M1009" s="470">
        <v>37.5</v>
      </c>
      <c r="N1009" s="349"/>
      <c r="O1009" s="470">
        <f t="shared" si="256"/>
        <v>0</v>
      </c>
      <c r="P1009" s="470"/>
      <c r="Q1009" s="349"/>
      <c r="R1009" s="470"/>
      <c r="S1009" s="470"/>
      <c r="T1009" s="470"/>
      <c r="U1009" s="470"/>
      <c r="V1009" s="470"/>
      <c r="W1009" s="470"/>
      <c r="X1009" s="470"/>
      <c r="Y1009" s="470"/>
      <c r="Z1009" s="470">
        <v>608.37203999999997</v>
      </c>
      <c r="AA1009" s="470">
        <v>568.572</v>
      </c>
      <c r="AB1009" s="470"/>
      <c r="AC1009" s="470">
        <v>11.37144</v>
      </c>
      <c r="AD1009" s="470"/>
      <c r="AE1009" s="470">
        <v>28.428599999999999</v>
      </c>
      <c r="AF1009" s="470">
        <v>608.37203999999997</v>
      </c>
      <c r="AG1009" s="476">
        <v>568.572</v>
      </c>
      <c r="AH1009" s="470"/>
      <c r="AI1009" s="470">
        <v>11.37144</v>
      </c>
      <c r="AJ1009" s="470"/>
      <c r="AK1009" s="470">
        <v>28.428599999999999</v>
      </c>
      <c r="AL1009" s="477"/>
      <c r="AM1009" s="281"/>
      <c r="AS1009" s="267">
        <f t="shared" si="252"/>
        <v>69.557160000000067</v>
      </c>
      <c r="AT1009" s="267">
        <f t="shared" si="253"/>
        <v>568.572</v>
      </c>
      <c r="AU1009" s="267">
        <f t="shared" si="254"/>
        <v>0</v>
      </c>
    </row>
    <row r="1010" spans="1:47" ht="51" hidden="1" outlineLevel="1">
      <c r="A1010" s="466"/>
      <c r="B1010" s="467" t="s">
        <v>2834</v>
      </c>
      <c r="C1010" s="467"/>
      <c r="D1010" s="466" t="s">
        <v>226</v>
      </c>
      <c r="E1010" s="466" t="s">
        <v>123</v>
      </c>
      <c r="F1010" s="466" t="s">
        <v>2809</v>
      </c>
      <c r="G1010" s="466" t="s">
        <v>1766</v>
      </c>
      <c r="H1010" s="466"/>
      <c r="I1010" s="470">
        <v>677.92920000000004</v>
      </c>
      <c r="J1010" s="470">
        <v>625.42920000000004</v>
      </c>
      <c r="K1010" s="470"/>
      <c r="L1010" s="470">
        <v>15</v>
      </c>
      <c r="M1010" s="470">
        <v>37.5</v>
      </c>
      <c r="N1010" s="349"/>
      <c r="O1010" s="470">
        <f t="shared" si="256"/>
        <v>0</v>
      </c>
      <c r="P1010" s="470"/>
      <c r="Q1010" s="349"/>
      <c r="R1010" s="470"/>
      <c r="S1010" s="470"/>
      <c r="T1010" s="470"/>
      <c r="U1010" s="470"/>
      <c r="V1010" s="470"/>
      <c r="W1010" s="470"/>
      <c r="X1010" s="470"/>
      <c r="Y1010" s="470"/>
      <c r="Z1010" s="470">
        <v>608.37203999999997</v>
      </c>
      <c r="AA1010" s="470">
        <v>568.572</v>
      </c>
      <c r="AB1010" s="470"/>
      <c r="AC1010" s="470">
        <v>11.37144</v>
      </c>
      <c r="AD1010" s="470"/>
      <c r="AE1010" s="470">
        <v>28.428599999999999</v>
      </c>
      <c r="AF1010" s="470">
        <v>608.37203999999997</v>
      </c>
      <c r="AG1010" s="476">
        <v>568.572</v>
      </c>
      <c r="AH1010" s="470"/>
      <c r="AI1010" s="470">
        <v>11.37144</v>
      </c>
      <c r="AJ1010" s="470"/>
      <c r="AK1010" s="470">
        <v>28.428599999999999</v>
      </c>
      <c r="AL1010" s="477"/>
      <c r="AM1010" s="281"/>
      <c r="AS1010" s="267">
        <f t="shared" si="252"/>
        <v>69.557160000000067</v>
      </c>
      <c r="AT1010" s="267">
        <f t="shared" si="253"/>
        <v>568.572</v>
      </c>
      <c r="AU1010" s="267">
        <f t="shared" si="254"/>
        <v>0</v>
      </c>
    </row>
    <row r="1011" spans="1:47" ht="63.75" hidden="1" outlineLevel="1">
      <c r="A1011" s="466"/>
      <c r="B1011" s="467" t="s">
        <v>2835</v>
      </c>
      <c r="C1011" s="467"/>
      <c r="D1011" s="466" t="s">
        <v>226</v>
      </c>
      <c r="E1011" s="466" t="s">
        <v>124</v>
      </c>
      <c r="F1011" s="466" t="s">
        <v>2836</v>
      </c>
      <c r="G1011" s="466" t="s">
        <v>1766</v>
      </c>
      <c r="H1011" s="466"/>
      <c r="I1011" s="470">
        <v>677.92920000000004</v>
      </c>
      <c r="J1011" s="470">
        <v>625.42920000000004</v>
      </c>
      <c r="K1011" s="470"/>
      <c r="L1011" s="470">
        <v>15</v>
      </c>
      <c r="M1011" s="470">
        <v>37.5</v>
      </c>
      <c r="N1011" s="349"/>
      <c r="O1011" s="470">
        <f t="shared" si="256"/>
        <v>0</v>
      </c>
      <c r="P1011" s="470"/>
      <c r="Q1011" s="349"/>
      <c r="R1011" s="470"/>
      <c r="S1011" s="470"/>
      <c r="T1011" s="470"/>
      <c r="U1011" s="470"/>
      <c r="V1011" s="470"/>
      <c r="W1011" s="470"/>
      <c r="X1011" s="470"/>
      <c r="Y1011" s="470"/>
      <c r="Z1011" s="470">
        <v>608.37203999999997</v>
      </c>
      <c r="AA1011" s="470">
        <v>568.572</v>
      </c>
      <c r="AB1011" s="470"/>
      <c r="AC1011" s="470">
        <v>11.37144</v>
      </c>
      <c r="AD1011" s="470"/>
      <c r="AE1011" s="470">
        <v>28.428599999999999</v>
      </c>
      <c r="AF1011" s="470">
        <v>608.37203999999997</v>
      </c>
      <c r="AG1011" s="476">
        <v>568.572</v>
      </c>
      <c r="AH1011" s="470"/>
      <c r="AI1011" s="470">
        <v>11.37144</v>
      </c>
      <c r="AJ1011" s="470"/>
      <c r="AK1011" s="470">
        <v>28.428599999999999</v>
      </c>
      <c r="AL1011" s="477"/>
      <c r="AM1011" s="281"/>
      <c r="AS1011" s="267">
        <f t="shared" si="252"/>
        <v>69.557160000000067</v>
      </c>
      <c r="AT1011" s="267">
        <f t="shared" si="253"/>
        <v>568.572</v>
      </c>
      <c r="AU1011" s="267">
        <f t="shared" si="254"/>
        <v>0</v>
      </c>
    </row>
    <row r="1012" spans="1:47" ht="114.75" hidden="1" outlineLevel="1">
      <c r="A1012" s="466"/>
      <c r="B1012" s="467" t="s">
        <v>2837</v>
      </c>
      <c r="C1012" s="467"/>
      <c r="D1012" s="466" t="s">
        <v>226</v>
      </c>
      <c r="E1012" s="466" t="s">
        <v>2771</v>
      </c>
      <c r="F1012" s="466" t="s">
        <v>2838</v>
      </c>
      <c r="G1012" s="466" t="s">
        <v>1766</v>
      </c>
      <c r="H1012" s="466"/>
      <c r="I1012" s="470">
        <v>677.92920000000004</v>
      </c>
      <c r="J1012" s="470">
        <v>625.42920000000004</v>
      </c>
      <c r="K1012" s="470"/>
      <c r="L1012" s="470">
        <v>15</v>
      </c>
      <c r="M1012" s="470">
        <v>37.5</v>
      </c>
      <c r="N1012" s="349"/>
      <c r="O1012" s="470">
        <f t="shared" si="256"/>
        <v>0</v>
      </c>
      <c r="P1012" s="470"/>
      <c r="Q1012" s="349"/>
      <c r="R1012" s="470"/>
      <c r="S1012" s="470"/>
      <c r="T1012" s="470"/>
      <c r="U1012" s="470"/>
      <c r="V1012" s="470"/>
      <c r="W1012" s="470"/>
      <c r="X1012" s="470"/>
      <c r="Y1012" s="470"/>
      <c r="Z1012" s="470">
        <v>608.37203999999997</v>
      </c>
      <c r="AA1012" s="470">
        <v>568.572</v>
      </c>
      <c r="AB1012" s="470"/>
      <c r="AC1012" s="470">
        <v>11.37144</v>
      </c>
      <c r="AD1012" s="470"/>
      <c r="AE1012" s="470">
        <v>28.428599999999999</v>
      </c>
      <c r="AF1012" s="470">
        <v>608.37203999999997</v>
      </c>
      <c r="AG1012" s="476">
        <v>568.572</v>
      </c>
      <c r="AH1012" s="470"/>
      <c r="AI1012" s="470">
        <v>11.37144</v>
      </c>
      <c r="AJ1012" s="470"/>
      <c r="AK1012" s="470">
        <v>28.428599999999999</v>
      </c>
      <c r="AL1012" s="477"/>
      <c r="AM1012" s="281"/>
      <c r="AS1012" s="267">
        <f t="shared" si="252"/>
        <v>69.557160000000067</v>
      </c>
      <c r="AT1012" s="267">
        <f t="shared" si="253"/>
        <v>568.572</v>
      </c>
      <c r="AU1012" s="267">
        <f t="shared" si="254"/>
        <v>0</v>
      </c>
    </row>
    <row r="1013" spans="1:47" ht="51" hidden="1" outlineLevel="1">
      <c r="A1013" s="466"/>
      <c r="B1013" s="467" t="s">
        <v>2839</v>
      </c>
      <c r="C1013" s="467"/>
      <c r="D1013" s="466" t="s">
        <v>226</v>
      </c>
      <c r="E1013" s="466" t="s">
        <v>233</v>
      </c>
      <c r="F1013" s="466" t="s">
        <v>2811</v>
      </c>
      <c r="G1013" s="466" t="s">
        <v>1766</v>
      </c>
      <c r="H1013" s="466"/>
      <c r="I1013" s="470">
        <v>677.92920000000004</v>
      </c>
      <c r="J1013" s="470">
        <v>625.42920000000004</v>
      </c>
      <c r="K1013" s="470"/>
      <c r="L1013" s="470">
        <v>15</v>
      </c>
      <c r="M1013" s="470">
        <v>37.5</v>
      </c>
      <c r="N1013" s="349"/>
      <c r="O1013" s="470">
        <f t="shared" si="256"/>
        <v>0</v>
      </c>
      <c r="P1013" s="470"/>
      <c r="Q1013" s="349"/>
      <c r="R1013" s="470"/>
      <c r="S1013" s="470"/>
      <c r="T1013" s="470"/>
      <c r="U1013" s="470"/>
      <c r="V1013" s="470"/>
      <c r="W1013" s="470"/>
      <c r="X1013" s="470"/>
      <c r="Y1013" s="470"/>
      <c r="Z1013" s="470">
        <v>608.37203999999997</v>
      </c>
      <c r="AA1013" s="470">
        <v>568.572</v>
      </c>
      <c r="AB1013" s="470"/>
      <c r="AC1013" s="470">
        <v>11.37144</v>
      </c>
      <c r="AD1013" s="470"/>
      <c r="AE1013" s="470">
        <v>28.428599999999999</v>
      </c>
      <c r="AF1013" s="470">
        <v>608.37203999999997</v>
      </c>
      <c r="AG1013" s="476">
        <v>568.572</v>
      </c>
      <c r="AH1013" s="470"/>
      <c r="AI1013" s="470">
        <v>11.37144</v>
      </c>
      <c r="AJ1013" s="470"/>
      <c r="AK1013" s="470">
        <v>28.428599999999999</v>
      </c>
      <c r="AL1013" s="477"/>
      <c r="AM1013" s="281"/>
      <c r="AS1013" s="267">
        <f t="shared" si="252"/>
        <v>69.557160000000067</v>
      </c>
      <c r="AT1013" s="267">
        <f t="shared" si="253"/>
        <v>568.572</v>
      </c>
      <c r="AU1013" s="267">
        <f t="shared" si="254"/>
        <v>0</v>
      </c>
    </row>
    <row r="1014" spans="1:47" ht="153" hidden="1" outlineLevel="1">
      <c r="A1014" s="466"/>
      <c r="B1014" s="467" t="s">
        <v>2778</v>
      </c>
      <c r="C1014" s="467"/>
      <c r="D1014" s="466" t="s">
        <v>297</v>
      </c>
      <c r="E1014" s="466" t="s">
        <v>368</v>
      </c>
      <c r="F1014" s="466" t="s">
        <v>2793</v>
      </c>
      <c r="G1014" s="466" t="s">
        <v>1766</v>
      </c>
      <c r="H1014" s="466"/>
      <c r="I1014" s="470">
        <v>299.4006</v>
      </c>
      <c r="J1014" s="470">
        <v>276.37060000000002</v>
      </c>
      <c r="K1014" s="470"/>
      <c r="L1014" s="470">
        <v>6.58</v>
      </c>
      <c r="M1014" s="470">
        <v>16.45</v>
      </c>
      <c r="N1014" s="349"/>
      <c r="O1014" s="470">
        <f t="shared" si="256"/>
        <v>0</v>
      </c>
      <c r="P1014" s="470"/>
      <c r="Q1014" s="349"/>
      <c r="R1014" s="470"/>
      <c r="S1014" s="470"/>
      <c r="T1014" s="470"/>
      <c r="U1014" s="470"/>
      <c r="V1014" s="470"/>
      <c r="W1014" s="470"/>
      <c r="X1014" s="470"/>
      <c r="Y1014" s="470"/>
      <c r="Z1014" s="470">
        <v>268.83321999999998</v>
      </c>
      <c r="AA1014" s="470">
        <v>251.24600000000001</v>
      </c>
      <c r="AB1014" s="470"/>
      <c r="AC1014" s="470">
        <v>5.0249199999999998</v>
      </c>
      <c r="AD1014" s="470"/>
      <c r="AE1014" s="470">
        <v>12.5623</v>
      </c>
      <c r="AF1014" s="473">
        <f>SUM(AG1014:AK1014)</f>
        <v>268.58722</v>
      </c>
      <c r="AG1014" s="484">
        <f>ROUND(251.246,0)</f>
        <v>251</v>
      </c>
      <c r="AH1014" s="470"/>
      <c r="AI1014" s="470">
        <v>5.0249199999999998</v>
      </c>
      <c r="AJ1014" s="470"/>
      <c r="AK1014" s="470">
        <v>12.5623</v>
      </c>
      <c r="AL1014" s="477" t="s">
        <v>761</v>
      </c>
      <c r="AM1014" s="281"/>
      <c r="AS1014" s="267">
        <f t="shared" si="252"/>
        <v>30.813379999999995</v>
      </c>
      <c r="AT1014" s="267">
        <f t="shared" si="253"/>
        <v>251</v>
      </c>
      <c r="AU1014" s="267">
        <f t="shared" si="254"/>
        <v>0</v>
      </c>
    </row>
    <row r="1015" spans="1:47" ht="153" hidden="1" outlineLevel="1">
      <c r="A1015" s="466"/>
      <c r="B1015" s="467" t="s">
        <v>389</v>
      </c>
      <c r="C1015" s="467"/>
      <c r="D1015" s="466" t="s">
        <v>2708</v>
      </c>
      <c r="E1015" s="466" t="s">
        <v>278</v>
      </c>
      <c r="F1015" s="466" t="s">
        <v>2793</v>
      </c>
      <c r="G1015" s="466" t="s">
        <v>1766</v>
      </c>
      <c r="H1015" s="466"/>
      <c r="I1015" s="470">
        <v>299.4006</v>
      </c>
      <c r="J1015" s="470">
        <v>276.37060000000002</v>
      </c>
      <c r="K1015" s="470"/>
      <c r="L1015" s="470">
        <v>6.58</v>
      </c>
      <c r="M1015" s="470">
        <v>16.45</v>
      </c>
      <c r="N1015" s="349"/>
      <c r="O1015" s="470">
        <f t="shared" si="256"/>
        <v>0</v>
      </c>
      <c r="P1015" s="470"/>
      <c r="Q1015" s="349"/>
      <c r="R1015" s="470"/>
      <c r="S1015" s="470"/>
      <c r="T1015" s="470"/>
      <c r="U1015" s="470"/>
      <c r="V1015" s="470"/>
      <c r="W1015" s="470"/>
      <c r="X1015" s="470"/>
      <c r="Y1015" s="470"/>
      <c r="Z1015" s="470">
        <v>268.83321999999998</v>
      </c>
      <c r="AA1015" s="470">
        <v>251.24600000000001</v>
      </c>
      <c r="AB1015" s="470"/>
      <c r="AC1015" s="470">
        <v>5.0249199999999998</v>
      </c>
      <c r="AD1015" s="470"/>
      <c r="AE1015" s="470">
        <v>12.5623</v>
      </c>
      <c r="AF1015" s="470">
        <v>268.83321999999998</v>
      </c>
      <c r="AG1015" s="485">
        <f>251.246</f>
        <v>251.24600000000001</v>
      </c>
      <c r="AH1015" s="470"/>
      <c r="AI1015" s="470">
        <v>5.0249199999999998</v>
      </c>
      <c r="AJ1015" s="470"/>
      <c r="AK1015" s="470">
        <v>12.5623</v>
      </c>
      <c r="AL1015" s="477" t="s">
        <v>761</v>
      </c>
      <c r="AM1015" s="281"/>
      <c r="AS1015" s="267">
        <f t="shared" si="252"/>
        <v>30.567380000000014</v>
      </c>
      <c r="AT1015" s="267">
        <f t="shared" si="253"/>
        <v>251.24599999999998</v>
      </c>
      <c r="AU1015" s="267">
        <f t="shared" si="254"/>
        <v>0</v>
      </c>
    </row>
    <row r="1016" spans="1:47" ht="153" hidden="1" outlineLevel="1">
      <c r="A1016" s="466"/>
      <c r="B1016" s="467" t="s">
        <v>390</v>
      </c>
      <c r="C1016" s="467"/>
      <c r="D1016" s="466" t="s">
        <v>2650</v>
      </c>
      <c r="E1016" s="466" t="s">
        <v>243</v>
      </c>
      <c r="F1016" s="466" t="s">
        <v>2793</v>
      </c>
      <c r="G1016" s="466" t="s">
        <v>1766</v>
      </c>
      <c r="H1016" s="466"/>
      <c r="I1016" s="470">
        <v>299.06</v>
      </c>
      <c r="J1016" s="470">
        <v>276.10000000000002</v>
      </c>
      <c r="K1016" s="470"/>
      <c r="L1016" s="470">
        <v>6.56</v>
      </c>
      <c r="M1016" s="470">
        <v>16.399999999999999</v>
      </c>
      <c r="N1016" s="349"/>
      <c r="O1016" s="470">
        <f t="shared" si="256"/>
        <v>0</v>
      </c>
      <c r="P1016" s="470"/>
      <c r="Q1016" s="349"/>
      <c r="R1016" s="470"/>
      <c r="S1016" s="470"/>
      <c r="T1016" s="470"/>
      <c r="U1016" s="470"/>
      <c r="V1016" s="470"/>
      <c r="W1016" s="470"/>
      <c r="X1016" s="470"/>
      <c r="Y1016" s="470"/>
      <c r="Z1016" s="470">
        <v>268.57</v>
      </c>
      <c r="AA1016" s="470">
        <v>251</v>
      </c>
      <c r="AB1016" s="470"/>
      <c r="AC1016" s="470">
        <v>5.0199999999999996</v>
      </c>
      <c r="AD1016" s="470"/>
      <c r="AE1016" s="470">
        <v>12.55</v>
      </c>
      <c r="AF1016" s="470">
        <v>268.57</v>
      </c>
      <c r="AG1016" s="476">
        <v>251</v>
      </c>
      <c r="AH1016" s="470"/>
      <c r="AI1016" s="470">
        <v>5.0199999999999996</v>
      </c>
      <c r="AJ1016" s="470"/>
      <c r="AK1016" s="470">
        <v>12.55</v>
      </c>
      <c r="AL1016" s="477" t="s">
        <v>761</v>
      </c>
      <c r="AM1016" s="281"/>
      <c r="AS1016" s="267">
        <f t="shared" si="252"/>
        <v>30.490000000000009</v>
      </c>
      <c r="AT1016" s="267">
        <f t="shared" si="253"/>
        <v>251</v>
      </c>
      <c r="AU1016" s="267">
        <f t="shared" si="254"/>
        <v>0</v>
      </c>
    </row>
    <row r="1017" spans="1:47" ht="153" hidden="1" outlineLevel="1">
      <c r="A1017" s="466"/>
      <c r="B1017" s="467" t="s">
        <v>391</v>
      </c>
      <c r="C1017" s="467"/>
      <c r="D1017" s="466" t="s">
        <v>2654</v>
      </c>
      <c r="E1017" s="466" t="s">
        <v>233</v>
      </c>
      <c r="F1017" s="466" t="s">
        <v>2793</v>
      </c>
      <c r="G1017" s="466" t="s">
        <v>1766</v>
      </c>
      <c r="H1017" s="466"/>
      <c r="I1017" s="470">
        <v>299.4006</v>
      </c>
      <c r="J1017" s="470">
        <v>276.37060000000002</v>
      </c>
      <c r="K1017" s="470"/>
      <c r="L1017" s="470">
        <v>6.58</v>
      </c>
      <c r="M1017" s="470">
        <v>16.45</v>
      </c>
      <c r="N1017" s="349"/>
      <c r="O1017" s="470">
        <f t="shared" si="256"/>
        <v>0</v>
      </c>
      <c r="P1017" s="470"/>
      <c r="Q1017" s="349"/>
      <c r="R1017" s="470"/>
      <c r="S1017" s="470"/>
      <c r="T1017" s="470"/>
      <c r="U1017" s="470"/>
      <c r="V1017" s="470"/>
      <c r="W1017" s="470"/>
      <c r="X1017" s="470"/>
      <c r="Y1017" s="470"/>
      <c r="Z1017" s="470">
        <v>268.83321999999998</v>
      </c>
      <c r="AA1017" s="470">
        <v>251.24600000000001</v>
      </c>
      <c r="AB1017" s="470"/>
      <c r="AC1017" s="470">
        <v>5.0249199999999998</v>
      </c>
      <c r="AD1017" s="470"/>
      <c r="AE1017" s="470">
        <v>12.5623</v>
      </c>
      <c r="AF1017" s="470">
        <v>268.83321999999998</v>
      </c>
      <c r="AG1017" s="476">
        <v>251.24600000000001</v>
      </c>
      <c r="AH1017" s="470"/>
      <c r="AI1017" s="470">
        <v>5.0249199999999998</v>
      </c>
      <c r="AJ1017" s="470"/>
      <c r="AK1017" s="470">
        <v>12.5623</v>
      </c>
      <c r="AL1017" s="477" t="s">
        <v>761</v>
      </c>
      <c r="AM1017" s="281"/>
      <c r="AS1017" s="267">
        <f t="shared" si="252"/>
        <v>30.567380000000014</v>
      </c>
      <c r="AT1017" s="267">
        <f t="shared" si="253"/>
        <v>251.24599999999998</v>
      </c>
      <c r="AU1017" s="267">
        <f t="shared" si="254"/>
        <v>0</v>
      </c>
    </row>
    <row r="1018" spans="1:47" ht="153" hidden="1" outlineLevel="1">
      <c r="A1018" s="466"/>
      <c r="B1018" s="467" t="s">
        <v>399</v>
      </c>
      <c r="C1018" s="467"/>
      <c r="D1018" s="466" t="s">
        <v>2658</v>
      </c>
      <c r="E1018" s="466" t="s">
        <v>320</v>
      </c>
      <c r="F1018" s="466" t="s">
        <v>2793</v>
      </c>
      <c r="G1018" s="466" t="s">
        <v>1766</v>
      </c>
      <c r="H1018" s="466"/>
      <c r="I1018" s="470">
        <v>299.4006</v>
      </c>
      <c r="J1018" s="470">
        <v>276.37060000000002</v>
      </c>
      <c r="K1018" s="470"/>
      <c r="L1018" s="470">
        <v>6.58</v>
      </c>
      <c r="M1018" s="470">
        <v>16.45</v>
      </c>
      <c r="N1018" s="349"/>
      <c r="O1018" s="470">
        <f t="shared" si="256"/>
        <v>0</v>
      </c>
      <c r="P1018" s="470"/>
      <c r="Q1018" s="349"/>
      <c r="R1018" s="470"/>
      <c r="S1018" s="470"/>
      <c r="T1018" s="470"/>
      <c r="U1018" s="470"/>
      <c r="V1018" s="470"/>
      <c r="W1018" s="470"/>
      <c r="X1018" s="470"/>
      <c r="Y1018" s="470"/>
      <c r="Z1018" s="470">
        <v>268.83321999999998</v>
      </c>
      <c r="AA1018" s="470">
        <v>251.24600000000001</v>
      </c>
      <c r="AB1018" s="470"/>
      <c r="AC1018" s="470">
        <v>5.0249199999999998</v>
      </c>
      <c r="AD1018" s="470"/>
      <c r="AE1018" s="470">
        <v>12.5623</v>
      </c>
      <c r="AF1018" s="470">
        <v>268.83321999999998</v>
      </c>
      <c r="AG1018" s="476">
        <v>251.24600000000001</v>
      </c>
      <c r="AH1018" s="470"/>
      <c r="AI1018" s="470">
        <v>5.0249199999999998</v>
      </c>
      <c r="AJ1018" s="470"/>
      <c r="AK1018" s="470">
        <v>12.5623</v>
      </c>
      <c r="AL1018" s="477" t="s">
        <v>761</v>
      </c>
      <c r="AM1018" s="281"/>
      <c r="AS1018" s="267">
        <f t="shared" si="252"/>
        <v>30.567380000000014</v>
      </c>
      <c r="AT1018" s="267">
        <f t="shared" si="253"/>
        <v>251.24599999999998</v>
      </c>
      <c r="AU1018" s="267">
        <f t="shared" si="254"/>
        <v>0</v>
      </c>
    </row>
    <row r="1019" spans="1:47" ht="153" hidden="1" outlineLevel="1">
      <c r="A1019" s="466"/>
      <c r="B1019" s="467" t="s">
        <v>392</v>
      </c>
      <c r="C1019" s="467"/>
      <c r="D1019" s="466" t="s">
        <v>2646</v>
      </c>
      <c r="E1019" s="466" t="s">
        <v>283</v>
      </c>
      <c r="F1019" s="466" t="s">
        <v>2793</v>
      </c>
      <c r="G1019" s="466" t="s">
        <v>1766</v>
      </c>
      <c r="H1019" s="466"/>
      <c r="I1019" s="470">
        <v>299.4006</v>
      </c>
      <c r="J1019" s="470">
        <v>276.37060000000002</v>
      </c>
      <c r="K1019" s="470"/>
      <c r="L1019" s="470">
        <v>6.58</v>
      </c>
      <c r="M1019" s="470">
        <v>16.45</v>
      </c>
      <c r="N1019" s="349"/>
      <c r="O1019" s="470">
        <f t="shared" si="256"/>
        <v>0</v>
      </c>
      <c r="P1019" s="470"/>
      <c r="Q1019" s="349"/>
      <c r="R1019" s="470"/>
      <c r="S1019" s="470"/>
      <c r="T1019" s="470"/>
      <c r="U1019" s="470"/>
      <c r="V1019" s="470"/>
      <c r="W1019" s="470"/>
      <c r="X1019" s="470"/>
      <c r="Y1019" s="470"/>
      <c r="Z1019" s="470">
        <v>268.83321999999998</v>
      </c>
      <c r="AA1019" s="470">
        <v>251.24600000000001</v>
      </c>
      <c r="AB1019" s="470"/>
      <c r="AC1019" s="470">
        <v>5.0249199999999998</v>
      </c>
      <c r="AD1019" s="470"/>
      <c r="AE1019" s="470">
        <v>12.5623</v>
      </c>
      <c r="AF1019" s="470">
        <v>268.83321999999998</v>
      </c>
      <c r="AG1019" s="476">
        <v>251.24600000000001</v>
      </c>
      <c r="AH1019" s="470"/>
      <c r="AI1019" s="470">
        <v>5.0249199999999998</v>
      </c>
      <c r="AJ1019" s="470"/>
      <c r="AK1019" s="470">
        <v>12.5623</v>
      </c>
      <c r="AL1019" s="477" t="s">
        <v>761</v>
      </c>
      <c r="AM1019" s="281"/>
      <c r="AS1019" s="267">
        <f t="shared" si="252"/>
        <v>30.567380000000014</v>
      </c>
      <c r="AT1019" s="267">
        <f t="shared" si="253"/>
        <v>251.24599999999998</v>
      </c>
      <c r="AU1019" s="267">
        <f t="shared" si="254"/>
        <v>0</v>
      </c>
    </row>
    <row r="1020" spans="1:47" ht="153" hidden="1" outlineLevel="1">
      <c r="A1020" s="466"/>
      <c r="B1020" s="467" t="s">
        <v>401</v>
      </c>
      <c r="C1020" s="467"/>
      <c r="D1020" s="466" t="s">
        <v>2678</v>
      </c>
      <c r="E1020" s="466" t="s">
        <v>288</v>
      </c>
      <c r="F1020" s="466" t="s">
        <v>2793</v>
      </c>
      <c r="G1020" s="466" t="s">
        <v>1766</v>
      </c>
      <c r="H1020" s="466"/>
      <c r="I1020" s="470">
        <v>299.4006</v>
      </c>
      <c r="J1020" s="470">
        <v>276.37060000000002</v>
      </c>
      <c r="K1020" s="470"/>
      <c r="L1020" s="470">
        <v>6.58</v>
      </c>
      <c r="M1020" s="470">
        <v>16.45</v>
      </c>
      <c r="N1020" s="349"/>
      <c r="O1020" s="470">
        <f t="shared" si="256"/>
        <v>0</v>
      </c>
      <c r="P1020" s="470"/>
      <c r="Q1020" s="349"/>
      <c r="R1020" s="470"/>
      <c r="S1020" s="470"/>
      <c r="T1020" s="470"/>
      <c r="U1020" s="470"/>
      <c r="V1020" s="470"/>
      <c r="W1020" s="470"/>
      <c r="X1020" s="470"/>
      <c r="Y1020" s="470"/>
      <c r="Z1020" s="470">
        <v>268.83321999999998</v>
      </c>
      <c r="AA1020" s="470">
        <v>251.24600000000001</v>
      </c>
      <c r="AB1020" s="470"/>
      <c r="AC1020" s="470">
        <v>5.0249199999999998</v>
      </c>
      <c r="AD1020" s="470"/>
      <c r="AE1020" s="470">
        <v>12.5623</v>
      </c>
      <c r="AF1020" s="470">
        <v>268.83321999999998</v>
      </c>
      <c r="AG1020" s="476">
        <v>251.24600000000001</v>
      </c>
      <c r="AH1020" s="470"/>
      <c r="AI1020" s="470">
        <v>5.0249199999999998</v>
      </c>
      <c r="AJ1020" s="470"/>
      <c r="AK1020" s="470">
        <v>12.5623</v>
      </c>
      <c r="AL1020" s="477" t="s">
        <v>761</v>
      </c>
      <c r="AM1020" s="281"/>
      <c r="AS1020" s="267">
        <f t="shared" si="252"/>
        <v>30.567380000000014</v>
      </c>
      <c r="AT1020" s="267">
        <f t="shared" si="253"/>
        <v>251.24599999999998</v>
      </c>
      <c r="AU1020" s="267">
        <f t="shared" si="254"/>
        <v>0</v>
      </c>
    </row>
    <row r="1021" spans="1:47" ht="153" hidden="1" outlineLevel="1">
      <c r="A1021" s="466"/>
      <c r="B1021" s="467" t="s">
        <v>380</v>
      </c>
      <c r="C1021" s="467"/>
      <c r="D1021" s="466" t="s">
        <v>2674</v>
      </c>
      <c r="E1021" s="466" t="s">
        <v>227</v>
      </c>
      <c r="F1021" s="466" t="s">
        <v>2793</v>
      </c>
      <c r="G1021" s="466" t="s">
        <v>1766</v>
      </c>
      <c r="H1021" s="466"/>
      <c r="I1021" s="470">
        <v>299.4006</v>
      </c>
      <c r="J1021" s="470">
        <v>276.37060000000002</v>
      </c>
      <c r="K1021" s="470"/>
      <c r="L1021" s="470">
        <v>6.58</v>
      </c>
      <c r="M1021" s="470">
        <v>16.45</v>
      </c>
      <c r="N1021" s="349"/>
      <c r="O1021" s="470">
        <f t="shared" si="256"/>
        <v>0</v>
      </c>
      <c r="P1021" s="470"/>
      <c r="Q1021" s="349"/>
      <c r="R1021" s="470"/>
      <c r="S1021" s="470"/>
      <c r="T1021" s="470"/>
      <c r="U1021" s="470"/>
      <c r="V1021" s="470"/>
      <c r="W1021" s="470"/>
      <c r="X1021" s="470"/>
      <c r="Y1021" s="470"/>
      <c r="Z1021" s="470">
        <v>268.83321999999998</v>
      </c>
      <c r="AA1021" s="470">
        <v>251.24600000000001</v>
      </c>
      <c r="AB1021" s="470"/>
      <c r="AC1021" s="470">
        <v>5.0249199999999998</v>
      </c>
      <c r="AD1021" s="470"/>
      <c r="AE1021" s="470">
        <v>12.5623</v>
      </c>
      <c r="AF1021" s="470">
        <v>268.83321999999998</v>
      </c>
      <c r="AG1021" s="476">
        <v>251.24600000000001</v>
      </c>
      <c r="AH1021" s="470"/>
      <c r="AI1021" s="470">
        <v>5.0249199999999998</v>
      </c>
      <c r="AJ1021" s="470"/>
      <c r="AK1021" s="470">
        <v>12.5623</v>
      </c>
      <c r="AL1021" s="477" t="s">
        <v>761</v>
      </c>
      <c r="AM1021" s="281"/>
      <c r="AS1021" s="267">
        <f t="shared" si="252"/>
        <v>30.567380000000014</v>
      </c>
      <c r="AT1021" s="267">
        <f t="shared" si="253"/>
        <v>251.24599999999998</v>
      </c>
      <c r="AU1021" s="267">
        <f t="shared" si="254"/>
        <v>0</v>
      </c>
    </row>
    <row r="1022" spans="1:47" ht="153" hidden="1" outlineLevel="1">
      <c r="A1022" s="466"/>
      <c r="B1022" s="467" t="s">
        <v>409</v>
      </c>
      <c r="C1022" s="467"/>
      <c r="D1022" s="466" t="s">
        <v>2602</v>
      </c>
      <c r="E1022" s="466" t="s">
        <v>306</v>
      </c>
      <c r="F1022" s="466" t="s">
        <v>2779</v>
      </c>
      <c r="G1022" s="466" t="s">
        <v>1766</v>
      </c>
      <c r="H1022" s="466"/>
      <c r="I1022" s="470">
        <v>299.4006</v>
      </c>
      <c r="J1022" s="470">
        <v>276.37060000000002</v>
      </c>
      <c r="K1022" s="470"/>
      <c r="L1022" s="470">
        <v>6.58</v>
      </c>
      <c r="M1022" s="470">
        <v>16.45</v>
      </c>
      <c r="N1022" s="349"/>
      <c r="O1022" s="470">
        <f t="shared" si="256"/>
        <v>0</v>
      </c>
      <c r="P1022" s="470"/>
      <c r="Q1022" s="349"/>
      <c r="R1022" s="470"/>
      <c r="S1022" s="470"/>
      <c r="T1022" s="470"/>
      <c r="U1022" s="470"/>
      <c r="V1022" s="470"/>
      <c r="W1022" s="470"/>
      <c r="X1022" s="470"/>
      <c r="Y1022" s="470"/>
      <c r="Z1022" s="470">
        <v>268.83321999999998</v>
      </c>
      <c r="AA1022" s="470">
        <v>251.24600000000001</v>
      </c>
      <c r="AB1022" s="470"/>
      <c r="AC1022" s="470">
        <v>5.0249199999999998</v>
      </c>
      <c r="AD1022" s="470"/>
      <c r="AE1022" s="470">
        <v>12.5623</v>
      </c>
      <c r="AF1022" s="473">
        <f>SUM(AG1022:AK1022)</f>
        <v>268.68322000000001</v>
      </c>
      <c r="AG1022" s="486">
        <f>251.246-0.15</f>
        <v>251.096</v>
      </c>
      <c r="AH1022" s="470"/>
      <c r="AI1022" s="470">
        <v>5.0249199999999998</v>
      </c>
      <c r="AJ1022" s="470"/>
      <c r="AK1022" s="470">
        <v>12.5623</v>
      </c>
      <c r="AL1022" s="477" t="s">
        <v>761</v>
      </c>
      <c r="AM1022" s="281"/>
      <c r="AS1022" s="267">
        <f t="shared" si="252"/>
        <v>30.717379999999991</v>
      </c>
      <c r="AT1022" s="267">
        <f t="shared" si="253"/>
        <v>251.096</v>
      </c>
      <c r="AU1022" s="267">
        <f t="shared" si="254"/>
        <v>0</v>
      </c>
    </row>
    <row r="1023" spans="1:47" ht="153" hidden="1" outlineLevel="1">
      <c r="A1023" s="466"/>
      <c r="B1023" s="467" t="s">
        <v>412</v>
      </c>
      <c r="C1023" s="467"/>
      <c r="D1023" s="466" t="s">
        <v>310</v>
      </c>
      <c r="E1023" s="466" t="s">
        <v>311</v>
      </c>
      <c r="F1023" s="466" t="s">
        <v>2793</v>
      </c>
      <c r="G1023" s="466" t="s">
        <v>1766</v>
      </c>
      <c r="H1023" s="466"/>
      <c r="I1023" s="470">
        <v>299.4006</v>
      </c>
      <c r="J1023" s="470">
        <v>276.37060000000002</v>
      </c>
      <c r="K1023" s="470"/>
      <c r="L1023" s="470">
        <v>6.58</v>
      </c>
      <c r="M1023" s="470">
        <v>16.45</v>
      </c>
      <c r="N1023" s="349"/>
      <c r="O1023" s="470">
        <f t="shared" si="256"/>
        <v>0</v>
      </c>
      <c r="P1023" s="470"/>
      <c r="Q1023" s="349"/>
      <c r="R1023" s="470"/>
      <c r="S1023" s="470"/>
      <c r="T1023" s="470"/>
      <c r="U1023" s="470"/>
      <c r="V1023" s="470"/>
      <c r="W1023" s="470"/>
      <c r="X1023" s="470"/>
      <c r="Y1023" s="470"/>
      <c r="Z1023" s="470">
        <v>268.83321999999998</v>
      </c>
      <c r="AA1023" s="470">
        <v>251.24600000000001</v>
      </c>
      <c r="AB1023" s="470"/>
      <c r="AC1023" s="470">
        <v>5.0249199999999998</v>
      </c>
      <c r="AD1023" s="470"/>
      <c r="AE1023" s="470">
        <v>12.5623</v>
      </c>
      <c r="AF1023" s="470">
        <v>268.83321999999998</v>
      </c>
      <c r="AG1023" s="476">
        <v>251.24600000000001</v>
      </c>
      <c r="AH1023" s="470"/>
      <c r="AI1023" s="470">
        <v>5.0249199999999998</v>
      </c>
      <c r="AJ1023" s="470"/>
      <c r="AK1023" s="470">
        <v>12.5623</v>
      </c>
      <c r="AL1023" s="477" t="s">
        <v>761</v>
      </c>
      <c r="AM1023" s="281"/>
      <c r="AS1023" s="267">
        <f t="shared" si="252"/>
        <v>30.567380000000014</v>
      </c>
      <c r="AT1023" s="267">
        <f t="shared" si="253"/>
        <v>251.24599999999998</v>
      </c>
      <c r="AU1023" s="267">
        <f t="shared" si="254"/>
        <v>0</v>
      </c>
    </row>
    <row r="1024" spans="1:47" ht="0.75" customHeight="1" collapsed="1">
      <c r="A1024" s="479"/>
      <c r="B1024" s="480"/>
      <c r="C1024" s="480"/>
      <c r="D1024" s="479"/>
      <c r="E1024" s="479"/>
      <c r="F1024" s="479"/>
      <c r="G1024" s="479"/>
      <c r="H1024" s="479"/>
      <c r="I1024" s="481"/>
      <c r="J1024" s="481"/>
      <c r="K1024" s="481"/>
      <c r="L1024" s="481"/>
      <c r="M1024" s="481"/>
      <c r="N1024" s="482"/>
      <c r="O1024" s="481"/>
      <c r="P1024" s="481"/>
      <c r="Q1024" s="482"/>
      <c r="R1024" s="481"/>
      <c r="S1024" s="481"/>
      <c r="T1024" s="481"/>
      <c r="U1024" s="481"/>
      <c r="V1024" s="481"/>
      <c r="W1024" s="481"/>
      <c r="X1024" s="481"/>
      <c r="Y1024" s="481"/>
      <c r="Z1024" s="481"/>
      <c r="AA1024" s="481"/>
      <c r="AB1024" s="481"/>
      <c r="AC1024" s="481"/>
      <c r="AD1024" s="481"/>
      <c r="AE1024" s="481"/>
      <c r="AF1024" s="481"/>
      <c r="AG1024" s="487"/>
      <c r="AH1024" s="481"/>
      <c r="AI1024" s="481"/>
      <c r="AJ1024" s="481"/>
      <c r="AK1024" s="481"/>
      <c r="AL1024" s="488"/>
      <c r="AM1024" s="281"/>
      <c r="AS1024" s="267">
        <f t="shared" si="252"/>
        <v>0</v>
      </c>
      <c r="AT1024" s="267">
        <f t="shared" si="253"/>
        <v>0</v>
      </c>
      <c r="AU1024" s="267">
        <f t="shared" si="254"/>
        <v>0</v>
      </c>
    </row>
    <row r="1025" spans="2:38" ht="7.5" customHeight="1"/>
    <row r="1026" spans="2:38">
      <c r="B1026" s="757" t="s">
        <v>2840</v>
      </c>
      <c r="C1026" s="757"/>
      <c r="D1026" s="758"/>
      <c r="E1026" s="758"/>
      <c r="F1026" s="758"/>
      <c r="G1026" s="758"/>
      <c r="H1026" s="758"/>
      <c r="I1026" s="758"/>
      <c r="J1026" s="758"/>
      <c r="K1026" s="758"/>
      <c r="L1026" s="758"/>
      <c r="M1026" s="758"/>
      <c r="N1026" s="758"/>
      <c r="O1026" s="758"/>
      <c r="P1026" s="758"/>
      <c r="Q1026" s="758"/>
      <c r="R1026" s="758"/>
      <c r="S1026" s="758"/>
      <c r="T1026" s="758"/>
      <c r="U1026" s="758"/>
      <c r="V1026" s="758"/>
      <c r="W1026" s="758"/>
      <c r="X1026" s="758"/>
      <c r="Y1026" s="758"/>
      <c r="Z1026" s="758"/>
      <c r="AA1026" s="758"/>
      <c r="AB1026" s="758"/>
      <c r="AC1026" s="758"/>
      <c r="AD1026" s="758"/>
      <c r="AE1026" s="758"/>
      <c r="AF1026" s="758"/>
      <c r="AG1026" s="758"/>
      <c r="AH1026" s="758"/>
      <c r="AI1026" s="758"/>
      <c r="AJ1026" s="758"/>
      <c r="AK1026" s="758"/>
      <c r="AL1026" s="758"/>
    </row>
    <row r="1027" spans="2:38" ht="17.25" customHeight="1">
      <c r="B1027" s="759" t="s">
        <v>2841</v>
      </c>
      <c r="C1027" s="759"/>
      <c r="D1027" s="759"/>
      <c r="E1027" s="759"/>
      <c r="F1027" s="759"/>
      <c r="G1027" s="759"/>
      <c r="H1027" s="759"/>
      <c r="I1027" s="759"/>
      <c r="J1027" s="759"/>
      <c r="K1027" s="759"/>
      <c r="L1027" s="759"/>
      <c r="M1027" s="759"/>
      <c r="N1027" s="759"/>
      <c r="O1027" s="759"/>
      <c r="P1027" s="759"/>
      <c r="Q1027" s="759"/>
      <c r="R1027" s="759"/>
      <c r="S1027" s="759"/>
      <c r="T1027" s="759"/>
      <c r="U1027" s="759"/>
      <c r="V1027" s="759"/>
      <c r="W1027" s="759"/>
      <c r="X1027" s="759"/>
      <c r="Y1027" s="759"/>
      <c r="Z1027" s="759"/>
      <c r="AA1027" s="759"/>
      <c r="AB1027" s="759"/>
      <c r="AC1027" s="759"/>
      <c r="AD1027" s="489"/>
      <c r="AE1027" s="489"/>
      <c r="AF1027" s="489"/>
      <c r="AG1027" s="489"/>
      <c r="AH1027" s="489"/>
      <c r="AI1027" s="489"/>
      <c r="AJ1027" s="489"/>
      <c r="AK1027" s="489"/>
      <c r="AL1027" s="489"/>
    </row>
  </sheetData>
  <mergeCells count="42">
    <mergeCell ref="T6:T9"/>
    <mergeCell ref="A2:AL2"/>
    <mergeCell ref="A3:AL3"/>
    <mergeCell ref="AG4:AL4"/>
    <mergeCell ref="H5:M5"/>
    <mergeCell ref="N5:S5"/>
    <mergeCell ref="T5:V5"/>
    <mergeCell ref="W5:Y5"/>
    <mergeCell ref="Z5:AE5"/>
    <mergeCell ref="AF5:AK5"/>
    <mergeCell ref="Z6:Z9"/>
    <mergeCell ref="P8:S8"/>
    <mergeCell ref="B1026:AL1026"/>
    <mergeCell ref="B1027:AC1027"/>
    <mergeCell ref="A5:A9"/>
    <mergeCell ref="B5:B9"/>
    <mergeCell ref="C5:C9"/>
    <mergeCell ref="D5:D9"/>
    <mergeCell ref="E5:E9"/>
    <mergeCell ref="F5:F9"/>
    <mergeCell ref="G5:G9"/>
    <mergeCell ref="H6:H9"/>
    <mergeCell ref="I8:I9"/>
    <mergeCell ref="J8:J9"/>
    <mergeCell ref="N6:N9"/>
    <mergeCell ref="O8:O9"/>
    <mergeCell ref="I6:M7"/>
    <mergeCell ref="AA6:AE7"/>
    <mergeCell ref="AF6:AF9"/>
    <mergeCell ref="AG6:AG9"/>
    <mergeCell ref="AL5:AL9"/>
    <mergeCell ref="X6:Y7"/>
    <mergeCell ref="O6:S7"/>
    <mergeCell ref="AA8:AA9"/>
    <mergeCell ref="AB8:AB9"/>
    <mergeCell ref="AC8:AC9"/>
    <mergeCell ref="AD8:AD9"/>
    <mergeCell ref="AE8:AE9"/>
    <mergeCell ref="U6:U9"/>
    <mergeCell ref="W6:W9"/>
    <mergeCell ref="X8:X9"/>
    <mergeCell ref="Y8:Y9"/>
  </mergeCells>
  <pageMargins left="0.88" right="0.7" top="0.49" bottom="0.42" header="0.3" footer="0.22"/>
  <pageSetup paperSize="9" scale="85" orientation="landscape"/>
  <headerFooter alignWithMargins="0">
    <oddFooter>&amp;R&amp;P/&amp;N</oddFooter>
  </headerFooter>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L291"/>
  <sheetViews>
    <sheetView showZeros="0" topLeftCell="A3" workbookViewId="0">
      <selection activeCell="EL5" sqref="EL5"/>
    </sheetView>
  </sheetViews>
  <sheetFormatPr defaultColWidth="9" defaultRowHeight="12.75" outlineLevelRow="1" outlineLevelCol="3"/>
  <cols>
    <col min="1" max="1" width="4" style="16" customWidth="1"/>
    <col min="2" max="2" width="22.125" style="17" customWidth="1"/>
    <col min="3" max="3" width="5.625" style="16" hidden="1" customWidth="1" outlineLevel="1"/>
    <col min="4" max="4" width="7.375" style="17" hidden="1" customWidth="1" outlineLevel="1"/>
    <col min="5" max="5" width="13.375" style="17" hidden="1" customWidth="1" outlineLevel="1"/>
    <col min="6" max="6" width="13.625" style="17" customWidth="1" collapsed="1"/>
    <col min="7" max="7" width="7" style="18" hidden="1" customWidth="1" outlineLevel="1"/>
    <col min="8" max="8" width="9.5" style="18" hidden="1" customWidth="1" outlineLevel="1"/>
    <col min="9" max="9" width="8.75" style="17" hidden="1" customWidth="1" outlineLevel="1"/>
    <col min="10" max="10" width="7.5" style="17" hidden="1" customWidth="1" outlineLevel="1"/>
    <col min="11" max="14" width="6.5" style="17" hidden="1" customWidth="1" outlineLevel="1"/>
    <col min="15" max="15" width="6.5" style="17" hidden="1" customWidth="1" outlineLevel="1" collapsed="1"/>
    <col min="16" max="16" width="10.625" style="17" hidden="1" customWidth="1" outlineLevel="1"/>
    <col min="17" max="17" width="11.75" style="17" customWidth="1" collapsed="1"/>
    <col min="18" max="19" width="10.625" style="18" hidden="1" customWidth="1" outlineLevel="1"/>
    <col min="20" max="22" width="10.625" style="17" hidden="1" customWidth="1" outlineLevel="1"/>
    <col min="23" max="23" width="10.625" style="17" hidden="1" customWidth="1" outlineLevel="1" collapsed="1"/>
    <col min="24" max="24" width="10.625" style="17" hidden="1" customWidth="1" outlineLevel="1"/>
    <col min="25" max="25" width="10.625" style="17" hidden="1" customWidth="1" outlineLevel="1" collapsed="1"/>
    <col min="26" max="27" width="10.625" style="18" hidden="1" customWidth="1" outlineLevel="2"/>
    <col min="28" max="30" width="10.625" style="17" hidden="1" customWidth="1" outlineLevel="2"/>
    <col min="31" max="31" width="10.625" style="17" hidden="1" customWidth="1" outlineLevel="2" collapsed="1"/>
    <col min="32" max="32" width="10.625" style="17" hidden="1" customWidth="1" outlineLevel="2"/>
    <col min="33" max="33" width="10.625" style="17" hidden="1" customWidth="1" outlineLevel="1"/>
    <col min="34" max="35" width="10.625" style="18" hidden="1" customWidth="1" outlineLevel="1"/>
    <col min="36" max="38" width="10.625" style="17" hidden="1" customWidth="1" outlineLevel="1"/>
    <col min="39" max="39" width="10.625" style="17" hidden="1" customWidth="1" outlineLevel="1" collapsed="1"/>
    <col min="40" max="40" width="10.625" style="17" hidden="1" customWidth="1" outlineLevel="1"/>
    <col min="41" max="41" width="11.75" style="17" customWidth="1" collapsed="1"/>
    <col min="42" max="43" width="10.625" style="18" hidden="1" customWidth="1" outlineLevel="1"/>
    <col min="44" max="46" width="10.625" style="17" hidden="1" customWidth="1" outlineLevel="1"/>
    <col min="47" max="47" width="10.625" style="17" hidden="1" customWidth="1" outlineLevel="1" collapsed="1"/>
    <col min="48" max="48" width="10.625" style="17" hidden="1" customWidth="1" outlineLevel="1"/>
    <col min="49" max="49" width="11.375" style="17" customWidth="1" collapsed="1"/>
    <col min="50" max="51" width="10.625" style="18" hidden="1" customWidth="1" outlineLevel="1"/>
    <col min="52" max="54" width="10.625" style="17" hidden="1" customWidth="1" outlineLevel="1"/>
    <col min="55" max="55" width="10.625" style="17" hidden="1" customWidth="1" outlineLevel="1" collapsed="1"/>
    <col min="56" max="56" width="10.625" style="17" hidden="1" customWidth="1" outlineLevel="1"/>
    <col min="57" max="57" width="11.125" style="17" customWidth="1" collapsed="1"/>
    <col min="58" max="59" width="10.625" style="18" hidden="1" customWidth="1" outlineLevel="1"/>
    <col min="60" max="62" width="10.625" style="17" hidden="1" customWidth="1" outlineLevel="1"/>
    <col min="63" max="63" width="10.625" style="17" hidden="1" customWidth="1" outlineLevel="1" collapsed="1"/>
    <col min="64" max="64" width="10.625" style="17" hidden="1" customWidth="1" outlineLevel="1"/>
    <col min="65" max="65" width="11" style="17" customWidth="1" collapsed="1"/>
    <col min="66" max="66" width="7" style="18" hidden="1" customWidth="1" outlineLevel="1"/>
    <col min="67" max="67" width="9.5" style="18" hidden="1" customWidth="1" outlineLevel="1"/>
    <col min="68" max="68" width="8.75" style="17" hidden="1" customWidth="1" outlineLevel="1"/>
    <col min="69" max="69" width="7.5" style="17" hidden="1" customWidth="1" outlineLevel="1"/>
    <col min="70" max="70" width="6.5" style="17" hidden="1" customWidth="1" outlineLevel="1"/>
    <col min="71" max="71" width="6.25" style="19" customWidth="1" collapsed="1"/>
    <col min="72" max="72" width="6.125" style="19" hidden="1" customWidth="1" outlineLevel="1"/>
    <col min="73" max="74" width="9" style="11" hidden="1" customWidth="1" outlineLevel="2"/>
    <col min="75" max="75" width="10" style="11" hidden="1" customWidth="1" outlineLevel="2"/>
    <col min="76" max="77" width="9.875" style="11" hidden="1" customWidth="1" outlineLevel="2"/>
    <col min="78" max="79" width="9" style="11" hidden="1" customWidth="1" outlineLevel="2"/>
    <col min="80" max="81" width="9" style="17" hidden="1" customWidth="1" outlineLevel="2"/>
    <col min="82" max="82" width="9" style="17" hidden="1" customWidth="1" outlineLevel="1"/>
    <col min="83" max="95" width="9" style="17" hidden="1" customWidth="1" outlineLevel="3"/>
    <col min="96" max="137" width="9" style="17" hidden="1" customWidth="1" outlineLevel="2"/>
    <col min="138" max="140" width="9" style="17" hidden="1" customWidth="1" outlineLevel="1"/>
    <col min="141" max="141" width="9" style="17" customWidth="1" collapsed="1"/>
    <col min="142" max="16384" width="9" style="17"/>
  </cols>
  <sheetData>
    <row r="1" spans="1:142" s="10" customFormat="1" ht="15.75">
      <c r="A1" s="779" t="s">
        <v>2842</v>
      </c>
      <c r="B1" s="779"/>
      <c r="C1" s="20"/>
      <c r="D1" s="21"/>
      <c r="E1" s="21"/>
      <c r="F1" s="21"/>
      <c r="G1" s="23">
        <f>G19/E19</f>
        <v>5.5306640640782993E-2</v>
      </c>
      <c r="H1" s="24"/>
      <c r="I1" s="22">
        <f>E19-54000</f>
        <v>400665.1127</v>
      </c>
      <c r="J1" s="21">
        <f>G19/I1</f>
        <v>6.2760642748619325E-2</v>
      </c>
      <c r="K1" s="21"/>
      <c r="L1" s="21"/>
      <c r="M1" s="21"/>
      <c r="N1" s="21"/>
      <c r="O1" s="22"/>
      <c r="P1" s="22"/>
      <c r="Q1" s="22"/>
      <c r="R1" s="59">
        <f>R19/P19</f>
        <v>5.1873198847262249E-2</v>
      </c>
      <c r="S1" s="24">
        <f>O123+O89</f>
        <v>9400</v>
      </c>
      <c r="T1" s="21">
        <f>60300+9100+69400+66630</f>
        <v>205430</v>
      </c>
      <c r="U1" s="21"/>
      <c r="V1" s="21"/>
      <c r="W1" s="60">
        <f>W14+AE14</f>
        <v>213520</v>
      </c>
      <c r="X1" s="22"/>
      <c r="Y1" s="22"/>
      <c r="Z1" s="59">
        <f>Z19/X19</f>
        <v>5.7651245551601421E-2</v>
      </c>
      <c r="AA1" s="24"/>
      <c r="AB1" s="21">
        <f>60300+9100+69400+66630</f>
        <v>205430</v>
      </c>
      <c r="AC1" s="21"/>
      <c r="AD1" s="21"/>
      <c r="AE1" s="22"/>
      <c r="AF1" s="21"/>
      <c r="AG1" s="21"/>
      <c r="AH1" s="24"/>
      <c r="AI1" s="24"/>
      <c r="AJ1" s="21"/>
      <c r="AK1" s="21"/>
      <c r="AL1" s="21"/>
      <c r="AM1" s="21"/>
      <c r="AN1" s="21"/>
      <c r="AO1" s="21"/>
      <c r="AP1" s="24"/>
      <c r="AQ1" s="24"/>
      <c r="AR1" s="21"/>
      <c r="AS1" s="21"/>
      <c r="AT1" s="21"/>
      <c r="AU1" s="21"/>
      <c r="AV1" s="21"/>
      <c r="AW1" s="21"/>
      <c r="AX1" s="24">
        <f>144600</f>
        <v>144600</v>
      </c>
      <c r="AY1" s="24">
        <v>18490</v>
      </c>
      <c r="AZ1" s="21">
        <v>159993</v>
      </c>
      <c r="BA1" s="21">
        <v>191196</v>
      </c>
      <c r="BB1" s="21"/>
      <c r="BC1" s="21"/>
      <c r="BD1" s="22"/>
      <c r="BE1" s="21"/>
      <c r="BF1" s="24"/>
      <c r="BG1" s="24"/>
      <c r="BH1" s="21"/>
      <c r="BI1" s="22"/>
      <c r="BJ1" s="21"/>
      <c r="BK1" s="22">
        <f>BM140+BE140</f>
        <v>14755</v>
      </c>
      <c r="BL1" s="60"/>
      <c r="BM1" s="21"/>
      <c r="BN1" s="24"/>
      <c r="BO1" s="24"/>
      <c r="BP1" s="21"/>
      <c r="BQ1" s="21"/>
      <c r="BR1" s="21"/>
      <c r="BS1" s="61"/>
      <c r="BT1" s="175"/>
      <c r="BU1" s="185"/>
      <c r="BV1" s="185"/>
      <c r="BW1" s="185"/>
      <c r="BX1" s="185"/>
      <c r="BY1" s="185"/>
      <c r="BZ1" s="185"/>
      <c r="CA1" s="185"/>
    </row>
    <row r="2" spans="1:142" s="10" customFormat="1" ht="36" customHeight="1">
      <c r="A2" s="780" t="s">
        <v>2843</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c r="AS2" s="780"/>
      <c r="AT2" s="780"/>
      <c r="AU2" s="780"/>
      <c r="AV2" s="780"/>
      <c r="AW2" s="780"/>
      <c r="AX2" s="780"/>
      <c r="AY2" s="780"/>
      <c r="AZ2" s="780"/>
      <c r="BA2" s="780"/>
      <c r="BB2" s="780"/>
      <c r="BC2" s="780"/>
      <c r="BD2" s="780"/>
      <c r="BE2" s="780"/>
      <c r="BF2" s="780"/>
      <c r="BG2" s="780"/>
      <c r="BH2" s="780"/>
      <c r="BI2" s="780"/>
      <c r="BJ2" s="780"/>
      <c r="BK2" s="780"/>
      <c r="BL2" s="780"/>
      <c r="BM2" s="780"/>
      <c r="BN2" s="780"/>
      <c r="BO2" s="780"/>
      <c r="BP2" s="780"/>
      <c r="BQ2" s="780"/>
      <c r="BR2" s="780"/>
      <c r="BS2" s="780"/>
      <c r="BT2" s="176"/>
      <c r="BU2" s="185"/>
      <c r="BV2" s="185"/>
      <c r="BW2" s="185"/>
      <c r="BX2" s="185"/>
      <c r="BY2" s="185"/>
      <c r="BZ2" s="185"/>
      <c r="CA2" s="185"/>
    </row>
    <row r="3" spans="1:142" s="10" customFormat="1" ht="15.6" customHeight="1">
      <c r="A3" s="781" t="s">
        <v>2</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s="781"/>
      <c r="AQ3" s="781"/>
      <c r="AR3" s="781"/>
      <c r="AS3" s="781"/>
      <c r="AT3" s="781"/>
      <c r="AU3" s="781"/>
      <c r="AV3" s="781"/>
      <c r="AW3" s="781"/>
      <c r="AX3" s="781"/>
      <c r="AY3" s="781"/>
      <c r="AZ3" s="781"/>
      <c r="BA3" s="781"/>
      <c r="BB3" s="781"/>
      <c r="BC3" s="781"/>
      <c r="BD3" s="781"/>
      <c r="BE3" s="781"/>
      <c r="BF3" s="781"/>
      <c r="BG3" s="781"/>
      <c r="BH3" s="781"/>
      <c r="BI3" s="781"/>
      <c r="BJ3" s="781"/>
      <c r="BK3" s="781"/>
      <c r="BL3" s="781"/>
      <c r="BM3" s="781"/>
      <c r="BN3" s="781"/>
      <c r="BO3" s="781"/>
      <c r="BP3" s="781"/>
      <c r="BQ3" s="781"/>
      <c r="BR3" s="781"/>
      <c r="BS3" s="781"/>
      <c r="BT3" s="176"/>
      <c r="BU3" s="185"/>
      <c r="BV3" s="185"/>
      <c r="BW3" s="185"/>
      <c r="BX3" s="185"/>
      <c r="BY3" s="185"/>
      <c r="BZ3" s="185"/>
      <c r="CA3" s="185"/>
    </row>
    <row r="4" spans="1:142" s="10" customFormat="1" ht="18.75" customHeight="1">
      <c r="A4" s="20"/>
      <c r="B4" s="21"/>
      <c r="C4" s="20"/>
      <c r="D4" s="21"/>
      <c r="E4" s="21"/>
      <c r="F4" s="21"/>
      <c r="G4" s="24"/>
      <c r="H4" s="24"/>
      <c r="I4" s="21"/>
      <c r="J4" s="52"/>
      <c r="K4" s="21"/>
      <c r="L4" s="21"/>
      <c r="M4" s="21"/>
      <c r="N4" s="21"/>
      <c r="O4" s="21"/>
      <c r="P4" s="21"/>
      <c r="Q4" s="21"/>
      <c r="R4" s="24"/>
      <c r="S4" s="24"/>
      <c r="T4" s="21"/>
      <c r="U4" s="52"/>
      <c r="V4" s="21"/>
      <c r="W4" s="21"/>
      <c r="X4" s="21"/>
      <c r="Y4" s="21"/>
      <c r="Z4" s="24"/>
      <c r="AA4" s="24"/>
      <c r="AB4" s="21"/>
      <c r="AC4" s="52"/>
      <c r="AD4" s="21"/>
      <c r="AE4" s="21"/>
      <c r="AF4" s="21"/>
      <c r="AG4" s="21"/>
      <c r="AH4" s="24"/>
      <c r="AI4" s="24"/>
      <c r="AJ4" s="21"/>
      <c r="AK4" s="52"/>
      <c r="AL4" s="21"/>
      <c r="AM4" s="21"/>
      <c r="AN4" s="21"/>
      <c r="AO4" s="21"/>
      <c r="AP4" s="24"/>
      <c r="AQ4" s="24"/>
      <c r="AR4" s="21"/>
      <c r="AS4" s="52"/>
      <c r="AT4" s="21"/>
      <c r="AU4" s="21"/>
      <c r="AV4" s="21"/>
      <c r="AW4" s="21"/>
      <c r="AX4" s="24"/>
      <c r="AY4" s="24"/>
      <c r="AZ4" s="21"/>
      <c r="BA4" s="52"/>
      <c r="BB4" s="21"/>
      <c r="BC4" s="21"/>
      <c r="BD4" s="21"/>
      <c r="BE4" s="21"/>
      <c r="BF4" s="24"/>
      <c r="BG4" s="24"/>
      <c r="BH4" s="21"/>
      <c r="BI4" s="52"/>
      <c r="BJ4" s="21"/>
      <c r="BK4" s="21"/>
      <c r="BL4" s="21"/>
      <c r="BM4" s="21"/>
      <c r="BN4" s="24"/>
      <c r="BO4" s="24"/>
      <c r="BP4" s="21"/>
      <c r="BQ4" s="52"/>
      <c r="BR4" s="21"/>
      <c r="BS4" s="64" t="s">
        <v>2844</v>
      </c>
      <c r="BT4" s="177"/>
      <c r="BU4" s="185"/>
      <c r="BV4" s="185"/>
      <c r="BW4" s="185"/>
      <c r="BX4" s="185"/>
      <c r="BY4" s="185"/>
      <c r="BZ4" s="185"/>
      <c r="CA4" s="185"/>
    </row>
    <row r="5" spans="1:142" ht="22.5" customHeight="1">
      <c r="A5" s="767" t="s">
        <v>4</v>
      </c>
      <c r="B5" s="767" t="s">
        <v>2845</v>
      </c>
      <c r="C5" s="767" t="s">
        <v>2846</v>
      </c>
      <c r="D5" s="782" t="s">
        <v>2847</v>
      </c>
      <c r="E5" s="783"/>
      <c r="F5" s="784"/>
      <c r="G5" s="248"/>
      <c r="H5" s="248"/>
      <c r="I5" s="248"/>
      <c r="J5" s="248"/>
      <c r="K5" s="252"/>
      <c r="L5" s="25"/>
      <c r="M5" s="25"/>
      <c r="N5" s="25"/>
      <c r="O5" s="777" t="s">
        <v>10</v>
      </c>
      <c r="P5" s="777"/>
      <c r="Q5" s="777"/>
      <c r="R5" s="777"/>
      <c r="S5" s="777"/>
      <c r="T5" s="777"/>
      <c r="U5" s="777"/>
      <c r="V5" s="777"/>
      <c r="W5" s="777"/>
      <c r="X5" s="777"/>
      <c r="Y5" s="777"/>
      <c r="Z5" s="777"/>
      <c r="AA5" s="777"/>
      <c r="AB5" s="777"/>
      <c r="AC5" s="777"/>
      <c r="AD5" s="777"/>
      <c r="AE5" s="777"/>
      <c r="AF5" s="777"/>
      <c r="AG5" s="777"/>
      <c r="AH5" s="777"/>
      <c r="AI5" s="777"/>
      <c r="AJ5" s="777"/>
      <c r="AK5" s="777"/>
      <c r="AL5" s="777"/>
      <c r="AM5" s="777"/>
      <c r="AN5" s="777"/>
      <c r="AO5" s="777"/>
      <c r="AP5" s="777"/>
      <c r="AQ5" s="777"/>
      <c r="AR5" s="777"/>
      <c r="AS5" s="777"/>
      <c r="AT5" s="777"/>
      <c r="AU5" s="777"/>
      <c r="AV5" s="777"/>
      <c r="AW5" s="777"/>
      <c r="AX5" s="777"/>
      <c r="AY5" s="777"/>
      <c r="AZ5" s="777"/>
      <c r="BA5" s="777"/>
      <c r="BB5" s="777"/>
      <c r="BC5" s="777"/>
      <c r="BD5" s="777"/>
      <c r="BE5" s="777"/>
      <c r="BF5" s="777"/>
      <c r="BG5" s="777"/>
      <c r="BH5" s="777"/>
      <c r="BI5" s="777"/>
      <c r="BJ5" s="777"/>
      <c r="BK5" s="777"/>
      <c r="BL5" s="777"/>
      <c r="BM5" s="777"/>
      <c r="BN5" s="777"/>
      <c r="BO5" s="777"/>
      <c r="BP5" s="777"/>
      <c r="BQ5" s="777"/>
      <c r="BR5" s="777"/>
      <c r="BS5" s="767" t="s">
        <v>13</v>
      </c>
      <c r="BT5" s="178"/>
    </row>
    <row r="6" spans="1:142" ht="55.5" customHeight="1">
      <c r="A6" s="767"/>
      <c r="B6" s="767"/>
      <c r="C6" s="767"/>
      <c r="D6" s="785"/>
      <c r="E6" s="786"/>
      <c r="F6" s="787"/>
      <c r="G6" s="249"/>
      <c r="H6" s="249"/>
      <c r="I6" s="249"/>
      <c r="J6" s="249"/>
      <c r="K6" s="253"/>
      <c r="L6" s="25"/>
      <c r="M6" s="25"/>
      <c r="N6" s="25"/>
      <c r="O6" s="767" t="s">
        <v>2848</v>
      </c>
      <c r="P6" s="767"/>
      <c r="Q6" s="767"/>
      <c r="R6" s="767"/>
      <c r="S6" s="767"/>
      <c r="T6" s="767"/>
      <c r="U6" s="767"/>
      <c r="V6" s="767"/>
      <c r="W6" s="767" t="s">
        <v>2849</v>
      </c>
      <c r="X6" s="767"/>
      <c r="Y6" s="767"/>
      <c r="Z6" s="767"/>
      <c r="AA6" s="767"/>
      <c r="AB6" s="767"/>
      <c r="AC6" s="767"/>
      <c r="AD6" s="767"/>
      <c r="AE6" s="767" t="s">
        <v>2850</v>
      </c>
      <c r="AF6" s="767"/>
      <c r="AG6" s="767"/>
      <c r="AH6" s="767"/>
      <c r="AI6" s="767"/>
      <c r="AJ6" s="767"/>
      <c r="AK6" s="767"/>
      <c r="AL6" s="767"/>
      <c r="AM6" s="767" t="s">
        <v>2851</v>
      </c>
      <c r="AN6" s="767"/>
      <c r="AO6" s="767"/>
      <c r="AP6" s="767"/>
      <c r="AQ6" s="767"/>
      <c r="AR6" s="767"/>
      <c r="AS6" s="767"/>
      <c r="AT6" s="767"/>
      <c r="AU6" s="767" t="s">
        <v>2852</v>
      </c>
      <c r="AV6" s="767"/>
      <c r="AW6" s="767"/>
      <c r="AX6" s="767"/>
      <c r="AY6" s="767"/>
      <c r="AZ6" s="767"/>
      <c r="BA6" s="767"/>
      <c r="BB6" s="767"/>
      <c r="BC6" s="767" t="s">
        <v>2853</v>
      </c>
      <c r="BD6" s="767"/>
      <c r="BE6" s="767"/>
      <c r="BF6" s="767"/>
      <c r="BG6" s="767"/>
      <c r="BH6" s="767"/>
      <c r="BI6" s="767"/>
      <c r="BJ6" s="767"/>
      <c r="BK6" s="767" t="s">
        <v>2854</v>
      </c>
      <c r="BL6" s="767"/>
      <c r="BM6" s="767"/>
      <c r="BN6" s="767"/>
      <c r="BO6" s="767"/>
      <c r="BP6" s="767"/>
      <c r="BQ6" s="767"/>
      <c r="BR6" s="767"/>
      <c r="BS6" s="767"/>
      <c r="BT6" s="178"/>
    </row>
    <row r="7" spans="1:142" ht="16.5" hidden="1" customHeight="1" outlineLevel="1">
      <c r="A7" s="767"/>
      <c r="B7" s="767"/>
      <c r="C7" s="767"/>
      <c r="D7" s="767" t="s">
        <v>2855</v>
      </c>
      <c r="E7" s="767" t="s">
        <v>167</v>
      </c>
      <c r="F7" s="767" t="s">
        <v>2856</v>
      </c>
      <c r="G7" s="777" t="s">
        <v>10</v>
      </c>
      <c r="H7" s="777"/>
      <c r="I7" s="777"/>
      <c r="J7" s="777"/>
      <c r="K7" s="777"/>
      <c r="L7" s="27"/>
      <c r="M7" s="27"/>
      <c r="N7" s="27"/>
      <c r="O7" s="767" t="s">
        <v>2855</v>
      </c>
      <c r="P7" s="767" t="s">
        <v>167</v>
      </c>
      <c r="Q7" s="767" t="s">
        <v>2856</v>
      </c>
      <c r="R7" s="777" t="s">
        <v>10</v>
      </c>
      <c r="S7" s="777"/>
      <c r="T7" s="777"/>
      <c r="U7" s="777"/>
      <c r="V7" s="777"/>
      <c r="W7" s="767" t="s">
        <v>2855</v>
      </c>
      <c r="X7" s="767" t="s">
        <v>167</v>
      </c>
      <c r="Y7" s="767" t="s">
        <v>2856</v>
      </c>
      <c r="Z7" s="777" t="s">
        <v>10</v>
      </c>
      <c r="AA7" s="777"/>
      <c r="AB7" s="777"/>
      <c r="AC7" s="777"/>
      <c r="AD7" s="777"/>
      <c r="AE7" s="767" t="s">
        <v>2855</v>
      </c>
      <c r="AF7" s="767" t="s">
        <v>167</v>
      </c>
      <c r="AG7" s="767" t="s">
        <v>2856</v>
      </c>
      <c r="AH7" s="777" t="s">
        <v>10</v>
      </c>
      <c r="AI7" s="777"/>
      <c r="AJ7" s="777"/>
      <c r="AK7" s="777"/>
      <c r="AL7" s="777"/>
      <c r="AM7" s="767" t="s">
        <v>2855</v>
      </c>
      <c r="AN7" s="767" t="s">
        <v>167</v>
      </c>
      <c r="AO7" s="767" t="s">
        <v>2856</v>
      </c>
      <c r="AP7" s="777" t="s">
        <v>10</v>
      </c>
      <c r="AQ7" s="777"/>
      <c r="AR7" s="777"/>
      <c r="AS7" s="777"/>
      <c r="AT7" s="777"/>
      <c r="AU7" s="767" t="s">
        <v>2855</v>
      </c>
      <c r="AV7" s="767" t="s">
        <v>167</v>
      </c>
      <c r="AW7" s="767" t="s">
        <v>2856</v>
      </c>
      <c r="AX7" s="777" t="s">
        <v>10</v>
      </c>
      <c r="AY7" s="777"/>
      <c r="AZ7" s="777"/>
      <c r="BA7" s="777"/>
      <c r="BB7" s="777"/>
      <c r="BC7" s="767" t="s">
        <v>2855</v>
      </c>
      <c r="BD7" s="767" t="s">
        <v>167</v>
      </c>
      <c r="BE7" s="767" t="s">
        <v>2856</v>
      </c>
      <c r="BF7" s="777" t="s">
        <v>10</v>
      </c>
      <c r="BG7" s="777"/>
      <c r="BH7" s="777"/>
      <c r="BI7" s="777"/>
      <c r="BJ7" s="777"/>
      <c r="BK7" s="767" t="s">
        <v>2855</v>
      </c>
      <c r="BL7" s="767" t="s">
        <v>167</v>
      </c>
      <c r="BM7" s="767" t="s">
        <v>2856</v>
      </c>
      <c r="BN7" s="777" t="s">
        <v>10</v>
      </c>
      <c r="BO7" s="777"/>
      <c r="BP7" s="777"/>
      <c r="BQ7" s="777"/>
      <c r="BR7" s="777"/>
      <c r="BS7" s="767"/>
      <c r="BT7" s="178"/>
    </row>
    <row r="8" spans="1:142" ht="15.75" hidden="1" customHeight="1" outlineLevel="1">
      <c r="A8" s="767"/>
      <c r="B8" s="767"/>
      <c r="C8" s="767"/>
      <c r="D8" s="767"/>
      <c r="E8" s="767"/>
      <c r="F8" s="767"/>
      <c r="G8" s="768" t="s">
        <v>2857</v>
      </c>
      <c r="H8" s="768" t="s">
        <v>2858</v>
      </c>
      <c r="I8" s="769" t="s">
        <v>2859</v>
      </c>
      <c r="J8" s="769" t="s">
        <v>2860</v>
      </c>
      <c r="K8" s="769" t="s">
        <v>2861</v>
      </c>
      <c r="L8" s="55"/>
      <c r="M8" s="55"/>
      <c r="N8" s="55"/>
      <c r="O8" s="767"/>
      <c r="P8" s="767"/>
      <c r="Q8" s="767"/>
      <c r="R8" s="768" t="s">
        <v>2857</v>
      </c>
      <c r="S8" s="768" t="s">
        <v>2858</v>
      </c>
      <c r="T8" s="769" t="s">
        <v>2859</v>
      </c>
      <c r="U8" s="769" t="s">
        <v>2860</v>
      </c>
      <c r="V8" s="769" t="s">
        <v>2861</v>
      </c>
      <c r="W8" s="767"/>
      <c r="X8" s="767"/>
      <c r="Y8" s="767"/>
      <c r="Z8" s="768" t="s">
        <v>2857</v>
      </c>
      <c r="AA8" s="768" t="s">
        <v>2858</v>
      </c>
      <c r="AB8" s="769" t="s">
        <v>2859</v>
      </c>
      <c r="AC8" s="769" t="s">
        <v>2860</v>
      </c>
      <c r="AD8" s="769" t="s">
        <v>2861</v>
      </c>
      <c r="AE8" s="767"/>
      <c r="AF8" s="767"/>
      <c r="AG8" s="767"/>
      <c r="AH8" s="768" t="s">
        <v>2857</v>
      </c>
      <c r="AI8" s="768" t="s">
        <v>2858</v>
      </c>
      <c r="AJ8" s="769" t="s">
        <v>2859</v>
      </c>
      <c r="AK8" s="769" t="s">
        <v>2860</v>
      </c>
      <c r="AL8" s="769" t="s">
        <v>2861</v>
      </c>
      <c r="AM8" s="767"/>
      <c r="AN8" s="767"/>
      <c r="AO8" s="767"/>
      <c r="AP8" s="768" t="s">
        <v>2857</v>
      </c>
      <c r="AQ8" s="768" t="s">
        <v>2858</v>
      </c>
      <c r="AR8" s="769" t="s">
        <v>2859</v>
      </c>
      <c r="AS8" s="769" t="s">
        <v>2860</v>
      </c>
      <c r="AT8" s="769" t="s">
        <v>2861</v>
      </c>
      <c r="AU8" s="767"/>
      <c r="AV8" s="767"/>
      <c r="AW8" s="767"/>
      <c r="AX8" s="768" t="s">
        <v>2857</v>
      </c>
      <c r="AY8" s="768" t="s">
        <v>2858</v>
      </c>
      <c r="AZ8" s="769" t="s">
        <v>2859</v>
      </c>
      <c r="BA8" s="769" t="s">
        <v>2860</v>
      </c>
      <c r="BB8" s="769" t="s">
        <v>2861</v>
      </c>
      <c r="BC8" s="767"/>
      <c r="BD8" s="767"/>
      <c r="BE8" s="767"/>
      <c r="BF8" s="768" t="s">
        <v>2857</v>
      </c>
      <c r="BG8" s="768" t="s">
        <v>2858</v>
      </c>
      <c r="BH8" s="769" t="s">
        <v>2859</v>
      </c>
      <c r="BI8" s="769" t="s">
        <v>2860</v>
      </c>
      <c r="BJ8" s="769" t="s">
        <v>2861</v>
      </c>
      <c r="BK8" s="767"/>
      <c r="BL8" s="767"/>
      <c r="BM8" s="767"/>
      <c r="BN8" s="768" t="s">
        <v>2857</v>
      </c>
      <c r="BO8" s="768" t="s">
        <v>2858</v>
      </c>
      <c r="BP8" s="769" t="s">
        <v>2859</v>
      </c>
      <c r="BQ8" s="769" t="s">
        <v>2860</v>
      </c>
      <c r="BR8" s="769" t="s">
        <v>2861</v>
      </c>
      <c r="BS8" s="767"/>
      <c r="BT8" s="178"/>
      <c r="BY8" s="11">
        <v>289680</v>
      </c>
    </row>
    <row r="9" spans="1:142" s="11" customFormat="1" ht="20.25" hidden="1" customHeight="1" outlineLevel="1">
      <c r="A9" s="767"/>
      <c r="B9" s="767"/>
      <c r="C9" s="767"/>
      <c r="D9" s="767"/>
      <c r="E9" s="767"/>
      <c r="F9" s="767"/>
      <c r="G9" s="768"/>
      <c r="H9" s="768"/>
      <c r="I9" s="769"/>
      <c r="J9" s="769"/>
      <c r="K9" s="769"/>
      <c r="L9" s="55"/>
      <c r="M9" s="55"/>
      <c r="N9" s="55"/>
      <c r="O9" s="767"/>
      <c r="P9" s="767"/>
      <c r="Q9" s="767"/>
      <c r="R9" s="768"/>
      <c r="S9" s="768"/>
      <c r="T9" s="769"/>
      <c r="U9" s="769"/>
      <c r="V9" s="769"/>
      <c r="W9" s="767"/>
      <c r="X9" s="767"/>
      <c r="Y9" s="767"/>
      <c r="Z9" s="768"/>
      <c r="AA9" s="768"/>
      <c r="AB9" s="769"/>
      <c r="AC9" s="769"/>
      <c r="AD9" s="769"/>
      <c r="AE9" s="767"/>
      <c r="AF9" s="767"/>
      <c r="AG9" s="767"/>
      <c r="AH9" s="768"/>
      <c r="AI9" s="768"/>
      <c r="AJ9" s="769"/>
      <c r="AK9" s="769"/>
      <c r="AL9" s="769"/>
      <c r="AM9" s="767"/>
      <c r="AN9" s="767"/>
      <c r="AO9" s="767"/>
      <c r="AP9" s="768"/>
      <c r="AQ9" s="768"/>
      <c r="AR9" s="769"/>
      <c r="AS9" s="769"/>
      <c r="AT9" s="769"/>
      <c r="AU9" s="767"/>
      <c r="AV9" s="767"/>
      <c r="AW9" s="767"/>
      <c r="AX9" s="768"/>
      <c r="AY9" s="768"/>
      <c r="AZ9" s="769"/>
      <c r="BA9" s="769"/>
      <c r="BB9" s="769"/>
      <c r="BC9" s="767"/>
      <c r="BD9" s="767"/>
      <c r="BE9" s="767"/>
      <c r="BF9" s="768"/>
      <c r="BG9" s="768"/>
      <c r="BH9" s="769"/>
      <c r="BI9" s="769"/>
      <c r="BJ9" s="769"/>
      <c r="BK9" s="767"/>
      <c r="BL9" s="767"/>
      <c r="BM9" s="767"/>
      <c r="BN9" s="768"/>
      <c r="BO9" s="768"/>
      <c r="BP9" s="769"/>
      <c r="BQ9" s="769"/>
      <c r="BR9" s="769"/>
      <c r="BS9" s="767"/>
      <c r="BT9" s="178"/>
      <c r="BW9" s="186"/>
      <c r="BX9" s="186"/>
      <c r="BY9" s="186"/>
    </row>
    <row r="10" spans="1:142" s="11" customFormat="1" ht="20.25" customHeight="1" collapsed="1">
      <c r="A10" s="250"/>
      <c r="B10" s="250"/>
      <c r="C10" s="250"/>
      <c r="D10" s="250"/>
      <c r="E10" s="637" t="s">
        <v>2862</v>
      </c>
      <c r="F10" s="638" t="s">
        <v>2862</v>
      </c>
      <c r="G10" s="638" t="s">
        <v>2863</v>
      </c>
      <c r="H10" s="638" t="s">
        <v>2863</v>
      </c>
      <c r="I10" s="638" t="s">
        <v>2863</v>
      </c>
      <c r="J10" s="638" t="s">
        <v>2863</v>
      </c>
      <c r="K10" s="638" t="s">
        <v>2863</v>
      </c>
      <c r="L10" s="638" t="s">
        <v>2863</v>
      </c>
      <c r="M10" s="638" t="s">
        <v>2863</v>
      </c>
      <c r="N10" s="638" t="s">
        <v>2863</v>
      </c>
      <c r="O10" s="638" t="s">
        <v>2863</v>
      </c>
      <c r="P10" s="638" t="s">
        <v>2863</v>
      </c>
      <c r="Q10" s="638" t="s">
        <v>2864</v>
      </c>
      <c r="R10" s="638" t="s">
        <v>2863</v>
      </c>
      <c r="S10" s="638" t="s">
        <v>2863</v>
      </c>
      <c r="T10" s="638" t="s">
        <v>2863</v>
      </c>
      <c r="U10" s="638" t="s">
        <v>2863</v>
      </c>
      <c r="V10" s="638" t="s">
        <v>2863</v>
      </c>
      <c r="W10" s="638" t="s">
        <v>2863</v>
      </c>
      <c r="X10" s="638" t="s">
        <v>2863</v>
      </c>
      <c r="Y10" s="638" t="s">
        <v>2863</v>
      </c>
      <c r="Z10" s="638" t="s">
        <v>2863</v>
      </c>
      <c r="AA10" s="638" t="s">
        <v>2863</v>
      </c>
      <c r="AB10" s="638" t="s">
        <v>2863</v>
      </c>
      <c r="AC10" s="638" t="s">
        <v>2864</v>
      </c>
      <c r="AD10" s="638" t="s">
        <v>2863</v>
      </c>
      <c r="AE10" s="638" t="s">
        <v>2863</v>
      </c>
      <c r="AF10" s="638" t="s">
        <v>2863</v>
      </c>
      <c r="AG10" s="638" t="s">
        <v>2863</v>
      </c>
      <c r="AH10" s="638" t="s">
        <v>2863</v>
      </c>
      <c r="AI10" s="638" t="s">
        <v>2863</v>
      </c>
      <c r="AJ10" s="638" t="s">
        <v>2863</v>
      </c>
      <c r="AK10" s="638" t="s">
        <v>2863</v>
      </c>
      <c r="AL10" s="638" t="s">
        <v>2863</v>
      </c>
      <c r="AM10" s="638" t="s">
        <v>2863</v>
      </c>
      <c r="AN10" s="638" t="s">
        <v>2863</v>
      </c>
      <c r="AO10" s="638" t="s">
        <v>2865</v>
      </c>
      <c r="AP10" s="638" t="s">
        <v>2863</v>
      </c>
      <c r="AQ10" s="638" t="s">
        <v>2863</v>
      </c>
      <c r="AR10" s="638" t="s">
        <v>2863</v>
      </c>
      <c r="AS10" s="638" t="s">
        <v>2863</v>
      </c>
      <c r="AT10" s="638" t="s">
        <v>2863</v>
      </c>
      <c r="AU10" s="638" t="s">
        <v>2863</v>
      </c>
      <c r="AV10" s="638" t="s">
        <v>2863</v>
      </c>
      <c r="AW10" s="638" t="s">
        <v>2866</v>
      </c>
      <c r="AX10" s="638" t="s">
        <v>2863</v>
      </c>
      <c r="AY10" s="638" t="s">
        <v>2863</v>
      </c>
      <c r="AZ10" s="638" t="s">
        <v>2863</v>
      </c>
      <c r="BA10" s="638" t="s">
        <v>2864</v>
      </c>
      <c r="BB10" s="638" t="s">
        <v>2863</v>
      </c>
      <c r="BC10" s="638" t="s">
        <v>2863</v>
      </c>
      <c r="BD10" s="638" t="s">
        <v>2863</v>
      </c>
      <c r="BE10" s="638" t="s">
        <v>2867</v>
      </c>
      <c r="BF10" s="638" t="s">
        <v>2863</v>
      </c>
      <c r="BG10" s="638" t="s">
        <v>2863</v>
      </c>
      <c r="BH10" s="638" t="s">
        <v>2863</v>
      </c>
      <c r="BI10" s="638" t="s">
        <v>2863</v>
      </c>
      <c r="BJ10" s="638" t="s">
        <v>2863</v>
      </c>
      <c r="BK10" s="638" t="s">
        <v>2863</v>
      </c>
      <c r="BL10" s="638" t="s">
        <v>2863</v>
      </c>
      <c r="BM10" s="638" t="s">
        <v>2868</v>
      </c>
      <c r="BN10" s="639" t="s">
        <v>2863</v>
      </c>
      <c r="BO10" s="639" t="s">
        <v>2863</v>
      </c>
      <c r="BP10" s="639" t="s">
        <v>2863</v>
      </c>
      <c r="BQ10" s="639" t="s">
        <v>2863</v>
      </c>
      <c r="BR10" s="640" t="s">
        <v>2863</v>
      </c>
      <c r="BS10" s="53"/>
      <c r="BT10" s="178"/>
      <c r="BW10" s="186"/>
      <c r="BX10" s="186"/>
      <c r="BY10" s="186"/>
    </row>
    <row r="11" spans="1:142" ht="24.95" customHeight="1">
      <c r="A11" s="30"/>
      <c r="B11" s="30" t="s">
        <v>2869</v>
      </c>
      <c r="C11" s="30"/>
      <c r="D11" s="32">
        <f t="shared" ref="D11:K11" si="0">D14+D13</f>
        <v>1138275.1126999999</v>
      </c>
      <c r="E11" s="174">
        <f t="shared" si="0"/>
        <v>848595.11269999994</v>
      </c>
      <c r="F11" s="174">
        <f t="shared" si="0"/>
        <v>289680</v>
      </c>
      <c r="G11" s="174">
        <f t="shared" si="0"/>
        <v>46854</v>
      </c>
      <c r="H11" s="174">
        <f t="shared" si="0"/>
        <v>217843</v>
      </c>
      <c r="I11" s="174">
        <f t="shared" si="0"/>
        <v>2612</v>
      </c>
      <c r="J11" s="174">
        <f t="shared" si="0"/>
        <v>14226</v>
      </c>
      <c r="K11" s="174">
        <f t="shared" si="0"/>
        <v>8145</v>
      </c>
      <c r="L11" s="174">
        <f>W11+AE11</f>
        <v>213520</v>
      </c>
      <c r="M11" s="174">
        <f>X11+AF11</f>
        <v>163090</v>
      </c>
      <c r="N11" s="174">
        <f>Y11+AG11</f>
        <v>50430</v>
      </c>
      <c r="O11" s="174">
        <f t="shared" ref="O11:AT11" si="1">O14+O13</f>
        <v>213520</v>
      </c>
      <c r="P11" s="174">
        <f t="shared" si="1"/>
        <v>163090</v>
      </c>
      <c r="Q11" s="174">
        <f t="shared" si="1"/>
        <v>50430</v>
      </c>
      <c r="R11" s="174">
        <f t="shared" si="1"/>
        <v>9232</v>
      </c>
      <c r="S11" s="174">
        <f t="shared" si="1"/>
        <v>37958</v>
      </c>
      <c r="T11" s="174">
        <f t="shared" si="1"/>
        <v>0</v>
      </c>
      <c r="U11" s="174">
        <f t="shared" si="1"/>
        <v>2040</v>
      </c>
      <c r="V11" s="174">
        <f t="shared" si="1"/>
        <v>1200</v>
      </c>
      <c r="W11" s="174">
        <f t="shared" si="1"/>
        <v>192430</v>
      </c>
      <c r="X11" s="174">
        <f t="shared" si="1"/>
        <v>144600</v>
      </c>
      <c r="Y11" s="174">
        <f t="shared" si="1"/>
        <v>47830</v>
      </c>
      <c r="Z11" s="174">
        <f t="shared" si="1"/>
        <v>8659</v>
      </c>
      <c r="AA11" s="174">
        <f t="shared" si="1"/>
        <v>35981</v>
      </c>
      <c r="AB11" s="174">
        <f t="shared" si="1"/>
        <v>0</v>
      </c>
      <c r="AC11" s="174">
        <f t="shared" si="1"/>
        <v>2040</v>
      </c>
      <c r="AD11" s="174">
        <f t="shared" si="1"/>
        <v>1150</v>
      </c>
      <c r="AE11" s="174">
        <f t="shared" si="1"/>
        <v>21090</v>
      </c>
      <c r="AF11" s="174">
        <f t="shared" si="1"/>
        <v>18490</v>
      </c>
      <c r="AG11" s="174">
        <f t="shared" si="1"/>
        <v>2600</v>
      </c>
      <c r="AH11" s="174">
        <f t="shared" si="1"/>
        <v>573</v>
      </c>
      <c r="AI11" s="174">
        <f t="shared" si="1"/>
        <v>1977</v>
      </c>
      <c r="AJ11" s="174">
        <f t="shared" si="1"/>
        <v>0</v>
      </c>
      <c r="AK11" s="174">
        <f t="shared" si="1"/>
        <v>0</v>
      </c>
      <c r="AL11" s="174">
        <f t="shared" si="1"/>
        <v>50</v>
      </c>
      <c r="AM11" s="174">
        <f t="shared" si="1"/>
        <v>225256</v>
      </c>
      <c r="AN11" s="174">
        <f t="shared" si="1"/>
        <v>159993</v>
      </c>
      <c r="AO11" s="174">
        <f t="shared" si="1"/>
        <v>65263</v>
      </c>
      <c r="AP11" s="174">
        <f t="shared" si="1"/>
        <v>9914</v>
      </c>
      <c r="AQ11" s="174">
        <f t="shared" si="1"/>
        <v>51460</v>
      </c>
      <c r="AR11" s="174">
        <f t="shared" si="1"/>
        <v>653</v>
      </c>
      <c r="AS11" s="174">
        <f t="shared" si="1"/>
        <v>2474</v>
      </c>
      <c r="AT11" s="174">
        <f t="shared" si="1"/>
        <v>762</v>
      </c>
      <c r="AU11" s="174">
        <f t="shared" ref="AU11:BS11" si="2">AU14+AU13</f>
        <v>258607</v>
      </c>
      <c r="AV11" s="174">
        <f t="shared" si="2"/>
        <v>191196</v>
      </c>
      <c r="AW11" s="174">
        <f t="shared" si="2"/>
        <v>67411</v>
      </c>
      <c r="AX11" s="174">
        <f t="shared" si="2"/>
        <v>11326</v>
      </c>
      <c r="AY11" s="174">
        <f t="shared" si="2"/>
        <v>50494</v>
      </c>
      <c r="AZ11" s="174">
        <f t="shared" si="2"/>
        <v>653</v>
      </c>
      <c r="BA11" s="174">
        <f t="shared" si="2"/>
        <v>3596</v>
      </c>
      <c r="BB11" s="174">
        <f t="shared" si="2"/>
        <v>1342</v>
      </c>
      <c r="BC11" s="174">
        <f t="shared" si="2"/>
        <v>697383</v>
      </c>
      <c r="BD11" s="174">
        <f t="shared" si="2"/>
        <v>514279</v>
      </c>
      <c r="BE11" s="174">
        <f t="shared" si="2"/>
        <v>183104</v>
      </c>
      <c r="BF11" s="174">
        <f t="shared" si="2"/>
        <v>30472</v>
      </c>
      <c r="BG11" s="174">
        <f t="shared" si="2"/>
        <v>139912</v>
      </c>
      <c r="BH11" s="174">
        <f t="shared" si="2"/>
        <v>1306</v>
      </c>
      <c r="BI11" s="174">
        <f t="shared" si="2"/>
        <v>8110</v>
      </c>
      <c r="BJ11" s="174">
        <f t="shared" si="2"/>
        <v>3304</v>
      </c>
      <c r="BK11" s="174">
        <f t="shared" si="2"/>
        <v>356033.1127</v>
      </c>
      <c r="BL11" s="174">
        <f t="shared" si="2"/>
        <v>249457.1127</v>
      </c>
      <c r="BM11" s="174">
        <f t="shared" si="2"/>
        <v>106576</v>
      </c>
      <c r="BN11" s="32">
        <f t="shared" si="2"/>
        <v>16382</v>
      </c>
      <c r="BO11" s="32">
        <f t="shared" si="2"/>
        <v>77931</v>
      </c>
      <c r="BP11" s="32">
        <f t="shared" si="2"/>
        <v>1306</v>
      </c>
      <c r="BQ11" s="32">
        <f t="shared" si="2"/>
        <v>6116</v>
      </c>
      <c r="BR11" s="32">
        <f t="shared" si="2"/>
        <v>4841</v>
      </c>
      <c r="BS11" s="32">
        <f t="shared" si="2"/>
        <v>0</v>
      </c>
      <c r="BT11" s="181"/>
      <c r="BW11" s="186"/>
      <c r="BX11" s="186"/>
      <c r="BY11" s="186"/>
      <c r="CD11" s="86">
        <f t="shared" ref="CD11:CD74" si="3">Q11+AO11+AW11+BM11</f>
        <v>289680</v>
      </c>
      <c r="EH11" s="86">
        <f t="shared" ref="EH11:EH74" si="4">BE11+BM11</f>
        <v>289680</v>
      </c>
      <c r="EL11" s="86">
        <f>BE11+BM11</f>
        <v>289680</v>
      </c>
    </row>
    <row r="12" spans="1:142" ht="24.95" customHeight="1">
      <c r="A12" s="35"/>
      <c r="B12" s="51" t="s">
        <v>2870</v>
      </c>
      <c r="C12" s="35"/>
      <c r="D12" s="251">
        <f t="shared" ref="D12:AI12" si="5">D13+D14</f>
        <v>1138275.1126999999</v>
      </c>
      <c r="E12" s="36">
        <f t="shared" si="5"/>
        <v>848595.11269999994</v>
      </c>
      <c r="F12" s="36">
        <f t="shared" si="5"/>
        <v>289680</v>
      </c>
      <c r="G12" s="36">
        <f t="shared" si="5"/>
        <v>46854</v>
      </c>
      <c r="H12" s="36">
        <f t="shared" si="5"/>
        <v>217843</v>
      </c>
      <c r="I12" s="36">
        <f t="shared" si="5"/>
        <v>2612</v>
      </c>
      <c r="J12" s="36">
        <f t="shared" si="5"/>
        <v>14226</v>
      </c>
      <c r="K12" s="36">
        <f t="shared" si="5"/>
        <v>8145</v>
      </c>
      <c r="L12" s="36">
        <f t="shared" si="5"/>
        <v>213520</v>
      </c>
      <c r="M12" s="36">
        <f t="shared" si="5"/>
        <v>163090</v>
      </c>
      <c r="N12" s="36">
        <f t="shared" si="5"/>
        <v>50430</v>
      </c>
      <c r="O12" s="36">
        <f t="shared" si="5"/>
        <v>213520</v>
      </c>
      <c r="P12" s="36">
        <f t="shared" si="5"/>
        <v>163090</v>
      </c>
      <c r="Q12" s="36">
        <f t="shared" si="5"/>
        <v>50430</v>
      </c>
      <c r="R12" s="36">
        <f t="shared" si="5"/>
        <v>9232</v>
      </c>
      <c r="S12" s="36">
        <f t="shared" si="5"/>
        <v>37958</v>
      </c>
      <c r="T12" s="36">
        <f t="shared" si="5"/>
        <v>0</v>
      </c>
      <c r="U12" s="36">
        <f t="shared" si="5"/>
        <v>2040</v>
      </c>
      <c r="V12" s="36">
        <f t="shared" si="5"/>
        <v>1200</v>
      </c>
      <c r="W12" s="36">
        <f t="shared" si="5"/>
        <v>192430</v>
      </c>
      <c r="X12" s="36">
        <f t="shared" si="5"/>
        <v>144600</v>
      </c>
      <c r="Y12" s="36">
        <f t="shared" si="5"/>
        <v>47830</v>
      </c>
      <c r="Z12" s="36">
        <f t="shared" si="5"/>
        <v>8659</v>
      </c>
      <c r="AA12" s="36">
        <f t="shared" si="5"/>
        <v>35981</v>
      </c>
      <c r="AB12" s="36">
        <f t="shared" si="5"/>
        <v>0</v>
      </c>
      <c r="AC12" s="36">
        <f t="shared" si="5"/>
        <v>2040</v>
      </c>
      <c r="AD12" s="36">
        <f t="shared" si="5"/>
        <v>1150</v>
      </c>
      <c r="AE12" s="36">
        <f t="shared" si="5"/>
        <v>21090</v>
      </c>
      <c r="AF12" s="36">
        <f t="shared" si="5"/>
        <v>18490</v>
      </c>
      <c r="AG12" s="36">
        <f t="shared" si="5"/>
        <v>2600</v>
      </c>
      <c r="AH12" s="36">
        <f t="shared" si="5"/>
        <v>573</v>
      </c>
      <c r="AI12" s="36">
        <f t="shared" si="5"/>
        <v>1977</v>
      </c>
      <c r="AJ12" s="36">
        <f t="shared" ref="AJ12:BS12" si="6">AJ13+AJ14</f>
        <v>0</v>
      </c>
      <c r="AK12" s="36">
        <f t="shared" si="6"/>
        <v>0</v>
      </c>
      <c r="AL12" s="36">
        <f t="shared" si="6"/>
        <v>50</v>
      </c>
      <c r="AM12" s="36">
        <f t="shared" si="6"/>
        <v>225256</v>
      </c>
      <c r="AN12" s="36">
        <f t="shared" si="6"/>
        <v>159993</v>
      </c>
      <c r="AO12" s="36">
        <f t="shared" si="6"/>
        <v>65263</v>
      </c>
      <c r="AP12" s="36">
        <f t="shared" si="6"/>
        <v>9914</v>
      </c>
      <c r="AQ12" s="36">
        <f t="shared" si="6"/>
        <v>51460</v>
      </c>
      <c r="AR12" s="36">
        <f t="shared" si="6"/>
        <v>653</v>
      </c>
      <c r="AS12" s="36">
        <f t="shared" si="6"/>
        <v>2474</v>
      </c>
      <c r="AT12" s="36">
        <f t="shared" si="6"/>
        <v>762</v>
      </c>
      <c r="AU12" s="36">
        <f t="shared" si="6"/>
        <v>258607</v>
      </c>
      <c r="AV12" s="36">
        <f t="shared" si="6"/>
        <v>191196</v>
      </c>
      <c r="AW12" s="36">
        <f t="shared" si="6"/>
        <v>67411</v>
      </c>
      <c r="AX12" s="36">
        <f t="shared" si="6"/>
        <v>11326</v>
      </c>
      <c r="AY12" s="36">
        <f t="shared" si="6"/>
        <v>50494</v>
      </c>
      <c r="AZ12" s="36">
        <f t="shared" si="6"/>
        <v>653</v>
      </c>
      <c r="BA12" s="36">
        <f t="shared" si="6"/>
        <v>3596</v>
      </c>
      <c r="BB12" s="36">
        <f t="shared" si="6"/>
        <v>1342</v>
      </c>
      <c r="BC12" s="36">
        <f t="shared" si="6"/>
        <v>697383</v>
      </c>
      <c r="BD12" s="36">
        <f t="shared" si="6"/>
        <v>514279</v>
      </c>
      <c r="BE12" s="36">
        <f t="shared" si="6"/>
        <v>183104</v>
      </c>
      <c r="BF12" s="36">
        <f t="shared" si="6"/>
        <v>30472</v>
      </c>
      <c r="BG12" s="36">
        <f t="shared" si="6"/>
        <v>139912</v>
      </c>
      <c r="BH12" s="36">
        <f t="shared" si="6"/>
        <v>1306</v>
      </c>
      <c r="BI12" s="36">
        <f t="shared" si="6"/>
        <v>8110</v>
      </c>
      <c r="BJ12" s="36">
        <f t="shared" si="6"/>
        <v>3304</v>
      </c>
      <c r="BK12" s="36">
        <f t="shared" si="6"/>
        <v>356033.1127</v>
      </c>
      <c r="BL12" s="36">
        <f t="shared" si="6"/>
        <v>249457.1127</v>
      </c>
      <c r="BM12" s="36">
        <f t="shared" si="6"/>
        <v>106576</v>
      </c>
      <c r="BN12" s="251">
        <f t="shared" si="6"/>
        <v>16382</v>
      </c>
      <c r="BO12" s="251">
        <f t="shared" si="6"/>
        <v>77931</v>
      </c>
      <c r="BP12" s="251">
        <f t="shared" si="6"/>
        <v>1306</v>
      </c>
      <c r="BQ12" s="251">
        <f t="shared" si="6"/>
        <v>6116</v>
      </c>
      <c r="BR12" s="251">
        <f t="shared" si="6"/>
        <v>4841</v>
      </c>
      <c r="BS12" s="251">
        <f t="shared" si="6"/>
        <v>0</v>
      </c>
      <c r="BT12" s="181"/>
      <c r="BW12" s="186"/>
      <c r="BX12" s="186"/>
      <c r="BY12" s="186"/>
      <c r="CD12" s="86">
        <f t="shared" si="3"/>
        <v>289680</v>
      </c>
      <c r="EH12" s="86">
        <f t="shared" si="4"/>
        <v>289680</v>
      </c>
    </row>
    <row r="13" spans="1:142" s="11" customFormat="1" ht="24.95" hidden="1" customHeight="1" outlineLevel="1">
      <c r="A13" s="33" t="s">
        <v>222</v>
      </c>
      <c r="B13" s="34" t="s">
        <v>174</v>
      </c>
      <c r="C13" s="35"/>
      <c r="D13" s="36">
        <f>50518+34341</f>
        <v>84859</v>
      </c>
      <c r="E13" s="36">
        <f>50518+34341</f>
        <v>84859</v>
      </c>
      <c r="F13" s="36"/>
      <c r="G13" s="36"/>
      <c r="H13" s="36"/>
      <c r="I13" s="36"/>
      <c r="J13" s="36"/>
      <c r="K13" s="36"/>
      <c r="L13" s="36">
        <f t="shared" ref="L13:L76" si="7">W13+AE13</f>
        <v>0</v>
      </c>
      <c r="M13" s="36">
        <f t="shared" ref="M13:M76" si="8">X13+AF13</f>
        <v>0</v>
      </c>
      <c r="N13" s="36">
        <f t="shared" ref="N13:N76" si="9">Y13+AG13</f>
        <v>0</v>
      </c>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5"/>
      <c r="BT13" s="178"/>
      <c r="BW13" s="187"/>
      <c r="BX13" s="85"/>
      <c r="BY13" s="187"/>
      <c r="BZ13" s="188">
        <v>77.141000000000005</v>
      </c>
      <c r="CA13" s="189">
        <v>78.349000000000004</v>
      </c>
      <c r="CB13" s="11">
        <f>BZ13+CA13</f>
        <v>155.49</v>
      </c>
      <c r="CD13" s="86">
        <f t="shared" si="3"/>
        <v>0</v>
      </c>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86">
        <f t="shared" si="4"/>
        <v>0</v>
      </c>
    </row>
    <row r="14" spans="1:142" s="11" customFormat="1" ht="24.95" hidden="1" customHeight="1" outlineLevel="1">
      <c r="A14" s="33" t="s">
        <v>222</v>
      </c>
      <c r="B14" s="34" t="s">
        <v>2871</v>
      </c>
      <c r="C14" s="35"/>
      <c r="D14" s="36">
        <f t="shared" ref="D14:K14" si="10">BC14+BK14</f>
        <v>1053416.1126999999</v>
      </c>
      <c r="E14" s="36">
        <f t="shared" si="10"/>
        <v>763736.11269999994</v>
      </c>
      <c r="F14" s="36">
        <f t="shared" si="10"/>
        <v>289680</v>
      </c>
      <c r="G14" s="36">
        <f t="shared" si="10"/>
        <v>46854</v>
      </c>
      <c r="H14" s="36">
        <f t="shared" si="10"/>
        <v>217843</v>
      </c>
      <c r="I14" s="36">
        <f t="shared" si="10"/>
        <v>2612</v>
      </c>
      <c r="J14" s="36">
        <f t="shared" si="10"/>
        <v>14226</v>
      </c>
      <c r="K14" s="36">
        <f t="shared" si="10"/>
        <v>8145</v>
      </c>
      <c r="L14" s="36">
        <f t="shared" si="7"/>
        <v>213520</v>
      </c>
      <c r="M14" s="36">
        <f t="shared" si="8"/>
        <v>163090</v>
      </c>
      <c r="N14" s="36">
        <f t="shared" si="9"/>
        <v>50430</v>
      </c>
      <c r="O14" s="36">
        <f t="shared" ref="O14:O45" si="11">W14+AE14</f>
        <v>213520</v>
      </c>
      <c r="P14" s="36">
        <f t="shared" ref="P14:P45" si="12">X14+AF14</f>
        <v>163090</v>
      </c>
      <c r="Q14" s="36">
        <f t="shared" ref="Q14:Q45" si="13">Y14+AG14</f>
        <v>50430</v>
      </c>
      <c r="R14" s="36">
        <f t="shared" ref="R14:R45" si="14">Z14+AH14</f>
        <v>9232</v>
      </c>
      <c r="S14" s="36">
        <f t="shared" ref="S14:S45" si="15">AA14+AI14</f>
        <v>37958</v>
      </c>
      <c r="T14" s="36">
        <f t="shared" ref="T14:T45" si="16">AB14+AJ14</f>
        <v>0</v>
      </c>
      <c r="U14" s="36">
        <f t="shared" ref="U14:U45" si="17">AC14+AK14</f>
        <v>2040</v>
      </c>
      <c r="V14" s="36">
        <f t="shared" ref="V14:V45" si="18">AD14+AL14</f>
        <v>1200</v>
      </c>
      <c r="W14" s="36">
        <f t="shared" ref="W14:BM14" si="19">W15+W25+W140</f>
        <v>192430</v>
      </c>
      <c r="X14" s="36">
        <f t="shared" si="19"/>
        <v>144600</v>
      </c>
      <c r="Y14" s="36">
        <f t="shared" si="19"/>
        <v>47830</v>
      </c>
      <c r="Z14" s="36">
        <f t="shared" si="19"/>
        <v>8659</v>
      </c>
      <c r="AA14" s="36">
        <f t="shared" si="19"/>
        <v>35981</v>
      </c>
      <c r="AB14" s="36">
        <f t="shared" si="19"/>
        <v>0</v>
      </c>
      <c r="AC14" s="36">
        <f t="shared" si="19"/>
        <v>2040</v>
      </c>
      <c r="AD14" s="36">
        <f t="shared" si="19"/>
        <v>1150</v>
      </c>
      <c r="AE14" s="36">
        <f t="shared" si="19"/>
        <v>21090</v>
      </c>
      <c r="AF14" s="36">
        <f t="shared" si="19"/>
        <v>18490</v>
      </c>
      <c r="AG14" s="36">
        <f t="shared" si="19"/>
        <v>2600</v>
      </c>
      <c r="AH14" s="36">
        <f t="shared" si="19"/>
        <v>573</v>
      </c>
      <c r="AI14" s="36">
        <f t="shared" si="19"/>
        <v>1977</v>
      </c>
      <c r="AJ14" s="36">
        <f t="shared" si="19"/>
        <v>0</v>
      </c>
      <c r="AK14" s="36">
        <f t="shared" si="19"/>
        <v>0</v>
      </c>
      <c r="AL14" s="36">
        <f t="shared" si="19"/>
        <v>50</v>
      </c>
      <c r="AM14" s="36">
        <f t="shared" si="19"/>
        <v>225256</v>
      </c>
      <c r="AN14" s="36">
        <f t="shared" si="19"/>
        <v>159993</v>
      </c>
      <c r="AO14" s="36">
        <f t="shared" si="19"/>
        <v>65263</v>
      </c>
      <c r="AP14" s="36">
        <f t="shared" si="19"/>
        <v>9914</v>
      </c>
      <c r="AQ14" s="36">
        <f t="shared" si="19"/>
        <v>51460</v>
      </c>
      <c r="AR14" s="36">
        <f t="shared" si="19"/>
        <v>653</v>
      </c>
      <c r="AS14" s="36">
        <f t="shared" si="19"/>
        <v>2474</v>
      </c>
      <c r="AT14" s="36">
        <f t="shared" si="19"/>
        <v>762</v>
      </c>
      <c r="AU14" s="36">
        <f t="shared" si="19"/>
        <v>258607</v>
      </c>
      <c r="AV14" s="36">
        <f t="shared" si="19"/>
        <v>191196</v>
      </c>
      <c r="AW14" s="36">
        <f t="shared" si="19"/>
        <v>67411</v>
      </c>
      <c r="AX14" s="36">
        <f t="shared" si="19"/>
        <v>11326</v>
      </c>
      <c r="AY14" s="36">
        <f t="shared" si="19"/>
        <v>50494</v>
      </c>
      <c r="AZ14" s="36">
        <f t="shared" si="19"/>
        <v>653</v>
      </c>
      <c r="BA14" s="36">
        <f t="shared" si="19"/>
        <v>3596</v>
      </c>
      <c r="BB14" s="36">
        <f t="shared" si="19"/>
        <v>1342</v>
      </c>
      <c r="BC14" s="36">
        <f t="shared" si="19"/>
        <v>697383</v>
      </c>
      <c r="BD14" s="36">
        <f t="shared" si="19"/>
        <v>514279</v>
      </c>
      <c r="BE14" s="36">
        <f t="shared" si="19"/>
        <v>183104</v>
      </c>
      <c r="BF14" s="36">
        <f t="shared" si="19"/>
        <v>30472</v>
      </c>
      <c r="BG14" s="36">
        <f t="shared" si="19"/>
        <v>139912</v>
      </c>
      <c r="BH14" s="36">
        <f t="shared" si="19"/>
        <v>1306</v>
      </c>
      <c r="BI14" s="36">
        <f t="shared" si="19"/>
        <v>8110</v>
      </c>
      <c r="BJ14" s="36">
        <f t="shared" si="19"/>
        <v>3304</v>
      </c>
      <c r="BK14" s="36">
        <f t="shared" si="19"/>
        <v>356033.1127</v>
      </c>
      <c r="BL14" s="36">
        <f t="shared" si="19"/>
        <v>249457.1127</v>
      </c>
      <c r="BM14" s="36">
        <f t="shared" si="19"/>
        <v>106576</v>
      </c>
      <c r="BN14" s="36">
        <f>BN15+BN25+BN141+BN189+BN204</f>
        <v>16382</v>
      </c>
      <c r="BO14" s="36">
        <f>BO15+BO25+BO141+BO189+BO204</f>
        <v>77931</v>
      </c>
      <c r="BP14" s="36">
        <f>BP15+BP25+BP141+BP189+BP204</f>
        <v>1306</v>
      </c>
      <c r="BQ14" s="36">
        <f>BQ15+BQ25+BQ141+BQ189+BQ204</f>
        <v>6116</v>
      </c>
      <c r="BR14" s="36">
        <f>BR15+BR25+BR141+BR189+BR204</f>
        <v>4841</v>
      </c>
      <c r="BS14" s="35"/>
      <c r="BT14" s="178"/>
      <c r="BW14" s="187"/>
      <c r="BX14" s="85"/>
      <c r="BY14" s="187"/>
      <c r="BZ14" s="190">
        <v>2019</v>
      </c>
      <c r="CA14" s="191">
        <v>2020</v>
      </c>
      <c r="CD14" s="86">
        <f t="shared" si="3"/>
        <v>289680</v>
      </c>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86">
        <f t="shared" si="4"/>
        <v>289680</v>
      </c>
    </row>
    <row r="15" spans="1:142" ht="24.95" customHeight="1" collapsed="1">
      <c r="A15" s="37" t="s">
        <v>37</v>
      </c>
      <c r="B15" s="38" t="s">
        <v>2872</v>
      </c>
      <c r="C15" s="35"/>
      <c r="D15" s="36">
        <f t="shared" ref="D15:K15" si="20">D16+D19</f>
        <v>607593.11269999994</v>
      </c>
      <c r="E15" s="36">
        <f t="shared" si="20"/>
        <v>454665.1127</v>
      </c>
      <c r="F15" s="36">
        <f t="shared" si="20"/>
        <v>152928</v>
      </c>
      <c r="G15" s="36">
        <f t="shared" si="20"/>
        <v>25146</v>
      </c>
      <c r="H15" s="36">
        <f t="shared" si="20"/>
        <v>125170</v>
      </c>
      <c r="I15" s="36">
        <f t="shared" si="20"/>
        <v>2612</v>
      </c>
      <c r="J15" s="36">
        <f t="shared" si="20"/>
        <v>0</v>
      </c>
      <c r="K15" s="36">
        <f t="shared" si="20"/>
        <v>0</v>
      </c>
      <c r="L15" s="36">
        <f t="shared" si="7"/>
        <v>118976</v>
      </c>
      <c r="M15" s="36">
        <f t="shared" si="8"/>
        <v>93690</v>
      </c>
      <c r="N15" s="36">
        <f t="shared" si="9"/>
        <v>25286</v>
      </c>
      <c r="O15" s="36">
        <f t="shared" si="11"/>
        <v>118976</v>
      </c>
      <c r="P15" s="36">
        <f t="shared" si="12"/>
        <v>93690</v>
      </c>
      <c r="Q15" s="36">
        <f t="shared" si="13"/>
        <v>25286</v>
      </c>
      <c r="R15" s="36">
        <f t="shared" si="14"/>
        <v>4860</v>
      </c>
      <c r="S15" s="36">
        <f t="shared" si="15"/>
        <v>20426</v>
      </c>
      <c r="T15" s="36">
        <f t="shared" si="16"/>
        <v>0</v>
      </c>
      <c r="U15" s="36">
        <f t="shared" si="17"/>
        <v>0</v>
      </c>
      <c r="V15" s="36">
        <f t="shared" si="18"/>
        <v>0</v>
      </c>
      <c r="W15" s="36">
        <f t="shared" ref="W15:BR15" si="21">W16+W19</f>
        <v>109586</v>
      </c>
      <c r="X15" s="36">
        <f t="shared" si="21"/>
        <v>84300</v>
      </c>
      <c r="Y15" s="36">
        <f t="shared" si="21"/>
        <v>25286</v>
      </c>
      <c r="Z15" s="36">
        <f t="shared" si="21"/>
        <v>4860</v>
      </c>
      <c r="AA15" s="36">
        <f t="shared" si="21"/>
        <v>20426</v>
      </c>
      <c r="AB15" s="36">
        <f t="shared" si="21"/>
        <v>0</v>
      </c>
      <c r="AC15" s="36">
        <f t="shared" si="21"/>
        <v>0</v>
      </c>
      <c r="AD15" s="36">
        <f t="shared" si="21"/>
        <v>0</v>
      </c>
      <c r="AE15" s="36">
        <f t="shared" si="21"/>
        <v>9390</v>
      </c>
      <c r="AF15" s="36">
        <f t="shared" si="21"/>
        <v>9390</v>
      </c>
      <c r="AG15" s="36">
        <f t="shared" si="21"/>
        <v>0</v>
      </c>
      <c r="AH15" s="36">
        <f t="shared" si="21"/>
        <v>0</v>
      </c>
      <c r="AI15" s="36">
        <f t="shared" si="21"/>
        <v>0</v>
      </c>
      <c r="AJ15" s="36">
        <f t="shared" si="21"/>
        <v>0</v>
      </c>
      <c r="AK15" s="36">
        <f t="shared" si="21"/>
        <v>0</v>
      </c>
      <c r="AL15" s="36">
        <f t="shared" si="21"/>
        <v>0</v>
      </c>
      <c r="AM15" s="36">
        <f t="shared" si="21"/>
        <v>129198</v>
      </c>
      <c r="AN15" s="36">
        <f t="shared" si="21"/>
        <v>90593</v>
      </c>
      <c r="AO15" s="36">
        <f t="shared" si="21"/>
        <v>38605</v>
      </c>
      <c r="AP15" s="36">
        <f t="shared" si="21"/>
        <v>5707</v>
      </c>
      <c r="AQ15" s="36">
        <f t="shared" si="21"/>
        <v>32245</v>
      </c>
      <c r="AR15" s="36">
        <f t="shared" si="21"/>
        <v>653</v>
      </c>
      <c r="AS15" s="36">
        <f t="shared" si="21"/>
        <v>0</v>
      </c>
      <c r="AT15" s="36">
        <f t="shared" si="21"/>
        <v>0</v>
      </c>
      <c r="AU15" s="36">
        <f t="shared" si="21"/>
        <v>167404</v>
      </c>
      <c r="AV15" s="36">
        <f t="shared" si="21"/>
        <v>124566</v>
      </c>
      <c r="AW15" s="36">
        <f t="shared" si="21"/>
        <v>42838</v>
      </c>
      <c r="AX15" s="36">
        <f t="shared" si="21"/>
        <v>7959</v>
      </c>
      <c r="AY15" s="36">
        <f t="shared" si="21"/>
        <v>34226</v>
      </c>
      <c r="AZ15" s="36">
        <f t="shared" si="21"/>
        <v>653</v>
      </c>
      <c r="BA15" s="36">
        <f t="shared" si="21"/>
        <v>0</v>
      </c>
      <c r="BB15" s="36">
        <f t="shared" si="21"/>
        <v>0</v>
      </c>
      <c r="BC15" s="36">
        <f t="shared" si="21"/>
        <v>415578</v>
      </c>
      <c r="BD15" s="36">
        <f t="shared" si="21"/>
        <v>308849</v>
      </c>
      <c r="BE15" s="36">
        <f t="shared" si="21"/>
        <v>106729</v>
      </c>
      <c r="BF15" s="36">
        <f t="shared" si="21"/>
        <v>18526</v>
      </c>
      <c r="BG15" s="36">
        <f t="shared" si="21"/>
        <v>86897</v>
      </c>
      <c r="BH15" s="36">
        <f t="shared" si="21"/>
        <v>1306</v>
      </c>
      <c r="BI15" s="36">
        <f t="shared" si="21"/>
        <v>0</v>
      </c>
      <c r="BJ15" s="36">
        <f t="shared" si="21"/>
        <v>0</v>
      </c>
      <c r="BK15" s="36">
        <f t="shared" si="21"/>
        <v>192015.1127</v>
      </c>
      <c r="BL15" s="36">
        <f t="shared" si="21"/>
        <v>145816.1127</v>
      </c>
      <c r="BM15" s="36">
        <f t="shared" si="21"/>
        <v>46199</v>
      </c>
      <c r="BN15" s="36">
        <f t="shared" si="21"/>
        <v>6620</v>
      </c>
      <c r="BO15" s="36">
        <f t="shared" si="21"/>
        <v>38273</v>
      </c>
      <c r="BP15" s="36">
        <f t="shared" si="21"/>
        <v>1306</v>
      </c>
      <c r="BQ15" s="36">
        <f t="shared" si="21"/>
        <v>0</v>
      </c>
      <c r="BR15" s="36">
        <f t="shared" si="21"/>
        <v>0</v>
      </c>
      <c r="BS15" s="35"/>
      <c r="BT15" s="178"/>
      <c r="BW15" s="186"/>
      <c r="BZ15" s="192">
        <v>51.82</v>
      </c>
      <c r="CA15" s="193">
        <v>51.820999999999998</v>
      </c>
      <c r="CB15" s="194">
        <f t="shared" ref="CB15:CB23" si="22">BZ15+CA15</f>
        <v>103.64099999999999</v>
      </c>
      <c r="CD15" s="86">
        <f t="shared" si="3"/>
        <v>152928</v>
      </c>
      <c r="EH15" s="86">
        <f t="shared" si="4"/>
        <v>152928</v>
      </c>
    </row>
    <row r="16" spans="1:142" ht="24.95" customHeight="1">
      <c r="A16" s="37">
        <v>1</v>
      </c>
      <c r="B16" s="38" t="s">
        <v>171</v>
      </c>
      <c r="C16" s="35"/>
      <c r="D16" s="36">
        <f t="shared" ref="D16:K16" si="23">D17+D18</f>
        <v>21122</v>
      </c>
      <c r="E16" s="36">
        <f t="shared" si="23"/>
        <v>0</v>
      </c>
      <c r="F16" s="36">
        <f t="shared" si="23"/>
        <v>21122</v>
      </c>
      <c r="G16" s="36">
        <f t="shared" si="23"/>
        <v>0</v>
      </c>
      <c r="H16" s="36">
        <f t="shared" si="23"/>
        <v>18510</v>
      </c>
      <c r="I16" s="36">
        <f t="shared" si="23"/>
        <v>2612</v>
      </c>
      <c r="J16" s="36">
        <f t="shared" si="23"/>
        <v>0</v>
      </c>
      <c r="K16" s="36">
        <f t="shared" si="23"/>
        <v>0</v>
      </c>
      <c r="L16" s="36">
        <f t="shared" si="7"/>
        <v>0</v>
      </c>
      <c r="M16" s="36">
        <f t="shared" si="8"/>
        <v>0</v>
      </c>
      <c r="N16" s="36">
        <f t="shared" si="9"/>
        <v>0</v>
      </c>
      <c r="O16" s="36">
        <f t="shared" si="11"/>
        <v>0</v>
      </c>
      <c r="P16" s="36">
        <f t="shared" si="12"/>
        <v>0</v>
      </c>
      <c r="Q16" s="36">
        <f t="shared" si="13"/>
        <v>0</v>
      </c>
      <c r="R16" s="36">
        <f t="shared" si="14"/>
        <v>0</v>
      </c>
      <c r="S16" s="36">
        <f t="shared" si="15"/>
        <v>0</v>
      </c>
      <c r="T16" s="36">
        <f t="shared" si="16"/>
        <v>0</v>
      </c>
      <c r="U16" s="36">
        <f t="shared" si="17"/>
        <v>0</v>
      </c>
      <c r="V16" s="36">
        <f t="shared" si="18"/>
        <v>0</v>
      </c>
      <c r="W16" s="36">
        <f t="shared" ref="W16:BR16" si="24">W17+W18</f>
        <v>0</v>
      </c>
      <c r="X16" s="36">
        <f t="shared" si="24"/>
        <v>0</v>
      </c>
      <c r="Y16" s="36">
        <f t="shared" si="24"/>
        <v>0</v>
      </c>
      <c r="Z16" s="36">
        <f t="shared" si="24"/>
        <v>0</v>
      </c>
      <c r="AA16" s="36">
        <f t="shared" si="24"/>
        <v>0</v>
      </c>
      <c r="AB16" s="36">
        <f t="shared" si="24"/>
        <v>0</v>
      </c>
      <c r="AC16" s="36">
        <f t="shared" si="24"/>
        <v>0</v>
      </c>
      <c r="AD16" s="36">
        <f t="shared" si="24"/>
        <v>0</v>
      </c>
      <c r="AE16" s="36">
        <f t="shared" si="24"/>
        <v>0</v>
      </c>
      <c r="AF16" s="36">
        <f t="shared" si="24"/>
        <v>0</v>
      </c>
      <c r="AG16" s="36">
        <f t="shared" si="24"/>
        <v>0</v>
      </c>
      <c r="AH16" s="36">
        <f t="shared" si="24"/>
        <v>0</v>
      </c>
      <c r="AI16" s="36">
        <f t="shared" si="24"/>
        <v>0</v>
      </c>
      <c r="AJ16" s="36">
        <f t="shared" si="24"/>
        <v>0</v>
      </c>
      <c r="AK16" s="36">
        <f t="shared" si="24"/>
        <v>0</v>
      </c>
      <c r="AL16" s="36">
        <f t="shared" si="24"/>
        <v>0</v>
      </c>
      <c r="AM16" s="36">
        <f t="shared" si="24"/>
        <v>5111</v>
      </c>
      <c r="AN16" s="36">
        <f t="shared" si="24"/>
        <v>0</v>
      </c>
      <c r="AO16" s="36">
        <f t="shared" si="24"/>
        <v>5111</v>
      </c>
      <c r="AP16" s="36">
        <f t="shared" si="24"/>
        <v>0</v>
      </c>
      <c r="AQ16" s="36">
        <f t="shared" si="24"/>
        <v>4458</v>
      </c>
      <c r="AR16" s="36">
        <f t="shared" si="24"/>
        <v>653</v>
      </c>
      <c r="AS16" s="36">
        <f t="shared" si="24"/>
        <v>0</v>
      </c>
      <c r="AT16" s="36">
        <f t="shared" si="24"/>
        <v>0</v>
      </c>
      <c r="AU16" s="36">
        <f t="shared" si="24"/>
        <v>5337</v>
      </c>
      <c r="AV16" s="36">
        <f t="shared" si="24"/>
        <v>0</v>
      </c>
      <c r="AW16" s="36">
        <f t="shared" si="24"/>
        <v>5337</v>
      </c>
      <c r="AX16" s="36">
        <f t="shared" si="24"/>
        <v>0</v>
      </c>
      <c r="AY16" s="36">
        <f t="shared" si="24"/>
        <v>4684</v>
      </c>
      <c r="AZ16" s="36">
        <f t="shared" si="24"/>
        <v>653</v>
      </c>
      <c r="BA16" s="36">
        <f t="shared" si="24"/>
        <v>0</v>
      </c>
      <c r="BB16" s="36">
        <f t="shared" si="24"/>
        <v>0</v>
      </c>
      <c r="BC16" s="36">
        <f t="shared" si="24"/>
        <v>10448</v>
      </c>
      <c r="BD16" s="36">
        <f t="shared" si="24"/>
        <v>0</v>
      </c>
      <c r="BE16" s="36">
        <f t="shared" si="24"/>
        <v>10448</v>
      </c>
      <c r="BF16" s="36">
        <f t="shared" si="24"/>
        <v>0</v>
      </c>
      <c r="BG16" s="36">
        <f t="shared" si="24"/>
        <v>9142</v>
      </c>
      <c r="BH16" s="36">
        <f t="shared" si="24"/>
        <v>1306</v>
      </c>
      <c r="BI16" s="36">
        <f t="shared" si="24"/>
        <v>0</v>
      </c>
      <c r="BJ16" s="36">
        <f t="shared" si="24"/>
        <v>0</v>
      </c>
      <c r="BK16" s="36">
        <f t="shared" si="24"/>
        <v>10674</v>
      </c>
      <c r="BL16" s="36">
        <f t="shared" si="24"/>
        <v>0</v>
      </c>
      <c r="BM16" s="36">
        <f t="shared" si="24"/>
        <v>10674</v>
      </c>
      <c r="BN16" s="36">
        <f t="shared" si="24"/>
        <v>0</v>
      </c>
      <c r="BO16" s="36">
        <f t="shared" si="24"/>
        <v>9368</v>
      </c>
      <c r="BP16" s="36">
        <f t="shared" si="24"/>
        <v>1306</v>
      </c>
      <c r="BQ16" s="36">
        <f t="shared" si="24"/>
        <v>0</v>
      </c>
      <c r="BR16" s="36">
        <f t="shared" si="24"/>
        <v>0</v>
      </c>
      <c r="BS16" s="35"/>
      <c r="BT16" s="178"/>
      <c r="BW16" s="186"/>
      <c r="BZ16" s="195">
        <v>51.82</v>
      </c>
      <c r="CA16" s="196">
        <v>51.820999999999998</v>
      </c>
      <c r="CB16" s="194">
        <f t="shared" si="22"/>
        <v>103.64099999999999</v>
      </c>
      <c r="CD16" s="86">
        <f t="shared" si="3"/>
        <v>21122</v>
      </c>
      <c r="EH16" s="86">
        <f t="shared" si="4"/>
        <v>21122</v>
      </c>
    </row>
    <row r="17" spans="1:141" ht="24.95" customHeight="1">
      <c r="A17" s="39" t="s">
        <v>222</v>
      </c>
      <c r="B17" s="40" t="s">
        <v>2873</v>
      </c>
      <c r="C17" s="35"/>
      <c r="D17" s="41">
        <f t="shared" ref="D17:K18" si="25">BC17+BK17</f>
        <v>2612</v>
      </c>
      <c r="E17" s="41">
        <f t="shared" si="25"/>
        <v>0</v>
      </c>
      <c r="F17" s="41">
        <f t="shared" si="25"/>
        <v>2612</v>
      </c>
      <c r="G17" s="41">
        <f t="shared" si="25"/>
        <v>0</v>
      </c>
      <c r="H17" s="41">
        <f t="shared" si="25"/>
        <v>0</v>
      </c>
      <c r="I17" s="41">
        <f t="shared" si="25"/>
        <v>2612</v>
      </c>
      <c r="J17" s="41">
        <f t="shared" si="25"/>
        <v>0</v>
      </c>
      <c r="K17" s="41">
        <f t="shared" si="25"/>
        <v>0</v>
      </c>
      <c r="L17" s="36">
        <f t="shared" si="7"/>
        <v>0</v>
      </c>
      <c r="M17" s="36">
        <f t="shared" si="8"/>
        <v>0</v>
      </c>
      <c r="N17" s="36">
        <f t="shared" si="9"/>
        <v>0</v>
      </c>
      <c r="O17" s="41">
        <f t="shared" si="11"/>
        <v>0</v>
      </c>
      <c r="P17" s="36">
        <f t="shared" si="12"/>
        <v>0</v>
      </c>
      <c r="Q17" s="58">
        <f t="shared" si="13"/>
        <v>0</v>
      </c>
      <c r="R17" s="36">
        <f t="shared" si="14"/>
        <v>0</v>
      </c>
      <c r="S17" s="36">
        <f t="shared" si="15"/>
        <v>0</v>
      </c>
      <c r="T17" s="36">
        <f t="shared" si="16"/>
        <v>0</v>
      </c>
      <c r="U17" s="36">
        <f t="shared" si="17"/>
        <v>0</v>
      </c>
      <c r="V17" s="36">
        <f t="shared" si="18"/>
        <v>0</v>
      </c>
      <c r="W17" s="41">
        <f>SUM(X17:Y17)</f>
        <v>0</v>
      </c>
      <c r="X17" s="36"/>
      <c r="Y17" s="58">
        <f>SUM(Z17:AD17)</f>
        <v>0</v>
      </c>
      <c r="Z17" s="57"/>
      <c r="AA17" s="57"/>
      <c r="AB17" s="58"/>
      <c r="AC17" s="58"/>
      <c r="AD17" s="58"/>
      <c r="AE17" s="41">
        <f>SUM(AF17:AG17)</f>
        <v>0</v>
      </c>
      <c r="AF17" s="36"/>
      <c r="AG17" s="58">
        <f>SUM(AH17:AL17)</f>
        <v>0</v>
      </c>
      <c r="AH17" s="57"/>
      <c r="AI17" s="57"/>
      <c r="AJ17" s="58"/>
      <c r="AK17" s="58"/>
      <c r="AL17" s="58"/>
      <c r="AM17" s="41">
        <f>SUM(AN17:AO17)</f>
        <v>653</v>
      </c>
      <c r="AN17" s="36"/>
      <c r="AO17" s="58">
        <f>SUM(AP17:AT17)</f>
        <v>653</v>
      </c>
      <c r="AP17" s="57"/>
      <c r="AQ17" s="57"/>
      <c r="AR17" s="58">
        <v>653</v>
      </c>
      <c r="AS17" s="58"/>
      <c r="AT17" s="58"/>
      <c r="AU17" s="41">
        <f>SUM(AV17:AW17)</f>
        <v>653</v>
      </c>
      <c r="AV17" s="36"/>
      <c r="AW17" s="58">
        <f>SUM(AX17:BB17)</f>
        <v>653</v>
      </c>
      <c r="AX17" s="57"/>
      <c r="AY17" s="57"/>
      <c r="AZ17" s="58">
        <v>653</v>
      </c>
      <c r="BA17" s="58"/>
      <c r="BB17" s="58"/>
      <c r="BC17" s="41">
        <f t="shared" ref="BC17:BJ18" si="26">W17+AE17+AM17+AU17</f>
        <v>1306</v>
      </c>
      <c r="BD17" s="41">
        <f t="shared" si="26"/>
        <v>0</v>
      </c>
      <c r="BE17" s="41">
        <f t="shared" si="26"/>
        <v>1306</v>
      </c>
      <c r="BF17" s="41">
        <f t="shared" si="26"/>
        <v>0</v>
      </c>
      <c r="BG17" s="41">
        <f t="shared" si="26"/>
        <v>0</v>
      </c>
      <c r="BH17" s="41">
        <f t="shared" si="26"/>
        <v>1306</v>
      </c>
      <c r="BI17" s="41">
        <f t="shared" si="26"/>
        <v>0</v>
      </c>
      <c r="BJ17" s="41">
        <f t="shared" si="26"/>
        <v>0</v>
      </c>
      <c r="BK17" s="41">
        <f>SUM(BL17:BM17)</f>
        <v>1306</v>
      </c>
      <c r="BL17" s="36"/>
      <c r="BM17" s="58">
        <f>SUM(BN17:BR17)</f>
        <v>1306</v>
      </c>
      <c r="BN17" s="57"/>
      <c r="BO17" s="57"/>
      <c r="BP17" s="58">
        <f>653*2</f>
        <v>1306</v>
      </c>
      <c r="BQ17" s="58"/>
      <c r="BR17" s="58"/>
      <c r="BS17" s="641" t="s">
        <v>2863</v>
      </c>
      <c r="BT17" s="182"/>
      <c r="BZ17" s="195"/>
      <c r="CA17" s="196"/>
      <c r="CB17" s="194">
        <f t="shared" si="22"/>
        <v>0</v>
      </c>
      <c r="CD17" s="86">
        <f t="shared" si="3"/>
        <v>2612</v>
      </c>
      <c r="EH17" s="86">
        <f t="shared" si="4"/>
        <v>2612</v>
      </c>
    </row>
    <row r="18" spans="1:141" ht="24.95" customHeight="1">
      <c r="A18" s="39" t="s">
        <v>222</v>
      </c>
      <c r="B18" s="40" t="s">
        <v>2874</v>
      </c>
      <c r="C18" s="35"/>
      <c r="D18" s="41">
        <f t="shared" si="25"/>
        <v>18510</v>
      </c>
      <c r="E18" s="41">
        <f t="shared" si="25"/>
        <v>0</v>
      </c>
      <c r="F18" s="41">
        <f t="shared" si="25"/>
        <v>18510</v>
      </c>
      <c r="G18" s="41">
        <f t="shared" si="25"/>
        <v>0</v>
      </c>
      <c r="H18" s="41">
        <f t="shared" si="25"/>
        <v>18510</v>
      </c>
      <c r="I18" s="41">
        <f t="shared" si="25"/>
        <v>0</v>
      </c>
      <c r="J18" s="41">
        <f t="shared" si="25"/>
        <v>0</v>
      </c>
      <c r="K18" s="41">
        <f t="shared" si="25"/>
        <v>0</v>
      </c>
      <c r="L18" s="36">
        <f t="shared" si="7"/>
        <v>0</v>
      </c>
      <c r="M18" s="36">
        <f t="shared" si="8"/>
        <v>0</v>
      </c>
      <c r="N18" s="36">
        <f t="shared" si="9"/>
        <v>0</v>
      </c>
      <c r="O18" s="41">
        <f t="shared" si="11"/>
        <v>0</v>
      </c>
      <c r="P18" s="36">
        <f t="shared" si="12"/>
        <v>0</v>
      </c>
      <c r="Q18" s="58">
        <f t="shared" si="13"/>
        <v>0</v>
      </c>
      <c r="R18" s="36">
        <f t="shared" si="14"/>
        <v>0</v>
      </c>
      <c r="S18" s="36">
        <f t="shared" si="15"/>
        <v>0</v>
      </c>
      <c r="T18" s="36">
        <f t="shared" si="16"/>
        <v>0</v>
      </c>
      <c r="U18" s="36">
        <f t="shared" si="17"/>
        <v>0</v>
      </c>
      <c r="V18" s="36">
        <f t="shared" si="18"/>
        <v>0</v>
      </c>
      <c r="W18" s="41">
        <f>SUM(X18:Y18)</f>
        <v>0</v>
      </c>
      <c r="X18" s="36"/>
      <c r="Y18" s="58">
        <f>SUM(Z18:AD18)</f>
        <v>0</v>
      </c>
      <c r="Z18" s="57"/>
      <c r="AA18" s="58"/>
      <c r="AB18" s="58"/>
      <c r="AC18" s="58"/>
      <c r="AD18" s="58"/>
      <c r="AE18" s="41">
        <f>SUM(AF18:AG18)</f>
        <v>0</v>
      </c>
      <c r="AF18" s="36"/>
      <c r="AG18" s="58">
        <f>SUM(AH18:AL18)</f>
        <v>0</v>
      </c>
      <c r="AH18" s="57"/>
      <c r="AI18" s="58"/>
      <c r="AJ18" s="58"/>
      <c r="AK18" s="58"/>
      <c r="AL18" s="58"/>
      <c r="AM18" s="41">
        <f>SUM(AN18:AO18)</f>
        <v>4458</v>
      </c>
      <c r="AN18" s="36"/>
      <c r="AO18" s="58">
        <f>SUM(AP18:AT18)</f>
        <v>4458</v>
      </c>
      <c r="AP18" s="57"/>
      <c r="AQ18" s="58">
        <v>4458</v>
      </c>
      <c r="AR18" s="58"/>
      <c r="AS18" s="58"/>
      <c r="AT18" s="58"/>
      <c r="AU18" s="41">
        <f>SUM(AV18:AW18)</f>
        <v>4684</v>
      </c>
      <c r="AV18" s="36"/>
      <c r="AW18" s="58">
        <f>SUM(AX18:BB18)</f>
        <v>4684</v>
      </c>
      <c r="AX18" s="57"/>
      <c r="AY18" s="58">
        <v>4684</v>
      </c>
      <c r="AZ18" s="58"/>
      <c r="BA18" s="58"/>
      <c r="BB18" s="58"/>
      <c r="BC18" s="41">
        <f t="shared" si="26"/>
        <v>9142</v>
      </c>
      <c r="BD18" s="41">
        <f t="shared" si="26"/>
        <v>0</v>
      </c>
      <c r="BE18" s="41">
        <f t="shared" si="26"/>
        <v>9142</v>
      </c>
      <c r="BF18" s="41">
        <f t="shared" si="26"/>
        <v>0</v>
      </c>
      <c r="BG18" s="41">
        <f t="shared" si="26"/>
        <v>9142</v>
      </c>
      <c r="BH18" s="41">
        <f t="shared" si="26"/>
        <v>0</v>
      </c>
      <c r="BI18" s="41">
        <f t="shared" si="26"/>
        <v>0</v>
      </c>
      <c r="BJ18" s="41">
        <f t="shared" si="26"/>
        <v>0</v>
      </c>
      <c r="BK18" s="41">
        <f>SUM(BL18:BM18)</f>
        <v>9368</v>
      </c>
      <c r="BL18" s="36"/>
      <c r="BM18" s="58">
        <f>SUM(BN18:BR18)</f>
        <v>9368</v>
      </c>
      <c r="BN18" s="57"/>
      <c r="BO18" s="58">
        <f>4684*2</f>
        <v>9368</v>
      </c>
      <c r="BP18" s="58"/>
      <c r="BQ18" s="58"/>
      <c r="BR18" s="58"/>
      <c r="BS18" s="641" t="s">
        <v>2864</v>
      </c>
      <c r="BT18" s="182"/>
      <c r="BU18" s="85">
        <f>H18+H28</f>
        <v>29455</v>
      </c>
      <c r="BV18" s="85"/>
      <c r="BZ18" s="192">
        <v>25.321000000000002</v>
      </c>
      <c r="CA18" s="193">
        <v>26.535</v>
      </c>
      <c r="CB18" s="194">
        <f t="shared" si="22"/>
        <v>51.856000000000002</v>
      </c>
      <c r="CD18" s="86">
        <f t="shared" si="3"/>
        <v>18510</v>
      </c>
      <c r="EH18" s="86">
        <f t="shared" si="4"/>
        <v>18510</v>
      </c>
    </row>
    <row r="19" spans="1:141" ht="24.95" customHeight="1">
      <c r="A19" s="37">
        <v>2</v>
      </c>
      <c r="B19" s="38" t="s">
        <v>2875</v>
      </c>
      <c r="C19" s="35"/>
      <c r="D19" s="36">
        <f t="shared" ref="D19:K19" si="27">SUM(D20:D24)</f>
        <v>586471.11269999994</v>
      </c>
      <c r="E19" s="36">
        <f t="shared" si="27"/>
        <v>454665.1127</v>
      </c>
      <c r="F19" s="36">
        <f t="shared" si="27"/>
        <v>131806</v>
      </c>
      <c r="G19" s="36">
        <f t="shared" si="27"/>
        <v>25146</v>
      </c>
      <c r="H19" s="36">
        <f t="shared" si="27"/>
        <v>106660</v>
      </c>
      <c r="I19" s="36">
        <f t="shared" si="27"/>
        <v>0</v>
      </c>
      <c r="J19" s="36">
        <f t="shared" si="27"/>
        <v>0</v>
      </c>
      <c r="K19" s="36">
        <f t="shared" si="27"/>
        <v>0</v>
      </c>
      <c r="L19" s="36">
        <f t="shared" si="7"/>
        <v>118976</v>
      </c>
      <c r="M19" s="36">
        <f t="shared" si="8"/>
        <v>93690</v>
      </c>
      <c r="N19" s="36">
        <f t="shared" si="9"/>
        <v>25286</v>
      </c>
      <c r="O19" s="36">
        <f t="shared" si="11"/>
        <v>118976</v>
      </c>
      <c r="P19" s="36">
        <f t="shared" si="12"/>
        <v>93690</v>
      </c>
      <c r="Q19" s="36">
        <f t="shared" si="13"/>
        <v>25286</v>
      </c>
      <c r="R19" s="36">
        <f t="shared" si="14"/>
        <v>4860</v>
      </c>
      <c r="S19" s="36">
        <f t="shared" si="15"/>
        <v>20426</v>
      </c>
      <c r="T19" s="36">
        <f t="shared" si="16"/>
        <v>0</v>
      </c>
      <c r="U19" s="36">
        <f t="shared" si="17"/>
        <v>0</v>
      </c>
      <c r="V19" s="36">
        <f t="shared" si="18"/>
        <v>0</v>
      </c>
      <c r="W19" s="36">
        <f t="shared" ref="W19:BR19" si="28">SUM(W20:W24)</f>
        <v>109586</v>
      </c>
      <c r="X19" s="36">
        <f t="shared" si="28"/>
        <v>84300</v>
      </c>
      <c r="Y19" s="36">
        <f t="shared" si="28"/>
        <v>25286</v>
      </c>
      <c r="Z19" s="36">
        <f t="shared" si="28"/>
        <v>4860</v>
      </c>
      <c r="AA19" s="36">
        <f t="shared" si="28"/>
        <v>20426</v>
      </c>
      <c r="AB19" s="36">
        <f t="shared" si="28"/>
        <v>0</v>
      </c>
      <c r="AC19" s="36">
        <f t="shared" si="28"/>
        <v>0</v>
      </c>
      <c r="AD19" s="36">
        <f t="shared" si="28"/>
        <v>0</v>
      </c>
      <c r="AE19" s="36">
        <f t="shared" si="28"/>
        <v>9390</v>
      </c>
      <c r="AF19" s="36">
        <f t="shared" si="28"/>
        <v>9390</v>
      </c>
      <c r="AG19" s="36">
        <f t="shared" si="28"/>
        <v>0</v>
      </c>
      <c r="AH19" s="36">
        <f t="shared" si="28"/>
        <v>0</v>
      </c>
      <c r="AI19" s="36">
        <f t="shared" si="28"/>
        <v>0</v>
      </c>
      <c r="AJ19" s="36">
        <f t="shared" si="28"/>
        <v>0</v>
      </c>
      <c r="AK19" s="36">
        <f t="shared" si="28"/>
        <v>0</v>
      </c>
      <c r="AL19" s="36">
        <f t="shared" si="28"/>
        <v>0</v>
      </c>
      <c r="AM19" s="36">
        <f t="shared" si="28"/>
        <v>124087</v>
      </c>
      <c r="AN19" s="36">
        <f t="shared" si="28"/>
        <v>90593</v>
      </c>
      <c r="AO19" s="36">
        <f t="shared" si="28"/>
        <v>33494</v>
      </c>
      <c r="AP19" s="36">
        <f t="shared" si="28"/>
        <v>5707</v>
      </c>
      <c r="AQ19" s="36">
        <f t="shared" si="28"/>
        <v>27787</v>
      </c>
      <c r="AR19" s="36">
        <f t="shared" si="28"/>
        <v>0</v>
      </c>
      <c r="AS19" s="36">
        <f t="shared" si="28"/>
        <v>0</v>
      </c>
      <c r="AT19" s="36">
        <f t="shared" si="28"/>
        <v>0</v>
      </c>
      <c r="AU19" s="36">
        <f t="shared" si="28"/>
        <v>162067</v>
      </c>
      <c r="AV19" s="36">
        <f t="shared" si="28"/>
        <v>124566</v>
      </c>
      <c r="AW19" s="36">
        <f t="shared" si="28"/>
        <v>37501</v>
      </c>
      <c r="AX19" s="36">
        <f t="shared" si="28"/>
        <v>7959</v>
      </c>
      <c r="AY19" s="36">
        <f t="shared" si="28"/>
        <v>29542</v>
      </c>
      <c r="AZ19" s="36">
        <f t="shared" si="28"/>
        <v>0</v>
      </c>
      <c r="BA19" s="36">
        <f t="shared" si="28"/>
        <v>0</v>
      </c>
      <c r="BB19" s="36">
        <f t="shared" si="28"/>
        <v>0</v>
      </c>
      <c r="BC19" s="36">
        <f t="shared" si="28"/>
        <v>405130</v>
      </c>
      <c r="BD19" s="36">
        <f t="shared" si="28"/>
        <v>308849</v>
      </c>
      <c r="BE19" s="36">
        <f t="shared" si="28"/>
        <v>96281</v>
      </c>
      <c r="BF19" s="36">
        <f t="shared" si="28"/>
        <v>18526</v>
      </c>
      <c r="BG19" s="36">
        <f t="shared" si="28"/>
        <v>77755</v>
      </c>
      <c r="BH19" s="36">
        <f t="shared" si="28"/>
        <v>0</v>
      </c>
      <c r="BI19" s="36">
        <f t="shared" si="28"/>
        <v>0</v>
      </c>
      <c r="BJ19" s="36">
        <f t="shared" si="28"/>
        <v>0</v>
      </c>
      <c r="BK19" s="36">
        <f t="shared" si="28"/>
        <v>181341.1127</v>
      </c>
      <c r="BL19" s="36">
        <f t="shared" si="28"/>
        <v>145816.1127</v>
      </c>
      <c r="BM19" s="36">
        <f t="shared" si="28"/>
        <v>35525</v>
      </c>
      <c r="BN19" s="36">
        <f t="shared" si="28"/>
        <v>6620</v>
      </c>
      <c r="BO19" s="36">
        <f t="shared" si="28"/>
        <v>28905</v>
      </c>
      <c r="BP19" s="36">
        <f t="shared" si="28"/>
        <v>0</v>
      </c>
      <c r="BQ19" s="36">
        <f t="shared" si="28"/>
        <v>0</v>
      </c>
      <c r="BR19" s="36">
        <f t="shared" si="28"/>
        <v>0</v>
      </c>
      <c r="BS19" s="35"/>
      <c r="BT19" s="178"/>
      <c r="BU19" s="85">
        <f>F19+F29+F144+F193+F207</f>
        <v>241147</v>
      </c>
      <c r="BV19" s="85">
        <f>W19+AE19+AM19+AU19</f>
        <v>405130</v>
      </c>
      <c r="BZ19" s="195">
        <v>4.8810000000000002</v>
      </c>
      <c r="CA19" s="196">
        <v>4.8810000000000002</v>
      </c>
      <c r="CB19" s="194">
        <f t="shared" si="22"/>
        <v>9.7620000000000005</v>
      </c>
      <c r="CD19" s="86">
        <f t="shared" si="3"/>
        <v>131806</v>
      </c>
      <c r="EH19" s="86">
        <f t="shared" si="4"/>
        <v>131806</v>
      </c>
    </row>
    <row r="20" spans="1:141" ht="24.95" customHeight="1">
      <c r="A20" s="642" t="s">
        <v>222</v>
      </c>
      <c r="B20" s="42" t="s">
        <v>118</v>
      </c>
      <c r="C20" s="35"/>
      <c r="D20" s="41">
        <f t="shared" ref="D20:K24" si="29">BC20+BK20</f>
        <v>165867.5</v>
      </c>
      <c r="E20" s="41">
        <f t="shared" si="29"/>
        <v>125424</v>
      </c>
      <c r="F20" s="41">
        <f t="shared" si="29"/>
        <v>40443.5</v>
      </c>
      <c r="G20" s="41">
        <f t="shared" si="29"/>
        <v>7673</v>
      </c>
      <c r="H20" s="41">
        <f t="shared" si="29"/>
        <v>32770.5</v>
      </c>
      <c r="I20" s="41">
        <f t="shared" si="29"/>
        <v>0</v>
      </c>
      <c r="J20" s="41">
        <f t="shared" si="29"/>
        <v>0</v>
      </c>
      <c r="K20" s="41">
        <f t="shared" si="29"/>
        <v>0</v>
      </c>
      <c r="L20" s="36">
        <f t="shared" si="7"/>
        <v>29018.5</v>
      </c>
      <c r="M20" s="36">
        <f t="shared" si="8"/>
        <v>22851</v>
      </c>
      <c r="N20" s="36">
        <f t="shared" si="9"/>
        <v>6167.5</v>
      </c>
      <c r="O20" s="41">
        <f t="shared" si="11"/>
        <v>29018.5</v>
      </c>
      <c r="P20" s="57">
        <f t="shared" si="12"/>
        <v>22851</v>
      </c>
      <c r="Q20" s="58">
        <f t="shared" si="13"/>
        <v>6167.5</v>
      </c>
      <c r="R20" s="57">
        <f t="shared" si="14"/>
        <v>1185</v>
      </c>
      <c r="S20" s="57">
        <f t="shared" si="15"/>
        <v>4982.5</v>
      </c>
      <c r="T20" s="58">
        <f t="shared" si="16"/>
        <v>0</v>
      </c>
      <c r="U20" s="58">
        <f t="shared" si="17"/>
        <v>0</v>
      </c>
      <c r="V20" s="58">
        <f t="shared" si="18"/>
        <v>0</v>
      </c>
      <c r="W20" s="41">
        <f t="shared" ref="W20:W25" si="30">SUM(X20:Y20)</f>
        <v>26728.5</v>
      </c>
      <c r="X20" s="57">
        <v>20561</v>
      </c>
      <c r="Y20" s="58">
        <f>SUM(Z20:AD20)</f>
        <v>6167.5</v>
      </c>
      <c r="Z20" s="57">
        <v>1185</v>
      </c>
      <c r="AA20" s="57">
        <v>4982.5</v>
      </c>
      <c r="AB20" s="58"/>
      <c r="AC20" s="58"/>
      <c r="AD20" s="58"/>
      <c r="AE20" s="41">
        <f t="shared" ref="AE20:AE25" si="31">SUM(AF20:AG20)</f>
        <v>2290</v>
      </c>
      <c r="AF20" s="57">
        <v>2290</v>
      </c>
      <c r="AG20" s="58">
        <f>SUM(AH20:AL20)</f>
        <v>0</v>
      </c>
      <c r="AH20" s="57"/>
      <c r="AI20" s="57"/>
      <c r="AJ20" s="58"/>
      <c r="AK20" s="58"/>
      <c r="AL20" s="58"/>
      <c r="AM20" s="41">
        <f t="shared" ref="AM20:AM25" si="32">SUM(AN20:AO20)</f>
        <v>31832</v>
      </c>
      <c r="AN20" s="57">
        <v>24126</v>
      </c>
      <c r="AO20" s="58">
        <f>SUM(AP20:AT20)</f>
        <v>7706</v>
      </c>
      <c r="AP20" s="57">
        <v>1313</v>
      </c>
      <c r="AQ20" s="57">
        <v>6393</v>
      </c>
      <c r="AR20" s="58"/>
      <c r="AS20" s="58"/>
      <c r="AT20" s="58"/>
      <c r="AU20" s="41">
        <f t="shared" ref="AU20:AU25" si="33">SUM(AV20:AW20)</f>
        <v>34009</v>
      </c>
      <c r="AV20" s="57">
        <v>25381</v>
      </c>
      <c r="AW20" s="58">
        <f>SUM(AX20:BB20)</f>
        <v>8628</v>
      </c>
      <c r="AX20" s="57">
        <v>1831</v>
      </c>
      <c r="AY20" s="57">
        <v>6797</v>
      </c>
      <c r="AZ20" s="58"/>
      <c r="BA20" s="58"/>
      <c r="BB20" s="58"/>
      <c r="BC20" s="41">
        <f t="shared" ref="BC20:BJ24" si="34">W20+AE20+AM20+AU20</f>
        <v>94859.5</v>
      </c>
      <c r="BD20" s="41">
        <f t="shared" si="34"/>
        <v>72358</v>
      </c>
      <c r="BE20" s="41">
        <f t="shared" si="34"/>
        <v>22501.5</v>
      </c>
      <c r="BF20" s="41">
        <f t="shared" si="34"/>
        <v>4329</v>
      </c>
      <c r="BG20" s="41">
        <f t="shared" si="34"/>
        <v>18172.5</v>
      </c>
      <c r="BH20" s="41">
        <f t="shared" si="34"/>
        <v>0</v>
      </c>
      <c r="BI20" s="41">
        <f t="shared" si="34"/>
        <v>0</v>
      </c>
      <c r="BJ20" s="41">
        <f t="shared" si="34"/>
        <v>0</v>
      </c>
      <c r="BK20" s="41">
        <f t="shared" ref="BK20:BK25" si="35">SUM(BL20:BM20)</f>
        <v>71008</v>
      </c>
      <c r="BL20" s="41">
        <v>53066</v>
      </c>
      <c r="BM20" s="58">
        <f>SUM(BN20:BR20)</f>
        <v>17942</v>
      </c>
      <c r="BN20" s="57">
        <v>3344</v>
      </c>
      <c r="BO20" s="57">
        <v>14598</v>
      </c>
      <c r="BP20" s="58"/>
      <c r="BQ20" s="58"/>
      <c r="BR20" s="58"/>
      <c r="BS20" s="35"/>
      <c r="BT20" s="178"/>
      <c r="BW20" s="11">
        <v>7525</v>
      </c>
      <c r="BZ20" s="195">
        <v>17.382000000000001</v>
      </c>
      <c r="CA20" s="196">
        <v>18.596</v>
      </c>
      <c r="CB20" s="194">
        <f t="shared" si="22"/>
        <v>35.978000000000002</v>
      </c>
      <c r="CD20" s="86">
        <f t="shared" si="3"/>
        <v>40443.5</v>
      </c>
      <c r="EH20" s="86">
        <f t="shared" si="4"/>
        <v>40443.5</v>
      </c>
    </row>
    <row r="21" spans="1:141" ht="24.95" customHeight="1">
      <c r="A21" s="642" t="s">
        <v>222</v>
      </c>
      <c r="B21" s="42" t="s">
        <v>78</v>
      </c>
      <c r="C21" s="35"/>
      <c r="D21" s="41">
        <f t="shared" si="29"/>
        <v>163134.5</v>
      </c>
      <c r="E21" s="41">
        <f t="shared" si="29"/>
        <v>123374</v>
      </c>
      <c r="F21" s="41">
        <f t="shared" si="29"/>
        <v>39760.5</v>
      </c>
      <c r="G21" s="41">
        <f t="shared" si="29"/>
        <v>7543</v>
      </c>
      <c r="H21" s="41">
        <f t="shared" si="29"/>
        <v>32217.5</v>
      </c>
      <c r="I21" s="41">
        <f t="shared" si="29"/>
        <v>0</v>
      </c>
      <c r="J21" s="41">
        <f t="shared" si="29"/>
        <v>0</v>
      </c>
      <c r="K21" s="41">
        <f t="shared" si="29"/>
        <v>0</v>
      </c>
      <c r="L21" s="36">
        <f t="shared" si="7"/>
        <v>29018.5</v>
      </c>
      <c r="M21" s="36">
        <f t="shared" si="8"/>
        <v>22851</v>
      </c>
      <c r="N21" s="36">
        <f t="shared" si="9"/>
        <v>6167.5</v>
      </c>
      <c r="O21" s="41">
        <f t="shared" si="11"/>
        <v>29018.5</v>
      </c>
      <c r="P21" s="57">
        <f t="shared" si="12"/>
        <v>22851</v>
      </c>
      <c r="Q21" s="58">
        <f t="shared" si="13"/>
        <v>6167.5</v>
      </c>
      <c r="R21" s="57">
        <f t="shared" si="14"/>
        <v>1185</v>
      </c>
      <c r="S21" s="57">
        <f t="shared" si="15"/>
        <v>4982.5</v>
      </c>
      <c r="T21" s="58">
        <f t="shared" si="16"/>
        <v>0</v>
      </c>
      <c r="U21" s="58">
        <f t="shared" si="17"/>
        <v>0</v>
      </c>
      <c r="V21" s="58">
        <f t="shared" si="18"/>
        <v>0</v>
      </c>
      <c r="W21" s="41">
        <f t="shared" si="30"/>
        <v>26728.5</v>
      </c>
      <c r="X21" s="57">
        <v>20561</v>
      </c>
      <c r="Y21" s="58">
        <f>SUM(Z21:AD21)</f>
        <v>6167.5</v>
      </c>
      <c r="Z21" s="57">
        <v>1185</v>
      </c>
      <c r="AA21" s="57">
        <v>4982.5</v>
      </c>
      <c r="AB21" s="58"/>
      <c r="AC21" s="58"/>
      <c r="AD21" s="58"/>
      <c r="AE21" s="41">
        <f t="shared" si="31"/>
        <v>2290</v>
      </c>
      <c r="AF21" s="57">
        <v>2290</v>
      </c>
      <c r="AG21" s="58">
        <f>SUM(AH21:AL21)</f>
        <v>0</v>
      </c>
      <c r="AH21" s="57"/>
      <c r="AI21" s="57"/>
      <c r="AJ21" s="58"/>
      <c r="AK21" s="58"/>
      <c r="AL21" s="58"/>
      <c r="AM21" s="41">
        <f t="shared" si="32"/>
        <v>27981</v>
      </c>
      <c r="AN21" s="57">
        <v>20428</v>
      </c>
      <c r="AO21" s="58">
        <f>SUM(AP21:AT21)</f>
        <v>7553</v>
      </c>
      <c r="AP21" s="57">
        <v>1287</v>
      </c>
      <c r="AQ21" s="57">
        <v>6266</v>
      </c>
      <c r="AR21" s="58"/>
      <c r="AS21" s="58"/>
      <c r="AT21" s="58"/>
      <c r="AU21" s="41">
        <f t="shared" si="33"/>
        <v>36546</v>
      </c>
      <c r="AV21" s="57">
        <v>28089</v>
      </c>
      <c r="AW21" s="58">
        <f>SUM(AX21:BB21)</f>
        <v>8457</v>
      </c>
      <c r="AX21" s="57">
        <v>1795</v>
      </c>
      <c r="AY21" s="57">
        <v>6662</v>
      </c>
      <c r="AZ21" s="58"/>
      <c r="BA21" s="58"/>
      <c r="BB21" s="58"/>
      <c r="BC21" s="41">
        <f t="shared" si="34"/>
        <v>93545.5</v>
      </c>
      <c r="BD21" s="41">
        <f t="shared" si="34"/>
        <v>71368</v>
      </c>
      <c r="BE21" s="41">
        <f t="shared" si="34"/>
        <v>22177.5</v>
      </c>
      <c r="BF21" s="41">
        <f t="shared" si="34"/>
        <v>4267</v>
      </c>
      <c r="BG21" s="41">
        <f t="shared" si="34"/>
        <v>17910.5</v>
      </c>
      <c r="BH21" s="41">
        <f t="shared" si="34"/>
        <v>0</v>
      </c>
      <c r="BI21" s="41">
        <f t="shared" si="34"/>
        <v>0</v>
      </c>
      <c r="BJ21" s="41">
        <f t="shared" si="34"/>
        <v>0</v>
      </c>
      <c r="BK21" s="41">
        <f t="shared" si="35"/>
        <v>69589</v>
      </c>
      <c r="BL21" s="41">
        <v>52006</v>
      </c>
      <c r="BM21" s="58">
        <f>SUM(BN21:BR21)</f>
        <v>17583</v>
      </c>
      <c r="BN21" s="57">
        <v>3276</v>
      </c>
      <c r="BO21" s="57">
        <v>14307</v>
      </c>
      <c r="BP21" s="58"/>
      <c r="BQ21" s="58"/>
      <c r="BR21" s="58"/>
      <c r="BS21" s="35"/>
      <c r="BT21" s="178"/>
      <c r="BW21" s="11">
        <v>7254</v>
      </c>
      <c r="BZ21" s="197">
        <v>13.906000000000001</v>
      </c>
      <c r="CA21" s="198">
        <v>14.877000000000001</v>
      </c>
      <c r="CB21" s="194">
        <f t="shared" si="22"/>
        <v>28.783000000000001</v>
      </c>
      <c r="CD21" s="86">
        <f t="shared" si="3"/>
        <v>39760.5</v>
      </c>
      <c r="EH21" s="86">
        <f t="shared" si="4"/>
        <v>39760.5</v>
      </c>
    </row>
    <row r="22" spans="1:141" ht="24.95" customHeight="1">
      <c r="A22" s="642" t="s">
        <v>222</v>
      </c>
      <c r="B22" s="42" t="s">
        <v>38</v>
      </c>
      <c r="C22" s="35"/>
      <c r="D22" s="41">
        <f t="shared" si="29"/>
        <v>91306.664000000004</v>
      </c>
      <c r="E22" s="41">
        <f t="shared" si="29"/>
        <v>72809.664000000004</v>
      </c>
      <c r="F22" s="41">
        <f t="shared" si="29"/>
        <v>18497</v>
      </c>
      <c r="G22" s="41">
        <f t="shared" si="29"/>
        <v>3560</v>
      </c>
      <c r="H22" s="41">
        <f t="shared" si="29"/>
        <v>14937</v>
      </c>
      <c r="I22" s="41">
        <f t="shared" si="29"/>
        <v>0</v>
      </c>
      <c r="J22" s="41">
        <f t="shared" si="29"/>
        <v>0</v>
      </c>
      <c r="K22" s="41">
        <f t="shared" si="29"/>
        <v>0</v>
      </c>
      <c r="L22" s="36">
        <f t="shared" si="7"/>
        <v>20313</v>
      </c>
      <c r="M22" s="36">
        <f t="shared" si="8"/>
        <v>15996</v>
      </c>
      <c r="N22" s="36">
        <f t="shared" si="9"/>
        <v>4317</v>
      </c>
      <c r="O22" s="41">
        <f t="shared" si="11"/>
        <v>20313</v>
      </c>
      <c r="P22" s="57">
        <f t="shared" si="12"/>
        <v>15996</v>
      </c>
      <c r="Q22" s="58">
        <f t="shared" si="13"/>
        <v>4317</v>
      </c>
      <c r="R22" s="57">
        <f t="shared" si="14"/>
        <v>830</v>
      </c>
      <c r="S22" s="57">
        <f t="shared" si="15"/>
        <v>3487</v>
      </c>
      <c r="T22" s="58">
        <f t="shared" si="16"/>
        <v>0</v>
      </c>
      <c r="U22" s="58">
        <f t="shared" si="17"/>
        <v>0</v>
      </c>
      <c r="V22" s="58">
        <f t="shared" si="18"/>
        <v>0</v>
      </c>
      <c r="W22" s="41">
        <f t="shared" si="30"/>
        <v>18710</v>
      </c>
      <c r="X22" s="57">
        <v>14393</v>
      </c>
      <c r="Y22" s="58">
        <f>SUM(Z22:AD22)</f>
        <v>4317</v>
      </c>
      <c r="Z22" s="57">
        <v>830</v>
      </c>
      <c r="AA22" s="57">
        <v>3487</v>
      </c>
      <c r="AB22" s="58"/>
      <c r="AC22" s="58"/>
      <c r="AD22" s="58"/>
      <c r="AE22" s="41">
        <f t="shared" si="31"/>
        <v>1603</v>
      </c>
      <c r="AF22" s="57">
        <v>1603</v>
      </c>
      <c r="AG22" s="58">
        <f>SUM(AH22:AL22)</f>
        <v>0</v>
      </c>
      <c r="AH22" s="57"/>
      <c r="AI22" s="57"/>
      <c r="AJ22" s="58"/>
      <c r="AK22" s="58"/>
      <c r="AL22" s="58"/>
      <c r="AM22" s="41">
        <f t="shared" si="32"/>
        <v>24784</v>
      </c>
      <c r="AN22" s="57">
        <v>18094</v>
      </c>
      <c r="AO22" s="58">
        <f>SUM(AP22:AT22)</f>
        <v>6690</v>
      </c>
      <c r="AP22" s="57">
        <v>1140</v>
      </c>
      <c r="AQ22" s="57">
        <v>5550</v>
      </c>
      <c r="AR22" s="58"/>
      <c r="AS22" s="58"/>
      <c r="AT22" s="58"/>
      <c r="AU22" s="41">
        <f t="shared" si="33"/>
        <v>32369</v>
      </c>
      <c r="AV22" s="57">
        <v>24879</v>
      </c>
      <c r="AW22" s="58">
        <f>SUM(AX22:BB22)</f>
        <v>7490</v>
      </c>
      <c r="AX22" s="57">
        <v>1590</v>
      </c>
      <c r="AY22" s="57">
        <v>5900</v>
      </c>
      <c r="AZ22" s="58"/>
      <c r="BA22" s="58"/>
      <c r="BB22" s="58"/>
      <c r="BC22" s="41">
        <f t="shared" si="34"/>
        <v>77466</v>
      </c>
      <c r="BD22" s="41">
        <f t="shared" si="34"/>
        <v>58969</v>
      </c>
      <c r="BE22" s="41">
        <f t="shared" si="34"/>
        <v>18497</v>
      </c>
      <c r="BF22" s="41">
        <f t="shared" si="34"/>
        <v>3560</v>
      </c>
      <c r="BG22" s="41">
        <f t="shared" si="34"/>
        <v>14937</v>
      </c>
      <c r="BH22" s="41">
        <f t="shared" si="34"/>
        <v>0</v>
      </c>
      <c r="BI22" s="41">
        <f t="shared" si="34"/>
        <v>0</v>
      </c>
      <c r="BJ22" s="41">
        <f t="shared" si="34"/>
        <v>0</v>
      </c>
      <c r="BK22" s="41">
        <f t="shared" si="35"/>
        <v>13840.664000000001</v>
      </c>
      <c r="BL22" s="57">
        <v>13840.664000000001</v>
      </c>
      <c r="BM22" s="58">
        <f>SUM(BN22:BR22)</f>
        <v>0</v>
      </c>
      <c r="BN22" s="57"/>
      <c r="BO22" s="57"/>
      <c r="BP22" s="58"/>
      <c r="BQ22" s="58"/>
      <c r="BR22" s="58"/>
      <c r="BS22" s="35"/>
      <c r="BT22" s="178"/>
      <c r="BU22" s="11">
        <v>13840.664000000001</v>
      </c>
      <c r="BW22" s="11">
        <v>7569</v>
      </c>
      <c r="BZ22" s="197">
        <v>3.476</v>
      </c>
      <c r="CA22" s="198">
        <v>3.7189999999999999</v>
      </c>
      <c r="CB22" s="194">
        <f t="shared" si="22"/>
        <v>7.1950000000000003</v>
      </c>
      <c r="CD22" s="86">
        <f t="shared" si="3"/>
        <v>18497</v>
      </c>
      <c r="EH22" s="86">
        <f t="shared" si="4"/>
        <v>18497</v>
      </c>
    </row>
    <row r="23" spans="1:141" ht="24.95" customHeight="1">
      <c r="A23" s="642" t="s">
        <v>222</v>
      </c>
      <c r="B23" s="42" t="s">
        <v>106</v>
      </c>
      <c r="C23" s="35"/>
      <c r="D23" s="41">
        <f t="shared" si="29"/>
        <v>90021</v>
      </c>
      <c r="E23" s="41">
        <f t="shared" si="29"/>
        <v>71982</v>
      </c>
      <c r="F23" s="41">
        <f t="shared" si="29"/>
        <v>18039</v>
      </c>
      <c r="G23" s="41">
        <f t="shared" si="29"/>
        <v>3471</v>
      </c>
      <c r="H23" s="41">
        <f t="shared" si="29"/>
        <v>14568</v>
      </c>
      <c r="I23" s="41">
        <f t="shared" si="29"/>
        <v>0</v>
      </c>
      <c r="J23" s="41">
        <f t="shared" si="29"/>
        <v>0</v>
      </c>
      <c r="K23" s="41">
        <f t="shared" si="29"/>
        <v>0</v>
      </c>
      <c r="L23" s="36">
        <f t="shared" si="7"/>
        <v>20313</v>
      </c>
      <c r="M23" s="36">
        <f t="shared" si="8"/>
        <v>15996</v>
      </c>
      <c r="N23" s="36">
        <f t="shared" si="9"/>
        <v>4317</v>
      </c>
      <c r="O23" s="41">
        <f t="shared" si="11"/>
        <v>20313</v>
      </c>
      <c r="P23" s="57">
        <f t="shared" si="12"/>
        <v>15996</v>
      </c>
      <c r="Q23" s="58">
        <f t="shared" si="13"/>
        <v>4317</v>
      </c>
      <c r="R23" s="57">
        <f t="shared" si="14"/>
        <v>830</v>
      </c>
      <c r="S23" s="57">
        <f t="shared" si="15"/>
        <v>3487</v>
      </c>
      <c r="T23" s="58">
        <f t="shared" si="16"/>
        <v>0</v>
      </c>
      <c r="U23" s="58">
        <f t="shared" si="17"/>
        <v>0</v>
      </c>
      <c r="V23" s="58">
        <f t="shared" si="18"/>
        <v>0</v>
      </c>
      <c r="W23" s="41">
        <f t="shared" si="30"/>
        <v>18710</v>
      </c>
      <c r="X23" s="57">
        <v>14393</v>
      </c>
      <c r="Y23" s="58">
        <f>SUM(Z23:AD23)</f>
        <v>4317</v>
      </c>
      <c r="Z23" s="57">
        <v>830</v>
      </c>
      <c r="AA23" s="57">
        <v>3487</v>
      </c>
      <c r="AB23" s="58"/>
      <c r="AC23" s="58"/>
      <c r="AD23" s="58"/>
      <c r="AE23" s="41">
        <f t="shared" si="31"/>
        <v>1603</v>
      </c>
      <c r="AF23" s="57">
        <v>1603</v>
      </c>
      <c r="AG23" s="58">
        <f>SUM(AH23:AL23)</f>
        <v>0</v>
      </c>
      <c r="AH23" s="57"/>
      <c r="AI23" s="57"/>
      <c r="AJ23" s="58"/>
      <c r="AK23" s="58"/>
      <c r="AL23" s="58"/>
      <c r="AM23" s="41">
        <f t="shared" si="32"/>
        <v>27537</v>
      </c>
      <c r="AN23" s="57">
        <v>21063</v>
      </c>
      <c r="AO23" s="58">
        <f>SUM(AP23:AT23)</f>
        <v>6474</v>
      </c>
      <c r="AP23" s="57">
        <v>1103</v>
      </c>
      <c r="AQ23" s="57">
        <v>5371</v>
      </c>
      <c r="AR23" s="58"/>
      <c r="AS23" s="58"/>
      <c r="AT23" s="58"/>
      <c r="AU23" s="41">
        <f t="shared" si="33"/>
        <v>27771</v>
      </c>
      <c r="AV23" s="57">
        <v>20523</v>
      </c>
      <c r="AW23" s="58">
        <f>SUM(AX23:BB23)</f>
        <v>7248</v>
      </c>
      <c r="AX23" s="57">
        <v>1538</v>
      </c>
      <c r="AY23" s="57">
        <v>5710</v>
      </c>
      <c r="AZ23" s="58"/>
      <c r="BA23" s="58"/>
      <c r="BB23" s="58"/>
      <c r="BC23" s="41">
        <f t="shared" si="34"/>
        <v>75621</v>
      </c>
      <c r="BD23" s="41">
        <f t="shared" si="34"/>
        <v>57582</v>
      </c>
      <c r="BE23" s="41">
        <f t="shared" si="34"/>
        <v>18039</v>
      </c>
      <c r="BF23" s="41">
        <f t="shared" si="34"/>
        <v>3471</v>
      </c>
      <c r="BG23" s="41">
        <f t="shared" si="34"/>
        <v>14568</v>
      </c>
      <c r="BH23" s="41">
        <f t="shared" si="34"/>
        <v>0</v>
      </c>
      <c r="BI23" s="41">
        <f t="shared" si="34"/>
        <v>0</v>
      </c>
      <c r="BJ23" s="41">
        <f t="shared" si="34"/>
        <v>0</v>
      </c>
      <c r="BK23" s="41">
        <f t="shared" si="35"/>
        <v>14400</v>
      </c>
      <c r="BL23" s="57">
        <v>14400</v>
      </c>
      <c r="BM23" s="58">
        <f>SUM(BN23:BR23)</f>
        <v>0</v>
      </c>
      <c r="BN23" s="57"/>
      <c r="BO23" s="57"/>
      <c r="BP23" s="58"/>
      <c r="BQ23" s="58"/>
      <c r="BR23" s="58"/>
      <c r="BS23" s="35"/>
      <c r="BT23" s="178"/>
      <c r="BU23" s="11">
        <v>14400</v>
      </c>
      <c r="BW23" s="11">
        <v>7185</v>
      </c>
      <c r="BZ23" s="195">
        <v>3.0579999999999998</v>
      </c>
      <c r="CA23" s="196">
        <v>3.0579999999999998</v>
      </c>
      <c r="CB23" s="194">
        <f t="shared" si="22"/>
        <v>6.1159999999999997</v>
      </c>
      <c r="CD23" s="86">
        <f t="shared" si="3"/>
        <v>18039</v>
      </c>
      <c r="EH23" s="86">
        <f t="shared" si="4"/>
        <v>18039</v>
      </c>
    </row>
    <row r="24" spans="1:141" ht="24.95" customHeight="1">
      <c r="A24" s="642" t="s">
        <v>222</v>
      </c>
      <c r="B24" s="42" t="s">
        <v>89</v>
      </c>
      <c r="C24" s="35"/>
      <c r="D24" s="41">
        <f t="shared" si="29"/>
        <v>76141.448700000008</v>
      </c>
      <c r="E24" s="41">
        <f t="shared" si="29"/>
        <v>61075.448700000001</v>
      </c>
      <c r="F24" s="41">
        <f t="shared" si="29"/>
        <v>15066</v>
      </c>
      <c r="G24" s="41">
        <f t="shared" si="29"/>
        <v>2899</v>
      </c>
      <c r="H24" s="41">
        <f t="shared" si="29"/>
        <v>12167</v>
      </c>
      <c r="I24" s="41">
        <f t="shared" si="29"/>
        <v>0</v>
      </c>
      <c r="J24" s="41">
        <f t="shared" si="29"/>
        <v>0</v>
      </c>
      <c r="K24" s="41">
        <f t="shared" si="29"/>
        <v>0</v>
      </c>
      <c r="L24" s="36">
        <f t="shared" si="7"/>
        <v>20313</v>
      </c>
      <c r="M24" s="36">
        <f t="shared" si="8"/>
        <v>15996</v>
      </c>
      <c r="N24" s="36">
        <f t="shared" si="9"/>
        <v>4317</v>
      </c>
      <c r="O24" s="41">
        <f t="shared" si="11"/>
        <v>20313</v>
      </c>
      <c r="P24" s="57">
        <f t="shared" si="12"/>
        <v>15996</v>
      </c>
      <c r="Q24" s="58">
        <f t="shared" si="13"/>
        <v>4317</v>
      </c>
      <c r="R24" s="57">
        <f t="shared" si="14"/>
        <v>830</v>
      </c>
      <c r="S24" s="57">
        <f t="shared" si="15"/>
        <v>3487</v>
      </c>
      <c r="T24" s="58">
        <f t="shared" si="16"/>
        <v>0</v>
      </c>
      <c r="U24" s="58">
        <f t="shared" si="17"/>
        <v>0</v>
      </c>
      <c r="V24" s="58">
        <f t="shared" si="18"/>
        <v>0</v>
      </c>
      <c r="W24" s="41">
        <f t="shared" si="30"/>
        <v>18709</v>
      </c>
      <c r="X24" s="57">
        <v>14392</v>
      </c>
      <c r="Y24" s="58">
        <f>SUM(Z24:AD24)</f>
        <v>4317</v>
      </c>
      <c r="Z24" s="57">
        <v>830</v>
      </c>
      <c r="AA24" s="57">
        <v>3487</v>
      </c>
      <c r="AB24" s="58"/>
      <c r="AC24" s="58"/>
      <c r="AD24" s="58"/>
      <c r="AE24" s="41">
        <f t="shared" si="31"/>
        <v>1604</v>
      </c>
      <c r="AF24" s="57">
        <v>1604</v>
      </c>
      <c r="AG24" s="58">
        <f>SUM(AH24:AL24)</f>
        <v>0</v>
      </c>
      <c r="AH24" s="57"/>
      <c r="AI24" s="57"/>
      <c r="AJ24" s="58"/>
      <c r="AK24" s="58"/>
      <c r="AL24" s="58"/>
      <c r="AM24" s="41">
        <f t="shared" si="32"/>
        <v>11953</v>
      </c>
      <c r="AN24" s="57">
        <v>6882</v>
      </c>
      <c r="AO24" s="58">
        <f>SUM(AP24:AT24)</f>
        <v>5071</v>
      </c>
      <c r="AP24" s="57">
        <v>864</v>
      </c>
      <c r="AQ24" s="57">
        <v>4207</v>
      </c>
      <c r="AR24" s="58"/>
      <c r="AS24" s="58"/>
      <c r="AT24" s="58"/>
      <c r="AU24" s="41">
        <f t="shared" si="33"/>
        <v>31372</v>
      </c>
      <c r="AV24" s="57">
        <v>25694</v>
      </c>
      <c r="AW24" s="58">
        <f>SUM(AX24:BB24)</f>
        <v>5678</v>
      </c>
      <c r="AX24" s="57">
        <v>1205</v>
      </c>
      <c r="AY24" s="57">
        <v>4473</v>
      </c>
      <c r="AZ24" s="58"/>
      <c r="BA24" s="58"/>
      <c r="BB24" s="58"/>
      <c r="BC24" s="41">
        <f t="shared" si="34"/>
        <v>63638</v>
      </c>
      <c r="BD24" s="41">
        <f t="shared" si="34"/>
        <v>48572</v>
      </c>
      <c r="BE24" s="41">
        <f t="shared" si="34"/>
        <v>15066</v>
      </c>
      <c r="BF24" s="41">
        <f t="shared" si="34"/>
        <v>2899</v>
      </c>
      <c r="BG24" s="41">
        <f t="shared" si="34"/>
        <v>12167</v>
      </c>
      <c r="BH24" s="41">
        <f t="shared" si="34"/>
        <v>0</v>
      </c>
      <c r="BI24" s="41">
        <f t="shared" si="34"/>
        <v>0</v>
      </c>
      <c r="BJ24" s="41">
        <f t="shared" si="34"/>
        <v>0</v>
      </c>
      <c r="BK24" s="41">
        <f t="shared" si="35"/>
        <v>12503.448700000001</v>
      </c>
      <c r="BL24" s="57">
        <v>12503.448700000001</v>
      </c>
      <c r="BM24" s="58">
        <f>SUM(BN24:BR24)</f>
        <v>0</v>
      </c>
      <c r="BN24" s="57"/>
      <c r="BO24" s="57"/>
      <c r="BP24" s="58"/>
      <c r="BQ24" s="58"/>
      <c r="BR24" s="58"/>
      <c r="BS24" s="50"/>
      <c r="BT24" s="182"/>
      <c r="BU24" s="11">
        <v>12503.448700000001</v>
      </c>
      <c r="BW24" s="11">
        <v>4693</v>
      </c>
      <c r="CD24" s="86">
        <f t="shared" si="3"/>
        <v>15066</v>
      </c>
      <c r="EH24" s="86">
        <f t="shared" si="4"/>
        <v>15066</v>
      </c>
    </row>
    <row r="25" spans="1:141" s="12" customFormat="1" ht="24.95" customHeight="1">
      <c r="A25" s="43" t="s">
        <v>51</v>
      </c>
      <c r="B25" s="44" t="s">
        <v>2876</v>
      </c>
      <c r="C25" s="45" t="s">
        <v>2877</v>
      </c>
      <c r="D25" s="46">
        <f>SUM(E25:F25)</f>
        <v>431068</v>
      </c>
      <c r="E25" s="46">
        <f>SUM(E26,E29)</f>
        <v>309071</v>
      </c>
      <c r="F25" s="46">
        <f>SUM(G25:J25)</f>
        <v>121997</v>
      </c>
      <c r="G25" s="46">
        <f>SUM(G26,G29)</f>
        <v>21708</v>
      </c>
      <c r="H25" s="46">
        <f>SUM(H26,H29)</f>
        <v>86838</v>
      </c>
      <c r="I25" s="46">
        <f>SUM(I26,I29)</f>
        <v>0</v>
      </c>
      <c r="J25" s="46">
        <f>SUM(J26,J29)</f>
        <v>13451</v>
      </c>
      <c r="K25" s="46"/>
      <c r="L25" s="36">
        <f t="shared" si="7"/>
        <v>93344</v>
      </c>
      <c r="M25" s="36">
        <f t="shared" si="8"/>
        <v>69400</v>
      </c>
      <c r="N25" s="36">
        <f t="shared" si="9"/>
        <v>23944</v>
      </c>
      <c r="O25" s="46">
        <f t="shared" si="11"/>
        <v>93344</v>
      </c>
      <c r="P25" s="46">
        <f t="shared" si="12"/>
        <v>69400</v>
      </c>
      <c r="Q25" s="46">
        <f t="shared" si="13"/>
        <v>23944</v>
      </c>
      <c r="R25" s="46">
        <f t="shared" si="14"/>
        <v>4372</v>
      </c>
      <c r="S25" s="46">
        <f t="shared" si="15"/>
        <v>17532</v>
      </c>
      <c r="T25" s="46">
        <f t="shared" si="16"/>
        <v>0</v>
      </c>
      <c r="U25" s="46">
        <f t="shared" si="17"/>
        <v>2040</v>
      </c>
      <c r="V25" s="46">
        <f t="shared" si="18"/>
        <v>0</v>
      </c>
      <c r="W25" s="46">
        <f t="shared" si="30"/>
        <v>81694</v>
      </c>
      <c r="X25" s="46">
        <f>SUM(X26,X29)</f>
        <v>60300</v>
      </c>
      <c r="Y25" s="46">
        <f>SUM(Z25:AC25)</f>
        <v>21394</v>
      </c>
      <c r="Z25" s="46">
        <f>SUM(Z26,Z29)</f>
        <v>3799</v>
      </c>
      <c r="AA25" s="46">
        <f>SUM(AA26,AA29)</f>
        <v>15555</v>
      </c>
      <c r="AB25" s="46">
        <f>SUM(AB26,AB29)</f>
        <v>0</v>
      </c>
      <c r="AC25" s="46">
        <f>SUM(AC26,AC29)</f>
        <v>2040</v>
      </c>
      <c r="AD25" s="46"/>
      <c r="AE25" s="46">
        <f t="shared" si="31"/>
        <v>11650</v>
      </c>
      <c r="AF25" s="46">
        <f>SUM(AF26,AF29)</f>
        <v>9100</v>
      </c>
      <c r="AG25" s="46">
        <f>SUM(AH25:AK25)</f>
        <v>2550</v>
      </c>
      <c r="AH25" s="46">
        <f>SUM(AH26,AH29)</f>
        <v>573</v>
      </c>
      <c r="AI25" s="46">
        <f>SUM(AI26,AI29)</f>
        <v>1977</v>
      </c>
      <c r="AJ25" s="46">
        <f>SUM(AJ26,AJ29)</f>
        <v>0</v>
      </c>
      <c r="AK25" s="46">
        <f>SUM(AK26,AK29)</f>
        <v>0</v>
      </c>
      <c r="AL25" s="46"/>
      <c r="AM25" s="46">
        <f t="shared" si="32"/>
        <v>93386</v>
      </c>
      <c r="AN25" s="46">
        <f>SUM(AN26,AN29)</f>
        <v>69400</v>
      </c>
      <c r="AO25" s="46">
        <f>SUM(AP25:AS25)</f>
        <v>23986</v>
      </c>
      <c r="AP25" s="46">
        <f>SUM(AP26,AP29)</f>
        <v>4207</v>
      </c>
      <c r="AQ25" s="46">
        <f>SUM(AQ26,AQ29)</f>
        <v>18080</v>
      </c>
      <c r="AR25" s="46">
        <f>SUM(AR26,AR29)</f>
        <v>0</v>
      </c>
      <c r="AS25" s="46">
        <f>SUM(AS26,AS29)</f>
        <v>1699</v>
      </c>
      <c r="AT25" s="46"/>
      <c r="AU25" s="46">
        <f t="shared" si="33"/>
        <v>88841</v>
      </c>
      <c r="AV25" s="46">
        <f>SUM(AV26,AV29)</f>
        <v>66630</v>
      </c>
      <c r="AW25" s="46">
        <f>SUM(AX25:BA25)</f>
        <v>22211</v>
      </c>
      <c r="AX25" s="46">
        <f>SUM(AX26,AX29)</f>
        <v>3367</v>
      </c>
      <c r="AY25" s="46">
        <f>SUM(AY26,AY29)</f>
        <v>15248</v>
      </c>
      <c r="AZ25" s="46">
        <f>SUM(AZ26,AZ29)</f>
        <v>0</v>
      </c>
      <c r="BA25" s="46">
        <f>SUM(BA26,BA29)</f>
        <v>3596</v>
      </c>
      <c r="BB25" s="46"/>
      <c r="BC25" s="46">
        <f>SUM(BD25:BE25)</f>
        <v>275571</v>
      </c>
      <c r="BD25" s="46">
        <f>SUM(BD26,BD29)</f>
        <v>205430</v>
      </c>
      <c r="BE25" s="46">
        <f>SUM(BF25:BI25)</f>
        <v>70141</v>
      </c>
      <c r="BF25" s="46">
        <f>SUM(BF26,BF29)</f>
        <v>11946</v>
      </c>
      <c r="BG25" s="46">
        <f>SUM(BG26,BG29)</f>
        <v>50860</v>
      </c>
      <c r="BH25" s="46">
        <f>SUM(BH26,BH29)</f>
        <v>0</v>
      </c>
      <c r="BI25" s="46">
        <f>SUM(BI26,BI29)</f>
        <v>7335</v>
      </c>
      <c r="BJ25" s="46">
        <f>SUM(BJ26,BJ29)</f>
        <v>0</v>
      </c>
      <c r="BK25" s="46">
        <f t="shared" si="35"/>
        <v>155497</v>
      </c>
      <c r="BL25" s="46">
        <f>SUM(BL26,BL29)</f>
        <v>103641</v>
      </c>
      <c r="BM25" s="46">
        <f>SUM(BN25:BQ25)</f>
        <v>51856</v>
      </c>
      <c r="BN25" s="46">
        <f>SUM(BN26,BN29)</f>
        <v>9762</v>
      </c>
      <c r="BO25" s="46">
        <f>SUM(BO26,BO29)</f>
        <v>35978</v>
      </c>
      <c r="BP25" s="46">
        <f>SUM(BP26,BP29)</f>
        <v>0</v>
      </c>
      <c r="BQ25" s="46">
        <f>SUM(BQ26,BQ29)</f>
        <v>6116</v>
      </c>
      <c r="BR25" s="46"/>
      <c r="BS25" s="47"/>
      <c r="BT25" s="183"/>
      <c r="BU25" s="199"/>
      <c r="BV25" s="199"/>
      <c r="BW25" s="199"/>
      <c r="BX25" s="199"/>
      <c r="BY25" s="199"/>
      <c r="BZ25" s="199"/>
      <c r="CA25" s="199"/>
      <c r="CD25" s="86">
        <f t="shared" si="3"/>
        <v>121997</v>
      </c>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86">
        <f t="shared" si="4"/>
        <v>121997</v>
      </c>
      <c r="EK25" s="87">
        <f>BM26+BM29</f>
        <v>51856</v>
      </c>
    </row>
    <row r="26" spans="1:141" s="12" customFormat="1" ht="24.95" customHeight="1">
      <c r="A26" s="43">
        <v>1</v>
      </c>
      <c r="B26" s="44" t="s">
        <v>171</v>
      </c>
      <c r="C26" s="47"/>
      <c r="D26" s="46">
        <f t="shared" ref="D26:K26" si="36">SUM(D27:D28)</f>
        <v>24396</v>
      </c>
      <c r="E26" s="46">
        <f t="shared" si="36"/>
        <v>0</v>
      </c>
      <c r="F26" s="46">
        <f t="shared" si="36"/>
        <v>24396</v>
      </c>
      <c r="G26" s="46">
        <f t="shared" si="36"/>
        <v>0</v>
      </c>
      <c r="H26" s="46">
        <f t="shared" si="36"/>
        <v>10945</v>
      </c>
      <c r="I26" s="46">
        <f t="shared" si="36"/>
        <v>0</v>
      </c>
      <c r="J26" s="46">
        <f t="shared" si="36"/>
        <v>13451</v>
      </c>
      <c r="K26" s="46">
        <f t="shared" si="36"/>
        <v>0</v>
      </c>
      <c r="L26" s="36">
        <f t="shared" si="7"/>
        <v>2040</v>
      </c>
      <c r="M26" s="36">
        <f t="shared" si="8"/>
        <v>0</v>
      </c>
      <c r="N26" s="36">
        <f t="shared" si="9"/>
        <v>2040</v>
      </c>
      <c r="O26" s="46">
        <f t="shared" si="11"/>
        <v>2040</v>
      </c>
      <c r="P26" s="46">
        <f t="shared" si="12"/>
        <v>0</v>
      </c>
      <c r="Q26" s="46">
        <f t="shared" si="13"/>
        <v>2040</v>
      </c>
      <c r="R26" s="46">
        <f t="shared" si="14"/>
        <v>0</v>
      </c>
      <c r="S26" s="46">
        <f t="shared" si="15"/>
        <v>0</v>
      </c>
      <c r="T26" s="46">
        <f t="shared" si="16"/>
        <v>0</v>
      </c>
      <c r="U26" s="46">
        <f t="shared" si="17"/>
        <v>2040</v>
      </c>
      <c r="V26" s="46">
        <f t="shared" si="18"/>
        <v>0</v>
      </c>
      <c r="W26" s="46">
        <f t="shared" ref="W26:AC26" si="37">SUM(W27:W28)</f>
        <v>2040</v>
      </c>
      <c r="X26" s="46">
        <f t="shared" si="37"/>
        <v>0</v>
      </c>
      <c r="Y26" s="46">
        <f t="shared" si="37"/>
        <v>2040</v>
      </c>
      <c r="Z26" s="46">
        <f t="shared" si="37"/>
        <v>0</v>
      </c>
      <c r="AA26" s="46">
        <f t="shared" si="37"/>
        <v>0</v>
      </c>
      <c r="AB26" s="46">
        <f t="shared" si="37"/>
        <v>0</v>
      </c>
      <c r="AC26" s="46">
        <f t="shared" si="37"/>
        <v>2040</v>
      </c>
      <c r="AD26" s="46"/>
      <c r="AE26" s="46">
        <f t="shared" ref="AE26:AK26" si="38">SUM(AE27:AE28)</f>
        <v>0</v>
      </c>
      <c r="AF26" s="46">
        <f t="shared" si="38"/>
        <v>0</v>
      </c>
      <c r="AG26" s="46">
        <f t="shared" si="38"/>
        <v>0</v>
      </c>
      <c r="AH26" s="46">
        <f t="shared" si="38"/>
        <v>0</v>
      </c>
      <c r="AI26" s="46">
        <f t="shared" si="38"/>
        <v>0</v>
      </c>
      <c r="AJ26" s="46">
        <f t="shared" si="38"/>
        <v>0</v>
      </c>
      <c r="AK26" s="46">
        <f t="shared" si="38"/>
        <v>0</v>
      </c>
      <c r="AL26" s="46"/>
      <c r="AM26" s="46">
        <f t="shared" ref="AM26:AS26" si="39">SUM(AM27:AM28)</f>
        <v>2399</v>
      </c>
      <c r="AN26" s="46">
        <f t="shared" si="39"/>
        <v>0</v>
      </c>
      <c r="AO26" s="46">
        <f t="shared" si="39"/>
        <v>2399</v>
      </c>
      <c r="AP26" s="46">
        <f t="shared" si="39"/>
        <v>0</v>
      </c>
      <c r="AQ26" s="46">
        <f t="shared" si="39"/>
        <v>700</v>
      </c>
      <c r="AR26" s="46">
        <f t="shared" si="39"/>
        <v>0</v>
      </c>
      <c r="AS26" s="46">
        <f t="shared" si="39"/>
        <v>1699</v>
      </c>
      <c r="AT26" s="46"/>
      <c r="AU26" s="46">
        <f t="shared" ref="AU26:BA26" si="40">SUM(AU27:AU28)</f>
        <v>6646</v>
      </c>
      <c r="AV26" s="46">
        <f t="shared" si="40"/>
        <v>0</v>
      </c>
      <c r="AW26" s="46">
        <f t="shared" si="40"/>
        <v>6646</v>
      </c>
      <c r="AX26" s="46">
        <f t="shared" si="40"/>
        <v>0</v>
      </c>
      <c r="AY26" s="46">
        <f t="shared" si="40"/>
        <v>3050</v>
      </c>
      <c r="AZ26" s="46">
        <f t="shared" si="40"/>
        <v>0</v>
      </c>
      <c r="BA26" s="46">
        <f t="shared" si="40"/>
        <v>3596</v>
      </c>
      <c r="BB26" s="46"/>
      <c r="BC26" s="46">
        <f t="shared" ref="BC26:BQ26" si="41">SUM(BC27:BC28)</f>
        <v>11085</v>
      </c>
      <c r="BD26" s="46">
        <f t="shared" si="41"/>
        <v>0</v>
      </c>
      <c r="BE26" s="46">
        <f t="shared" si="41"/>
        <v>11085</v>
      </c>
      <c r="BF26" s="46">
        <f t="shared" si="41"/>
        <v>0</v>
      </c>
      <c r="BG26" s="46">
        <f t="shared" si="41"/>
        <v>3750</v>
      </c>
      <c r="BH26" s="46">
        <f t="shared" si="41"/>
        <v>0</v>
      </c>
      <c r="BI26" s="46">
        <f t="shared" si="41"/>
        <v>7335</v>
      </c>
      <c r="BJ26" s="46">
        <f t="shared" si="41"/>
        <v>0</v>
      </c>
      <c r="BK26" s="46">
        <f t="shared" si="41"/>
        <v>13311</v>
      </c>
      <c r="BL26" s="46">
        <f t="shared" si="41"/>
        <v>0</v>
      </c>
      <c r="BM26" s="46">
        <f t="shared" si="41"/>
        <v>13311</v>
      </c>
      <c r="BN26" s="46">
        <f t="shared" si="41"/>
        <v>0</v>
      </c>
      <c r="BO26" s="46">
        <f t="shared" si="41"/>
        <v>7195</v>
      </c>
      <c r="BP26" s="46">
        <f t="shared" si="41"/>
        <v>0</v>
      </c>
      <c r="BQ26" s="46">
        <f t="shared" si="41"/>
        <v>6116</v>
      </c>
      <c r="BR26" s="46"/>
      <c r="BS26" s="47"/>
      <c r="BT26" s="183"/>
      <c r="BU26" s="199"/>
      <c r="BV26" s="199"/>
      <c r="BW26" s="199"/>
      <c r="BX26" s="199"/>
      <c r="BY26" s="199"/>
      <c r="BZ26" s="199"/>
      <c r="CA26" s="199"/>
      <c r="CD26" s="86">
        <f t="shared" si="3"/>
        <v>24396</v>
      </c>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86">
        <f t="shared" si="4"/>
        <v>24396</v>
      </c>
    </row>
    <row r="27" spans="1:141" s="13" customFormat="1" ht="24.95" customHeight="1">
      <c r="A27" s="643" t="s">
        <v>222</v>
      </c>
      <c r="B27" s="49" t="s">
        <v>2878</v>
      </c>
      <c r="C27" s="50"/>
      <c r="D27" s="41">
        <f t="shared" ref="D27:K28" si="42">BC27+BK27</f>
        <v>13451</v>
      </c>
      <c r="E27" s="41">
        <f t="shared" si="42"/>
        <v>0</v>
      </c>
      <c r="F27" s="41">
        <f t="shared" si="42"/>
        <v>13451</v>
      </c>
      <c r="G27" s="41">
        <f t="shared" si="42"/>
        <v>0</v>
      </c>
      <c r="H27" s="41">
        <f t="shared" si="42"/>
        <v>0</v>
      </c>
      <c r="I27" s="41">
        <f t="shared" si="42"/>
        <v>0</v>
      </c>
      <c r="J27" s="41">
        <f t="shared" si="42"/>
        <v>13451</v>
      </c>
      <c r="K27" s="41">
        <f t="shared" si="42"/>
        <v>0</v>
      </c>
      <c r="L27" s="36">
        <f t="shared" si="7"/>
        <v>2040</v>
      </c>
      <c r="M27" s="36">
        <f t="shared" si="8"/>
        <v>0</v>
      </c>
      <c r="N27" s="36">
        <f t="shared" si="9"/>
        <v>2040</v>
      </c>
      <c r="O27" s="41">
        <f t="shared" si="11"/>
        <v>2040</v>
      </c>
      <c r="P27" s="41">
        <f t="shared" si="12"/>
        <v>0</v>
      </c>
      <c r="Q27" s="41">
        <f t="shared" si="13"/>
        <v>2040</v>
      </c>
      <c r="R27" s="41">
        <f t="shared" si="14"/>
        <v>0</v>
      </c>
      <c r="S27" s="41">
        <f t="shared" si="15"/>
        <v>0</v>
      </c>
      <c r="T27" s="41">
        <f t="shared" si="16"/>
        <v>0</v>
      </c>
      <c r="U27" s="41">
        <f t="shared" si="17"/>
        <v>2040</v>
      </c>
      <c r="V27" s="41">
        <f t="shared" si="18"/>
        <v>0</v>
      </c>
      <c r="W27" s="41">
        <f>SUM(X27:Y27)</f>
        <v>2040</v>
      </c>
      <c r="X27" s="41"/>
      <c r="Y27" s="41">
        <f>SUM(Z27:AC27)</f>
        <v>2040</v>
      </c>
      <c r="Z27" s="41"/>
      <c r="AA27" s="41"/>
      <c r="AB27" s="41"/>
      <c r="AC27" s="41">
        <f>2040</f>
        <v>2040</v>
      </c>
      <c r="AD27" s="41"/>
      <c r="AE27" s="41">
        <f t="shared" ref="AE27:AE58" si="43">SUM(AF27:AG27)</f>
        <v>0</v>
      </c>
      <c r="AF27" s="41"/>
      <c r="AG27" s="41">
        <f>SUM(AH27:AK27)</f>
        <v>0</v>
      </c>
      <c r="AH27" s="41"/>
      <c r="AI27" s="41"/>
      <c r="AJ27" s="41"/>
      <c r="AK27" s="41"/>
      <c r="AL27" s="41"/>
      <c r="AM27" s="41">
        <f>SUM(AN27:AO27)</f>
        <v>1699</v>
      </c>
      <c r="AN27" s="41"/>
      <c r="AO27" s="41">
        <f>SUM(AP27:AS27)</f>
        <v>1699</v>
      </c>
      <c r="AP27" s="41"/>
      <c r="AQ27" s="41"/>
      <c r="AR27" s="41"/>
      <c r="AS27" s="41">
        <v>1699</v>
      </c>
      <c r="AT27" s="41"/>
      <c r="AU27" s="41">
        <f>SUM(AV27:AW27)</f>
        <v>3596</v>
      </c>
      <c r="AV27" s="41"/>
      <c r="AW27" s="41">
        <f>SUM(AX27:BA27)</f>
        <v>3596</v>
      </c>
      <c r="AX27" s="41"/>
      <c r="AY27" s="41"/>
      <c r="AZ27" s="41"/>
      <c r="BA27" s="41">
        <v>3596</v>
      </c>
      <c r="BB27" s="41"/>
      <c r="BC27" s="41">
        <f t="shared" ref="BC27:BJ28" si="44">W27+AE27+AM27+AU27</f>
        <v>7335</v>
      </c>
      <c r="BD27" s="41">
        <f t="shared" si="44"/>
        <v>0</v>
      </c>
      <c r="BE27" s="41">
        <f t="shared" si="44"/>
        <v>7335</v>
      </c>
      <c r="BF27" s="41">
        <f t="shared" si="44"/>
        <v>0</v>
      </c>
      <c r="BG27" s="41">
        <f t="shared" si="44"/>
        <v>0</v>
      </c>
      <c r="BH27" s="41">
        <f t="shared" si="44"/>
        <v>0</v>
      </c>
      <c r="BI27" s="41">
        <f t="shared" si="44"/>
        <v>7335</v>
      </c>
      <c r="BJ27" s="41">
        <f t="shared" si="44"/>
        <v>0</v>
      </c>
      <c r="BK27" s="41">
        <f>SUM(BL27:BM27)</f>
        <v>6116</v>
      </c>
      <c r="BL27" s="41"/>
      <c r="BM27" s="41">
        <f>SUM(BN27:BR27)</f>
        <v>6116</v>
      </c>
      <c r="BN27" s="41"/>
      <c r="BO27" s="41"/>
      <c r="BP27" s="41"/>
      <c r="BQ27" s="184">
        <v>6116</v>
      </c>
      <c r="BR27" s="41"/>
      <c r="BS27" s="641" t="s">
        <v>2865</v>
      </c>
      <c r="BT27" s="182"/>
      <c r="BU27" s="200"/>
      <c r="BV27" s="200"/>
      <c r="BW27" s="200"/>
      <c r="BX27" s="200"/>
      <c r="BY27" s="200"/>
      <c r="BZ27" s="200"/>
      <c r="CA27" s="200"/>
      <c r="CD27" s="86">
        <f t="shared" si="3"/>
        <v>13451</v>
      </c>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86">
        <f t="shared" si="4"/>
        <v>13451</v>
      </c>
    </row>
    <row r="28" spans="1:141" s="13" customFormat="1" ht="24.95" customHeight="1">
      <c r="A28" s="643" t="s">
        <v>222</v>
      </c>
      <c r="B28" s="40" t="s">
        <v>2874</v>
      </c>
      <c r="C28" s="50"/>
      <c r="D28" s="41">
        <f t="shared" si="42"/>
        <v>10945</v>
      </c>
      <c r="E28" s="41">
        <f t="shared" si="42"/>
        <v>0</v>
      </c>
      <c r="F28" s="41">
        <f t="shared" si="42"/>
        <v>10945</v>
      </c>
      <c r="G28" s="41">
        <f t="shared" si="42"/>
        <v>0</v>
      </c>
      <c r="H28" s="41">
        <f t="shared" si="42"/>
        <v>10945</v>
      </c>
      <c r="I28" s="41">
        <f t="shared" si="42"/>
        <v>0</v>
      </c>
      <c r="J28" s="41">
        <f t="shared" si="42"/>
        <v>0</v>
      </c>
      <c r="K28" s="41">
        <f t="shared" si="42"/>
        <v>0</v>
      </c>
      <c r="L28" s="36">
        <f t="shared" si="7"/>
        <v>0</v>
      </c>
      <c r="M28" s="36">
        <f t="shared" si="8"/>
        <v>0</v>
      </c>
      <c r="N28" s="36">
        <f t="shared" si="9"/>
        <v>0</v>
      </c>
      <c r="O28" s="41">
        <f t="shared" si="11"/>
        <v>0</v>
      </c>
      <c r="P28" s="41">
        <f t="shared" si="12"/>
        <v>0</v>
      </c>
      <c r="Q28" s="41">
        <f t="shared" si="13"/>
        <v>0</v>
      </c>
      <c r="R28" s="41">
        <f t="shared" si="14"/>
        <v>0</v>
      </c>
      <c r="S28" s="41">
        <f t="shared" si="15"/>
        <v>0</v>
      </c>
      <c r="T28" s="41">
        <f t="shared" si="16"/>
        <v>0</v>
      </c>
      <c r="U28" s="41">
        <f t="shared" si="17"/>
        <v>0</v>
      </c>
      <c r="V28" s="41">
        <f t="shared" si="18"/>
        <v>0</v>
      </c>
      <c r="W28" s="41">
        <f>SUM(X28:Y28)</f>
        <v>0</v>
      </c>
      <c r="X28" s="41"/>
      <c r="Y28" s="41">
        <f>SUM(Z28:AC28)</f>
        <v>0</v>
      </c>
      <c r="Z28" s="41"/>
      <c r="AA28" s="41"/>
      <c r="AB28" s="41"/>
      <c r="AC28" s="41"/>
      <c r="AD28" s="41"/>
      <c r="AE28" s="41">
        <f t="shared" si="43"/>
        <v>0</v>
      </c>
      <c r="AF28" s="41"/>
      <c r="AG28" s="41">
        <f>SUM(AH28:AK28)</f>
        <v>0</v>
      </c>
      <c r="AH28" s="41"/>
      <c r="AI28" s="41"/>
      <c r="AJ28" s="41"/>
      <c r="AK28" s="41"/>
      <c r="AL28" s="41"/>
      <c r="AM28" s="41">
        <f>SUM(AN28:AO28)</f>
        <v>700</v>
      </c>
      <c r="AN28" s="41"/>
      <c r="AO28" s="41">
        <f>SUM(AP28:AS28)</f>
        <v>700</v>
      </c>
      <c r="AP28" s="41"/>
      <c r="AQ28" s="41">
        <v>700</v>
      </c>
      <c r="AR28" s="41"/>
      <c r="AS28" s="41"/>
      <c r="AT28" s="41"/>
      <c r="AU28" s="41">
        <f>SUM(AV28:AW28)</f>
        <v>3050</v>
      </c>
      <c r="AV28" s="41"/>
      <c r="AW28" s="41">
        <f>SUM(AX28:BA28)</f>
        <v>3050</v>
      </c>
      <c r="AX28" s="41"/>
      <c r="AY28" s="41">
        <v>3050</v>
      </c>
      <c r="AZ28" s="41"/>
      <c r="BA28" s="41"/>
      <c r="BB28" s="41"/>
      <c r="BC28" s="41">
        <f t="shared" si="44"/>
        <v>3750</v>
      </c>
      <c r="BD28" s="41">
        <f t="shared" si="44"/>
        <v>0</v>
      </c>
      <c r="BE28" s="41">
        <f t="shared" si="44"/>
        <v>3750</v>
      </c>
      <c r="BF28" s="41">
        <f t="shared" si="44"/>
        <v>0</v>
      </c>
      <c r="BG28" s="41">
        <f t="shared" si="44"/>
        <v>3750</v>
      </c>
      <c r="BH28" s="41">
        <f t="shared" si="44"/>
        <v>0</v>
      </c>
      <c r="BI28" s="41">
        <f t="shared" si="44"/>
        <v>0</v>
      </c>
      <c r="BJ28" s="41">
        <f t="shared" si="44"/>
        <v>0</v>
      </c>
      <c r="BK28" s="41">
        <f>SUM(BL28:BM28)</f>
        <v>7195</v>
      </c>
      <c r="BL28" s="41"/>
      <c r="BM28" s="41">
        <f>SUM(BN28:BR28)</f>
        <v>7195</v>
      </c>
      <c r="BN28" s="41"/>
      <c r="BO28" s="41">
        <v>7195</v>
      </c>
      <c r="BP28" s="41"/>
      <c r="BQ28" s="41"/>
      <c r="BR28" s="41"/>
      <c r="BS28" s="641" t="s">
        <v>2866</v>
      </c>
      <c r="BT28" s="182"/>
      <c r="BU28" s="85"/>
      <c r="BV28" s="85"/>
      <c r="BW28" s="200"/>
      <c r="BX28" s="200"/>
      <c r="BY28" s="200"/>
      <c r="BZ28" s="200"/>
      <c r="CA28" s="200"/>
      <c r="CD28" s="86">
        <f t="shared" si="3"/>
        <v>10945</v>
      </c>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86">
        <f t="shared" si="4"/>
        <v>10945</v>
      </c>
    </row>
    <row r="29" spans="1:141" s="13" customFormat="1" ht="24.95" customHeight="1">
      <c r="A29" s="43">
        <v>2</v>
      </c>
      <c r="B29" s="44" t="s">
        <v>2875</v>
      </c>
      <c r="C29" s="47"/>
      <c r="D29" s="46">
        <f>SUM(E29:F29)</f>
        <v>406672</v>
      </c>
      <c r="E29" s="46">
        <f>SUM(E30,E103)</f>
        <v>309071</v>
      </c>
      <c r="F29" s="46">
        <f>SUM(G29:J29)</f>
        <v>97601</v>
      </c>
      <c r="G29" s="46">
        <f>SUM(G30,G103)</f>
        <v>21708</v>
      </c>
      <c r="H29" s="46">
        <f>SUM(H30,H103)</f>
        <v>75893</v>
      </c>
      <c r="I29" s="46">
        <f>SUM(I30,I103)</f>
        <v>0</v>
      </c>
      <c r="J29" s="46">
        <f>SUM(J30,J103)</f>
        <v>0</v>
      </c>
      <c r="K29" s="46">
        <f>SUM(K30,K103)</f>
        <v>0</v>
      </c>
      <c r="L29" s="36">
        <f t="shared" si="7"/>
        <v>91304</v>
      </c>
      <c r="M29" s="36">
        <f t="shared" si="8"/>
        <v>69400</v>
      </c>
      <c r="N29" s="36">
        <f t="shared" si="9"/>
        <v>21904</v>
      </c>
      <c r="O29" s="46">
        <f t="shared" si="11"/>
        <v>91304</v>
      </c>
      <c r="P29" s="46">
        <f t="shared" si="12"/>
        <v>69400</v>
      </c>
      <c r="Q29" s="46">
        <f t="shared" si="13"/>
        <v>21904</v>
      </c>
      <c r="R29" s="46">
        <f t="shared" si="14"/>
        <v>4372</v>
      </c>
      <c r="S29" s="46">
        <f t="shared" si="15"/>
        <v>17532</v>
      </c>
      <c r="T29" s="46">
        <f t="shared" si="16"/>
        <v>0</v>
      </c>
      <c r="U29" s="46">
        <f t="shared" si="17"/>
        <v>0</v>
      </c>
      <c r="V29" s="46">
        <f t="shared" si="18"/>
        <v>0</v>
      </c>
      <c r="W29" s="46">
        <f>SUM(X29:Y29)</f>
        <v>79654</v>
      </c>
      <c r="X29" s="46">
        <f>SUM(X30,X103)</f>
        <v>60300</v>
      </c>
      <c r="Y29" s="46">
        <f>SUM(Z29:AC29)</f>
        <v>19354</v>
      </c>
      <c r="Z29" s="46">
        <f>SUM(Z30,Z103)</f>
        <v>3799</v>
      </c>
      <c r="AA29" s="46">
        <f>SUM(AA30,AA103)</f>
        <v>15555</v>
      </c>
      <c r="AB29" s="46">
        <f>SUM(AB30,AB103)</f>
        <v>0</v>
      </c>
      <c r="AC29" s="46"/>
      <c r="AD29" s="46"/>
      <c r="AE29" s="46">
        <f t="shared" si="43"/>
        <v>11650</v>
      </c>
      <c r="AF29" s="46">
        <f>SUM(AF30,AF103)</f>
        <v>9100</v>
      </c>
      <c r="AG29" s="46">
        <f>SUM(AH29:AK29)</f>
        <v>2550</v>
      </c>
      <c r="AH29" s="46">
        <f>SUM(AH30,AH103)</f>
        <v>573</v>
      </c>
      <c r="AI29" s="46">
        <f>SUM(AI30,AI103)</f>
        <v>1977</v>
      </c>
      <c r="AJ29" s="46">
        <f>SUM(AJ30,AJ103)</f>
        <v>0</v>
      </c>
      <c r="AK29" s="46"/>
      <c r="AL29" s="46"/>
      <c r="AM29" s="46">
        <f>SUM(AN29:AO29)</f>
        <v>90987</v>
      </c>
      <c r="AN29" s="46">
        <f>SUM(AN30,AN103)</f>
        <v>69400</v>
      </c>
      <c r="AO29" s="46">
        <f>SUM(AP29:AS29)</f>
        <v>21587</v>
      </c>
      <c r="AP29" s="46">
        <f>SUM(AP30,AP103)</f>
        <v>4207</v>
      </c>
      <c r="AQ29" s="46">
        <f>SUM(AQ30,AQ103)</f>
        <v>17380</v>
      </c>
      <c r="AR29" s="46">
        <f>SUM(AR30,AR103)</f>
        <v>0</v>
      </c>
      <c r="AS29" s="46"/>
      <c r="AT29" s="46"/>
      <c r="AU29" s="46">
        <f>SUM(AV29:AW29)</f>
        <v>82195</v>
      </c>
      <c r="AV29" s="46">
        <f>SUM(AV30,AV103)</f>
        <v>66630</v>
      </c>
      <c r="AW29" s="46">
        <f>SUM(AX29:BA29)</f>
        <v>15565</v>
      </c>
      <c r="AX29" s="46">
        <f>SUM(AX30,AX103)</f>
        <v>3367</v>
      </c>
      <c r="AY29" s="46">
        <f>SUM(AY30,AY103)</f>
        <v>12198</v>
      </c>
      <c r="AZ29" s="46">
        <f>SUM(AZ30,AZ103)</f>
        <v>0</v>
      </c>
      <c r="BA29" s="46"/>
      <c r="BB29" s="46"/>
      <c r="BC29" s="46">
        <f>SUM(BD29:BE29)</f>
        <v>264486</v>
      </c>
      <c r="BD29" s="46">
        <f>SUM(BD30,BD103)</f>
        <v>205430</v>
      </c>
      <c r="BE29" s="46">
        <f>SUM(BF29:BI29)</f>
        <v>59056</v>
      </c>
      <c r="BF29" s="46">
        <f>SUM(BF30,BF103)</f>
        <v>11946</v>
      </c>
      <c r="BG29" s="46">
        <f>SUM(BG30,BG103)</f>
        <v>47110</v>
      </c>
      <c r="BH29" s="46">
        <f>SUM(BH30,BH103)</f>
        <v>0</v>
      </c>
      <c r="BI29" s="46">
        <f>SUM(BI30,BI103)</f>
        <v>0</v>
      </c>
      <c r="BJ29" s="46">
        <f>SUM(BJ30,BJ103)</f>
        <v>0</v>
      </c>
      <c r="BK29" s="46">
        <f>SUM(BL29:BM29)</f>
        <v>142186</v>
      </c>
      <c r="BL29" s="46">
        <f>SUM(BL30,BL103)</f>
        <v>103641</v>
      </c>
      <c r="BM29" s="46">
        <f>SUM(BN29:BQ29)</f>
        <v>38545</v>
      </c>
      <c r="BN29" s="46">
        <f>SUM(BN30,BN103)</f>
        <v>9762</v>
      </c>
      <c r="BO29" s="46">
        <f>SUM(BO30,BO103)</f>
        <v>28783</v>
      </c>
      <c r="BP29" s="46">
        <f>SUM(BP30,BP103)</f>
        <v>0</v>
      </c>
      <c r="BQ29" s="46"/>
      <c r="BR29" s="46"/>
      <c r="BS29" s="47"/>
      <c r="BT29" s="183"/>
      <c r="BU29" s="200"/>
      <c r="BV29" s="200"/>
      <c r="BW29" s="200"/>
      <c r="BX29" s="200"/>
      <c r="BY29" s="200"/>
      <c r="BZ29" s="200"/>
      <c r="CA29" s="200"/>
      <c r="CD29" s="86">
        <f t="shared" si="3"/>
        <v>97601</v>
      </c>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86">
        <f t="shared" si="4"/>
        <v>97601</v>
      </c>
      <c r="EK29" s="88">
        <f>BM30+BM103</f>
        <v>38545</v>
      </c>
    </row>
    <row r="30" spans="1:141" s="13" customFormat="1" ht="24.95" customHeight="1">
      <c r="A30" s="43" t="s">
        <v>2879</v>
      </c>
      <c r="B30" s="51" t="s">
        <v>2880</v>
      </c>
      <c r="C30" s="47">
        <f>SUM(C31,C43,C53,C65,C73,C79,C83,C89,C94)</f>
        <v>54</v>
      </c>
      <c r="D30" s="46">
        <f>SUM(E30:F30)</f>
        <v>339131</v>
      </c>
      <c r="E30" s="46">
        <f>SUM(E31,E43,E53,E65,E73,E79,E83,E89,E94,E101)</f>
        <v>257739</v>
      </c>
      <c r="F30" s="46">
        <f>SUM(G30:K30)</f>
        <v>81392</v>
      </c>
      <c r="G30" s="46">
        <f>SUM(G31,G43,G53,G65,G73,G79,G83,G89,G94,G101)</f>
        <v>18056</v>
      </c>
      <c r="H30" s="46">
        <f>SUM(H31,H43,H53,H65,H73,H79,H83,H89,H94,H101)</f>
        <v>63336</v>
      </c>
      <c r="I30" s="46">
        <f>SUM(I31,I43,I53,I65,I73,I79,I83,I89,I94,I101)</f>
        <v>0</v>
      </c>
      <c r="J30" s="46">
        <f>SUM(J31,J43,J53,J65,J73,J79,J83,J89,J94,J101)</f>
        <v>0</v>
      </c>
      <c r="K30" s="46">
        <f>SUM(K31,K43,K53,K65,K73,K79,K83,K89,K94,K101)</f>
        <v>0</v>
      </c>
      <c r="L30" s="36">
        <f t="shared" si="7"/>
        <v>80275</v>
      </c>
      <c r="M30" s="36">
        <f t="shared" si="8"/>
        <v>61000</v>
      </c>
      <c r="N30" s="36">
        <f t="shared" si="9"/>
        <v>19275</v>
      </c>
      <c r="O30" s="46">
        <f t="shared" si="11"/>
        <v>80275</v>
      </c>
      <c r="P30" s="46">
        <f t="shared" si="12"/>
        <v>61000</v>
      </c>
      <c r="Q30" s="46">
        <f t="shared" si="13"/>
        <v>19275</v>
      </c>
      <c r="R30" s="46">
        <f t="shared" si="14"/>
        <v>3843</v>
      </c>
      <c r="S30" s="46">
        <f t="shared" si="15"/>
        <v>15432</v>
      </c>
      <c r="T30" s="46">
        <f t="shared" si="16"/>
        <v>0</v>
      </c>
      <c r="U30" s="46">
        <f t="shared" si="17"/>
        <v>0</v>
      </c>
      <c r="V30" s="46">
        <f t="shared" si="18"/>
        <v>0</v>
      </c>
      <c r="W30" s="46">
        <f>SUM(X30:Y30)</f>
        <v>68625</v>
      </c>
      <c r="X30" s="46">
        <f t="shared" ref="X30:AD30" si="45">SUM(X31,X43,X53,X65,X73,X79,X83,X89,X94,X101)</f>
        <v>51900</v>
      </c>
      <c r="Y30" s="46">
        <f t="shared" si="45"/>
        <v>16725</v>
      </c>
      <c r="Z30" s="46">
        <f t="shared" si="45"/>
        <v>3270</v>
      </c>
      <c r="AA30" s="46">
        <f t="shared" si="45"/>
        <v>13455</v>
      </c>
      <c r="AB30" s="46">
        <f t="shared" si="45"/>
        <v>0</v>
      </c>
      <c r="AC30" s="46">
        <f t="shared" si="45"/>
        <v>0</v>
      </c>
      <c r="AD30" s="46">
        <f t="shared" si="45"/>
        <v>0</v>
      </c>
      <c r="AE30" s="46">
        <f t="shared" si="43"/>
        <v>11650</v>
      </c>
      <c r="AF30" s="46">
        <f t="shared" ref="AF30:AL30" si="46">SUM(AF31,AF43,AF53,AF65,AF73,AF79,AF83,AF89,AF94,AF101)</f>
        <v>9100</v>
      </c>
      <c r="AG30" s="46">
        <f t="shared" si="46"/>
        <v>2550</v>
      </c>
      <c r="AH30" s="46">
        <f t="shared" si="46"/>
        <v>573</v>
      </c>
      <c r="AI30" s="46">
        <f t="shared" si="46"/>
        <v>1977</v>
      </c>
      <c r="AJ30" s="46">
        <f t="shared" si="46"/>
        <v>0</v>
      </c>
      <c r="AK30" s="46">
        <f t="shared" si="46"/>
        <v>0</v>
      </c>
      <c r="AL30" s="46">
        <f t="shared" si="46"/>
        <v>0</v>
      </c>
      <c r="AM30" s="46">
        <f>SUM(AN30:AO30)</f>
        <v>74684</v>
      </c>
      <c r="AN30" s="46">
        <f>SUM(AN31,AN43,AN53,AN65,AN73,AN79,AN83,AN89,AN94,AN101)</f>
        <v>56973</v>
      </c>
      <c r="AO30" s="46">
        <f>SUM(AP30:AS30)</f>
        <v>17711</v>
      </c>
      <c r="AP30" s="46">
        <f>SUM(AP31,AP43,AP53,AP65,AP73,AP79,AP83,AP89,AP94,AP101)</f>
        <v>3450</v>
      </c>
      <c r="AQ30" s="46">
        <f>SUM(AQ31,AQ43,AQ53,AQ65,AQ73,AQ79,AQ83,AQ89,AQ94,AQ101)</f>
        <v>14261</v>
      </c>
      <c r="AR30" s="46">
        <f>SUM(AR31,AR43,AR53,AR65,AR73,AR79,AR83,AR89,AR94,AR101)</f>
        <v>0</v>
      </c>
      <c r="AS30" s="46">
        <f>SUM(AS31,AS43,AS53,AS65,AS73,AS79,AS83,AS89,AS94,AS101)</f>
        <v>0</v>
      </c>
      <c r="AT30" s="46">
        <f>SUM(AT31,AT43,AT53,AT65,AT73,AT79,AT83,AT89,AT94,AT101)</f>
        <v>0</v>
      </c>
      <c r="AU30" s="46">
        <f>SUM(AV30:AW30)</f>
        <v>67470</v>
      </c>
      <c r="AV30" s="46">
        <f>SUM(AV31,AV43,AV53,AV65,AV73,AV79,AV83,AV89,AV94,AV101)</f>
        <v>54693</v>
      </c>
      <c r="AW30" s="46">
        <f>SUM(AX30:BA30)</f>
        <v>12777</v>
      </c>
      <c r="AX30" s="46">
        <f>SUM(AX31,AX43,AX53,AX65,AX73,AX79,AX83,AX89,AX94,AX101)</f>
        <v>2761</v>
      </c>
      <c r="AY30" s="46">
        <f>SUM(AY31,AY43,AY53,AY65,AY73,AY79,AY83,AY89,AY94,AY101)</f>
        <v>10016</v>
      </c>
      <c r="AZ30" s="46">
        <f>SUM(AZ31,AZ43,AZ53,AZ65,AZ73,AZ79,AZ83,AZ89,AZ94,AZ101)</f>
        <v>0</v>
      </c>
      <c r="BA30" s="46">
        <f>SUM(BA31,BA43,BA53,BA65,BA73,BA79,BA83,BA89,BA94,BA101)</f>
        <v>0</v>
      </c>
      <c r="BB30" s="46">
        <f>SUM(BB31,BB43,BB53,BB65,BB73,BB79,BB83,BB89,BB94,BB101)</f>
        <v>0</v>
      </c>
      <c r="BC30" s="46">
        <f>SUM(BD30:BE30)</f>
        <v>222429</v>
      </c>
      <c r="BD30" s="46">
        <f>SUM(BD31,BD43,BD53,BD65,BD73,BD79,BD83,BD89,BD94,BD101)</f>
        <v>172666</v>
      </c>
      <c r="BE30" s="46">
        <f>SUM(BF30:BJ30)</f>
        <v>49763</v>
      </c>
      <c r="BF30" s="46">
        <f>SUM(BF31,BF43,BF53,BF65,BF73,BF79,BF83,BF89,BF94,BF101)</f>
        <v>10054</v>
      </c>
      <c r="BG30" s="46">
        <f>SUM(BG31,BG43,BG53,BG65,BG73,BG79,BG83,BG89,BG94,BG101)</f>
        <v>39709</v>
      </c>
      <c r="BH30" s="46">
        <f>SUM(BH31,BH43,BH53,BH65,BH73,BH79,BH83,BH89,BH94,BH101)</f>
        <v>0</v>
      </c>
      <c r="BI30" s="46">
        <f>SUM(BI31,BI43,BI53,BI65,BI73,BI79,BI83,BI89,BI94,BI101)</f>
        <v>0</v>
      </c>
      <c r="BJ30" s="46">
        <f>SUM(BJ31,BJ43,BJ53,BJ65,BJ73,BJ79,BJ83,BJ89,BJ94,BJ101)</f>
        <v>0</v>
      </c>
      <c r="BK30" s="46">
        <f>SUM(BL30:BM30)</f>
        <v>116702</v>
      </c>
      <c r="BL30" s="46">
        <f>SUM(BL31,BL43,BL53,BL65,BL73,BL79,BL83,BL89,BL94,BL101)</f>
        <v>85073</v>
      </c>
      <c r="BM30" s="46">
        <f>SUM(BN30:BQ30)</f>
        <v>31629</v>
      </c>
      <c r="BN30" s="46">
        <f>SUM(BN31,BN43,BN53,BN65,BN73,BN79,BN83,BN89,BN94,BN101)</f>
        <v>8002</v>
      </c>
      <c r="BO30" s="46">
        <f>SUM(BO31,BO43,BO53,BO65,BO73,BO79,BO83,BO89,BO94,BO101)</f>
        <v>23627</v>
      </c>
      <c r="BP30" s="46">
        <f>SUM(BP31,BP43,BP53,BP65,BP73,BP79,BP83,BP89,BP94,BP101)</f>
        <v>0</v>
      </c>
      <c r="BQ30" s="46">
        <f>SUM(BQ31,BQ43,BQ53,BQ65,BQ73,BQ79,BQ83,BQ89,BQ94,BQ101)</f>
        <v>0</v>
      </c>
      <c r="BR30" s="46">
        <f>SUM(BR31,BR43,BR53,BR65,BR73,BR79,BR83,BR89,BR94,BR101)</f>
        <v>0</v>
      </c>
      <c r="BS30" s="641" t="s">
        <v>2881</v>
      </c>
      <c r="BT30" s="182"/>
      <c r="BU30" s="200"/>
      <c r="BV30" s="200"/>
      <c r="BW30" s="200"/>
      <c r="BX30" s="200"/>
      <c r="BY30" s="200"/>
      <c r="BZ30" s="200"/>
      <c r="CA30" s="200"/>
      <c r="CD30" s="86">
        <f t="shared" si="3"/>
        <v>81392</v>
      </c>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86">
        <f t="shared" si="4"/>
        <v>81392</v>
      </c>
    </row>
    <row r="31" spans="1:141" s="13" customFormat="1" ht="24.95" customHeight="1">
      <c r="A31" s="643" t="s">
        <v>222</v>
      </c>
      <c r="B31" s="49" t="s">
        <v>118</v>
      </c>
      <c r="C31" s="50">
        <v>11</v>
      </c>
      <c r="D31" s="41">
        <f t="shared" ref="D31:D62" si="47">BC31+BK31</f>
        <v>68001</v>
      </c>
      <c r="E31" s="41">
        <f t="shared" ref="E31:E62" si="48">BD31+BL31</f>
        <v>51675</v>
      </c>
      <c r="F31" s="41">
        <f t="shared" ref="F31:F62" si="49">BE31+BM31</f>
        <v>16326</v>
      </c>
      <c r="G31" s="41">
        <f t="shared" ref="G31:G62" si="50">BF31+BN31</f>
        <v>3647</v>
      </c>
      <c r="H31" s="41">
        <f t="shared" ref="H31:H62" si="51">BG31+BO31</f>
        <v>12679</v>
      </c>
      <c r="I31" s="41">
        <f t="shared" ref="I31:I62" si="52">BH31+BP31</f>
        <v>0</v>
      </c>
      <c r="J31" s="41">
        <f t="shared" ref="J31:J62" si="53">BI31+BQ31</f>
        <v>0</v>
      </c>
      <c r="K31" s="41">
        <f t="shared" ref="K31:K62" si="54">BJ31+BR31</f>
        <v>0</v>
      </c>
      <c r="L31" s="58">
        <f t="shared" si="7"/>
        <v>13131</v>
      </c>
      <c r="M31" s="58">
        <f t="shared" si="8"/>
        <v>9974</v>
      </c>
      <c r="N31" s="58">
        <f t="shared" si="9"/>
        <v>3157</v>
      </c>
      <c r="O31" s="41">
        <f t="shared" si="11"/>
        <v>13131</v>
      </c>
      <c r="P31" s="41">
        <f t="shared" si="12"/>
        <v>9974</v>
      </c>
      <c r="Q31" s="41">
        <f t="shared" si="13"/>
        <v>3157</v>
      </c>
      <c r="R31" s="41">
        <f t="shared" si="14"/>
        <v>631</v>
      </c>
      <c r="S31" s="41">
        <f t="shared" si="15"/>
        <v>2526</v>
      </c>
      <c r="T31" s="41">
        <f t="shared" si="16"/>
        <v>0</v>
      </c>
      <c r="U31" s="41">
        <f t="shared" si="17"/>
        <v>0</v>
      </c>
      <c r="V31" s="41">
        <f t="shared" si="18"/>
        <v>0</v>
      </c>
      <c r="W31" s="41">
        <f t="shared" ref="W31:AD31" si="55">SUM(W32:W42)</f>
        <v>11225</v>
      </c>
      <c r="X31" s="41">
        <f t="shared" si="55"/>
        <v>8485</v>
      </c>
      <c r="Y31" s="41">
        <f t="shared" si="55"/>
        <v>2740</v>
      </c>
      <c r="Z31" s="41">
        <f t="shared" si="55"/>
        <v>537</v>
      </c>
      <c r="AA31" s="41">
        <f t="shared" si="55"/>
        <v>2203</v>
      </c>
      <c r="AB31" s="41">
        <f t="shared" si="55"/>
        <v>0</v>
      </c>
      <c r="AC31" s="41">
        <f t="shared" si="55"/>
        <v>0</v>
      </c>
      <c r="AD31" s="41">
        <f t="shared" si="55"/>
        <v>0</v>
      </c>
      <c r="AE31" s="41">
        <f t="shared" si="43"/>
        <v>1906</v>
      </c>
      <c r="AF31" s="41">
        <v>1489</v>
      </c>
      <c r="AG31" s="41">
        <f t="shared" ref="AG31:AG62" si="56">SUM(AH31:AL31)</f>
        <v>417</v>
      </c>
      <c r="AH31" s="41">
        <v>94</v>
      </c>
      <c r="AI31" s="41">
        <v>323</v>
      </c>
      <c r="AJ31" s="41">
        <f t="shared" ref="AJ31:AT31" si="57">SUM(AJ32:AJ42)</f>
        <v>0</v>
      </c>
      <c r="AK31" s="41">
        <f t="shared" si="57"/>
        <v>0</v>
      </c>
      <c r="AL31" s="41">
        <f t="shared" si="57"/>
        <v>0</v>
      </c>
      <c r="AM31" s="41">
        <f t="shared" si="57"/>
        <v>15831</v>
      </c>
      <c r="AN31" s="41">
        <f t="shared" si="57"/>
        <v>12075</v>
      </c>
      <c r="AO31" s="41">
        <f t="shared" si="57"/>
        <v>3756</v>
      </c>
      <c r="AP31" s="41">
        <f t="shared" si="57"/>
        <v>732</v>
      </c>
      <c r="AQ31" s="41">
        <f t="shared" si="57"/>
        <v>3024</v>
      </c>
      <c r="AR31" s="41">
        <f t="shared" si="57"/>
        <v>0</v>
      </c>
      <c r="AS31" s="41">
        <f t="shared" si="57"/>
        <v>0</v>
      </c>
      <c r="AT31" s="41">
        <f t="shared" si="57"/>
        <v>0</v>
      </c>
      <c r="AU31" s="41">
        <v>14301</v>
      </c>
      <c r="AV31" s="41">
        <v>11593</v>
      </c>
      <c r="AW31" s="41">
        <v>2708</v>
      </c>
      <c r="AX31" s="41">
        <v>586</v>
      </c>
      <c r="AY31" s="41">
        <v>2122</v>
      </c>
      <c r="AZ31" s="41">
        <f>SUM(AZ32:AZ42)</f>
        <v>0</v>
      </c>
      <c r="BA31" s="41"/>
      <c r="BB31" s="41"/>
      <c r="BC31" s="41">
        <f t="shared" ref="BC31:BC62" si="58">W31+AE31+AM31+AU31</f>
        <v>43263</v>
      </c>
      <c r="BD31" s="41">
        <f t="shared" ref="BD31:BD62" si="59">X31+AF31+AN31+AV31</f>
        <v>33642</v>
      </c>
      <c r="BE31" s="41">
        <f t="shared" ref="BE31:BE62" si="60">Y31+AG31+AO31+AW31</f>
        <v>9621</v>
      </c>
      <c r="BF31" s="41">
        <f t="shared" ref="BF31:BF62" si="61">Z31+AH31+AP31+AX31</f>
        <v>1949</v>
      </c>
      <c r="BG31" s="41">
        <f t="shared" ref="BG31:BG62" si="62">AA31+AI31+AQ31+AY31</f>
        <v>7672</v>
      </c>
      <c r="BH31" s="41">
        <f t="shared" ref="BH31:BH62" si="63">AB31+AJ31+AR31+AZ31</f>
        <v>0</v>
      </c>
      <c r="BI31" s="41">
        <f t="shared" ref="BI31:BI62" si="64">AC31+AK31+AS31+BA31</f>
        <v>0</v>
      </c>
      <c r="BJ31" s="41">
        <f t="shared" ref="BJ31:BJ62" si="65">AD31+AL31+AT31+BB31</f>
        <v>0</v>
      </c>
      <c r="BK31" s="41">
        <f t="shared" ref="BK31:BR31" si="66">SUM(BK32:BK42)</f>
        <v>24738</v>
      </c>
      <c r="BL31" s="41">
        <f t="shared" si="66"/>
        <v>18033</v>
      </c>
      <c r="BM31" s="41">
        <f t="shared" si="66"/>
        <v>6705</v>
      </c>
      <c r="BN31" s="41">
        <f t="shared" si="66"/>
        <v>1698</v>
      </c>
      <c r="BO31" s="41">
        <f t="shared" si="66"/>
        <v>5007</v>
      </c>
      <c r="BP31" s="41">
        <f t="shared" si="66"/>
        <v>0</v>
      </c>
      <c r="BQ31" s="41">
        <f t="shared" si="66"/>
        <v>0</v>
      </c>
      <c r="BR31" s="41">
        <f t="shared" si="66"/>
        <v>0</v>
      </c>
      <c r="BS31" s="50"/>
      <c r="BT31" s="182"/>
      <c r="BU31" s="201">
        <f>X31+AF31</f>
        <v>9974</v>
      </c>
      <c r="BV31" s="201">
        <f>Y31+AG31</f>
        <v>3157</v>
      </c>
      <c r="BW31" s="200"/>
      <c r="BX31" s="201">
        <f t="shared" ref="BX31:CC31" si="67">AN31</f>
        <v>12075</v>
      </c>
      <c r="BY31" s="201">
        <f t="shared" si="67"/>
        <v>3756</v>
      </c>
      <c r="BZ31" s="201">
        <f t="shared" si="67"/>
        <v>732</v>
      </c>
      <c r="CA31" s="201">
        <f t="shared" si="67"/>
        <v>3024</v>
      </c>
      <c r="CB31" s="201">
        <f t="shared" si="67"/>
        <v>0</v>
      </c>
      <c r="CC31" s="201">
        <f t="shared" si="67"/>
        <v>0</v>
      </c>
      <c r="CD31" s="86">
        <f t="shared" si="3"/>
        <v>16326</v>
      </c>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86">
        <f t="shared" si="4"/>
        <v>16326</v>
      </c>
    </row>
    <row r="32" spans="1:141" s="13" customFormat="1" ht="24.95" hidden="1" customHeight="1" outlineLevel="1">
      <c r="A32" s="48" t="s">
        <v>414</v>
      </c>
      <c r="B32" s="49" t="s">
        <v>2882</v>
      </c>
      <c r="C32" s="50"/>
      <c r="D32" s="41">
        <f t="shared" si="47"/>
        <v>4754</v>
      </c>
      <c r="E32" s="41">
        <f t="shared" si="48"/>
        <v>3543</v>
      </c>
      <c r="F32" s="41">
        <f t="shared" si="49"/>
        <v>1211</v>
      </c>
      <c r="G32" s="41">
        <f t="shared" si="50"/>
        <v>272</v>
      </c>
      <c r="H32" s="41">
        <f t="shared" si="51"/>
        <v>939</v>
      </c>
      <c r="I32" s="41">
        <f t="shared" si="52"/>
        <v>0</v>
      </c>
      <c r="J32" s="41">
        <f t="shared" si="53"/>
        <v>0</v>
      </c>
      <c r="K32" s="41">
        <f t="shared" si="54"/>
        <v>0</v>
      </c>
      <c r="L32" s="58">
        <f t="shared" si="7"/>
        <v>1065</v>
      </c>
      <c r="M32" s="58">
        <f t="shared" si="8"/>
        <v>805</v>
      </c>
      <c r="N32" s="58">
        <f t="shared" si="9"/>
        <v>260</v>
      </c>
      <c r="O32" s="41">
        <f t="shared" si="11"/>
        <v>1065</v>
      </c>
      <c r="P32" s="41">
        <f t="shared" si="12"/>
        <v>805</v>
      </c>
      <c r="Q32" s="41">
        <f t="shared" si="13"/>
        <v>260</v>
      </c>
      <c r="R32" s="41">
        <f t="shared" si="14"/>
        <v>51</v>
      </c>
      <c r="S32" s="41">
        <f t="shared" si="15"/>
        <v>209</v>
      </c>
      <c r="T32" s="41">
        <f t="shared" si="16"/>
        <v>0</v>
      </c>
      <c r="U32" s="41">
        <f t="shared" si="17"/>
        <v>0</v>
      </c>
      <c r="V32" s="41">
        <f t="shared" si="18"/>
        <v>0</v>
      </c>
      <c r="W32" s="41">
        <f t="shared" ref="W32:W63" si="68">SUM(X32:Y32)</f>
        <v>1065</v>
      </c>
      <c r="X32" s="41">
        <v>805</v>
      </c>
      <c r="Y32" s="41">
        <f t="shared" ref="Y32:Y42" si="69">SUM(Z32:AC32)</f>
        <v>260</v>
      </c>
      <c r="Z32" s="41">
        <v>51</v>
      </c>
      <c r="AA32" s="41">
        <v>209</v>
      </c>
      <c r="AB32" s="41"/>
      <c r="AC32" s="41"/>
      <c r="AD32" s="41"/>
      <c r="AE32" s="41">
        <f t="shared" si="43"/>
        <v>0</v>
      </c>
      <c r="AF32" s="41"/>
      <c r="AG32" s="41">
        <f t="shared" si="56"/>
        <v>0</v>
      </c>
      <c r="AH32" s="41"/>
      <c r="AI32" s="41"/>
      <c r="AJ32" s="41"/>
      <c r="AK32" s="41"/>
      <c r="AL32" s="41"/>
      <c r="AM32" s="41">
        <f t="shared" ref="AM32:AM45" si="70">SUM(AN32:AO32)</f>
        <v>1440</v>
      </c>
      <c r="AN32" s="41">
        <v>1098</v>
      </c>
      <c r="AO32" s="41">
        <f t="shared" ref="AO32:AO42" si="71">SUM(AP32:AS32)</f>
        <v>342</v>
      </c>
      <c r="AP32" s="41">
        <v>67</v>
      </c>
      <c r="AQ32" s="41">
        <v>275</v>
      </c>
      <c r="AR32" s="41"/>
      <c r="AS32" s="41"/>
      <c r="AT32" s="41"/>
      <c r="AU32" s="41">
        <f t="shared" ref="AU32:AU42" si="72">SUM(AV32:AW32)</f>
        <v>0</v>
      </c>
      <c r="AV32" s="41"/>
      <c r="AW32" s="41"/>
      <c r="AX32" s="41"/>
      <c r="AY32" s="41"/>
      <c r="AZ32" s="41"/>
      <c r="BA32" s="41"/>
      <c r="BB32" s="41"/>
      <c r="BC32" s="41">
        <f t="shared" si="58"/>
        <v>2505</v>
      </c>
      <c r="BD32" s="41">
        <f t="shared" si="59"/>
        <v>1903</v>
      </c>
      <c r="BE32" s="41">
        <f t="shared" si="60"/>
        <v>602</v>
      </c>
      <c r="BF32" s="41">
        <f t="shared" si="61"/>
        <v>118</v>
      </c>
      <c r="BG32" s="41">
        <f t="shared" si="62"/>
        <v>484</v>
      </c>
      <c r="BH32" s="41">
        <f t="shared" si="63"/>
        <v>0</v>
      </c>
      <c r="BI32" s="41">
        <f t="shared" si="64"/>
        <v>0</v>
      </c>
      <c r="BJ32" s="41">
        <f t="shared" si="65"/>
        <v>0</v>
      </c>
      <c r="BK32" s="41">
        <f t="shared" ref="BK32:BK45" si="73">SUM(BL32:BM32)</f>
        <v>2249</v>
      </c>
      <c r="BL32" s="41">
        <v>1640</v>
      </c>
      <c r="BM32" s="41">
        <f t="shared" ref="BM32:BM42" si="74">SUM(BN32:BR32)</f>
        <v>609</v>
      </c>
      <c r="BN32" s="41">
        <v>154</v>
      </c>
      <c r="BO32" s="41">
        <v>455</v>
      </c>
      <c r="BP32" s="41"/>
      <c r="BQ32" s="41"/>
      <c r="BR32" s="41"/>
      <c r="BS32" s="50"/>
      <c r="BT32" s="182"/>
      <c r="BU32" s="200"/>
      <c r="BV32" s="201">
        <f t="shared" ref="BV32:BV42" si="75">Y32+AG32</f>
        <v>260</v>
      </c>
      <c r="BW32" s="200"/>
      <c r="BX32" s="200"/>
      <c r="BY32" s="200"/>
      <c r="BZ32" s="200"/>
      <c r="CA32" s="200"/>
      <c r="CB32" s="200"/>
      <c r="CC32" s="200"/>
      <c r="CD32" s="86">
        <f t="shared" si="3"/>
        <v>1211</v>
      </c>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86">
        <f t="shared" si="4"/>
        <v>1211</v>
      </c>
    </row>
    <row r="33" spans="1:138" s="13" customFormat="1" ht="24.95" hidden="1" customHeight="1" outlineLevel="1">
      <c r="A33" s="48" t="s">
        <v>414</v>
      </c>
      <c r="B33" s="49" t="s">
        <v>2883</v>
      </c>
      <c r="C33" s="50"/>
      <c r="D33" s="41">
        <f t="shared" si="47"/>
        <v>4754</v>
      </c>
      <c r="E33" s="41">
        <f t="shared" si="48"/>
        <v>3543</v>
      </c>
      <c r="F33" s="41">
        <f t="shared" si="49"/>
        <v>1211</v>
      </c>
      <c r="G33" s="41">
        <f t="shared" si="50"/>
        <v>272</v>
      </c>
      <c r="H33" s="41">
        <f t="shared" si="51"/>
        <v>939</v>
      </c>
      <c r="I33" s="41">
        <f t="shared" si="52"/>
        <v>0</v>
      </c>
      <c r="J33" s="41">
        <f t="shared" si="53"/>
        <v>0</v>
      </c>
      <c r="K33" s="41">
        <f t="shared" si="54"/>
        <v>0</v>
      </c>
      <c r="L33" s="58">
        <f t="shared" si="7"/>
        <v>1065</v>
      </c>
      <c r="M33" s="58">
        <f t="shared" si="8"/>
        <v>805</v>
      </c>
      <c r="N33" s="58">
        <f t="shared" si="9"/>
        <v>260</v>
      </c>
      <c r="O33" s="41">
        <f t="shared" si="11"/>
        <v>1065</v>
      </c>
      <c r="P33" s="41">
        <f t="shared" si="12"/>
        <v>805</v>
      </c>
      <c r="Q33" s="41">
        <f t="shared" si="13"/>
        <v>260</v>
      </c>
      <c r="R33" s="41">
        <f t="shared" si="14"/>
        <v>51</v>
      </c>
      <c r="S33" s="41">
        <f t="shared" si="15"/>
        <v>209</v>
      </c>
      <c r="T33" s="41">
        <f t="shared" si="16"/>
        <v>0</v>
      </c>
      <c r="U33" s="41">
        <f t="shared" si="17"/>
        <v>0</v>
      </c>
      <c r="V33" s="41">
        <f t="shared" si="18"/>
        <v>0</v>
      </c>
      <c r="W33" s="41">
        <f t="shared" si="68"/>
        <v>1065</v>
      </c>
      <c r="X33" s="41">
        <v>805</v>
      </c>
      <c r="Y33" s="41">
        <f t="shared" si="69"/>
        <v>260</v>
      </c>
      <c r="Z33" s="41">
        <v>51</v>
      </c>
      <c r="AA33" s="41">
        <v>209</v>
      </c>
      <c r="AB33" s="41"/>
      <c r="AC33" s="41"/>
      <c r="AD33" s="41"/>
      <c r="AE33" s="41">
        <f t="shared" si="43"/>
        <v>0</v>
      </c>
      <c r="AF33" s="41"/>
      <c r="AG33" s="41">
        <f t="shared" si="56"/>
        <v>0</v>
      </c>
      <c r="AH33" s="41"/>
      <c r="AI33" s="41"/>
      <c r="AJ33" s="41"/>
      <c r="AK33" s="41"/>
      <c r="AL33" s="41"/>
      <c r="AM33" s="41">
        <f t="shared" si="70"/>
        <v>1440</v>
      </c>
      <c r="AN33" s="41">
        <v>1098</v>
      </c>
      <c r="AO33" s="41">
        <f t="shared" si="71"/>
        <v>342</v>
      </c>
      <c r="AP33" s="41">
        <v>67</v>
      </c>
      <c r="AQ33" s="41">
        <v>275</v>
      </c>
      <c r="AR33" s="41"/>
      <c r="AS33" s="41"/>
      <c r="AT33" s="41"/>
      <c r="AU33" s="41">
        <f t="shared" si="72"/>
        <v>0</v>
      </c>
      <c r="AV33" s="41"/>
      <c r="AW33" s="41"/>
      <c r="AX33" s="41"/>
      <c r="AY33" s="41"/>
      <c r="AZ33" s="41"/>
      <c r="BA33" s="41"/>
      <c r="BB33" s="41"/>
      <c r="BC33" s="41">
        <f t="shared" si="58"/>
        <v>2505</v>
      </c>
      <c r="BD33" s="41">
        <f t="shared" si="59"/>
        <v>1903</v>
      </c>
      <c r="BE33" s="41">
        <f t="shared" si="60"/>
        <v>602</v>
      </c>
      <c r="BF33" s="41">
        <f t="shared" si="61"/>
        <v>118</v>
      </c>
      <c r="BG33" s="41">
        <f t="shared" si="62"/>
        <v>484</v>
      </c>
      <c r="BH33" s="41">
        <f t="shared" si="63"/>
        <v>0</v>
      </c>
      <c r="BI33" s="41">
        <f t="shared" si="64"/>
        <v>0</v>
      </c>
      <c r="BJ33" s="41">
        <f t="shared" si="65"/>
        <v>0</v>
      </c>
      <c r="BK33" s="41">
        <f t="shared" si="73"/>
        <v>2249</v>
      </c>
      <c r="BL33" s="41">
        <v>1640</v>
      </c>
      <c r="BM33" s="41">
        <f t="shared" si="74"/>
        <v>609</v>
      </c>
      <c r="BN33" s="41">
        <v>154</v>
      </c>
      <c r="BO33" s="41">
        <v>455</v>
      </c>
      <c r="BP33" s="41"/>
      <c r="BQ33" s="41"/>
      <c r="BR33" s="41"/>
      <c r="BS33" s="50"/>
      <c r="BT33" s="182"/>
      <c r="BU33" s="200"/>
      <c r="BV33" s="201">
        <f t="shared" si="75"/>
        <v>260</v>
      </c>
      <c r="BW33" s="200"/>
      <c r="BX33" s="200"/>
      <c r="BY33" s="200"/>
      <c r="BZ33" s="200"/>
      <c r="CA33" s="200"/>
      <c r="CB33" s="200"/>
      <c r="CC33" s="200"/>
      <c r="CD33" s="86">
        <f t="shared" si="3"/>
        <v>1211</v>
      </c>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86">
        <f t="shared" si="4"/>
        <v>1211</v>
      </c>
    </row>
    <row r="34" spans="1:138" s="13" customFormat="1" ht="24.95" hidden="1" customHeight="1" outlineLevel="1">
      <c r="A34" s="48" t="s">
        <v>414</v>
      </c>
      <c r="B34" s="49" t="s">
        <v>2884</v>
      </c>
      <c r="C34" s="50"/>
      <c r="D34" s="41">
        <f t="shared" si="47"/>
        <v>4509</v>
      </c>
      <c r="E34" s="41">
        <f t="shared" si="48"/>
        <v>3358</v>
      </c>
      <c r="F34" s="41">
        <f t="shared" si="49"/>
        <v>1151</v>
      </c>
      <c r="G34" s="41">
        <f t="shared" si="50"/>
        <v>260</v>
      </c>
      <c r="H34" s="41">
        <f t="shared" si="51"/>
        <v>891</v>
      </c>
      <c r="I34" s="41">
        <f t="shared" si="52"/>
        <v>0</v>
      </c>
      <c r="J34" s="41">
        <f t="shared" si="53"/>
        <v>0</v>
      </c>
      <c r="K34" s="41">
        <f t="shared" si="54"/>
        <v>0</v>
      </c>
      <c r="L34" s="58">
        <f t="shared" si="7"/>
        <v>820</v>
      </c>
      <c r="M34" s="58">
        <f t="shared" si="8"/>
        <v>620</v>
      </c>
      <c r="N34" s="58">
        <f t="shared" si="9"/>
        <v>200</v>
      </c>
      <c r="O34" s="41">
        <f t="shared" si="11"/>
        <v>820</v>
      </c>
      <c r="P34" s="41">
        <f t="shared" si="12"/>
        <v>620</v>
      </c>
      <c r="Q34" s="41">
        <f t="shared" si="13"/>
        <v>200</v>
      </c>
      <c r="R34" s="41">
        <f t="shared" si="14"/>
        <v>39</v>
      </c>
      <c r="S34" s="41">
        <f t="shared" si="15"/>
        <v>161</v>
      </c>
      <c r="T34" s="41">
        <f t="shared" si="16"/>
        <v>0</v>
      </c>
      <c r="U34" s="41">
        <f t="shared" si="17"/>
        <v>0</v>
      </c>
      <c r="V34" s="41">
        <f t="shared" si="18"/>
        <v>0</v>
      </c>
      <c r="W34" s="41">
        <f t="shared" si="68"/>
        <v>820</v>
      </c>
      <c r="X34" s="41">
        <v>620</v>
      </c>
      <c r="Y34" s="41">
        <f t="shared" si="69"/>
        <v>200</v>
      </c>
      <c r="Z34" s="41">
        <v>39</v>
      </c>
      <c r="AA34" s="41">
        <v>161</v>
      </c>
      <c r="AB34" s="41"/>
      <c r="AC34" s="41"/>
      <c r="AD34" s="41"/>
      <c r="AE34" s="41">
        <f t="shared" si="43"/>
        <v>0</v>
      </c>
      <c r="AF34" s="41"/>
      <c r="AG34" s="41">
        <f t="shared" si="56"/>
        <v>0</v>
      </c>
      <c r="AH34" s="41"/>
      <c r="AI34" s="41"/>
      <c r="AJ34" s="41"/>
      <c r="AK34" s="41"/>
      <c r="AL34" s="41"/>
      <c r="AM34" s="41">
        <f t="shared" si="70"/>
        <v>1440</v>
      </c>
      <c r="AN34" s="41">
        <v>1098</v>
      </c>
      <c r="AO34" s="41">
        <f t="shared" si="71"/>
        <v>342</v>
      </c>
      <c r="AP34" s="41">
        <v>67</v>
      </c>
      <c r="AQ34" s="41">
        <v>275</v>
      </c>
      <c r="AR34" s="41"/>
      <c r="AS34" s="41"/>
      <c r="AT34" s="41"/>
      <c r="AU34" s="41">
        <f t="shared" si="72"/>
        <v>0</v>
      </c>
      <c r="AV34" s="41"/>
      <c r="AW34" s="41"/>
      <c r="AX34" s="41"/>
      <c r="AY34" s="41"/>
      <c r="AZ34" s="41"/>
      <c r="BA34" s="41"/>
      <c r="BB34" s="41"/>
      <c r="BC34" s="41">
        <f t="shared" si="58"/>
        <v>2260</v>
      </c>
      <c r="BD34" s="41">
        <f t="shared" si="59"/>
        <v>1718</v>
      </c>
      <c r="BE34" s="41">
        <f t="shared" si="60"/>
        <v>542</v>
      </c>
      <c r="BF34" s="41">
        <f t="shared" si="61"/>
        <v>106</v>
      </c>
      <c r="BG34" s="41">
        <f t="shared" si="62"/>
        <v>436</v>
      </c>
      <c r="BH34" s="41">
        <f t="shared" si="63"/>
        <v>0</v>
      </c>
      <c r="BI34" s="41">
        <f t="shared" si="64"/>
        <v>0</v>
      </c>
      <c r="BJ34" s="41">
        <f t="shared" si="65"/>
        <v>0</v>
      </c>
      <c r="BK34" s="41">
        <f t="shared" si="73"/>
        <v>2249</v>
      </c>
      <c r="BL34" s="41">
        <v>1640</v>
      </c>
      <c r="BM34" s="41">
        <f t="shared" si="74"/>
        <v>609</v>
      </c>
      <c r="BN34" s="41">
        <v>154</v>
      </c>
      <c r="BO34" s="41">
        <v>455</v>
      </c>
      <c r="BP34" s="41"/>
      <c r="BQ34" s="41"/>
      <c r="BR34" s="41"/>
      <c r="BS34" s="50"/>
      <c r="BT34" s="182"/>
      <c r="BU34" s="200"/>
      <c r="BV34" s="201">
        <f t="shared" si="75"/>
        <v>200</v>
      </c>
      <c r="BW34" s="200"/>
      <c r="BX34" s="200"/>
      <c r="BY34" s="200"/>
      <c r="BZ34" s="200"/>
      <c r="CA34" s="200"/>
      <c r="CB34" s="200"/>
      <c r="CC34" s="200"/>
      <c r="CD34" s="86">
        <f t="shared" si="3"/>
        <v>1151</v>
      </c>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86">
        <f t="shared" si="4"/>
        <v>1151</v>
      </c>
    </row>
    <row r="35" spans="1:138" s="13" customFormat="1" ht="24.95" hidden="1" customHeight="1" outlineLevel="1">
      <c r="A35" s="48" t="s">
        <v>414</v>
      </c>
      <c r="B35" s="49" t="s">
        <v>2885</v>
      </c>
      <c r="C35" s="50"/>
      <c r="D35" s="41">
        <f t="shared" si="47"/>
        <v>4672</v>
      </c>
      <c r="E35" s="41">
        <f t="shared" si="48"/>
        <v>3481</v>
      </c>
      <c r="F35" s="41">
        <f t="shared" si="49"/>
        <v>1191</v>
      </c>
      <c r="G35" s="41">
        <f t="shared" si="50"/>
        <v>268</v>
      </c>
      <c r="H35" s="41">
        <f t="shared" si="51"/>
        <v>923</v>
      </c>
      <c r="I35" s="41">
        <f t="shared" si="52"/>
        <v>0</v>
      </c>
      <c r="J35" s="41">
        <f t="shared" si="53"/>
        <v>0</v>
      </c>
      <c r="K35" s="41">
        <f t="shared" si="54"/>
        <v>0</v>
      </c>
      <c r="L35" s="58">
        <f t="shared" si="7"/>
        <v>983</v>
      </c>
      <c r="M35" s="58">
        <f t="shared" si="8"/>
        <v>743</v>
      </c>
      <c r="N35" s="58">
        <f t="shared" si="9"/>
        <v>240</v>
      </c>
      <c r="O35" s="41">
        <f t="shared" si="11"/>
        <v>983</v>
      </c>
      <c r="P35" s="41">
        <f t="shared" si="12"/>
        <v>743</v>
      </c>
      <c r="Q35" s="41">
        <f t="shared" si="13"/>
        <v>240</v>
      </c>
      <c r="R35" s="41">
        <f t="shared" si="14"/>
        <v>47</v>
      </c>
      <c r="S35" s="41">
        <f t="shared" si="15"/>
        <v>193</v>
      </c>
      <c r="T35" s="41">
        <f t="shared" si="16"/>
        <v>0</v>
      </c>
      <c r="U35" s="41">
        <f t="shared" si="17"/>
        <v>0</v>
      </c>
      <c r="V35" s="41">
        <f t="shared" si="18"/>
        <v>0</v>
      </c>
      <c r="W35" s="41">
        <f t="shared" si="68"/>
        <v>983</v>
      </c>
      <c r="X35" s="41">
        <v>743</v>
      </c>
      <c r="Y35" s="41">
        <f t="shared" si="69"/>
        <v>240</v>
      </c>
      <c r="Z35" s="41">
        <v>47</v>
      </c>
      <c r="AA35" s="41">
        <v>193</v>
      </c>
      <c r="AB35" s="41"/>
      <c r="AC35" s="41"/>
      <c r="AD35" s="41"/>
      <c r="AE35" s="41">
        <f t="shared" si="43"/>
        <v>0</v>
      </c>
      <c r="AF35" s="41"/>
      <c r="AG35" s="41">
        <f t="shared" si="56"/>
        <v>0</v>
      </c>
      <c r="AH35" s="41"/>
      <c r="AI35" s="41"/>
      <c r="AJ35" s="41"/>
      <c r="AK35" s="41"/>
      <c r="AL35" s="41"/>
      <c r="AM35" s="41">
        <f t="shared" si="70"/>
        <v>1440</v>
      </c>
      <c r="AN35" s="41">
        <v>1098</v>
      </c>
      <c r="AO35" s="41">
        <f t="shared" si="71"/>
        <v>342</v>
      </c>
      <c r="AP35" s="41">
        <v>67</v>
      </c>
      <c r="AQ35" s="41">
        <v>275</v>
      </c>
      <c r="AR35" s="41"/>
      <c r="AS35" s="41"/>
      <c r="AT35" s="41"/>
      <c r="AU35" s="41">
        <f t="shared" si="72"/>
        <v>0</v>
      </c>
      <c r="AV35" s="41"/>
      <c r="AW35" s="41"/>
      <c r="AX35" s="41"/>
      <c r="AY35" s="41"/>
      <c r="AZ35" s="41"/>
      <c r="BA35" s="41"/>
      <c r="BB35" s="41"/>
      <c r="BC35" s="41">
        <f t="shared" si="58"/>
        <v>2423</v>
      </c>
      <c r="BD35" s="41">
        <f t="shared" si="59"/>
        <v>1841</v>
      </c>
      <c r="BE35" s="41">
        <f t="shared" si="60"/>
        <v>582</v>
      </c>
      <c r="BF35" s="41">
        <f t="shared" si="61"/>
        <v>114</v>
      </c>
      <c r="BG35" s="41">
        <f t="shared" si="62"/>
        <v>468</v>
      </c>
      <c r="BH35" s="41">
        <f t="shared" si="63"/>
        <v>0</v>
      </c>
      <c r="BI35" s="41">
        <f t="shared" si="64"/>
        <v>0</v>
      </c>
      <c r="BJ35" s="41">
        <f t="shared" si="65"/>
        <v>0</v>
      </c>
      <c r="BK35" s="41">
        <f t="shared" si="73"/>
        <v>2249</v>
      </c>
      <c r="BL35" s="41">
        <v>1640</v>
      </c>
      <c r="BM35" s="41">
        <f t="shared" si="74"/>
        <v>609</v>
      </c>
      <c r="BN35" s="41">
        <v>154</v>
      </c>
      <c r="BO35" s="41">
        <v>455</v>
      </c>
      <c r="BP35" s="41"/>
      <c r="BQ35" s="41"/>
      <c r="BR35" s="41"/>
      <c r="BS35" s="50"/>
      <c r="BT35" s="182"/>
      <c r="BU35" s="200"/>
      <c r="BV35" s="201">
        <f t="shared" si="75"/>
        <v>240</v>
      </c>
      <c r="BW35" s="200"/>
      <c r="BX35" s="200"/>
      <c r="BY35" s="200"/>
      <c r="BZ35" s="200"/>
      <c r="CA35" s="200"/>
      <c r="CB35" s="200"/>
      <c r="CC35" s="200"/>
      <c r="CD35" s="86">
        <f t="shared" si="3"/>
        <v>1191</v>
      </c>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86">
        <f t="shared" si="4"/>
        <v>1191</v>
      </c>
    </row>
    <row r="36" spans="1:138" s="13" customFormat="1" ht="24.95" hidden="1" customHeight="1" outlineLevel="1">
      <c r="A36" s="48" t="s">
        <v>414</v>
      </c>
      <c r="B36" s="49" t="s">
        <v>2886</v>
      </c>
      <c r="C36" s="50"/>
      <c r="D36" s="41">
        <f t="shared" si="47"/>
        <v>4672</v>
      </c>
      <c r="E36" s="41">
        <f t="shared" si="48"/>
        <v>3481</v>
      </c>
      <c r="F36" s="41">
        <f t="shared" si="49"/>
        <v>1191</v>
      </c>
      <c r="G36" s="41">
        <f t="shared" si="50"/>
        <v>268</v>
      </c>
      <c r="H36" s="41">
        <f t="shared" si="51"/>
        <v>923</v>
      </c>
      <c r="I36" s="41">
        <f t="shared" si="52"/>
        <v>0</v>
      </c>
      <c r="J36" s="41">
        <f t="shared" si="53"/>
        <v>0</v>
      </c>
      <c r="K36" s="41">
        <f t="shared" si="54"/>
        <v>0</v>
      </c>
      <c r="L36" s="58">
        <f t="shared" si="7"/>
        <v>983</v>
      </c>
      <c r="M36" s="58">
        <f t="shared" si="8"/>
        <v>743</v>
      </c>
      <c r="N36" s="58">
        <f t="shared" si="9"/>
        <v>240</v>
      </c>
      <c r="O36" s="41">
        <f t="shared" si="11"/>
        <v>983</v>
      </c>
      <c r="P36" s="41">
        <f t="shared" si="12"/>
        <v>743</v>
      </c>
      <c r="Q36" s="41">
        <f t="shared" si="13"/>
        <v>240</v>
      </c>
      <c r="R36" s="41">
        <f t="shared" si="14"/>
        <v>47</v>
      </c>
      <c r="S36" s="41">
        <f t="shared" si="15"/>
        <v>193</v>
      </c>
      <c r="T36" s="41">
        <f t="shared" si="16"/>
        <v>0</v>
      </c>
      <c r="U36" s="41">
        <f t="shared" si="17"/>
        <v>0</v>
      </c>
      <c r="V36" s="41">
        <f t="shared" si="18"/>
        <v>0</v>
      </c>
      <c r="W36" s="41">
        <f t="shared" si="68"/>
        <v>983</v>
      </c>
      <c r="X36" s="41">
        <v>743</v>
      </c>
      <c r="Y36" s="41">
        <f t="shared" si="69"/>
        <v>240</v>
      </c>
      <c r="Z36" s="41">
        <v>47</v>
      </c>
      <c r="AA36" s="41">
        <v>193</v>
      </c>
      <c r="AB36" s="41"/>
      <c r="AC36" s="41"/>
      <c r="AD36" s="41"/>
      <c r="AE36" s="41">
        <f t="shared" si="43"/>
        <v>0</v>
      </c>
      <c r="AF36" s="41"/>
      <c r="AG36" s="41">
        <f t="shared" si="56"/>
        <v>0</v>
      </c>
      <c r="AH36" s="41"/>
      <c r="AI36" s="41"/>
      <c r="AJ36" s="41"/>
      <c r="AK36" s="41"/>
      <c r="AL36" s="41"/>
      <c r="AM36" s="41">
        <f t="shared" si="70"/>
        <v>1440</v>
      </c>
      <c r="AN36" s="41">
        <v>1098</v>
      </c>
      <c r="AO36" s="41">
        <f t="shared" si="71"/>
        <v>342</v>
      </c>
      <c r="AP36" s="41">
        <v>67</v>
      </c>
      <c r="AQ36" s="41">
        <v>275</v>
      </c>
      <c r="AR36" s="41"/>
      <c r="AS36" s="41"/>
      <c r="AT36" s="41"/>
      <c r="AU36" s="41">
        <f t="shared" si="72"/>
        <v>0</v>
      </c>
      <c r="AV36" s="41"/>
      <c r="AW36" s="41"/>
      <c r="AX36" s="41"/>
      <c r="AY36" s="41"/>
      <c r="AZ36" s="41"/>
      <c r="BA36" s="41"/>
      <c r="BB36" s="41"/>
      <c r="BC36" s="41">
        <f t="shared" si="58"/>
        <v>2423</v>
      </c>
      <c r="BD36" s="41">
        <f t="shared" si="59"/>
        <v>1841</v>
      </c>
      <c r="BE36" s="41">
        <f t="shared" si="60"/>
        <v>582</v>
      </c>
      <c r="BF36" s="41">
        <f t="shared" si="61"/>
        <v>114</v>
      </c>
      <c r="BG36" s="41">
        <f t="shared" si="62"/>
        <v>468</v>
      </c>
      <c r="BH36" s="41">
        <f t="shared" si="63"/>
        <v>0</v>
      </c>
      <c r="BI36" s="41">
        <f t="shared" si="64"/>
        <v>0</v>
      </c>
      <c r="BJ36" s="41">
        <f t="shared" si="65"/>
        <v>0</v>
      </c>
      <c r="BK36" s="41">
        <f t="shared" si="73"/>
        <v>2249</v>
      </c>
      <c r="BL36" s="41">
        <v>1640</v>
      </c>
      <c r="BM36" s="41">
        <f t="shared" si="74"/>
        <v>609</v>
      </c>
      <c r="BN36" s="41">
        <v>154</v>
      </c>
      <c r="BO36" s="41">
        <v>455</v>
      </c>
      <c r="BP36" s="41"/>
      <c r="BQ36" s="41"/>
      <c r="BR36" s="41"/>
      <c r="BS36" s="50"/>
      <c r="BT36" s="182"/>
      <c r="BU36" s="200"/>
      <c r="BV36" s="201">
        <f t="shared" si="75"/>
        <v>240</v>
      </c>
      <c r="BW36" s="200"/>
      <c r="BX36" s="200"/>
      <c r="BY36" s="200"/>
      <c r="BZ36" s="200"/>
      <c r="CA36" s="200"/>
      <c r="CB36" s="200"/>
      <c r="CC36" s="200"/>
      <c r="CD36" s="86">
        <f t="shared" si="3"/>
        <v>1191</v>
      </c>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86">
        <f t="shared" si="4"/>
        <v>1191</v>
      </c>
    </row>
    <row r="37" spans="1:138" s="13" customFormat="1" ht="24.95" hidden="1" customHeight="1" outlineLevel="1">
      <c r="A37" s="48" t="s">
        <v>414</v>
      </c>
      <c r="B37" s="49" t="s">
        <v>2607</v>
      </c>
      <c r="C37" s="50"/>
      <c r="D37" s="41">
        <f t="shared" si="47"/>
        <v>4918</v>
      </c>
      <c r="E37" s="41">
        <f t="shared" si="48"/>
        <v>3667</v>
      </c>
      <c r="F37" s="41">
        <f t="shared" si="49"/>
        <v>1251</v>
      </c>
      <c r="G37" s="41">
        <f t="shared" si="50"/>
        <v>280</v>
      </c>
      <c r="H37" s="41">
        <f t="shared" si="51"/>
        <v>971</v>
      </c>
      <c r="I37" s="41">
        <f t="shared" si="52"/>
        <v>0</v>
      </c>
      <c r="J37" s="41">
        <f t="shared" si="53"/>
        <v>0</v>
      </c>
      <c r="K37" s="41">
        <f t="shared" si="54"/>
        <v>0</v>
      </c>
      <c r="L37" s="58">
        <f t="shared" si="7"/>
        <v>1229</v>
      </c>
      <c r="M37" s="58">
        <f t="shared" si="8"/>
        <v>929</v>
      </c>
      <c r="N37" s="58">
        <f t="shared" si="9"/>
        <v>300</v>
      </c>
      <c r="O37" s="41">
        <f t="shared" si="11"/>
        <v>1229</v>
      </c>
      <c r="P37" s="41">
        <f t="shared" si="12"/>
        <v>929</v>
      </c>
      <c r="Q37" s="41">
        <f t="shared" si="13"/>
        <v>300</v>
      </c>
      <c r="R37" s="41">
        <f t="shared" si="14"/>
        <v>59</v>
      </c>
      <c r="S37" s="41">
        <f t="shared" si="15"/>
        <v>241</v>
      </c>
      <c r="T37" s="41">
        <f t="shared" si="16"/>
        <v>0</v>
      </c>
      <c r="U37" s="41">
        <f t="shared" si="17"/>
        <v>0</v>
      </c>
      <c r="V37" s="41">
        <f t="shared" si="18"/>
        <v>0</v>
      </c>
      <c r="W37" s="41">
        <f t="shared" si="68"/>
        <v>1229</v>
      </c>
      <c r="X37" s="41">
        <v>929</v>
      </c>
      <c r="Y37" s="41">
        <f t="shared" si="69"/>
        <v>300</v>
      </c>
      <c r="Z37" s="41">
        <v>59</v>
      </c>
      <c r="AA37" s="41">
        <v>241</v>
      </c>
      <c r="AB37" s="41"/>
      <c r="AC37" s="41"/>
      <c r="AD37" s="41"/>
      <c r="AE37" s="41">
        <f t="shared" si="43"/>
        <v>0</v>
      </c>
      <c r="AF37" s="41"/>
      <c r="AG37" s="41">
        <f t="shared" si="56"/>
        <v>0</v>
      </c>
      <c r="AH37" s="41"/>
      <c r="AI37" s="41"/>
      <c r="AJ37" s="41"/>
      <c r="AK37" s="41"/>
      <c r="AL37" s="41"/>
      <c r="AM37" s="41">
        <f t="shared" si="70"/>
        <v>1440</v>
      </c>
      <c r="AN37" s="41">
        <v>1098</v>
      </c>
      <c r="AO37" s="41">
        <f t="shared" si="71"/>
        <v>342</v>
      </c>
      <c r="AP37" s="41">
        <v>67</v>
      </c>
      <c r="AQ37" s="41">
        <v>275</v>
      </c>
      <c r="AR37" s="41"/>
      <c r="AS37" s="41"/>
      <c r="AT37" s="41"/>
      <c r="AU37" s="41">
        <f t="shared" si="72"/>
        <v>0</v>
      </c>
      <c r="AV37" s="41"/>
      <c r="AW37" s="41"/>
      <c r="AX37" s="41"/>
      <c r="AY37" s="41"/>
      <c r="AZ37" s="41"/>
      <c r="BA37" s="41"/>
      <c r="BB37" s="41"/>
      <c r="BC37" s="41">
        <f t="shared" si="58"/>
        <v>2669</v>
      </c>
      <c r="BD37" s="41">
        <f t="shared" si="59"/>
        <v>2027</v>
      </c>
      <c r="BE37" s="41">
        <f t="shared" si="60"/>
        <v>642</v>
      </c>
      <c r="BF37" s="41">
        <f t="shared" si="61"/>
        <v>126</v>
      </c>
      <c r="BG37" s="41">
        <f t="shared" si="62"/>
        <v>516</v>
      </c>
      <c r="BH37" s="41">
        <f t="shared" si="63"/>
        <v>0</v>
      </c>
      <c r="BI37" s="41">
        <f t="shared" si="64"/>
        <v>0</v>
      </c>
      <c r="BJ37" s="41">
        <f t="shared" si="65"/>
        <v>0</v>
      </c>
      <c r="BK37" s="41">
        <f t="shared" si="73"/>
        <v>2249</v>
      </c>
      <c r="BL37" s="41">
        <v>1640</v>
      </c>
      <c r="BM37" s="41">
        <f t="shared" si="74"/>
        <v>609</v>
      </c>
      <c r="BN37" s="41">
        <v>154</v>
      </c>
      <c r="BO37" s="41">
        <v>455</v>
      </c>
      <c r="BP37" s="41"/>
      <c r="BQ37" s="41"/>
      <c r="BR37" s="41"/>
      <c r="BS37" s="50"/>
      <c r="BT37" s="182"/>
      <c r="BU37" s="200"/>
      <c r="BV37" s="201">
        <f t="shared" si="75"/>
        <v>300</v>
      </c>
      <c r="BW37" s="200"/>
      <c r="BX37" s="200"/>
      <c r="BY37" s="200"/>
      <c r="BZ37" s="200"/>
      <c r="CA37" s="200"/>
      <c r="CB37" s="200"/>
      <c r="CC37" s="200"/>
      <c r="CD37" s="86">
        <f t="shared" si="3"/>
        <v>1251</v>
      </c>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86">
        <f t="shared" si="4"/>
        <v>1251</v>
      </c>
    </row>
    <row r="38" spans="1:138" s="13" customFormat="1" ht="24.95" hidden="1" customHeight="1" outlineLevel="1">
      <c r="A38" s="48" t="s">
        <v>414</v>
      </c>
      <c r="B38" s="49" t="s">
        <v>2887</v>
      </c>
      <c r="C38" s="50"/>
      <c r="D38" s="41">
        <f t="shared" si="47"/>
        <v>4508</v>
      </c>
      <c r="E38" s="41">
        <f t="shared" si="48"/>
        <v>3358</v>
      </c>
      <c r="F38" s="41">
        <f t="shared" si="49"/>
        <v>1150</v>
      </c>
      <c r="G38" s="41">
        <f t="shared" si="50"/>
        <v>259</v>
      </c>
      <c r="H38" s="41">
        <f t="shared" si="51"/>
        <v>891</v>
      </c>
      <c r="I38" s="41">
        <f t="shared" si="52"/>
        <v>0</v>
      </c>
      <c r="J38" s="41">
        <f t="shared" si="53"/>
        <v>0</v>
      </c>
      <c r="K38" s="41">
        <f t="shared" si="54"/>
        <v>0</v>
      </c>
      <c r="L38" s="58">
        <f t="shared" si="7"/>
        <v>820</v>
      </c>
      <c r="M38" s="58">
        <f t="shared" si="8"/>
        <v>620</v>
      </c>
      <c r="N38" s="58">
        <f t="shared" si="9"/>
        <v>200</v>
      </c>
      <c r="O38" s="41">
        <f t="shared" si="11"/>
        <v>820</v>
      </c>
      <c r="P38" s="41">
        <f t="shared" si="12"/>
        <v>620</v>
      </c>
      <c r="Q38" s="41">
        <f t="shared" si="13"/>
        <v>200</v>
      </c>
      <c r="R38" s="41">
        <f t="shared" si="14"/>
        <v>39</v>
      </c>
      <c r="S38" s="41">
        <f t="shared" si="15"/>
        <v>161</v>
      </c>
      <c r="T38" s="41">
        <f t="shared" si="16"/>
        <v>0</v>
      </c>
      <c r="U38" s="41">
        <f t="shared" si="17"/>
        <v>0</v>
      </c>
      <c r="V38" s="41">
        <f t="shared" si="18"/>
        <v>0</v>
      </c>
      <c r="W38" s="41">
        <f t="shared" si="68"/>
        <v>820</v>
      </c>
      <c r="X38" s="41">
        <v>620</v>
      </c>
      <c r="Y38" s="41">
        <f t="shared" si="69"/>
        <v>200</v>
      </c>
      <c r="Z38" s="41">
        <v>39</v>
      </c>
      <c r="AA38" s="41">
        <v>161</v>
      </c>
      <c r="AB38" s="41"/>
      <c r="AC38" s="41"/>
      <c r="AD38" s="41"/>
      <c r="AE38" s="41">
        <f t="shared" si="43"/>
        <v>0</v>
      </c>
      <c r="AF38" s="41"/>
      <c r="AG38" s="41">
        <f t="shared" si="56"/>
        <v>0</v>
      </c>
      <c r="AH38" s="41"/>
      <c r="AI38" s="41"/>
      <c r="AJ38" s="41"/>
      <c r="AK38" s="41"/>
      <c r="AL38" s="41"/>
      <c r="AM38" s="41">
        <f t="shared" si="70"/>
        <v>1439</v>
      </c>
      <c r="AN38" s="41">
        <v>1098</v>
      </c>
      <c r="AO38" s="41">
        <f t="shared" si="71"/>
        <v>341</v>
      </c>
      <c r="AP38" s="41">
        <v>66</v>
      </c>
      <c r="AQ38" s="41">
        <v>275</v>
      </c>
      <c r="AR38" s="41"/>
      <c r="AS38" s="41"/>
      <c r="AT38" s="41"/>
      <c r="AU38" s="41">
        <f t="shared" si="72"/>
        <v>0</v>
      </c>
      <c r="AV38" s="41"/>
      <c r="AW38" s="41"/>
      <c r="AX38" s="41"/>
      <c r="AY38" s="41"/>
      <c r="AZ38" s="41"/>
      <c r="BA38" s="41"/>
      <c r="BB38" s="41"/>
      <c r="BC38" s="41">
        <f t="shared" si="58"/>
        <v>2259</v>
      </c>
      <c r="BD38" s="41">
        <f t="shared" si="59"/>
        <v>1718</v>
      </c>
      <c r="BE38" s="41">
        <f t="shared" si="60"/>
        <v>541</v>
      </c>
      <c r="BF38" s="41">
        <f t="shared" si="61"/>
        <v>105</v>
      </c>
      <c r="BG38" s="41">
        <f t="shared" si="62"/>
        <v>436</v>
      </c>
      <c r="BH38" s="41">
        <f t="shared" si="63"/>
        <v>0</v>
      </c>
      <c r="BI38" s="41">
        <f t="shared" si="64"/>
        <v>0</v>
      </c>
      <c r="BJ38" s="41">
        <f t="shared" si="65"/>
        <v>0</v>
      </c>
      <c r="BK38" s="41">
        <f t="shared" si="73"/>
        <v>2249</v>
      </c>
      <c r="BL38" s="41">
        <v>1640</v>
      </c>
      <c r="BM38" s="41">
        <f t="shared" si="74"/>
        <v>609</v>
      </c>
      <c r="BN38" s="41">
        <v>154</v>
      </c>
      <c r="BO38" s="41">
        <v>455</v>
      </c>
      <c r="BP38" s="41"/>
      <c r="BQ38" s="41"/>
      <c r="BR38" s="41"/>
      <c r="BS38" s="50"/>
      <c r="BT38" s="182"/>
      <c r="BU38" s="200"/>
      <c r="BV38" s="201">
        <f t="shared" si="75"/>
        <v>200</v>
      </c>
      <c r="BW38" s="200"/>
      <c r="BX38" s="200"/>
      <c r="BY38" s="200"/>
      <c r="BZ38" s="200"/>
      <c r="CA38" s="200"/>
      <c r="CB38" s="200"/>
      <c r="CC38" s="200"/>
      <c r="CD38" s="86">
        <f t="shared" si="3"/>
        <v>1150</v>
      </c>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86">
        <f t="shared" si="4"/>
        <v>1150</v>
      </c>
    </row>
    <row r="39" spans="1:138" s="13" customFormat="1" ht="24.95" hidden="1" customHeight="1" outlineLevel="1">
      <c r="A39" s="48" t="s">
        <v>414</v>
      </c>
      <c r="B39" s="49" t="s">
        <v>2603</v>
      </c>
      <c r="C39" s="50"/>
      <c r="D39" s="41">
        <f t="shared" si="47"/>
        <v>4916</v>
      </c>
      <c r="E39" s="41">
        <f t="shared" si="48"/>
        <v>3666</v>
      </c>
      <c r="F39" s="41">
        <f t="shared" si="49"/>
        <v>1250</v>
      </c>
      <c r="G39" s="41">
        <f t="shared" si="50"/>
        <v>279</v>
      </c>
      <c r="H39" s="41">
        <f t="shared" si="51"/>
        <v>971</v>
      </c>
      <c r="I39" s="41">
        <f t="shared" si="52"/>
        <v>0</v>
      </c>
      <c r="J39" s="41">
        <f t="shared" si="53"/>
        <v>0</v>
      </c>
      <c r="K39" s="41">
        <f t="shared" si="54"/>
        <v>0</v>
      </c>
      <c r="L39" s="58">
        <f t="shared" si="7"/>
        <v>1229</v>
      </c>
      <c r="M39" s="58">
        <f t="shared" si="8"/>
        <v>929</v>
      </c>
      <c r="N39" s="58">
        <f t="shared" si="9"/>
        <v>300</v>
      </c>
      <c r="O39" s="41">
        <f t="shared" si="11"/>
        <v>1229</v>
      </c>
      <c r="P39" s="41">
        <f t="shared" si="12"/>
        <v>929</v>
      </c>
      <c r="Q39" s="41">
        <f t="shared" si="13"/>
        <v>300</v>
      </c>
      <c r="R39" s="41">
        <f t="shared" si="14"/>
        <v>59</v>
      </c>
      <c r="S39" s="41">
        <f t="shared" si="15"/>
        <v>241</v>
      </c>
      <c r="T39" s="41">
        <f t="shared" si="16"/>
        <v>0</v>
      </c>
      <c r="U39" s="41">
        <f t="shared" si="17"/>
        <v>0</v>
      </c>
      <c r="V39" s="41">
        <f t="shared" si="18"/>
        <v>0</v>
      </c>
      <c r="W39" s="41">
        <f t="shared" si="68"/>
        <v>1229</v>
      </c>
      <c r="X39" s="41">
        <v>929</v>
      </c>
      <c r="Y39" s="41">
        <f t="shared" si="69"/>
        <v>300</v>
      </c>
      <c r="Z39" s="41">
        <v>59</v>
      </c>
      <c r="AA39" s="41">
        <v>241</v>
      </c>
      <c r="AB39" s="41"/>
      <c r="AC39" s="41"/>
      <c r="AD39" s="41"/>
      <c r="AE39" s="41">
        <f t="shared" si="43"/>
        <v>0</v>
      </c>
      <c r="AF39" s="41"/>
      <c r="AG39" s="41">
        <f t="shared" si="56"/>
        <v>0</v>
      </c>
      <c r="AH39" s="41"/>
      <c r="AI39" s="41"/>
      <c r="AJ39" s="41"/>
      <c r="AK39" s="41"/>
      <c r="AL39" s="41"/>
      <c r="AM39" s="41">
        <f t="shared" si="70"/>
        <v>1439</v>
      </c>
      <c r="AN39" s="41">
        <v>1098</v>
      </c>
      <c r="AO39" s="41">
        <f t="shared" si="71"/>
        <v>341</v>
      </c>
      <c r="AP39" s="41">
        <v>66</v>
      </c>
      <c r="AQ39" s="41">
        <v>275</v>
      </c>
      <c r="AR39" s="41"/>
      <c r="AS39" s="41"/>
      <c r="AT39" s="41"/>
      <c r="AU39" s="41">
        <f t="shared" si="72"/>
        <v>0</v>
      </c>
      <c r="AV39" s="41"/>
      <c r="AW39" s="41"/>
      <c r="AX39" s="41"/>
      <c r="AY39" s="41"/>
      <c r="AZ39" s="41"/>
      <c r="BA39" s="41"/>
      <c r="BB39" s="41"/>
      <c r="BC39" s="41">
        <f t="shared" si="58"/>
        <v>2668</v>
      </c>
      <c r="BD39" s="41">
        <f t="shared" si="59"/>
        <v>2027</v>
      </c>
      <c r="BE39" s="41">
        <f t="shared" si="60"/>
        <v>641</v>
      </c>
      <c r="BF39" s="41">
        <f t="shared" si="61"/>
        <v>125</v>
      </c>
      <c r="BG39" s="41">
        <f t="shared" si="62"/>
        <v>516</v>
      </c>
      <c r="BH39" s="41">
        <f t="shared" si="63"/>
        <v>0</v>
      </c>
      <c r="BI39" s="41">
        <f t="shared" si="64"/>
        <v>0</v>
      </c>
      <c r="BJ39" s="41">
        <f t="shared" si="65"/>
        <v>0</v>
      </c>
      <c r="BK39" s="41">
        <f t="shared" si="73"/>
        <v>2248</v>
      </c>
      <c r="BL39" s="41">
        <v>1639</v>
      </c>
      <c r="BM39" s="41">
        <f t="shared" si="74"/>
        <v>609</v>
      </c>
      <c r="BN39" s="41">
        <v>154</v>
      </c>
      <c r="BO39" s="41">
        <v>455</v>
      </c>
      <c r="BP39" s="41"/>
      <c r="BQ39" s="41"/>
      <c r="BR39" s="41"/>
      <c r="BS39" s="50"/>
      <c r="BT39" s="182"/>
      <c r="BU39" s="200"/>
      <c r="BV39" s="201">
        <f t="shared" si="75"/>
        <v>300</v>
      </c>
      <c r="BW39" s="200"/>
      <c r="BX39" s="200"/>
      <c r="BY39" s="200"/>
      <c r="BZ39" s="200"/>
      <c r="CA39" s="200"/>
      <c r="CB39" s="200"/>
      <c r="CC39" s="200"/>
      <c r="CD39" s="86">
        <f t="shared" si="3"/>
        <v>1250</v>
      </c>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86">
        <f t="shared" si="4"/>
        <v>1250</v>
      </c>
    </row>
    <row r="40" spans="1:138" s="13" customFormat="1" ht="24.95" hidden="1" customHeight="1" outlineLevel="1">
      <c r="A40" s="48" t="s">
        <v>414</v>
      </c>
      <c r="B40" s="49" t="s">
        <v>2888</v>
      </c>
      <c r="C40" s="50"/>
      <c r="D40" s="41">
        <f t="shared" si="47"/>
        <v>4668</v>
      </c>
      <c r="E40" s="41">
        <f t="shared" si="48"/>
        <v>3478</v>
      </c>
      <c r="F40" s="41">
        <f t="shared" si="49"/>
        <v>1190</v>
      </c>
      <c r="G40" s="41">
        <f t="shared" si="50"/>
        <v>267</v>
      </c>
      <c r="H40" s="41">
        <f t="shared" si="51"/>
        <v>923</v>
      </c>
      <c r="I40" s="41">
        <f t="shared" si="52"/>
        <v>0</v>
      </c>
      <c r="J40" s="41">
        <f t="shared" si="53"/>
        <v>0</v>
      </c>
      <c r="K40" s="41">
        <f t="shared" si="54"/>
        <v>0</v>
      </c>
      <c r="L40" s="58">
        <f t="shared" si="7"/>
        <v>983</v>
      </c>
      <c r="M40" s="58">
        <f t="shared" si="8"/>
        <v>743</v>
      </c>
      <c r="N40" s="58">
        <f t="shared" si="9"/>
        <v>240</v>
      </c>
      <c r="O40" s="41">
        <f t="shared" si="11"/>
        <v>983</v>
      </c>
      <c r="P40" s="41">
        <f t="shared" si="12"/>
        <v>743</v>
      </c>
      <c r="Q40" s="41">
        <f t="shared" si="13"/>
        <v>240</v>
      </c>
      <c r="R40" s="41">
        <f t="shared" si="14"/>
        <v>47</v>
      </c>
      <c r="S40" s="41">
        <f t="shared" si="15"/>
        <v>193</v>
      </c>
      <c r="T40" s="41">
        <f t="shared" si="16"/>
        <v>0</v>
      </c>
      <c r="U40" s="41">
        <f t="shared" si="17"/>
        <v>0</v>
      </c>
      <c r="V40" s="41">
        <f t="shared" si="18"/>
        <v>0</v>
      </c>
      <c r="W40" s="41">
        <f t="shared" si="68"/>
        <v>983</v>
      </c>
      <c r="X40" s="41">
        <v>743</v>
      </c>
      <c r="Y40" s="41">
        <f t="shared" si="69"/>
        <v>240</v>
      </c>
      <c r="Z40" s="41">
        <v>47</v>
      </c>
      <c r="AA40" s="41">
        <v>193</v>
      </c>
      <c r="AB40" s="41"/>
      <c r="AC40" s="41"/>
      <c r="AD40" s="41"/>
      <c r="AE40" s="41">
        <f t="shared" si="43"/>
        <v>0</v>
      </c>
      <c r="AF40" s="41"/>
      <c r="AG40" s="41">
        <f t="shared" si="56"/>
        <v>0</v>
      </c>
      <c r="AH40" s="41"/>
      <c r="AI40" s="41"/>
      <c r="AJ40" s="41"/>
      <c r="AK40" s="41"/>
      <c r="AL40" s="41"/>
      <c r="AM40" s="41">
        <f t="shared" si="70"/>
        <v>1438</v>
      </c>
      <c r="AN40" s="41">
        <v>1097</v>
      </c>
      <c r="AO40" s="41">
        <f t="shared" si="71"/>
        <v>341</v>
      </c>
      <c r="AP40" s="41">
        <v>66</v>
      </c>
      <c r="AQ40" s="41">
        <v>275</v>
      </c>
      <c r="AR40" s="41"/>
      <c r="AS40" s="41"/>
      <c r="AT40" s="41"/>
      <c r="AU40" s="41">
        <f t="shared" si="72"/>
        <v>0</v>
      </c>
      <c r="AV40" s="41"/>
      <c r="AW40" s="41"/>
      <c r="AX40" s="41"/>
      <c r="AY40" s="41"/>
      <c r="AZ40" s="41"/>
      <c r="BA40" s="41"/>
      <c r="BB40" s="41"/>
      <c r="BC40" s="41">
        <f t="shared" si="58"/>
        <v>2421</v>
      </c>
      <c r="BD40" s="41">
        <f t="shared" si="59"/>
        <v>1840</v>
      </c>
      <c r="BE40" s="41">
        <f t="shared" si="60"/>
        <v>581</v>
      </c>
      <c r="BF40" s="41">
        <f t="shared" si="61"/>
        <v>113</v>
      </c>
      <c r="BG40" s="41">
        <f t="shared" si="62"/>
        <v>468</v>
      </c>
      <c r="BH40" s="41">
        <f t="shared" si="63"/>
        <v>0</v>
      </c>
      <c r="BI40" s="41">
        <f t="shared" si="64"/>
        <v>0</v>
      </c>
      <c r="BJ40" s="41">
        <f t="shared" si="65"/>
        <v>0</v>
      </c>
      <c r="BK40" s="41">
        <f t="shared" si="73"/>
        <v>2247</v>
      </c>
      <c r="BL40" s="41">
        <v>1638</v>
      </c>
      <c r="BM40" s="41">
        <f t="shared" si="74"/>
        <v>609</v>
      </c>
      <c r="BN40" s="41">
        <v>154</v>
      </c>
      <c r="BO40" s="41">
        <v>455</v>
      </c>
      <c r="BP40" s="41"/>
      <c r="BQ40" s="41"/>
      <c r="BR40" s="41"/>
      <c r="BS40" s="50"/>
      <c r="BT40" s="182"/>
      <c r="BU40" s="200"/>
      <c r="BV40" s="201">
        <f t="shared" si="75"/>
        <v>240</v>
      </c>
      <c r="BW40" s="200"/>
      <c r="BX40" s="200"/>
      <c r="BY40" s="200"/>
      <c r="BZ40" s="200"/>
      <c r="CA40" s="200"/>
      <c r="CB40" s="200"/>
      <c r="CC40" s="200"/>
      <c r="CD40" s="86">
        <f t="shared" si="3"/>
        <v>1190</v>
      </c>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86">
        <f t="shared" si="4"/>
        <v>1190</v>
      </c>
    </row>
    <row r="41" spans="1:138" s="13" customFormat="1" ht="24.95" hidden="1" customHeight="1" outlineLevel="1">
      <c r="A41" s="48" t="s">
        <v>414</v>
      </c>
      <c r="B41" s="49" t="s">
        <v>2889</v>
      </c>
      <c r="C41" s="50"/>
      <c r="D41" s="41">
        <f t="shared" si="47"/>
        <v>4589</v>
      </c>
      <c r="E41" s="41">
        <f t="shared" si="48"/>
        <v>3416</v>
      </c>
      <c r="F41" s="41">
        <f t="shared" si="49"/>
        <v>1173</v>
      </c>
      <c r="G41" s="41">
        <f t="shared" si="50"/>
        <v>265</v>
      </c>
      <c r="H41" s="41">
        <f t="shared" si="51"/>
        <v>908</v>
      </c>
      <c r="I41" s="41">
        <f t="shared" si="52"/>
        <v>0</v>
      </c>
      <c r="J41" s="41">
        <f t="shared" si="53"/>
        <v>0</v>
      </c>
      <c r="K41" s="41">
        <f t="shared" si="54"/>
        <v>0</v>
      </c>
      <c r="L41" s="58">
        <f t="shared" si="7"/>
        <v>901</v>
      </c>
      <c r="M41" s="58">
        <f t="shared" si="8"/>
        <v>681</v>
      </c>
      <c r="N41" s="58">
        <f t="shared" si="9"/>
        <v>220</v>
      </c>
      <c r="O41" s="41">
        <f t="shared" si="11"/>
        <v>901</v>
      </c>
      <c r="P41" s="41">
        <f t="shared" si="12"/>
        <v>681</v>
      </c>
      <c r="Q41" s="41">
        <f t="shared" si="13"/>
        <v>220</v>
      </c>
      <c r="R41" s="41">
        <f t="shared" si="14"/>
        <v>43</v>
      </c>
      <c r="S41" s="41">
        <f t="shared" si="15"/>
        <v>177</v>
      </c>
      <c r="T41" s="41">
        <f t="shared" si="16"/>
        <v>0</v>
      </c>
      <c r="U41" s="41">
        <f t="shared" si="17"/>
        <v>0</v>
      </c>
      <c r="V41" s="41">
        <f t="shared" si="18"/>
        <v>0</v>
      </c>
      <c r="W41" s="41">
        <f t="shared" si="68"/>
        <v>901</v>
      </c>
      <c r="X41" s="41">
        <v>681</v>
      </c>
      <c r="Y41" s="41">
        <f t="shared" si="69"/>
        <v>220</v>
      </c>
      <c r="Z41" s="41">
        <v>43</v>
      </c>
      <c r="AA41" s="41">
        <v>177</v>
      </c>
      <c r="AB41" s="41"/>
      <c r="AC41" s="41"/>
      <c r="AD41" s="41"/>
      <c r="AE41" s="41">
        <f t="shared" si="43"/>
        <v>0</v>
      </c>
      <c r="AF41" s="41"/>
      <c r="AG41" s="41">
        <f t="shared" si="56"/>
        <v>0</v>
      </c>
      <c r="AH41" s="41"/>
      <c r="AI41" s="41"/>
      <c r="AJ41" s="41"/>
      <c r="AK41" s="41"/>
      <c r="AL41" s="41"/>
      <c r="AM41" s="41">
        <f t="shared" si="70"/>
        <v>1438</v>
      </c>
      <c r="AN41" s="41">
        <v>1097</v>
      </c>
      <c r="AO41" s="41">
        <f t="shared" si="71"/>
        <v>341</v>
      </c>
      <c r="AP41" s="41">
        <v>66</v>
      </c>
      <c r="AQ41" s="41">
        <v>275</v>
      </c>
      <c r="AR41" s="41"/>
      <c r="AS41" s="41"/>
      <c r="AT41" s="41"/>
      <c r="AU41" s="41">
        <f t="shared" si="72"/>
        <v>0</v>
      </c>
      <c r="AV41" s="41"/>
      <c r="AW41" s="41"/>
      <c r="AX41" s="41"/>
      <c r="AY41" s="41"/>
      <c r="AZ41" s="41"/>
      <c r="BA41" s="41"/>
      <c r="BB41" s="41"/>
      <c r="BC41" s="41">
        <f t="shared" si="58"/>
        <v>2339</v>
      </c>
      <c r="BD41" s="41">
        <f t="shared" si="59"/>
        <v>1778</v>
      </c>
      <c r="BE41" s="41">
        <f t="shared" si="60"/>
        <v>561</v>
      </c>
      <c r="BF41" s="41">
        <f t="shared" si="61"/>
        <v>109</v>
      </c>
      <c r="BG41" s="41">
        <f t="shared" si="62"/>
        <v>452</v>
      </c>
      <c r="BH41" s="41">
        <f t="shared" si="63"/>
        <v>0</v>
      </c>
      <c r="BI41" s="41">
        <f t="shared" si="64"/>
        <v>0</v>
      </c>
      <c r="BJ41" s="41">
        <f t="shared" si="65"/>
        <v>0</v>
      </c>
      <c r="BK41" s="41">
        <f t="shared" si="73"/>
        <v>2250</v>
      </c>
      <c r="BL41" s="41">
        <v>1638</v>
      </c>
      <c r="BM41" s="41">
        <f t="shared" si="74"/>
        <v>612</v>
      </c>
      <c r="BN41" s="41">
        <v>156</v>
      </c>
      <c r="BO41" s="41">
        <v>456</v>
      </c>
      <c r="BP41" s="41"/>
      <c r="BQ41" s="41"/>
      <c r="BR41" s="41"/>
      <c r="BS41" s="50"/>
      <c r="BT41" s="182"/>
      <c r="BU41" s="200"/>
      <c r="BV41" s="201">
        <f t="shared" si="75"/>
        <v>220</v>
      </c>
      <c r="BW41" s="200"/>
      <c r="BX41" s="200"/>
      <c r="BY41" s="200"/>
      <c r="BZ41" s="200"/>
      <c r="CA41" s="200"/>
      <c r="CB41" s="200"/>
      <c r="CC41" s="200"/>
      <c r="CD41" s="86">
        <f t="shared" si="3"/>
        <v>1173</v>
      </c>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86">
        <f t="shared" si="4"/>
        <v>1173</v>
      </c>
    </row>
    <row r="42" spans="1:138" s="13" customFormat="1" ht="24.95" hidden="1" customHeight="1" outlineLevel="1">
      <c r="A42" s="48" t="s">
        <v>414</v>
      </c>
      <c r="B42" s="49" t="s">
        <v>2598</v>
      </c>
      <c r="C42" s="50"/>
      <c r="D42" s="41">
        <f t="shared" si="47"/>
        <v>4834</v>
      </c>
      <c r="E42" s="41">
        <f t="shared" si="48"/>
        <v>3602</v>
      </c>
      <c r="F42" s="41">
        <f t="shared" si="49"/>
        <v>1232</v>
      </c>
      <c r="G42" s="41">
        <f t="shared" si="50"/>
        <v>277</v>
      </c>
      <c r="H42" s="41">
        <f t="shared" si="51"/>
        <v>955</v>
      </c>
      <c r="I42" s="41">
        <f t="shared" si="52"/>
        <v>0</v>
      </c>
      <c r="J42" s="41">
        <f t="shared" si="53"/>
        <v>0</v>
      </c>
      <c r="K42" s="41">
        <f t="shared" si="54"/>
        <v>0</v>
      </c>
      <c r="L42" s="58">
        <f t="shared" si="7"/>
        <v>1147</v>
      </c>
      <c r="M42" s="58">
        <f t="shared" si="8"/>
        <v>867</v>
      </c>
      <c r="N42" s="58">
        <f t="shared" si="9"/>
        <v>280</v>
      </c>
      <c r="O42" s="41">
        <f t="shared" si="11"/>
        <v>1147</v>
      </c>
      <c r="P42" s="41">
        <f t="shared" si="12"/>
        <v>867</v>
      </c>
      <c r="Q42" s="41">
        <f t="shared" si="13"/>
        <v>280</v>
      </c>
      <c r="R42" s="41">
        <f t="shared" si="14"/>
        <v>55</v>
      </c>
      <c r="S42" s="41">
        <f t="shared" si="15"/>
        <v>225</v>
      </c>
      <c r="T42" s="41">
        <f t="shared" si="16"/>
        <v>0</v>
      </c>
      <c r="U42" s="41">
        <f t="shared" si="17"/>
        <v>0</v>
      </c>
      <c r="V42" s="41">
        <f t="shared" si="18"/>
        <v>0</v>
      </c>
      <c r="W42" s="41">
        <f t="shared" si="68"/>
        <v>1147</v>
      </c>
      <c r="X42" s="41">
        <v>867</v>
      </c>
      <c r="Y42" s="41">
        <f t="shared" si="69"/>
        <v>280</v>
      </c>
      <c r="Z42" s="41">
        <v>55</v>
      </c>
      <c r="AA42" s="41">
        <v>225</v>
      </c>
      <c r="AB42" s="41"/>
      <c r="AC42" s="41"/>
      <c r="AD42" s="41"/>
      <c r="AE42" s="41">
        <f t="shared" si="43"/>
        <v>0</v>
      </c>
      <c r="AF42" s="41"/>
      <c r="AG42" s="41">
        <f t="shared" si="56"/>
        <v>0</v>
      </c>
      <c r="AH42" s="41"/>
      <c r="AI42" s="41"/>
      <c r="AJ42" s="41"/>
      <c r="AK42" s="41"/>
      <c r="AL42" s="41"/>
      <c r="AM42" s="41">
        <f t="shared" si="70"/>
        <v>1437</v>
      </c>
      <c r="AN42" s="41">
        <v>1097</v>
      </c>
      <c r="AO42" s="41">
        <f t="shared" si="71"/>
        <v>340</v>
      </c>
      <c r="AP42" s="41">
        <v>66</v>
      </c>
      <c r="AQ42" s="41">
        <v>274</v>
      </c>
      <c r="AR42" s="41"/>
      <c r="AS42" s="41"/>
      <c r="AT42" s="41"/>
      <c r="AU42" s="41">
        <f t="shared" si="72"/>
        <v>0</v>
      </c>
      <c r="AV42" s="41"/>
      <c r="AW42" s="41"/>
      <c r="AX42" s="41"/>
      <c r="AY42" s="41"/>
      <c r="AZ42" s="41"/>
      <c r="BA42" s="41"/>
      <c r="BB42" s="41"/>
      <c r="BC42" s="41">
        <f t="shared" si="58"/>
        <v>2584</v>
      </c>
      <c r="BD42" s="41">
        <f t="shared" si="59"/>
        <v>1964</v>
      </c>
      <c r="BE42" s="41">
        <f t="shared" si="60"/>
        <v>620</v>
      </c>
      <c r="BF42" s="41">
        <f t="shared" si="61"/>
        <v>121</v>
      </c>
      <c r="BG42" s="41">
        <f t="shared" si="62"/>
        <v>499</v>
      </c>
      <c r="BH42" s="41">
        <f t="shared" si="63"/>
        <v>0</v>
      </c>
      <c r="BI42" s="41">
        <f t="shared" si="64"/>
        <v>0</v>
      </c>
      <c r="BJ42" s="41">
        <f t="shared" si="65"/>
        <v>0</v>
      </c>
      <c r="BK42" s="41">
        <f t="shared" si="73"/>
        <v>2250</v>
      </c>
      <c r="BL42" s="41">
        <v>1638</v>
      </c>
      <c r="BM42" s="41">
        <f t="shared" si="74"/>
        <v>612</v>
      </c>
      <c r="BN42" s="41">
        <v>156</v>
      </c>
      <c r="BO42" s="41">
        <v>456</v>
      </c>
      <c r="BP42" s="41"/>
      <c r="BQ42" s="41"/>
      <c r="BR42" s="41"/>
      <c r="BS42" s="50"/>
      <c r="BT42" s="182"/>
      <c r="BU42" s="200"/>
      <c r="BV42" s="201">
        <f t="shared" si="75"/>
        <v>280</v>
      </c>
      <c r="BW42" s="200"/>
      <c r="BX42" s="200"/>
      <c r="BY42" s="200"/>
      <c r="BZ42" s="200"/>
      <c r="CA42" s="200"/>
      <c r="CB42" s="200"/>
      <c r="CC42" s="200"/>
      <c r="CD42" s="86">
        <f t="shared" si="3"/>
        <v>1232</v>
      </c>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86">
        <f t="shared" si="4"/>
        <v>1232</v>
      </c>
    </row>
    <row r="43" spans="1:138" s="13" customFormat="1" ht="24.95" customHeight="1" collapsed="1">
      <c r="A43" s="643" t="s">
        <v>222</v>
      </c>
      <c r="B43" s="49" t="s">
        <v>78</v>
      </c>
      <c r="C43" s="50">
        <v>7</v>
      </c>
      <c r="D43" s="41">
        <f t="shared" si="47"/>
        <v>46251</v>
      </c>
      <c r="E43" s="41">
        <f t="shared" si="48"/>
        <v>35153</v>
      </c>
      <c r="F43" s="41">
        <f t="shared" si="49"/>
        <v>11098</v>
      </c>
      <c r="G43" s="41">
        <f t="shared" si="50"/>
        <v>2455</v>
      </c>
      <c r="H43" s="41">
        <f t="shared" si="51"/>
        <v>8643</v>
      </c>
      <c r="I43" s="41">
        <f t="shared" si="52"/>
        <v>0</v>
      </c>
      <c r="J43" s="41">
        <f t="shared" si="53"/>
        <v>0</v>
      </c>
      <c r="K43" s="41">
        <f t="shared" si="54"/>
        <v>0</v>
      </c>
      <c r="L43" s="58">
        <f t="shared" si="7"/>
        <v>11971</v>
      </c>
      <c r="M43" s="58">
        <f t="shared" si="8"/>
        <v>9098</v>
      </c>
      <c r="N43" s="58">
        <f t="shared" si="9"/>
        <v>2873</v>
      </c>
      <c r="O43" s="41">
        <f t="shared" si="11"/>
        <v>11971</v>
      </c>
      <c r="P43" s="41">
        <f t="shared" si="12"/>
        <v>9098</v>
      </c>
      <c r="Q43" s="41">
        <f t="shared" si="13"/>
        <v>2873</v>
      </c>
      <c r="R43" s="41">
        <f t="shared" si="14"/>
        <v>572</v>
      </c>
      <c r="S43" s="41">
        <f t="shared" si="15"/>
        <v>2301</v>
      </c>
      <c r="T43" s="41">
        <f t="shared" si="16"/>
        <v>0</v>
      </c>
      <c r="U43" s="41">
        <f t="shared" si="17"/>
        <v>0</v>
      </c>
      <c r="V43" s="41">
        <f t="shared" si="18"/>
        <v>0</v>
      </c>
      <c r="W43" s="41">
        <f t="shared" si="68"/>
        <v>10233</v>
      </c>
      <c r="X43" s="41">
        <f>SUM(X44:X52)</f>
        <v>7741</v>
      </c>
      <c r="Y43" s="41">
        <f>SUM(Y44:Y52)</f>
        <v>2492</v>
      </c>
      <c r="Z43" s="41">
        <f>SUM(Z44:Z52)</f>
        <v>486</v>
      </c>
      <c r="AA43" s="41">
        <f>SUM(AA44:AA52)</f>
        <v>2006</v>
      </c>
      <c r="AB43" s="41">
        <f>SUM(AB44:AB52)</f>
        <v>0</v>
      </c>
      <c r="AC43" s="41"/>
      <c r="AD43" s="41"/>
      <c r="AE43" s="41">
        <f t="shared" si="43"/>
        <v>1738</v>
      </c>
      <c r="AF43" s="41">
        <v>1357</v>
      </c>
      <c r="AG43" s="41">
        <f t="shared" si="56"/>
        <v>381</v>
      </c>
      <c r="AH43" s="41">
        <v>86</v>
      </c>
      <c r="AI43" s="41">
        <v>295</v>
      </c>
      <c r="AJ43" s="41">
        <f>SUM(AJ44:AJ52)</f>
        <v>0</v>
      </c>
      <c r="AK43" s="41"/>
      <c r="AL43" s="41"/>
      <c r="AM43" s="41">
        <f t="shared" si="70"/>
        <v>9891</v>
      </c>
      <c r="AN43" s="41">
        <f>SUM(AN44:AN52)</f>
        <v>7546</v>
      </c>
      <c r="AO43" s="41">
        <f>SUM(AO44:AO52)</f>
        <v>2345</v>
      </c>
      <c r="AP43" s="41">
        <f>SUM(AP44:AP52)</f>
        <v>455</v>
      </c>
      <c r="AQ43" s="41">
        <f>SUM(AQ44:AQ52)</f>
        <v>1890</v>
      </c>
      <c r="AR43" s="41">
        <f>SUM(AR44:AR52)</f>
        <v>0</v>
      </c>
      <c r="AS43" s="41"/>
      <c r="AT43" s="41"/>
      <c r="AU43" s="41">
        <v>8930</v>
      </c>
      <c r="AV43" s="41">
        <v>7243</v>
      </c>
      <c r="AW43" s="41">
        <v>1687</v>
      </c>
      <c r="AX43" s="41">
        <v>364</v>
      </c>
      <c r="AY43" s="41">
        <v>1323</v>
      </c>
      <c r="AZ43" s="41">
        <f>SUM(AZ44:AZ52)</f>
        <v>0</v>
      </c>
      <c r="BA43" s="41"/>
      <c r="BB43" s="41"/>
      <c r="BC43" s="41">
        <f t="shared" si="58"/>
        <v>30792</v>
      </c>
      <c r="BD43" s="41">
        <f t="shared" si="59"/>
        <v>23887</v>
      </c>
      <c r="BE43" s="41">
        <f t="shared" si="60"/>
        <v>6905</v>
      </c>
      <c r="BF43" s="41">
        <f t="shared" si="61"/>
        <v>1391</v>
      </c>
      <c r="BG43" s="41">
        <f t="shared" si="62"/>
        <v>5514</v>
      </c>
      <c r="BH43" s="41">
        <f t="shared" si="63"/>
        <v>0</v>
      </c>
      <c r="BI43" s="41">
        <f t="shared" si="64"/>
        <v>0</v>
      </c>
      <c r="BJ43" s="41">
        <f t="shared" si="65"/>
        <v>0</v>
      </c>
      <c r="BK43" s="41">
        <f t="shared" si="73"/>
        <v>15459</v>
      </c>
      <c r="BL43" s="41">
        <f t="shared" ref="BL43:BR43" si="76">SUM(BL44:BL52)</f>
        <v>11266</v>
      </c>
      <c r="BM43" s="41">
        <f t="shared" si="76"/>
        <v>4193</v>
      </c>
      <c r="BN43" s="41">
        <f t="shared" si="76"/>
        <v>1064</v>
      </c>
      <c r="BO43" s="41">
        <f t="shared" si="76"/>
        <v>3129</v>
      </c>
      <c r="BP43" s="41">
        <f t="shared" si="76"/>
        <v>0</v>
      </c>
      <c r="BQ43" s="41">
        <f t="shared" si="76"/>
        <v>0</v>
      </c>
      <c r="BR43" s="41">
        <f t="shared" si="76"/>
        <v>0</v>
      </c>
      <c r="BS43" s="50"/>
      <c r="BT43" s="182"/>
      <c r="BU43" s="201">
        <f>X43+AF43+X104</f>
        <v>9098</v>
      </c>
      <c r="BV43" s="201">
        <f>Y43+AG43+Y104</f>
        <v>2873</v>
      </c>
      <c r="BW43" s="201">
        <f>E43+E104</f>
        <v>42523</v>
      </c>
      <c r="BX43" s="201">
        <f t="shared" ref="BX43:CC43" si="77">AN43+AN104</f>
        <v>9679</v>
      </c>
      <c r="BY43" s="201">
        <f t="shared" si="77"/>
        <v>3011</v>
      </c>
      <c r="BZ43" s="201">
        <f t="shared" si="77"/>
        <v>587</v>
      </c>
      <c r="CA43" s="201">
        <f t="shared" si="77"/>
        <v>2424</v>
      </c>
      <c r="CB43" s="201">
        <f t="shared" si="77"/>
        <v>0</v>
      </c>
      <c r="CC43" s="201">
        <f t="shared" si="77"/>
        <v>0</v>
      </c>
      <c r="CD43" s="86">
        <f t="shared" si="3"/>
        <v>11098</v>
      </c>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86">
        <f t="shared" si="4"/>
        <v>11098</v>
      </c>
    </row>
    <row r="44" spans="1:138" s="13" customFormat="1" ht="24.95" hidden="1" customHeight="1" outlineLevel="1">
      <c r="A44" s="48" t="s">
        <v>414</v>
      </c>
      <c r="B44" s="49" t="s">
        <v>2890</v>
      </c>
      <c r="C44" s="50"/>
      <c r="D44" s="41">
        <f t="shared" si="47"/>
        <v>4687</v>
      </c>
      <c r="E44" s="41">
        <f t="shared" si="48"/>
        <v>3493</v>
      </c>
      <c r="F44" s="41">
        <f t="shared" si="49"/>
        <v>1194</v>
      </c>
      <c r="G44" s="41">
        <f t="shared" si="50"/>
        <v>268</v>
      </c>
      <c r="H44" s="41">
        <f t="shared" si="51"/>
        <v>926</v>
      </c>
      <c r="I44" s="41">
        <f t="shared" si="52"/>
        <v>0</v>
      </c>
      <c r="J44" s="41">
        <f t="shared" si="53"/>
        <v>0</v>
      </c>
      <c r="K44" s="41">
        <f t="shared" si="54"/>
        <v>0</v>
      </c>
      <c r="L44" s="58">
        <f t="shared" si="7"/>
        <v>1065</v>
      </c>
      <c r="M44" s="58">
        <f t="shared" si="8"/>
        <v>805</v>
      </c>
      <c r="N44" s="58">
        <f t="shared" si="9"/>
        <v>260</v>
      </c>
      <c r="O44" s="41">
        <f t="shared" si="11"/>
        <v>1065</v>
      </c>
      <c r="P44" s="41">
        <f t="shared" si="12"/>
        <v>805</v>
      </c>
      <c r="Q44" s="41">
        <f t="shared" si="13"/>
        <v>260</v>
      </c>
      <c r="R44" s="41">
        <f t="shared" si="14"/>
        <v>51</v>
      </c>
      <c r="S44" s="41">
        <f t="shared" si="15"/>
        <v>209</v>
      </c>
      <c r="T44" s="41">
        <f t="shared" si="16"/>
        <v>0</v>
      </c>
      <c r="U44" s="41">
        <f t="shared" si="17"/>
        <v>0</v>
      </c>
      <c r="V44" s="41">
        <f t="shared" si="18"/>
        <v>0</v>
      </c>
      <c r="W44" s="41">
        <f t="shared" si="68"/>
        <v>1065</v>
      </c>
      <c r="X44" s="41">
        <v>805</v>
      </c>
      <c r="Y44" s="41">
        <f t="shared" ref="Y44:Y52" si="78">SUM(Z44:AC44)</f>
        <v>260</v>
      </c>
      <c r="Z44" s="41">
        <f>51</f>
        <v>51</v>
      </c>
      <c r="AA44" s="41">
        <f>209</f>
        <v>209</v>
      </c>
      <c r="AB44" s="41"/>
      <c r="AC44" s="41"/>
      <c r="AD44" s="41"/>
      <c r="AE44" s="41">
        <f t="shared" si="43"/>
        <v>0</v>
      </c>
      <c r="AF44" s="41"/>
      <c r="AG44" s="41">
        <f t="shared" si="56"/>
        <v>0</v>
      </c>
      <c r="AH44" s="41"/>
      <c r="AI44" s="41"/>
      <c r="AJ44" s="41"/>
      <c r="AK44" s="41"/>
      <c r="AL44" s="41"/>
      <c r="AM44" s="41">
        <f t="shared" si="70"/>
        <v>1413</v>
      </c>
      <c r="AN44" s="41">
        <v>1078</v>
      </c>
      <c r="AO44" s="41">
        <f>SUM(AP44:AS44)</f>
        <v>335</v>
      </c>
      <c r="AP44" s="41">
        <v>65</v>
      </c>
      <c r="AQ44" s="41">
        <v>270</v>
      </c>
      <c r="AR44" s="41"/>
      <c r="AS44" s="41"/>
      <c r="AT44" s="41"/>
      <c r="AU44" s="41">
        <f>SUM(AV44:AW44)</f>
        <v>0</v>
      </c>
      <c r="AV44" s="41"/>
      <c r="AW44" s="41"/>
      <c r="AX44" s="41"/>
      <c r="AY44" s="41"/>
      <c r="AZ44" s="41"/>
      <c r="BA44" s="41"/>
      <c r="BB44" s="41"/>
      <c r="BC44" s="41">
        <f t="shared" si="58"/>
        <v>2478</v>
      </c>
      <c r="BD44" s="41">
        <f t="shared" si="59"/>
        <v>1883</v>
      </c>
      <c r="BE44" s="41">
        <f t="shared" si="60"/>
        <v>595</v>
      </c>
      <c r="BF44" s="41">
        <f t="shared" si="61"/>
        <v>116</v>
      </c>
      <c r="BG44" s="41">
        <f t="shared" si="62"/>
        <v>479</v>
      </c>
      <c r="BH44" s="41">
        <f t="shared" si="63"/>
        <v>0</v>
      </c>
      <c r="BI44" s="41">
        <f t="shared" si="64"/>
        <v>0</v>
      </c>
      <c r="BJ44" s="41">
        <f t="shared" si="65"/>
        <v>0</v>
      </c>
      <c r="BK44" s="41">
        <f t="shared" si="73"/>
        <v>2209</v>
      </c>
      <c r="BL44" s="41">
        <v>1610</v>
      </c>
      <c r="BM44" s="41">
        <f t="shared" ref="BM44:BM52" si="79">SUM(BN44:BR44)</f>
        <v>599</v>
      </c>
      <c r="BN44" s="41">
        <v>152</v>
      </c>
      <c r="BO44" s="41">
        <v>447</v>
      </c>
      <c r="BP44" s="41"/>
      <c r="BQ44" s="41"/>
      <c r="BR44" s="41"/>
      <c r="BS44" s="50"/>
      <c r="BT44" s="182"/>
      <c r="BU44" s="200"/>
      <c r="BV44" s="201">
        <f t="shared" ref="BV44:BV52" si="80">Y44+AG44</f>
        <v>260</v>
      </c>
      <c r="BW44" s="200"/>
      <c r="BX44" s="200"/>
      <c r="BY44" s="200"/>
      <c r="BZ44" s="200"/>
      <c r="CA44" s="200"/>
      <c r="CB44" s="200"/>
      <c r="CC44" s="200"/>
      <c r="CD44" s="86">
        <f t="shared" si="3"/>
        <v>1194</v>
      </c>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86">
        <f t="shared" si="4"/>
        <v>1194</v>
      </c>
    </row>
    <row r="45" spans="1:138" s="13" customFormat="1" ht="24.95" hidden="1" customHeight="1" outlineLevel="1">
      <c r="A45" s="48" t="s">
        <v>414</v>
      </c>
      <c r="B45" s="49" t="s">
        <v>2891</v>
      </c>
      <c r="C45" s="50"/>
      <c r="D45" s="41">
        <f t="shared" si="47"/>
        <v>5012</v>
      </c>
      <c r="E45" s="41">
        <f t="shared" si="48"/>
        <v>3741</v>
      </c>
      <c r="F45" s="41">
        <f t="shared" si="49"/>
        <v>1271</v>
      </c>
      <c r="G45" s="41">
        <f t="shared" si="50"/>
        <v>282</v>
      </c>
      <c r="H45" s="41">
        <f t="shared" si="51"/>
        <v>989</v>
      </c>
      <c r="I45" s="41">
        <f t="shared" si="52"/>
        <v>0</v>
      </c>
      <c r="J45" s="41">
        <f t="shared" si="53"/>
        <v>0</v>
      </c>
      <c r="K45" s="41">
        <f t="shared" si="54"/>
        <v>0</v>
      </c>
      <c r="L45" s="58">
        <f t="shared" si="7"/>
        <v>1390</v>
      </c>
      <c r="M45" s="58">
        <f t="shared" si="8"/>
        <v>1053</v>
      </c>
      <c r="N45" s="58">
        <f t="shared" si="9"/>
        <v>337</v>
      </c>
      <c r="O45" s="41">
        <f t="shared" si="11"/>
        <v>1390</v>
      </c>
      <c r="P45" s="41">
        <f t="shared" si="12"/>
        <v>1053</v>
      </c>
      <c r="Q45" s="41">
        <f t="shared" si="13"/>
        <v>337</v>
      </c>
      <c r="R45" s="41">
        <f t="shared" si="14"/>
        <v>65</v>
      </c>
      <c r="S45" s="41">
        <f t="shared" si="15"/>
        <v>272</v>
      </c>
      <c r="T45" s="41">
        <f t="shared" si="16"/>
        <v>0</v>
      </c>
      <c r="U45" s="41">
        <f t="shared" si="17"/>
        <v>0</v>
      </c>
      <c r="V45" s="41">
        <f t="shared" si="18"/>
        <v>0</v>
      </c>
      <c r="W45" s="41">
        <f t="shared" si="68"/>
        <v>1390</v>
      </c>
      <c r="X45" s="41">
        <v>1053</v>
      </c>
      <c r="Y45" s="41">
        <f t="shared" si="78"/>
        <v>337</v>
      </c>
      <c r="Z45" s="41">
        <f>65</f>
        <v>65</v>
      </c>
      <c r="AA45" s="41">
        <f>272</f>
        <v>272</v>
      </c>
      <c r="AB45" s="41"/>
      <c r="AC45" s="41"/>
      <c r="AD45" s="41"/>
      <c r="AE45" s="41">
        <f t="shared" si="43"/>
        <v>0</v>
      </c>
      <c r="AF45" s="41"/>
      <c r="AG45" s="41">
        <f t="shared" si="56"/>
        <v>0</v>
      </c>
      <c r="AH45" s="41"/>
      <c r="AI45" s="41"/>
      <c r="AJ45" s="41"/>
      <c r="AK45" s="41"/>
      <c r="AL45" s="41"/>
      <c r="AM45" s="41">
        <f t="shared" si="70"/>
        <v>1413</v>
      </c>
      <c r="AN45" s="41">
        <v>1078</v>
      </c>
      <c r="AO45" s="41">
        <f>SUM(AP45:AS45)</f>
        <v>335</v>
      </c>
      <c r="AP45" s="41">
        <v>65</v>
      </c>
      <c r="AQ45" s="41">
        <v>270</v>
      </c>
      <c r="AR45" s="41"/>
      <c r="AS45" s="41"/>
      <c r="AT45" s="41"/>
      <c r="AU45" s="41">
        <f>SUM(AV45:AW45)</f>
        <v>0</v>
      </c>
      <c r="AV45" s="41"/>
      <c r="AW45" s="41"/>
      <c r="AX45" s="41"/>
      <c r="AY45" s="41"/>
      <c r="AZ45" s="41"/>
      <c r="BA45" s="41"/>
      <c r="BB45" s="41"/>
      <c r="BC45" s="41">
        <f t="shared" si="58"/>
        <v>2803</v>
      </c>
      <c r="BD45" s="41">
        <f t="shared" si="59"/>
        <v>2131</v>
      </c>
      <c r="BE45" s="41">
        <f t="shared" si="60"/>
        <v>672</v>
      </c>
      <c r="BF45" s="41">
        <f t="shared" si="61"/>
        <v>130</v>
      </c>
      <c r="BG45" s="41">
        <f t="shared" si="62"/>
        <v>542</v>
      </c>
      <c r="BH45" s="41">
        <f t="shared" si="63"/>
        <v>0</v>
      </c>
      <c r="BI45" s="41">
        <f t="shared" si="64"/>
        <v>0</v>
      </c>
      <c r="BJ45" s="41">
        <f t="shared" si="65"/>
        <v>0</v>
      </c>
      <c r="BK45" s="41">
        <f t="shared" si="73"/>
        <v>2209</v>
      </c>
      <c r="BL45" s="41">
        <v>1610</v>
      </c>
      <c r="BM45" s="41">
        <f t="shared" si="79"/>
        <v>599</v>
      </c>
      <c r="BN45" s="41">
        <v>152</v>
      </c>
      <c r="BO45" s="41">
        <v>447</v>
      </c>
      <c r="BP45" s="41"/>
      <c r="BQ45" s="41"/>
      <c r="BR45" s="41"/>
      <c r="BS45" s="50"/>
      <c r="BT45" s="182"/>
      <c r="BU45" s="200"/>
      <c r="BV45" s="201">
        <f t="shared" si="80"/>
        <v>337</v>
      </c>
      <c r="BW45" s="200"/>
      <c r="BX45" s="200"/>
      <c r="BY45" s="200"/>
      <c r="BZ45" s="200"/>
      <c r="CA45" s="200"/>
      <c r="CB45" s="200"/>
      <c r="CC45" s="200"/>
      <c r="CD45" s="86">
        <f t="shared" si="3"/>
        <v>1271</v>
      </c>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86">
        <f t="shared" si="4"/>
        <v>1271</v>
      </c>
    </row>
    <row r="46" spans="1:138" s="13" customFormat="1" ht="24.95" hidden="1" customHeight="1" outlineLevel="1">
      <c r="A46" s="48" t="s">
        <v>414</v>
      </c>
      <c r="B46" s="49" t="s">
        <v>445</v>
      </c>
      <c r="C46" s="50"/>
      <c r="D46" s="41">
        <f t="shared" si="47"/>
        <v>901</v>
      </c>
      <c r="E46" s="41">
        <f t="shared" si="48"/>
        <v>681</v>
      </c>
      <c r="F46" s="41">
        <f t="shared" si="49"/>
        <v>220</v>
      </c>
      <c r="G46" s="41">
        <f t="shared" si="50"/>
        <v>43</v>
      </c>
      <c r="H46" s="41">
        <f t="shared" si="51"/>
        <v>177</v>
      </c>
      <c r="I46" s="41">
        <f t="shared" si="52"/>
        <v>0</v>
      </c>
      <c r="J46" s="41">
        <f t="shared" si="53"/>
        <v>0</v>
      </c>
      <c r="K46" s="41">
        <f t="shared" si="54"/>
        <v>0</v>
      </c>
      <c r="L46" s="58">
        <f t="shared" si="7"/>
        <v>901</v>
      </c>
      <c r="M46" s="58">
        <f t="shared" si="8"/>
        <v>681</v>
      </c>
      <c r="N46" s="58">
        <f t="shared" si="9"/>
        <v>220</v>
      </c>
      <c r="O46" s="41">
        <f t="shared" ref="O46:O77" si="81">W46+AE46</f>
        <v>901</v>
      </c>
      <c r="P46" s="41">
        <f t="shared" ref="P46:P77" si="82">X46+AF46</f>
        <v>681</v>
      </c>
      <c r="Q46" s="41">
        <f t="shared" ref="Q46:Q77" si="83">Y46+AG46</f>
        <v>220</v>
      </c>
      <c r="R46" s="41">
        <f t="shared" ref="R46:R77" si="84">Z46+AH46</f>
        <v>43</v>
      </c>
      <c r="S46" s="41">
        <f t="shared" ref="S46:S77" si="85">AA46+AI46</f>
        <v>177</v>
      </c>
      <c r="T46" s="41">
        <f t="shared" ref="T46:T77" si="86">AB46+AJ46</f>
        <v>0</v>
      </c>
      <c r="U46" s="41">
        <f t="shared" ref="U46:U77" si="87">AC46+AK46</f>
        <v>0</v>
      </c>
      <c r="V46" s="41">
        <f t="shared" ref="V46:V77" si="88">AD46+AL46</f>
        <v>0</v>
      </c>
      <c r="W46" s="41">
        <f t="shared" si="68"/>
        <v>901</v>
      </c>
      <c r="X46" s="41">
        <v>681</v>
      </c>
      <c r="Y46" s="41">
        <f t="shared" si="78"/>
        <v>220</v>
      </c>
      <c r="Z46" s="41">
        <v>43</v>
      </c>
      <c r="AA46" s="41">
        <v>177</v>
      </c>
      <c r="AB46" s="41"/>
      <c r="AC46" s="41"/>
      <c r="AD46" s="41"/>
      <c r="AE46" s="41">
        <f t="shared" si="43"/>
        <v>0</v>
      </c>
      <c r="AF46" s="41"/>
      <c r="AG46" s="41">
        <f t="shared" si="56"/>
        <v>0</v>
      </c>
      <c r="AH46" s="41"/>
      <c r="AI46" s="41"/>
      <c r="AJ46" s="41"/>
      <c r="AK46" s="41"/>
      <c r="AL46" s="41"/>
      <c r="AM46" s="41"/>
      <c r="AN46" s="41"/>
      <c r="AO46" s="41"/>
      <c r="AP46" s="41"/>
      <c r="AQ46" s="41"/>
      <c r="AR46" s="41"/>
      <c r="AS46" s="41"/>
      <c r="AT46" s="41"/>
      <c r="AU46" s="41"/>
      <c r="AV46" s="41"/>
      <c r="AW46" s="41"/>
      <c r="AX46" s="41"/>
      <c r="AY46" s="41"/>
      <c r="AZ46" s="41"/>
      <c r="BA46" s="41"/>
      <c r="BB46" s="41"/>
      <c r="BC46" s="41">
        <f t="shared" si="58"/>
        <v>901</v>
      </c>
      <c r="BD46" s="41">
        <f t="shared" si="59"/>
        <v>681</v>
      </c>
      <c r="BE46" s="41">
        <f t="shared" si="60"/>
        <v>220</v>
      </c>
      <c r="BF46" s="41">
        <f t="shared" si="61"/>
        <v>43</v>
      </c>
      <c r="BG46" s="41">
        <f t="shared" si="62"/>
        <v>177</v>
      </c>
      <c r="BH46" s="41">
        <f t="shared" si="63"/>
        <v>0</v>
      </c>
      <c r="BI46" s="41">
        <f t="shared" si="64"/>
        <v>0</v>
      </c>
      <c r="BJ46" s="41">
        <f t="shared" si="65"/>
        <v>0</v>
      </c>
      <c r="BK46" s="41"/>
      <c r="BL46" s="41"/>
      <c r="BM46" s="41">
        <f t="shared" si="79"/>
        <v>0</v>
      </c>
      <c r="BN46" s="41"/>
      <c r="BO46" s="41"/>
      <c r="BP46" s="41"/>
      <c r="BQ46" s="41"/>
      <c r="BR46" s="41"/>
      <c r="BS46" s="50"/>
      <c r="BT46" s="182"/>
      <c r="BU46" s="200"/>
      <c r="BV46" s="201">
        <f t="shared" si="80"/>
        <v>220</v>
      </c>
      <c r="BW46" s="200"/>
      <c r="BX46" s="200"/>
      <c r="BY46" s="200"/>
      <c r="BZ46" s="200"/>
      <c r="CA46" s="200"/>
      <c r="CB46" s="200"/>
      <c r="CC46" s="200"/>
      <c r="CD46" s="86">
        <f t="shared" si="3"/>
        <v>220</v>
      </c>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86">
        <f t="shared" si="4"/>
        <v>220</v>
      </c>
    </row>
    <row r="47" spans="1:138" s="13" customFormat="1" ht="24.95" hidden="1" customHeight="1" outlineLevel="1">
      <c r="A47" s="48" t="s">
        <v>414</v>
      </c>
      <c r="B47" s="49" t="s">
        <v>2892</v>
      </c>
      <c r="C47" s="50"/>
      <c r="D47" s="41">
        <f t="shared" si="47"/>
        <v>4605</v>
      </c>
      <c r="E47" s="41">
        <f t="shared" si="48"/>
        <v>3431</v>
      </c>
      <c r="F47" s="41">
        <f t="shared" si="49"/>
        <v>1174</v>
      </c>
      <c r="G47" s="41">
        <f t="shared" si="50"/>
        <v>264</v>
      </c>
      <c r="H47" s="41">
        <f t="shared" si="51"/>
        <v>910</v>
      </c>
      <c r="I47" s="41">
        <f t="shared" si="52"/>
        <v>0</v>
      </c>
      <c r="J47" s="41">
        <f t="shared" si="53"/>
        <v>0</v>
      </c>
      <c r="K47" s="41">
        <f t="shared" si="54"/>
        <v>0</v>
      </c>
      <c r="L47" s="58">
        <f t="shared" si="7"/>
        <v>983</v>
      </c>
      <c r="M47" s="58">
        <f t="shared" si="8"/>
        <v>743</v>
      </c>
      <c r="N47" s="58">
        <f t="shared" si="9"/>
        <v>240</v>
      </c>
      <c r="O47" s="41">
        <f t="shared" si="81"/>
        <v>983</v>
      </c>
      <c r="P47" s="41">
        <f t="shared" si="82"/>
        <v>743</v>
      </c>
      <c r="Q47" s="41">
        <f t="shared" si="83"/>
        <v>240</v>
      </c>
      <c r="R47" s="41">
        <f t="shared" si="84"/>
        <v>47</v>
      </c>
      <c r="S47" s="41">
        <f t="shared" si="85"/>
        <v>193</v>
      </c>
      <c r="T47" s="41">
        <f t="shared" si="86"/>
        <v>0</v>
      </c>
      <c r="U47" s="41">
        <f t="shared" si="87"/>
        <v>0</v>
      </c>
      <c r="V47" s="41">
        <f t="shared" si="88"/>
        <v>0</v>
      </c>
      <c r="W47" s="41">
        <f t="shared" si="68"/>
        <v>983</v>
      </c>
      <c r="X47" s="41">
        <v>743</v>
      </c>
      <c r="Y47" s="41">
        <f t="shared" si="78"/>
        <v>240</v>
      </c>
      <c r="Z47" s="41">
        <f>47</f>
        <v>47</v>
      </c>
      <c r="AA47" s="41">
        <f>193</f>
        <v>193</v>
      </c>
      <c r="AB47" s="41"/>
      <c r="AC47" s="41"/>
      <c r="AD47" s="41"/>
      <c r="AE47" s="41">
        <f t="shared" si="43"/>
        <v>0</v>
      </c>
      <c r="AF47" s="41"/>
      <c r="AG47" s="41">
        <f t="shared" si="56"/>
        <v>0</v>
      </c>
      <c r="AH47" s="41"/>
      <c r="AI47" s="41"/>
      <c r="AJ47" s="41"/>
      <c r="AK47" s="41"/>
      <c r="AL47" s="41"/>
      <c r="AM47" s="41">
        <f>SUM(AN47:AO47)</f>
        <v>1413</v>
      </c>
      <c r="AN47" s="41">
        <v>1078</v>
      </c>
      <c r="AO47" s="41">
        <f>SUM(AP47:AS47)</f>
        <v>335</v>
      </c>
      <c r="AP47" s="41">
        <v>65</v>
      </c>
      <c r="AQ47" s="41">
        <v>270</v>
      </c>
      <c r="AR47" s="41"/>
      <c r="AS47" s="41"/>
      <c r="AT47" s="41"/>
      <c r="AU47" s="41">
        <f>SUM(AV47:AW47)</f>
        <v>0</v>
      </c>
      <c r="AV47" s="41"/>
      <c r="AW47" s="41"/>
      <c r="AX47" s="41"/>
      <c r="AY47" s="41"/>
      <c r="AZ47" s="41"/>
      <c r="BA47" s="41"/>
      <c r="BB47" s="41"/>
      <c r="BC47" s="41">
        <f t="shared" si="58"/>
        <v>2396</v>
      </c>
      <c r="BD47" s="41">
        <f t="shared" si="59"/>
        <v>1821</v>
      </c>
      <c r="BE47" s="41">
        <f t="shared" si="60"/>
        <v>575</v>
      </c>
      <c r="BF47" s="41">
        <f t="shared" si="61"/>
        <v>112</v>
      </c>
      <c r="BG47" s="41">
        <f t="shared" si="62"/>
        <v>463</v>
      </c>
      <c r="BH47" s="41">
        <f t="shared" si="63"/>
        <v>0</v>
      </c>
      <c r="BI47" s="41">
        <f t="shared" si="64"/>
        <v>0</v>
      </c>
      <c r="BJ47" s="41">
        <f t="shared" si="65"/>
        <v>0</v>
      </c>
      <c r="BK47" s="41">
        <f>SUM(BL47:BM47)</f>
        <v>2209</v>
      </c>
      <c r="BL47" s="41">
        <v>1610</v>
      </c>
      <c r="BM47" s="41">
        <f t="shared" si="79"/>
        <v>599</v>
      </c>
      <c r="BN47" s="41">
        <v>152</v>
      </c>
      <c r="BO47" s="41">
        <v>447</v>
      </c>
      <c r="BP47" s="41"/>
      <c r="BQ47" s="41"/>
      <c r="BR47" s="41"/>
      <c r="BS47" s="50"/>
      <c r="BT47" s="182"/>
      <c r="BU47" s="200"/>
      <c r="BV47" s="201">
        <f t="shared" si="80"/>
        <v>240</v>
      </c>
      <c r="BW47" s="200"/>
      <c r="BX47" s="200"/>
      <c r="BY47" s="200"/>
      <c r="BZ47" s="200"/>
      <c r="CA47" s="200"/>
      <c r="CB47" s="200"/>
      <c r="CC47" s="200"/>
      <c r="CD47" s="86">
        <f t="shared" si="3"/>
        <v>1174</v>
      </c>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86">
        <f t="shared" si="4"/>
        <v>1174</v>
      </c>
    </row>
    <row r="48" spans="1:138" s="13" customFormat="1" ht="24.95" hidden="1" customHeight="1" outlineLevel="1">
      <c r="A48" s="48" t="s">
        <v>414</v>
      </c>
      <c r="B48" s="49" t="s">
        <v>2893</v>
      </c>
      <c r="C48" s="50"/>
      <c r="D48" s="41">
        <f t="shared" si="47"/>
        <v>4931</v>
      </c>
      <c r="E48" s="41">
        <f t="shared" si="48"/>
        <v>3679</v>
      </c>
      <c r="F48" s="41">
        <f t="shared" si="49"/>
        <v>1252</v>
      </c>
      <c r="G48" s="41">
        <f t="shared" si="50"/>
        <v>279</v>
      </c>
      <c r="H48" s="41">
        <f t="shared" si="51"/>
        <v>973</v>
      </c>
      <c r="I48" s="41">
        <f t="shared" si="52"/>
        <v>0</v>
      </c>
      <c r="J48" s="41">
        <f t="shared" si="53"/>
        <v>0</v>
      </c>
      <c r="K48" s="41">
        <f t="shared" si="54"/>
        <v>0</v>
      </c>
      <c r="L48" s="58">
        <f t="shared" si="7"/>
        <v>1309</v>
      </c>
      <c r="M48" s="58">
        <f t="shared" si="8"/>
        <v>991</v>
      </c>
      <c r="N48" s="58">
        <f t="shared" si="9"/>
        <v>318</v>
      </c>
      <c r="O48" s="41">
        <f t="shared" si="81"/>
        <v>1309</v>
      </c>
      <c r="P48" s="41">
        <f t="shared" si="82"/>
        <v>991</v>
      </c>
      <c r="Q48" s="41">
        <f t="shared" si="83"/>
        <v>318</v>
      </c>
      <c r="R48" s="41">
        <f t="shared" si="84"/>
        <v>62</v>
      </c>
      <c r="S48" s="41">
        <f t="shared" si="85"/>
        <v>256</v>
      </c>
      <c r="T48" s="41">
        <f t="shared" si="86"/>
        <v>0</v>
      </c>
      <c r="U48" s="41">
        <f t="shared" si="87"/>
        <v>0</v>
      </c>
      <c r="V48" s="41">
        <f t="shared" si="88"/>
        <v>0</v>
      </c>
      <c r="W48" s="41">
        <f t="shared" si="68"/>
        <v>1309</v>
      </c>
      <c r="X48" s="41">
        <v>991</v>
      </c>
      <c r="Y48" s="41">
        <f t="shared" si="78"/>
        <v>318</v>
      </c>
      <c r="Z48" s="41">
        <f>62</f>
        <v>62</v>
      </c>
      <c r="AA48" s="41">
        <f>256</f>
        <v>256</v>
      </c>
      <c r="AB48" s="41"/>
      <c r="AC48" s="41"/>
      <c r="AD48" s="41"/>
      <c r="AE48" s="41">
        <f t="shared" si="43"/>
        <v>0</v>
      </c>
      <c r="AF48" s="41"/>
      <c r="AG48" s="41">
        <f t="shared" si="56"/>
        <v>0</v>
      </c>
      <c r="AH48" s="41"/>
      <c r="AI48" s="41"/>
      <c r="AJ48" s="41"/>
      <c r="AK48" s="41"/>
      <c r="AL48" s="41"/>
      <c r="AM48" s="41">
        <f>SUM(AN48:AO48)</f>
        <v>1413</v>
      </c>
      <c r="AN48" s="41">
        <v>1078</v>
      </c>
      <c r="AO48" s="41">
        <f>SUM(AP48:AS48)</f>
        <v>335</v>
      </c>
      <c r="AP48" s="41">
        <v>65</v>
      </c>
      <c r="AQ48" s="41">
        <v>270</v>
      </c>
      <c r="AR48" s="41"/>
      <c r="AS48" s="41"/>
      <c r="AT48" s="41"/>
      <c r="AU48" s="41">
        <f>SUM(AV48:AW48)</f>
        <v>0</v>
      </c>
      <c r="AV48" s="41"/>
      <c r="AW48" s="41"/>
      <c r="AX48" s="41"/>
      <c r="AY48" s="41"/>
      <c r="AZ48" s="41"/>
      <c r="BA48" s="41"/>
      <c r="BB48" s="41"/>
      <c r="BC48" s="41">
        <f t="shared" si="58"/>
        <v>2722</v>
      </c>
      <c r="BD48" s="41">
        <f t="shared" si="59"/>
        <v>2069</v>
      </c>
      <c r="BE48" s="41">
        <f t="shared" si="60"/>
        <v>653</v>
      </c>
      <c r="BF48" s="41">
        <f t="shared" si="61"/>
        <v>127</v>
      </c>
      <c r="BG48" s="41">
        <f t="shared" si="62"/>
        <v>526</v>
      </c>
      <c r="BH48" s="41">
        <f t="shared" si="63"/>
        <v>0</v>
      </c>
      <c r="BI48" s="41">
        <f t="shared" si="64"/>
        <v>0</v>
      </c>
      <c r="BJ48" s="41">
        <f t="shared" si="65"/>
        <v>0</v>
      </c>
      <c r="BK48" s="41">
        <f>SUM(BL48:BM48)</f>
        <v>2209</v>
      </c>
      <c r="BL48" s="41">
        <v>1610</v>
      </c>
      <c r="BM48" s="41">
        <f t="shared" si="79"/>
        <v>599</v>
      </c>
      <c r="BN48" s="41">
        <v>152</v>
      </c>
      <c r="BO48" s="41">
        <v>447</v>
      </c>
      <c r="BP48" s="41"/>
      <c r="BQ48" s="41"/>
      <c r="BR48" s="41"/>
      <c r="BS48" s="50"/>
      <c r="BT48" s="182"/>
      <c r="BU48" s="200"/>
      <c r="BV48" s="201">
        <f t="shared" si="80"/>
        <v>318</v>
      </c>
      <c r="BW48" s="200"/>
      <c r="BX48" s="200"/>
      <c r="BY48" s="200"/>
      <c r="BZ48" s="200"/>
      <c r="CA48" s="200"/>
      <c r="CB48" s="200"/>
      <c r="CC48" s="200"/>
      <c r="CD48" s="86">
        <f t="shared" si="3"/>
        <v>1252</v>
      </c>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86">
        <f t="shared" si="4"/>
        <v>1252</v>
      </c>
    </row>
    <row r="49" spans="1:138" s="13" customFormat="1" ht="24.95" hidden="1" customHeight="1" outlineLevel="1">
      <c r="A49" s="48" t="s">
        <v>414</v>
      </c>
      <c r="B49" s="49" t="s">
        <v>2894</v>
      </c>
      <c r="C49" s="50"/>
      <c r="D49" s="41">
        <f t="shared" si="47"/>
        <v>4769</v>
      </c>
      <c r="E49" s="41">
        <f t="shared" si="48"/>
        <v>3555</v>
      </c>
      <c r="F49" s="41">
        <f t="shared" si="49"/>
        <v>1214</v>
      </c>
      <c r="G49" s="41">
        <f t="shared" si="50"/>
        <v>272</v>
      </c>
      <c r="H49" s="41">
        <f t="shared" si="51"/>
        <v>942</v>
      </c>
      <c r="I49" s="41">
        <f t="shared" si="52"/>
        <v>0</v>
      </c>
      <c r="J49" s="41">
        <f t="shared" si="53"/>
        <v>0</v>
      </c>
      <c r="K49" s="41">
        <f t="shared" si="54"/>
        <v>0</v>
      </c>
      <c r="L49" s="58">
        <f t="shared" si="7"/>
        <v>1147</v>
      </c>
      <c r="M49" s="58">
        <f t="shared" si="8"/>
        <v>867</v>
      </c>
      <c r="N49" s="58">
        <f t="shared" si="9"/>
        <v>280</v>
      </c>
      <c r="O49" s="41">
        <f t="shared" si="81"/>
        <v>1147</v>
      </c>
      <c r="P49" s="41">
        <f t="shared" si="82"/>
        <v>867</v>
      </c>
      <c r="Q49" s="41">
        <f t="shared" si="83"/>
        <v>280</v>
      </c>
      <c r="R49" s="41">
        <f t="shared" si="84"/>
        <v>55</v>
      </c>
      <c r="S49" s="41">
        <f t="shared" si="85"/>
        <v>225</v>
      </c>
      <c r="T49" s="41">
        <f t="shared" si="86"/>
        <v>0</v>
      </c>
      <c r="U49" s="41">
        <f t="shared" si="87"/>
        <v>0</v>
      </c>
      <c r="V49" s="41">
        <f t="shared" si="88"/>
        <v>0</v>
      </c>
      <c r="W49" s="41">
        <f t="shared" si="68"/>
        <v>1147</v>
      </c>
      <c r="X49" s="41">
        <v>867</v>
      </c>
      <c r="Y49" s="41">
        <f t="shared" si="78"/>
        <v>280</v>
      </c>
      <c r="Z49" s="41">
        <f>55</f>
        <v>55</v>
      </c>
      <c r="AA49" s="41">
        <f>225</f>
        <v>225</v>
      </c>
      <c r="AB49" s="41"/>
      <c r="AC49" s="41"/>
      <c r="AD49" s="41"/>
      <c r="AE49" s="41">
        <f t="shared" si="43"/>
        <v>0</v>
      </c>
      <c r="AF49" s="41"/>
      <c r="AG49" s="41">
        <f t="shared" si="56"/>
        <v>0</v>
      </c>
      <c r="AH49" s="41"/>
      <c r="AI49" s="41"/>
      <c r="AJ49" s="41"/>
      <c r="AK49" s="41"/>
      <c r="AL49" s="41"/>
      <c r="AM49" s="41">
        <f>SUM(AN49:AO49)</f>
        <v>1413</v>
      </c>
      <c r="AN49" s="41">
        <v>1078</v>
      </c>
      <c r="AO49" s="41">
        <f>SUM(AP49:AS49)</f>
        <v>335</v>
      </c>
      <c r="AP49" s="41">
        <v>65</v>
      </c>
      <c r="AQ49" s="41">
        <v>270</v>
      </c>
      <c r="AR49" s="41"/>
      <c r="AS49" s="41"/>
      <c r="AT49" s="41"/>
      <c r="AU49" s="41">
        <f>SUM(AV49:AW49)</f>
        <v>0</v>
      </c>
      <c r="AV49" s="41"/>
      <c r="AW49" s="41"/>
      <c r="AX49" s="41"/>
      <c r="AY49" s="41"/>
      <c r="AZ49" s="41"/>
      <c r="BA49" s="41"/>
      <c r="BB49" s="41"/>
      <c r="BC49" s="41">
        <f t="shared" si="58"/>
        <v>2560</v>
      </c>
      <c r="BD49" s="41">
        <f t="shared" si="59"/>
        <v>1945</v>
      </c>
      <c r="BE49" s="41">
        <f t="shared" si="60"/>
        <v>615</v>
      </c>
      <c r="BF49" s="41">
        <f t="shared" si="61"/>
        <v>120</v>
      </c>
      <c r="BG49" s="41">
        <f t="shared" si="62"/>
        <v>495</v>
      </c>
      <c r="BH49" s="41">
        <f t="shared" si="63"/>
        <v>0</v>
      </c>
      <c r="BI49" s="41">
        <f t="shared" si="64"/>
        <v>0</v>
      </c>
      <c r="BJ49" s="41">
        <f t="shared" si="65"/>
        <v>0</v>
      </c>
      <c r="BK49" s="41">
        <f>SUM(BL49:BM49)</f>
        <v>2209</v>
      </c>
      <c r="BL49" s="41">
        <v>1610</v>
      </c>
      <c r="BM49" s="41">
        <f t="shared" si="79"/>
        <v>599</v>
      </c>
      <c r="BN49" s="41">
        <v>152</v>
      </c>
      <c r="BO49" s="41">
        <v>447</v>
      </c>
      <c r="BP49" s="41"/>
      <c r="BQ49" s="41"/>
      <c r="BR49" s="41"/>
      <c r="BS49" s="50"/>
      <c r="BT49" s="182"/>
      <c r="BU49" s="200"/>
      <c r="BV49" s="201">
        <f t="shared" si="80"/>
        <v>280</v>
      </c>
      <c r="BW49" s="200"/>
      <c r="BX49" s="200"/>
      <c r="BY49" s="200"/>
      <c r="BZ49" s="200"/>
      <c r="CA49" s="200"/>
      <c r="CB49" s="200"/>
      <c r="CC49" s="200"/>
      <c r="CD49" s="86">
        <f t="shared" si="3"/>
        <v>1214</v>
      </c>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86">
        <f t="shared" si="4"/>
        <v>1214</v>
      </c>
    </row>
    <row r="50" spans="1:138" s="13" customFormat="1" ht="24.95" hidden="1" customHeight="1" outlineLevel="1">
      <c r="A50" s="48" t="s">
        <v>414</v>
      </c>
      <c r="B50" s="49" t="s">
        <v>436</v>
      </c>
      <c r="C50" s="50"/>
      <c r="D50" s="41">
        <f t="shared" si="47"/>
        <v>1147</v>
      </c>
      <c r="E50" s="41">
        <f t="shared" si="48"/>
        <v>867</v>
      </c>
      <c r="F50" s="41">
        <f t="shared" si="49"/>
        <v>280</v>
      </c>
      <c r="G50" s="41">
        <f t="shared" si="50"/>
        <v>55</v>
      </c>
      <c r="H50" s="41">
        <f t="shared" si="51"/>
        <v>225</v>
      </c>
      <c r="I50" s="41">
        <f t="shared" si="52"/>
        <v>0</v>
      </c>
      <c r="J50" s="41">
        <f t="shared" si="53"/>
        <v>0</v>
      </c>
      <c r="K50" s="41">
        <f t="shared" si="54"/>
        <v>0</v>
      </c>
      <c r="L50" s="58">
        <f t="shared" si="7"/>
        <v>1147</v>
      </c>
      <c r="M50" s="58">
        <f t="shared" si="8"/>
        <v>867</v>
      </c>
      <c r="N50" s="58">
        <f t="shared" si="9"/>
        <v>280</v>
      </c>
      <c r="O50" s="41">
        <f t="shared" si="81"/>
        <v>1147</v>
      </c>
      <c r="P50" s="41">
        <f t="shared" si="82"/>
        <v>867</v>
      </c>
      <c r="Q50" s="41">
        <f t="shared" si="83"/>
        <v>280</v>
      </c>
      <c r="R50" s="41">
        <f t="shared" si="84"/>
        <v>55</v>
      </c>
      <c r="S50" s="41">
        <f t="shared" si="85"/>
        <v>225</v>
      </c>
      <c r="T50" s="41">
        <f t="shared" si="86"/>
        <v>0</v>
      </c>
      <c r="U50" s="41">
        <f t="shared" si="87"/>
        <v>0</v>
      </c>
      <c r="V50" s="41">
        <f t="shared" si="88"/>
        <v>0</v>
      </c>
      <c r="W50" s="41">
        <f t="shared" si="68"/>
        <v>1147</v>
      </c>
      <c r="X50" s="41">
        <v>867</v>
      </c>
      <c r="Y50" s="41">
        <f t="shared" si="78"/>
        <v>280</v>
      </c>
      <c r="Z50" s="41">
        <v>55</v>
      </c>
      <c r="AA50" s="41">
        <v>225</v>
      </c>
      <c r="AB50" s="41"/>
      <c r="AC50" s="41"/>
      <c r="AD50" s="41"/>
      <c r="AE50" s="41">
        <f t="shared" si="43"/>
        <v>0</v>
      </c>
      <c r="AF50" s="41"/>
      <c r="AG50" s="41">
        <f t="shared" si="56"/>
        <v>0</v>
      </c>
      <c r="AH50" s="41"/>
      <c r="AI50" s="41"/>
      <c r="AJ50" s="41"/>
      <c r="AK50" s="41"/>
      <c r="AL50" s="41"/>
      <c r="AM50" s="41"/>
      <c r="AN50" s="41"/>
      <c r="AO50" s="41"/>
      <c r="AP50" s="41"/>
      <c r="AQ50" s="41"/>
      <c r="AR50" s="41"/>
      <c r="AS50" s="41"/>
      <c r="AT50" s="41"/>
      <c r="AU50" s="41"/>
      <c r="AV50" s="41"/>
      <c r="AW50" s="41"/>
      <c r="AX50" s="41"/>
      <c r="AY50" s="41"/>
      <c r="AZ50" s="41"/>
      <c r="BA50" s="41"/>
      <c r="BB50" s="41"/>
      <c r="BC50" s="41">
        <f t="shared" si="58"/>
        <v>1147</v>
      </c>
      <c r="BD50" s="41">
        <f t="shared" si="59"/>
        <v>867</v>
      </c>
      <c r="BE50" s="41">
        <f t="shared" si="60"/>
        <v>280</v>
      </c>
      <c r="BF50" s="41">
        <f t="shared" si="61"/>
        <v>55</v>
      </c>
      <c r="BG50" s="41">
        <f t="shared" si="62"/>
        <v>225</v>
      </c>
      <c r="BH50" s="41">
        <f t="shared" si="63"/>
        <v>0</v>
      </c>
      <c r="BI50" s="41">
        <f t="shared" si="64"/>
        <v>0</v>
      </c>
      <c r="BJ50" s="41">
        <f t="shared" si="65"/>
        <v>0</v>
      </c>
      <c r="BK50" s="41"/>
      <c r="BL50" s="41"/>
      <c r="BM50" s="41">
        <f t="shared" si="79"/>
        <v>0</v>
      </c>
      <c r="BN50" s="41"/>
      <c r="BO50" s="41"/>
      <c r="BP50" s="41"/>
      <c r="BQ50" s="41"/>
      <c r="BR50" s="41"/>
      <c r="BS50" s="50"/>
      <c r="BT50" s="182"/>
      <c r="BU50" s="200"/>
      <c r="BV50" s="201">
        <f t="shared" si="80"/>
        <v>280</v>
      </c>
      <c r="BW50" s="200"/>
      <c r="BX50" s="200"/>
      <c r="BY50" s="200"/>
      <c r="BZ50" s="200"/>
      <c r="CA50" s="200"/>
      <c r="CB50" s="200"/>
      <c r="CC50" s="200"/>
      <c r="CD50" s="86">
        <f t="shared" si="3"/>
        <v>280</v>
      </c>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86">
        <f t="shared" si="4"/>
        <v>280</v>
      </c>
    </row>
    <row r="51" spans="1:138" s="13" customFormat="1" ht="24.95" hidden="1" customHeight="1" outlineLevel="1">
      <c r="A51" s="48" t="s">
        <v>414</v>
      </c>
      <c r="B51" s="49" t="s">
        <v>2895</v>
      </c>
      <c r="C51" s="50"/>
      <c r="D51" s="41">
        <f t="shared" si="47"/>
        <v>4521</v>
      </c>
      <c r="E51" s="41">
        <f t="shared" si="48"/>
        <v>3367</v>
      </c>
      <c r="F51" s="41">
        <f t="shared" si="49"/>
        <v>1154</v>
      </c>
      <c r="G51" s="41">
        <f t="shared" si="50"/>
        <v>260</v>
      </c>
      <c r="H51" s="41">
        <f t="shared" si="51"/>
        <v>894</v>
      </c>
      <c r="I51" s="41">
        <f t="shared" si="52"/>
        <v>0</v>
      </c>
      <c r="J51" s="41">
        <f t="shared" si="53"/>
        <v>0</v>
      </c>
      <c r="K51" s="41">
        <f t="shared" si="54"/>
        <v>0</v>
      </c>
      <c r="L51" s="58">
        <f t="shared" si="7"/>
        <v>901</v>
      </c>
      <c r="M51" s="58">
        <f t="shared" si="8"/>
        <v>681</v>
      </c>
      <c r="N51" s="58">
        <f t="shared" si="9"/>
        <v>220</v>
      </c>
      <c r="O51" s="41">
        <f t="shared" si="81"/>
        <v>901</v>
      </c>
      <c r="P51" s="41">
        <f t="shared" si="82"/>
        <v>681</v>
      </c>
      <c r="Q51" s="41">
        <f t="shared" si="83"/>
        <v>220</v>
      </c>
      <c r="R51" s="41">
        <f t="shared" si="84"/>
        <v>43</v>
      </c>
      <c r="S51" s="41">
        <f t="shared" si="85"/>
        <v>177</v>
      </c>
      <c r="T51" s="41">
        <f t="shared" si="86"/>
        <v>0</v>
      </c>
      <c r="U51" s="41">
        <f t="shared" si="87"/>
        <v>0</v>
      </c>
      <c r="V51" s="41">
        <f t="shared" si="88"/>
        <v>0</v>
      </c>
      <c r="W51" s="41">
        <f t="shared" si="68"/>
        <v>901</v>
      </c>
      <c r="X51" s="41">
        <v>681</v>
      </c>
      <c r="Y51" s="41">
        <f t="shared" si="78"/>
        <v>220</v>
      </c>
      <c r="Z51" s="41">
        <f>43</f>
        <v>43</v>
      </c>
      <c r="AA51" s="41">
        <f>177</f>
        <v>177</v>
      </c>
      <c r="AB51" s="41"/>
      <c r="AC51" s="41"/>
      <c r="AD51" s="41"/>
      <c r="AE51" s="41">
        <f t="shared" si="43"/>
        <v>0</v>
      </c>
      <c r="AF51" s="41"/>
      <c r="AG51" s="41">
        <f t="shared" si="56"/>
        <v>0</v>
      </c>
      <c r="AH51" s="41"/>
      <c r="AI51" s="41"/>
      <c r="AJ51" s="41"/>
      <c r="AK51" s="41"/>
      <c r="AL51" s="41"/>
      <c r="AM51" s="41">
        <f t="shared" ref="AM51:AM62" si="89">SUM(AN51:AO51)</f>
        <v>1413</v>
      </c>
      <c r="AN51" s="41">
        <v>1078</v>
      </c>
      <c r="AO51" s="41">
        <f>SUM(AP51:AS51)</f>
        <v>335</v>
      </c>
      <c r="AP51" s="41">
        <v>65</v>
      </c>
      <c r="AQ51" s="41">
        <v>270</v>
      </c>
      <c r="AR51" s="41"/>
      <c r="AS51" s="41"/>
      <c r="AT51" s="41"/>
      <c r="AU51" s="41">
        <f>SUM(AV51:AW51)</f>
        <v>0</v>
      </c>
      <c r="AV51" s="41"/>
      <c r="AW51" s="41"/>
      <c r="AX51" s="41"/>
      <c r="AY51" s="41"/>
      <c r="AZ51" s="41"/>
      <c r="BA51" s="41"/>
      <c r="BB51" s="41"/>
      <c r="BC51" s="41">
        <f t="shared" si="58"/>
        <v>2314</v>
      </c>
      <c r="BD51" s="41">
        <f t="shared" si="59"/>
        <v>1759</v>
      </c>
      <c r="BE51" s="41">
        <f t="shared" si="60"/>
        <v>555</v>
      </c>
      <c r="BF51" s="41">
        <f t="shared" si="61"/>
        <v>108</v>
      </c>
      <c r="BG51" s="41">
        <f t="shared" si="62"/>
        <v>447</v>
      </c>
      <c r="BH51" s="41">
        <f t="shared" si="63"/>
        <v>0</v>
      </c>
      <c r="BI51" s="41">
        <f t="shared" si="64"/>
        <v>0</v>
      </c>
      <c r="BJ51" s="41">
        <f t="shared" si="65"/>
        <v>0</v>
      </c>
      <c r="BK51" s="41">
        <f t="shared" ref="BK51:BK62" si="90">SUM(BL51:BM51)</f>
        <v>2207</v>
      </c>
      <c r="BL51" s="41">
        <v>1608</v>
      </c>
      <c r="BM51" s="41">
        <f t="shared" si="79"/>
        <v>599</v>
      </c>
      <c r="BN51" s="41">
        <v>152</v>
      </c>
      <c r="BO51" s="41">
        <v>447</v>
      </c>
      <c r="BP51" s="41"/>
      <c r="BQ51" s="41"/>
      <c r="BR51" s="41"/>
      <c r="BS51" s="50"/>
      <c r="BT51" s="182"/>
      <c r="BU51" s="200"/>
      <c r="BV51" s="201">
        <f t="shared" si="80"/>
        <v>220</v>
      </c>
      <c r="BW51" s="200"/>
      <c r="BX51" s="200"/>
      <c r="BY51" s="200"/>
      <c r="BZ51" s="200"/>
      <c r="CA51" s="200"/>
      <c r="CB51" s="200"/>
      <c r="CC51" s="200"/>
      <c r="CD51" s="86">
        <f t="shared" si="3"/>
        <v>1154</v>
      </c>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86">
        <f t="shared" si="4"/>
        <v>1154</v>
      </c>
    </row>
    <row r="52" spans="1:138" s="13" customFormat="1" ht="24.95" hidden="1" customHeight="1" outlineLevel="1">
      <c r="A52" s="48" t="s">
        <v>414</v>
      </c>
      <c r="B52" s="49" t="s">
        <v>2896</v>
      </c>
      <c r="C52" s="50"/>
      <c r="D52" s="41">
        <f t="shared" si="47"/>
        <v>5010</v>
      </c>
      <c r="E52" s="41">
        <f t="shared" si="48"/>
        <v>3739</v>
      </c>
      <c r="F52" s="41">
        <f t="shared" si="49"/>
        <v>1271</v>
      </c>
      <c r="G52" s="41">
        <f t="shared" si="50"/>
        <v>282</v>
      </c>
      <c r="H52" s="41">
        <f t="shared" si="51"/>
        <v>989</v>
      </c>
      <c r="I52" s="41">
        <f t="shared" si="52"/>
        <v>0</v>
      </c>
      <c r="J52" s="41">
        <f t="shared" si="53"/>
        <v>0</v>
      </c>
      <c r="K52" s="41">
        <f t="shared" si="54"/>
        <v>0</v>
      </c>
      <c r="L52" s="58">
        <f t="shared" si="7"/>
        <v>1390</v>
      </c>
      <c r="M52" s="58">
        <f t="shared" si="8"/>
        <v>1053</v>
      </c>
      <c r="N52" s="58">
        <f t="shared" si="9"/>
        <v>337</v>
      </c>
      <c r="O52" s="41">
        <f t="shared" si="81"/>
        <v>1390</v>
      </c>
      <c r="P52" s="41">
        <f t="shared" si="82"/>
        <v>1053</v>
      </c>
      <c r="Q52" s="41">
        <f t="shared" si="83"/>
        <v>337</v>
      </c>
      <c r="R52" s="41">
        <f t="shared" si="84"/>
        <v>65</v>
      </c>
      <c r="S52" s="41">
        <f t="shared" si="85"/>
        <v>272</v>
      </c>
      <c r="T52" s="41">
        <f t="shared" si="86"/>
        <v>0</v>
      </c>
      <c r="U52" s="41">
        <f t="shared" si="87"/>
        <v>0</v>
      </c>
      <c r="V52" s="41">
        <f t="shared" si="88"/>
        <v>0</v>
      </c>
      <c r="W52" s="41">
        <f t="shared" si="68"/>
        <v>1390</v>
      </c>
      <c r="X52" s="41">
        <v>1053</v>
      </c>
      <c r="Y52" s="41">
        <f t="shared" si="78"/>
        <v>337</v>
      </c>
      <c r="Z52" s="41">
        <f>65</f>
        <v>65</v>
      </c>
      <c r="AA52" s="41">
        <f>272</f>
        <v>272</v>
      </c>
      <c r="AB52" s="41"/>
      <c r="AC52" s="41"/>
      <c r="AD52" s="41"/>
      <c r="AE52" s="41">
        <f t="shared" si="43"/>
        <v>0</v>
      </c>
      <c r="AF52" s="41"/>
      <c r="AG52" s="41">
        <f t="shared" si="56"/>
        <v>0</v>
      </c>
      <c r="AH52" s="41"/>
      <c r="AI52" s="41"/>
      <c r="AJ52" s="41"/>
      <c r="AK52" s="41"/>
      <c r="AL52" s="41"/>
      <c r="AM52" s="41">
        <f t="shared" si="89"/>
        <v>1413</v>
      </c>
      <c r="AN52" s="41">
        <v>1078</v>
      </c>
      <c r="AO52" s="41">
        <f>SUM(AP52:AS52)</f>
        <v>335</v>
      </c>
      <c r="AP52" s="41">
        <v>65</v>
      </c>
      <c r="AQ52" s="41">
        <v>270</v>
      </c>
      <c r="AR52" s="41"/>
      <c r="AS52" s="41"/>
      <c r="AT52" s="41"/>
      <c r="AU52" s="41">
        <f>SUM(AV52:AW52)</f>
        <v>0</v>
      </c>
      <c r="AV52" s="41"/>
      <c r="AW52" s="41"/>
      <c r="AX52" s="41"/>
      <c r="AY52" s="41"/>
      <c r="AZ52" s="41"/>
      <c r="BA52" s="41"/>
      <c r="BB52" s="41"/>
      <c r="BC52" s="41">
        <f t="shared" si="58"/>
        <v>2803</v>
      </c>
      <c r="BD52" s="41">
        <f t="shared" si="59"/>
        <v>2131</v>
      </c>
      <c r="BE52" s="41">
        <f t="shared" si="60"/>
        <v>672</v>
      </c>
      <c r="BF52" s="41">
        <f t="shared" si="61"/>
        <v>130</v>
      </c>
      <c r="BG52" s="41">
        <f t="shared" si="62"/>
        <v>542</v>
      </c>
      <c r="BH52" s="41">
        <f t="shared" si="63"/>
        <v>0</v>
      </c>
      <c r="BI52" s="41">
        <f t="shared" si="64"/>
        <v>0</v>
      </c>
      <c r="BJ52" s="41">
        <f t="shared" si="65"/>
        <v>0</v>
      </c>
      <c r="BK52" s="41">
        <f t="shared" si="90"/>
        <v>2207</v>
      </c>
      <c r="BL52" s="41">
        <v>1608</v>
      </c>
      <c r="BM52" s="41">
        <f t="shared" si="79"/>
        <v>599</v>
      </c>
      <c r="BN52" s="41">
        <v>152</v>
      </c>
      <c r="BO52" s="41">
        <v>447</v>
      </c>
      <c r="BP52" s="41"/>
      <c r="BQ52" s="41"/>
      <c r="BR52" s="41"/>
      <c r="BS52" s="50"/>
      <c r="BT52" s="182"/>
      <c r="BU52" s="200"/>
      <c r="BV52" s="201">
        <f t="shared" si="80"/>
        <v>337</v>
      </c>
      <c r="BW52" s="200"/>
      <c r="BX52" s="200"/>
      <c r="BY52" s="200"/>
      <c r="BZ52" s="200"/>
      <c r="CA52" s="200"/>
      <c r="CB52" s="200"/>
      <c r="CC52" s="200"/>
      <c r="CD52" s="86">
        <f t="shared" si="3"/>
        <v>1271</v>
      </c>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86">
        <f t="shared" si="4"/>
        <v>1271</v>
      </c>
    </row>
    <row r="53" spans="1:138" s="13" customFormat="1" ht="24.95" customHeight="1" collapsed="1">
      <c r="A53" s="643" t="s">
        <v>222</v>
      </c>
      <c r="B53" s="49" t="s">
        <v>38</v>
      </c>
      <c r="C53" s="50">
        <v>9</v>
      </c>
      <c r="D53" s="41">
        <f t="shared" si="47"/>
        <v>58707</v>
      </c>
      <c r="E53" s="41">
        <f t="shared" si="48"/>
        <v>44612</v>
      </c>
      <c r="F53" s="41">
        <f t="shared" si="49"/>
        <v>14095</v>
      </c>
      <c r="G53" s="41">
        <f t="shared" si="50"/>
        <v>3122</v>
      </c>
      <c r="H53" s="41">
        <f t="shared" si="51"/>
        <v>10973</v>
      </c>
      <c r="I53" s="41">
        <f t="shared" si="52"/>
        <v>0</v>
      </c>
      <c r="J53" s="41">
        <f t="shared" si="53"/>
        <v>0</v>
      </c>
      <c r="K53" s="41">
        <f t="shared" si="54"/>
        <v>0</v>
      </c>
      <c r="L53" s="58">
        <f t="shared" si="7"/>
        <v>15039</v>
      </c>
      <c r="M53" s="58">
        <f t="shared" si="8"/>
        <v>11429</v>
      </c>
      <c r="N53" s="58">
        <f t="shared" si="9"/>
        <v>3610</v>
      </c>
      <c r="O53" s="41">
        <f t="shared" si="81"/>
        <v>15039</v>
      </c>
      <c r="P53" s="41">
        <f t="shared" si="82"/>
        <v>11429</v>
      </c>
      <c r="Q53" s="41">
        <f t="shared" si="83"/>
        <v>3610</v>
      </c>
      <c r="R53" s="41">
        <f t="shared" si="84"/>
        <v>719</v>
      </c>
      <c r="S53" s="41">
        <f t="shared" si="85"/>
        <v>2891</v>
      </c>
      <c r="T53" s="41">
        <f t="shared" si="86"/>
        <v>0</v>
      </c>
      <c r="U53" s="41">
        <f t="shared" si="87"/>
        <v>0</v>
      </c>
      <c r="V53" s="41">
        <f t="shared" si="88"/>
        <v>0</v>
      </c>
      <c r="W53" s="41">
        <f t="shared" si="68"/>
        <v>12855</v>
      </c>
      <c r="X53" s="41">
        <f t="shared" ref="X53:AD53" si="91">SUM(X54:X64)</f>
        <v>9724</v>
      </c>
      <c r="Y53" s="41">
        <f t="shared" si="91"/>
        <v>3131</v>
      </c>
      <c r="Z53" s="41">
        <f t="shared" si="91"/>
        <v>611</v>
      </c>
      <c r="AA53" s="41">
        <f t="shared" si="91"/>
        <v>2520</v>
      </c>
      <c r="AB53" s="41">
        <f t="shared" si="91"/>
        <v>0</v>
      </c>
      <c r="AC53" s="41">
        <f t="shared" si="91"/>
        <v>0</v>
      </c>
      <c r="AD53" s="41">
        <f t="shared" si="91"/>
        <v>0</v>
      </c>
      <c r="AE53" s="41">
        <f t="shared" si="43"/>
        <v>2184</v>
      </c>
      <c r="AF53" s="41">
        <v>1705</v>
      </c>
      <c r="AG53" s="41">
        <f t="shared" si="56"/>
        <v>479</v>
      </c>
      <c r="AH53" s="41">
        <v>108</v>
      </c>
      <c r="AI53" s="41">
        <v>371</v>
      </c>
      <c r="AJ53" s="41">
        <f>SUM(AJ54:AJ64)</f>
        <v>0</v>
      </c>
      <c r="AK53" s="41">
        <f>SUM(AK54:AK64)</f>
        <v>0</v>
      </c>
      <c r="AL53" s="41">
        <f>SUM(AL54:AL64)</f>
        <v>0</v>
      </c>
      <c r="AM53" s="41">
        <f t="shared" si="89"/>
        <v>12600</v>
      </c>
      <c r="AN53" s="41">
        <f>SUM(AN54:AN62)</f>
        <v>9612</v>
      </c>
      <c r="AO53" s="41">
        <f>SUM(AO54:AO62)</f>
        <v>2988</v>
      </c>
      <c r="AP53" s="41">
        <f>SUM(AP54:AP64)</f>
        <v>585</v>
      </c>
      <c r="AQ53" s="41">
        <f>SUM(AQ54:AQ64)</f>
        <v>2403</v>
      </c>
      <c r="AR53" s="41">
        <f>SUM(AR54:AR64)</f>
        <v>0</v>
      </c>
      <c r="AS53" s="41">
        <f>SUM(AS54:AS64)</f>
        <v>0</v>
      </c>
      <c r="AT53" s="41">
        <f>SUM(AT54:AT64)</f>
        <v>0</v>
      </c>
      <c r="AU53" s="41">
        <v>11385</v>
      </c>
      <c r="AV53" s="41">
        <v>9225</v>
      </c>
      <c r="AW53" s="41">
        <v>2160</v>
      </c>
      <c r="AX53" s="41">
        <v>468</v>
      </c>
      <c r="AY53" s="41">
        <v>1692</v>
      </c>
      <c r="AZ53" s="41">
        <f>SUM(AZ54:AZ64)</f>
        <v>0</v>
      </c>
      <c r="BA53" s="41">
        <f>SUM(BA54:BA64)</f>
        <v>0</v>
      </c>
      <c r="BB53" s="41">
        <f>SUM(BB54:BB64)</f>
        <v>0</v>
      </c>
      <c r="BC53" s="41">
        <f t="shared" si="58"/>
        <v>39024</v>
      </c>
      <c r="BD53" s="41">
        <f t="shared" si="59"/>
        <v>30266</v>
      </c>
      <c r="BE53" s="41">
        <f t="shared" si="60"/>
        <v>8758</v>
      </c>
      <c r="BF53" s="41">
        <f t="shared" si="61"/>
        <v>1772</v>
      </c>
      <c r="BG53" s="41">
        <f t="shared" si="62"/>
        <v>6986</v>
      </c>
      <c r="BH53" s="41">
        <f t="shared" si="63"/>
        <v>0</v>
      </c>
      <c r="BI53" s="41">
        <f t="shared" si="64"/>
        <v>0</v>
      </c>
      <c r="BJ53" s="41">
        <f t="shared" si="65"/>
        <v>0</v>
      </c>
      <c r="BK53" s="41">
        <f t="shared" si="90"/>
        <v>19683</v>
      </c>
      <c r="BL53" s="41">
        <f t="shared" ref="BL53:BR53" si="92">SUM(BL54:BL64)</f>
        <v>14346</v>
      </c>
      <c r="BM53" s="41">
        <f t="shared" si="92"/>
        <v>5337</v>
      </c>
      <c r="BN53" s="41">
        <f t="shared" si="92"/>
        <v>1350</v>
      </c>
      <c r="BO53" s="41">
        <f t="shared" si="92"/>
        <v>3987</v>
      </c>
      <c r="BP53" s="41">
        <f t="shared" si="92"/>
        <v>0</v>
      </c>
      <c r="BQ53" s="41">
        <f t="shared" si="92"/>
        <v>0</v>
      </c>
      <c r="BR53" s="41">
        <f t="shared" si="92"/>
        <v>0</v>
      </c>
      <c r="BS53" s="50"/>
      <c r="BT53" s="182"/>
      <c r="BU53" s="201">
        <f>X53+AF53++X107</f>
        <v>12185</v>
      </c>
      <c r="BV53" s="201">
        <f>Y53+AG53++Y107</f>
        <v>3846</v>
      </c>
      <c r="BW53" s="200"/>
      <c r="BX53" s="201">
        <f t="shared" ref="BX53:CC53" si="93">AN53+AN107</f>
        <v>11148</v>
      </c>
      <c r="BY53" s="201">
        <f t="shared" si="93"/>
        <v>3468</v>
      </c>
      <c r="BZ53" s="201">
        <f t="shared" si="93"/>
        <v>676</v>
      </c>
      <c r="CA53" s="201">
        <f t="shared" si="93"/>
        <v>2792</v>
      </c>
      <c r="CB53" s="201">
        <f t="shared" si="93"/>
        <v>0</v>
      </c>
      <c r="CC53" s="201">
        <f t="shared" si="93"/>
        <v>0</v>
      </c>
      <c r="CD53" s="86">
        <f t="shared" si="3"/>
        <v>14095</v>
      </c>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86">
        <f t="shared" si="4"/>
        <v>14095</v>
      </c>
    </row>
    <row r="54" spans="1:138" s="13" customFormat="1" ht="24.95" hidden="1" customHeight="1" outlineLevel="1">
      <c r="A54" s="48" t="s">
        <v>414</v>
      </c>
      <c r="B54" s="49" t="s">
        <v>2897</v>
      </c>
      <c r="C54" s="50"/>
      <c r="D54" s="41">
        <f t="shared" si="47"/>
        <v>4897</v>
      </c>
      <c r="E54" s="41">
        <f t="shared" si="48"/>
        <v>3653</v>
      </c>
      <c r="F54" s="41">
        <f t="shared" si="49"/>
        <v>1244</v>
      </c>
      <c r="G54" s="41">
        <f t="shared" si="50"/>
        <v>277</v>
      </c>
      <c r="H54" s="41">
        <f t="shared" si="51"/>
        <v>967</v>
      </c>
      <c r="I54" s="41">
        <f t="shared" si="52"/>
        <v>0</v>
      </c>
      <c r="J54" s="41">
        <f t="shared" si="53"/>
        <v>0</v>
      </c>
      <c r="K54" s="41">
        <f t="shared" si="54"/>
        <v>0</v>
      </c>
      <c r="L54" s="58">
        <f t="shared" si="7"/>
        <v>1310</v>
      </c>
      <c r="M54" s="58">
        <f t="shared" si="8"/>
        <v>991</v>
      </c>
      <c r="N54" s="58">
        <f t="shared" si="9"/>
        <v>319</v>
      </c>
      <c r="O54" s="41">
        <f t="shared" si="81"/>
        <v>1310</v>
      </c>
      <c r="P54" s="41">
        <f t="shared" si="82"/>
        <v>991</v>
      </c>
      <c r="Q54" s="41">
        <f t="shared" si="83"/>
        <v>319</v>
      </c>
      <c r="R54" s="41">
        <f t="shared" si="84"/>
        <v>62</v>
      </c>
      <c r="S54" s="41">
        <f t="shared" si="85"/>
        <v>257</v>
      </c>
      <c r="T54" s="41">
        <f t="shared" si="86"/>
        <v>0</v>
      </c>
      <c r="U54" s="41">
        <f t="shared" si="87"/>
        <v>0</v>
      </c>
      <c r="V54" s="41">
        <f t="shared" si="88"/>
        <v>0</v>
      </c>
      <c r="W54" s="41">
        <f t="shared" si="68"/>
        <v>1310</v>
      </c>
      <c r="X54" s="41">
        <v>991</v>
      </c>
      <c r="Y54" s="41">
        <f t="shared" ref="Y54:Y64" si="94">SUM(Z54:AC54)</f>
        <v>319</v>
      </c>
      <c r="Z54" s="41">
        <f>62</f>
        <v>62</v>
      </c>
      <c r="AA54" s="41">
        <f>257</f>
        <v>257</v>
      </c>
      <c r="AB54" s="41"/>
      <c r="AC54" s="41"/>
      <c r="AD54" s="41"/>
      <c r="AE54" s="41">
        <f t="shared" si="43"/>
        <v>0</v>
      </c>
      <c r="AF54" s="41"/>
      <c r="AG54" s="41">
        <f t="shared" si="56"/>
        <v>0</v>
      </c>
      <c r="AH54" s="41"/>
      <c r="AI54" s="41"/>
      <c r="AJ54" s="41"/>
      <c r="AK54" s="41"/>
      <c r="AL54" s="41"/>
      <c r="AM54" s="41">
        <f t="shared" si="89"/>
        <v>1400</v>
      </c>
      <c r="AN54" s="41">
        <v>1068</v>
      </c>
      <c r="AO54" s="41">
        <f t="shared" ref="AO54:AO62" si="95">SUM(AP54:AS54)</f>
        <v>332</v>
      </c>
      <c r="AP54" s="41">
        <v>65</v>
      </c>
      <c r="AQ54" s="41">
        <v>267</v>
      </c>
      <c r="AR54" s="41"/>
      <c r="AS54" s="41"/>
      <c r="AT54" s="41"/>
      <c r="AU54" s="41">
        <f t="shared" ref="AU54:AU62" si="96">SUM(AV54:AW54)</f>
        <v>0</v>
      </c>
      <c r="AV54" s="41"/>
      <c r="AW54" s="41"/>
      <c r="AX54" s="41"/>
      <c r="AY54" s="41"/>
      <c r="AZ54" s="41"/>
      <c r="BA54" s="41"/>
      <c r="BB54" s="41"/>
      <c r="BC54" s="41">
        <f t="shared" si="58"/>
        <v>2710</v>
      </c>
      <c r="BD54" s="41">
        <f t="shared" si="59"/>
        <v>2059</v>
      </c>
      <c r="BE54" s="41">
        <f t="shared" si="60"/>
        <v>651</v>
      </c>
      <c r="BF54" s="41">
        <f t="shared" si="61"/>
        <v>127</v>
      </c>
      <c r="BG54" s="41">
        <f t="shared" si="62"/>
        <v>524</v>
      </c>
      <c r="BH54" s="41">
        <f t="shared" si="63"/>
        <v>0</v>
      </c>
      <c r="BI54" s="41">
        <f t="shared" si="64"/>
        <v>0</v>
      </c>
      <c r="BJ54" s="41">
        <f t="shared" si="65"/>
        <v>0</v>
      </c>
      <c r="BK54" s="41">
        <f t="shared" si="90"/>
        <v>2187</v>
      </c>
      <c r="BL54" s="41">
        <v>1594</v>
      </c>
      <c r="BM54" s="41">
        <f t="shared" ref="BM54:BM64" si="97">SUM(BN54:BR54)</f>
        <v>593</v>
      </c>
      <c r="BN54" s="41">
        <v>150</v>
      </c>
      <c r="BO54" s="41">
        <v>443</v>
      </c>
      <c r="BP54" s="41"/>
      <c r="BQ54" s="41"/>
      <c r="BR54" s="41"/>
      <c r="BS54" s="50"/>
      <c r="BT54" s="182"/>
      <c r="BU54" s="200"/>
      <c r="BV54" s="201">
        <f t="shared" ref="BV54:BV64" si="98">Y54+AG54</f>
        <v>319</v>
      </c>
      <c r="BW54" s="200"/>
      <c r="BX54" s="200"/>
      <c r="BY54" s="200"/>
      <c r="BZ54" s="200"/>
      <c r="CA54" s="200"/>
      <c r="CB54" s="200"/>
      <c r="CC54" s="200"/>
      <c r="CD54" s="86">
        <f t="shared" si="3"/>
        <v>1244</v>
      </c>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86">
        <f t="shared" si="4"/>
        <v>1244</v>
      </c>
    </row>
    <row r="55" spans="1:138" s="13" customFormat="1" ht="24.95" hidden="1" customHeight="1" outlineLevel="1">
      <c r="A55" s="48" t="s">
        <v>414</v>
      </c>
      <c r="B55" s="49" t="s">
        <v>2898</v>
      </c>
      <c r="C55" s="50"/>
      <c r="D55" s="41">
        <f t="shared" si="47"/>
        <v>4978</v>
      </c>
      <c r="E55" s="41">
        <f t="shared" si="48"/>
        <v>3715</v>
      </c>
      <c r="F55" s="41">
        <f t="shared" si="49"/>
        <v>1263</v>
      </c>
      <c r="G55" s="41">
        <f t="shared" si="50"/>
        <v>281</v>
      </c>
      <c r="H55" s="41">
        <f t="shared" si="51"/>
        <v>982</v>
      </c>
      <c r="I55" s="41">
        <f t="shared" si="52"/>
        <v>0</v>
      </c>
      <c r="J55" s="41">
        <f t="shared" si="53"/>
        <v>0</v>
      </c>
      <c r="K55" s="41">
        <f t="shared" si="54"/>
        <v>0</v>
      </c>
      <c r="L55" s="58">
        <f t="shared" si="7"/>
        <v>1391</v>
      </c>
      <c r="M55" s="58">
        <f t="shared" si="8"/>
        <v>1053</v>
      </c>
      <c r="N55" s="58">
        <f t="shared" si="9"/>
        <v>338</v>
      </c>
      <c r="O55" s="41">
        <f t="shared" si="81"/>
        <v>1391</v>
      </c>
      <c r="P55" s="41">
        <f t="shared" si="82"/>
        <v>1053</v>
      </c>
      <c r="Q55" s="41">
        <f t="shared" si="83"/>
        <v>338</v>
      </c>
      <c r="R55" s="41">
        <f t="shared" si="84"/>
        <v>66</v>
      </c>
      <c r="S55" s="41">
        <f t="shared" si="85"/>
        <v>272</v>
      </c>
      <c r="T55" s="41">
        <f t="shared" si="86"/>
        <v>0</v>
      </c>
      <c r="U55" s="41">
        <f t="shared" si="87"/>
        <v>0</v>
      </c>
      <c r="V55" s="41">
        <f t="shared" si="88"/>
        <v>0</v>
      </c>
      <c r="W55" s="41">
        <f t="shared" si="68"/>
        <v>1391</v>
      </c>
      <c r="X55" s="41">
        <v>1053</v>
      </c>
      <c r="Y55" s="41">
        <f t="shared" si="94"/>
        <v>338</v>
      </c>
      <c r="Z55" s="41">
        <f>66</f>
        <v>66</v>
      </c>
      <c r="AA55" s="41">
        <f>272</f>
        <v>272</v>
      </c>
      <c r="AB55" s="41"/>
      <c r="AC55" s="41"/>
      <c r="AD55" s="41"/>
      <c r="AE55" s="41">
        <f t="shared" si="43"/>
        <v>0</v>
      </c>
      <c r="AF55" s="41"/>
      <c r="AG55" s="41">
        <f t="shared" si="56"/>
        <v>0</v>
      </c>
      <c r="AH55" s="41"/>
      <c r="AI55" s="41"/>
      <c r="AJ55" s="41"/>
      <c r="AK55" s="41"/>
      <c r="AL55" s="41"/>
      <c r="AM55" s="41">
        <f t="shared" si="89"/>
        <v>1400</v>
      </c>
      <c r="AN55" s="41">
        <v>1068</v>
      </c>
      <c r="AO55" s="41">
        <f t="shared" si="95"/>
        <v>332</v>
      </c>
      <c r="AP55" s="41">
        <v>65</v>
      </c>
      <c r="AQ55" s="41">
        <v>267</v>
      </c>
      <c r="AR55" s="41"/>
      <c r="AS55" s="41"/>
      <c r="AT55" s="41"/>
      <c r="AU55" s="41">
        <f t="shared" si="96"/>
        <v>0</v>
      </c>
      <c r="AV55" s="41"/>
      <c r="AW55" s="41"/>
      <c r="AX55" s="41"/>
      <c r="AY55" s="41"/>
      <c r="AZ55" s="41"/>
      <c r="BA55" s="41"/>
      <c r="BB55" s="41"/>
      <c r="BC55" s="41">
        <f t="shared" si="58"/>
        <v>2791</v>
      </c>
      <c r="BD55" s="41">
        <f t="shared" si="59"/>
        <v>2121</v>
      </c>
      <c r="BE55" s="41">
        <f t="shared" si="60"/>
        <v>670</v>
      </c>
      <c r="BF55" s="41">
        <f t="shared" si="61"/>
        <v>131</v>
      </c>
      <c r="BG55" s="41">
        <f t="shared" si="62"/>
        <v>539</v>
      </c>
      <c r="BH55" s="41">
        <f t="shared" si="63"/>
        <v>0</v>
      </c>
      <c r="BI55" s="41">
        <f t="shared" si="64"/>
        <v>0</v>
      </c>
      <c r="BJ55" s="41">
        <f t="shared" si="65"/>
        <v>0</v>
      </c>
      <c r="BK55" s="41">
        <f t="shared" si="90"/>
        <v>2187</v>
      </c>
      <c r="BL55" s="41">
        <v>1594</v>
      </c>
      <c r="BM55" s="41">
        <f t="shared" si="97"/>
        <v>593</v>
      </c>
      <c r="BN55" s="41">
        <v>150</v>
      </c>
      <c r="BO55" s="41">
        <v>443</v>
      </c>
      <c r="BP55" s="41"/>
      <c r="BQ55" s="41"/>
      <c r="BR55" s="41"/>
      <c r="BS55" s="50"/>
      <c r="BT55" s="182"/>
      <c r="BU55" s="200"/>
      <c r="BV55" s="201">
        <f t="shared" si="98"/>
        <v>338</v>
      </c>
      <c r="BW55" s="200"/>
      <c r="BX55" s="200"/>
      <c r="BY55" s="200"/>
      <c r="BZ55" s="200"/>
      <c r="CA55" s="200"/>
      <c r="CB55" s="200"/>
      <c r="CC55" s="200"/>
      <c r="CD55" s="86">
        <f t="shared" si="3"/>
        <v>1263</v>
      </c>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86">
        <f t="shared" si="4"/>
        <v>1263</v>
      </c>
    </row>
    <row r="56" spans="1:138" s="13" customFormat="1" ht="24.95" hidden="1" customHeight="1" outlineLevel="1">
      <c r="A56" s="48" t="s">
        <v>414</v>
      </c>
      <c r="B56" s="49" t="s">
        <v>2899</v>
      </c>
      <c r="C56" s="50"/>
      <c r="D56" s="41">
        <f t="shared" si="47"/>
        <v>4652</v>
      </c>
      <c r="E56" s="41">
        <f t="shared" si="48"/>
        <v>3467</v>
      </c>
      <c r="F56" s="41">
        <f t="shared" si="49"/>
        <v>1185</v>
      </c>
      <c r="G56" s="41">
        <f t="shared" si="50"/>
        <v>266</v>
      </c>
      <c r="H56" s="41">
        <f t="shared" si="51"/>
        <v>919</v>
      </c>
      <c r="I56" s="41">
        <f t="shared" si="52"/>
        <v>0</v>
      </c>
      <c r="J56" s="41">
        <f t="shared" si="53"/>
        <v>0</v>
      </c>
      <c r="K56" s="41">
        <f t="shared" si="54"/>
        <v>0</v>
      </c>
      <c r="L56" s="58">
        <f t="shared" si="7"/>
        <v>1065</v>
      </c>
      <c r="M56" s="58">
        <f t="shared" si="8"/>
        <v>805</v>
      </c>
      <c r="N56" s="58">
        <f t="shared" si="9"/>
        <v>260</v>
      </c>
      <c r="O56" s="41">
        <f t="shared" si="81"/>
        <v>1065</v>
      </c>
      <c r="P56" s="41">
        <f t="shared" si="82"/>
        <v>805</v>
      </c>
      <c r="Q56" s="41">
        <f t="shared" si="83"/>
        <v>260</v>
      </c>
      <c r="R56" s="41">
        <f t="shared" si="84"/>
        <v>51</v>
      </c>
      <c r="S56" s="41">
        <f t="shared" si="85"/>
        <v>209</v>
      </c>
      <c r="T56" s="41">
        <f t="shared" si="86"/>
        <v>0</v>
      </c>
      <c r="U56" s="41">
        <f t="shared" si="87"/>
        <v>0</v>
      </c>
      <c r="V56" s="41">
        <f t="shared" si="88"/>
        <v>0</v>
      </c>
      <c r="W56" s="41">
        <f t="shared" si="68"/>
        <v>1065</v>
      </c>
      <c r="X56" s="41">
        <v>805</v>
      </c>
      <c r="Y56" s="41">
        <f t="shared" si="94"/>
        <v>260</v>
      </c>
      <c r="Z56" s="41">
        <f>51</f>
        <v>51</v>
      </c>
      <c r="AA56" s="41">
        <f>209</f>
        <v>209</v>
      </c>
      <c r="AB56" s="41"/>
      <c r="AC56" s="41"/>
      <c r="AD56" s="41"/>
      <c r="AE56" s="41">
        <f t="shared" si="43"/>
        <v>0</v>
      </c>
      <c r="AF56" s="41"/>
      <c r="AG56" s="41">
        <f t="shared" si="56"/>
        <v>0</v>
      </c>
      <c r="AH56" s="41"/>
      <c r="AI56" s="41"/>
      <c r="AJ56" s="41"/>
      <c r="AK56" s="41"/>
      <c r="AL56" s="41"/>
      <c r="AM56" s="41">
        <f t="shared" si="89"/>
        <v>1400</v>
      </c>
      <c r="AN56" s="41">
        <v>1068</v>
      </c>
      <c r="AO56" s="41">
        <f t="shared" si="95"/>
        <v>332</v>
      </c>
      <c r="AP56" s="41">
        <v>65</v>
      </c>
      <c r="AQ56" s="41">
        <v>267</v>
      </c>
      <c r="AR56" s="41"/>
      <c r="AS56" s="41"/>
      <c r="AT56" s="41"/>
      <c r="AU56" s="41">
        <f t="shared" si="96"/>
        <v>0</v>
      </c>
      <c r="AV56" s="41"/>
      <c r="AW56" s="41"/>
      <c r="AX56" s="41"/>
      <c r="AY56" s="41"/>
      <c r="AZ56" s="41"/>
      <c r="BA56" s="41"/>
      <c r="BB56" s="41"/>
      <c r="BC56" s="41">
        <f t="shared" si="58"/>
        <v>2465</v>
      </c>
      <c r="BD56" s="41">
        <f t="shared" si="59"/>
        <v>1873</v>
      </c>
      <c r="BE56" s="41">
        <f t="shared" si="60"/>
        <v>592</v>
      </c>
      <c r="BF56" s="41">
        <f t="shared" si="61"/>
        <v>116</v>
      </c>
      <c r="BG56" s="41">
        <f t="shared" si="62"/>
        <v>476</v>
      </c>
      <c r="BH56" s="41">
        <f t="shared" si="63"/>
        <v>0</v>
      </c>
      <c r="BI56" s="41">
        <f t="shared" si="64"/>
        <v>0</v>
      </c>
      <c r="BJ56" s="41">
        <f t="shared" si="65"/>
        <v>0</v>
      </c>
      <c r="BK56" s="41">
        <f t="shared" si="90"/>
        <v>2187</v>
      </c>
      <c r="BL56" s="41">
        <v>1594</v>
      </c>
      <c r="BM56" s="41">
        <f t="shared" si="97"/>
        <v>593</v>
      </c>
      <c r="BN56" s="41">
        <v>150</v>
      </c>
      <c r="BO56" s="41">
        <v>443</v>
      </c>
      <c r="BP56" s="41"/>
      <c r="BQ56" s="41"/>
      <c r="BR56" s="41"/>
      <c r="BS56" s="50"/>
      <c r="BT56" s="182"/>
      <c r="BU56" s="200"/>
      <c r="BV56" s="201">
        <f t="shared" si="98"/>
        <v>260</v>
      </c>
      <c r="BW56" s="200"/>
      <c r="BX56" s="200"/>
      <c r="BY56" s="200"/>
      <c r="BZ56" s="200"/>
      <c r="CA56" s="200"/>
      <c r="CB56" s="200"/>
      <c r="CC56" s="200"/>
      <c r="CD56" s="86">
        <f t="shared" si="3"/>
        <v>1185</v>
      </c>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86">
        <f t="shared" si="4"/>
        <v>1185</v>
      </c>
    </row>
    <row r="57" spans="1:138" s="13" customFormat="1" ht="24.95" hidden="1" customHeight="1" outlineLevel="1">
      <c r="A57" s="48" t="s">
        <v>414</v>
      </c>
      <c r="B57" s="49" t="s">
        <v>2900</v>
      </c>
      <c r="C57" s="50"/>
      <c r="D57" s="41">
        <f t="shared" si="47"/>
        <v>4570</v>
      </c>
      <c r="E57" s="41">
        <f t="shared" si="48"/>
        <v>3405</v>
      </c>
      <c r="F57" s="41">
        <f t="shared" si="49"/>
        <v>1165</v>
      </c>
      <c r="G57" s="41">
        <f t="shared" si="50"/>
        <v>262</v>
      </c>
      <c r="H57" s="41">
        <f t="shared" si="51"/>
        <v>903</v>
      </c>
      <c r="I57" s="41">
        <f t="shared" si="52"/>
        <v>0</v>
      </c>
      <c r="J57" s="41">
        <f t="shared" si="53"/>
        <v>0</v>
      </c>
      <c r="K57" s="41">
        <f t="shared" si="54"/>
        <v>0</v>
      </c>
      <c r="L57" s="58">
        <f t="shared" si="7"/>
        <v>983</v>
      </c>
      <c r="M57" s="58">
        <f t="shared" si="8"/>
        <v>743</v>
      </c>
      <c r="N57" s="58">
        <f t="shared" si="9"/>
        <v>240</v>
      </c>
      <c r="O57" s="41">
        <f t="shared" si="81"/>
        <v>983</v>
      </c>
      <c r="P57" s="41">
        <f t="shared" si="82"/>
        <v>743</v>
      </c>
      <c r="Q57" s="41">
        <f t="shared" si="83"/>
        <v>240</v>
      </c>
      <c r="R57" s="41">
        <f t="shared" si="84"/>
        <v>47</v>
      </c>
      <c r="S57" s="41">
        <f t="shared" si="85"/>
        <v>193</v>
      </c>
      <c r="T57" s="41">
        <f t="shared" si="86"/>
        <v>0</v>
      </c>
      <c r="U57" s="41">
        <f t="shared" si="87"/>
        <v>0</v>
      </c>
      <c r="V57" s="41">
        <f t="shared" si="88"/>
        <v>0</v>
      </c>
      <c r="W57" s="41">
        <f t="shared" si="68"/>
        <v>983</v>
      </c>
      <c r="X57" s="41">
        <v>743</v>
      </c>
      <c r="Y57" s="41">
        <f t="shared" si="94"/>
        <v>240</v>
      </c>
      <c r="Z57" s="41">
        <f>47</f>
        <v>47</v>
      </c>
      <c r="AA57" s="41">
        <f>193</f>
        <v>193</v>
      </c>
      <c r="AB57" s="41"/>
      <c r="AC57" s="41"/>
      <c r="AD57" s="41"/>
      <c r="AE57" s="41">
        <f t="shared" si="43"/>
        <v>0</v>
      </c>
      <c r="AF57" s="41"/>
      <c r="AG57" s="41">
        <f t="shared" si="56"/>
        <v>0</v>
      </c>
      <c r="AH57" s="41"/>
      <c r="AI57" s="41"/>
      <c r="AJ57" s="41"/>
      <c r="AK57" s="41"/>
      <c r="AL57" s="41"/>
      <c r="AM57" s="41">
        <f t="shared" si="89"/>
        <v>1400</v>
      </c>
      <c r="AN57" s="41">
        <v>1068</v>
      </c>
      <c r="AO57" s="41">
        <f t="shared" si="95"/>
        <v>332</v>
      </c>
      <c r="AP57" s="41">
        <v>65</v>
      </c>
      <c r="AQ57" s="41">
        <v>267</v>
      </c>
      <c r="AR57" s="41"/>
      <c r="AS57" s="41"/>
      <c r="AT57" s="41"/>
      <c r="AU57" s="41">
        <f t="shared" si="96"/>
        <v>0</v>
      </c>
      <c r="AV57" s="41"/>
      <c r="AW57" s="41"/>
      <c r="AX57" s="41"/>
      <c r="AY57" s="41"/>
      <c r="AZ57" s="41"/>
      <c r="BA57" s="41"/>
      <c r="BB57" s="41"/>
      <c r="BC57" s="41">
        <f t="shared" si="58"/>
        <v>2383</v>
      </c>
      <c r="BD57" s="41">
        <f t="shared" si="59"/>
        <v>1811</v>
      </c>
      <c r="BE57" s="41">
        <f t="shared" si="60"/>
        <v>572</v>
      </c>
      <c r="BF57" s="41">
        <f t="shared" si="61"/>
        <v>112</v>
      </c>
      <c r="BG57" s="41">
        <f t="shared" si="62"/>
        <v>460</v>
      </c>
      <c r="BH57" s="41">
        <f t="shared" si="63"/>
        <v>0</v>
      </c>
      <c r="BI57" s="41">
        <f t="shared" si="64"/>
        <v>0</v>
      </c>
      <c r="BJ57" s="41">
        <f t="shared" si="65"/>
        <v>0</v>
      </c>
      <c r="BK57" s="41">
        <f t="shared" si="90"/>
        <v>2187</v>
      </c>
      <c r="BL57" s="41">
        <v>1594</v>
      </c>
      <c r="BM57" s="41">
        <f t="shared" si="97"/>
        <v>593</v>
      </c>
      <c r="BN57" s="41">
        <v>150</v>
      </c>
      <c r="BO57" s="41">
        <v>443</v>
      </c>
      <c r="BP57" s="41"/>
      <c r="BQ57" s="41"/>
      <c r="BR57" s="41"/>
      <c r="BS57" s="50"/>
      <c r="BT57" s="182"/>
      <c r="BU57" s="200"/>
      <c r="BV57" s="201">
        <f t="shared" si="98"/>
        <v>240</v>
      </c>
      <c r="BW57" s="200"/>
      <c r="BX57" s="200"/>
      <c r="BY57" s="200"/>
      <c r="BZ57" s="200"/>
      <c r="CA57" s="200"/>
      <c r="CB57" s="200"/>
      <c r="CC57" s="200"/>
      <c r="CD57" s="86">
        <f t="shared" si="3"/>
        <v>1165</v>
      </c>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86">
        <f t="shared" si="4"/>
        <v>1165</v>
      </c>
    </row>
    <row r="58" spans="1:138" s="13" customFormat="1" ht="24.95" hidden="1" customHeight="1" outlineLevel="1">
      <c r="A58" s="48" t="s">
        <v>414</v>
      </c>
      <c r="B58" s="49" t="s">
        <v>2901</v>
      </c>
      <c r="C58" s="50"/>
      <c r="D58" s="41">
        <f t="shared" si="47"/>
        <v>4488</v>
      </c>
      <c r="E58" s="41">
        <f t="shared" si="48"/>
        <v>3343</v>
      </c>
      <c r="F58" s="41">
        <f t="shared" si="49"/>
        <v>1145</v>
      </c>
      <c r="G58" s="41">
        <f t="shared" si="50"/>
        <v>258</v>
      </c>
      <c r="H58" s="41">
        <f t="shared" si="51"/>
        <v>887</v>
      </c>
      <c r="I58" s="41">
        <f t="shared" si="52"/>
        <v>0</v>
      </c>
      <c r="J58" s="41">
        <f t="shared" si="53"/>
        <v>0</v>
      </c>
      <c r="K58" s="41">
        <f t="shared" si="54"/>
        <v>0</v>
      </c>
      <c r="L58" s="58">
        <f t="shared" si="7"/>
        <v>901</v>
      </c>
      <c r="M58" s="58">
        <f t="shared" si="8"/>
        <v>681</v>
      </c>
      <c r="N58" s="58">
        <f t="shared" si="9"/>
        <v>220</v>
      </c>
      <c r="O58" s="41">
        <f t="shared" si="81"/>
        <v>901</v>
      </c>
      <c r="P58" s="41">
        <f t="shared" si="82"/>
        <v>681</v>
      </c>
      <c r="Q58" s="41">
        <f t="shared" si="83"/>
        <v>220</v>
      </c>
      <c r="R58" s="41">
        <f t="shared" si="84"/>
        <v>43</v>
      </c>
      <c r="S58" s="41">
        <f t="shared" si="85"/>
        <v>177</v>
      </c>
      <c r="T58" s="41">
        <f t="shared" si="86"/>
        <v>0</v>
      </c>
      <c r="U58" s="41">
        <f t="shared" si="87"/>
        <v>0</v>
      </c>
      <c r="V58" s="41">
        <f t="shared" si="88"/>
        <v>0</v>
      </c>
      <c r="W58" s="41">
        <f t="shared" si="68"/>
        <v>901</v>
      </c>
      <c r="X58" s="41">
        <v>681</v>
      </c>
      <c r="Y58" s="41">
        <f t="shared" si="94"/>
        <v>220</v>
      </c>
      <c r="Z58" s="41">
        <f>43</f>
        <v>43</v>
      </c>
      <c r="AA58" s="41">
        <f>177</f>
        <v>177</v>
      </c>
      <c r="AB58" s="41"/>
      <c r="AC58" s="41"/>
      <c r="AD58" s="41"/>
      <c r="AE58" s="41">
        <f t="shared" si="43"/>
        <v>0</v>
      </c>
      <c r="AF58" s="41"/>
      <c r="AG58" s="41">
        <f t="shared" si="56"/>
        <v>0</v>
      </c>
      <c r="AH58" s="41"/>
      <c r="AI58" s="41"/>
      <c r="AJ58" s="41"/>
      <c r="AK58" s="41"/>
      <c r="AL58" s="41"/>
      <c r="AM58" s="41">
        <f t="shared" si="89"/>
        <v>1400</v>
      </c>
      <c r="AN58" s="41">
        <v>1068</v>
      </c>
      <c r="AO58" s="41">
        <f t="shared" si="95"/>
        <v>332</v>
      </c>
      <c r="AP58" s="41">
        <v>65</v>
      </c>
      <c r="AQ58" s="41">
        <v>267</v>
      </c>
      <c r="AR58" s="41"/>
      <c r="AS58" s="41"/>
      <c r="AT58" s="41"/>
      <c r="AU58" s="41">
        <f t="shared" si="96"/>
        <v>0</v>
      </c>
      <c r="AV58" s="41"/>
      <c r="AW58" s="41"/>
      <c r="AX58" s="41"/>
      <c r="AY58" s="41"/>
      <c r="AZ58" s="41"/>
      <c r="BA58" s="41"/>
      <c r="BB58" s="41"/>
      <c r="BC58" s="41">
        <f t="shared" si="58"/>
        <v>2301</v>
      </c>
      <c r="BD58" s="41">
        <f t="shared" si="59"/>
        <v>1749</v>
      </c>
      <c r="BE58" s="41">
        <f t="shared" si="60"/>
        <v>552</v>
      </c>
      <c r="BF58" s="41">
        <f t="shared" si="61"/>
        <v>108</v>
      </c>
      <c r="BG58" s="41">
        <f t="shared" si="62"/>
        <v>444</v>
      </c>
      <c r="BH58" s="41">
        <f t="shared" si="63"/>
        <v>0</v>
      </c>
      <c r="BI58" s="41">
        <f t="shared" si="64"/>
        <v>0</v>
      </c>
      <c r="BJ58" s="41">
        <f t="shared" si="65"/>
        <v>0</v>
      </c>
      <c r="BK58" s="41">
        <f t="shared" si="90"/>
        <v>2187</v>
      </c>
      <c r="BL58" s="41">
        <v>1594</v>
      </c>
      <c r="BM58" s="41">
        <f t="shared" si="97"/>
        <v>593</v>
      </c>
      <c r="BN58" s="41">
        <v>150</v>
      </c>
      <c r="BO58" s="41">
        <v>443</v>
      </c>
      <c r="BP58" s="41"/>
      <c r="BQ58" s="41"/>
      <c r="BR58" s="41"/>
      <c r="BS58" s="50"/>
      <c r="BT58" s="182"/>
      <c r="BU58" s="200"/>
      <c r="BV58" s="201">
        <f t="shared" si="98"/>
        <v>220</v>
      </c>
      <c r="BW58" s="200"/>
      <c r="BX58" s="200"/>
      <c r="BY58" s="200"/>
      <c r="BZ58" s="200"/>
      <c r="CA58" s="200"/>
      <c r="CB58" s="200"/>
      <c r="CC58" s="200"/>
      <c r="CD58" s="86">
        <f t="shared" si="3"/>
        <v>1145</v>
      </c>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86">
        <f t="shared" si="4"/>
        <v>1145</v>
      </c>
    </row>
    <row r="59" spans="1:138" s="13" customFormat="1" ht="24.95" hidden="1" customHeight="1" outlineLevel="1">
      <c r="A59" s="48" t="s">
        <v>414</v>
      </c>
      <c r="B59" s="49" t="s">
        <v>2902</v>
      </c>
      <c r="C59" s="50"/>
      <c r="D59" s="41">
        <f t="shared" si="47"/>
        <v>4407</v>
      </c>
      <c r="E59" s="41">
        <f t="shared" si="48"/>
        <v>3282</v>
      </c>
      <c r="F59" s="41">
        <f t="shared" si="49"/>
        <v>1125</v>
      </c>
      <c r="G59" s="41">
        <f t="shared" si="50"/>
        <v>254</v>
      </c>
      <c r="H59" s="41">
        <f t="shared" si="51"/>
        <v>871</v>
      </c>
      <c r="I59" s="41">
        <f t="shared" si="52"/>
        <v>0</v>
      </c>
      <c r="J59" s="41">
        <f t="shared" si="53"/>
        <v>0</v>
      </c>
      <c r="K59" s="41">
        <f t="shared" si="54"/>
        <v>0</v>
      </c>
      <c r="L59" s="58">
        <f t="shared" si="7"/>
        <v>820</v>
      </c>
      <c r="M59" s="58">
        <f t="shared" si="8"/>
        <v>620</v>
      </c>
      <c r="N59" s="58">
        <f t="shared" si="9"/>
        <v>200</v>
      </c>
      <c r="O59" s="41">
        <f t="shared" si="81"/>
        <v>820</v>
      </c>
      <c r="P59" s="41">
        <f t="shared" si="82"/>
        <v>620</v>
      </c>
      <c r="Q59" s="41">
        <f t="shared" si="83"/>
        <v>200</v>
      </c>
      <c r="R59" s="41">
        <f t="shared" si="84"/>
        <v>39</v>
      </c>
      <c r="S59" s="41">
        <f t="shared" si="85"/>
        <v>161</v>
      </c>
      <c r="T59" s="41">
        <f t="shared" si="86"/>
        <v>0</v>
      </c>
      <c r="U59" s="41">
        <f t="shared" si="87"/>
        <v>0</v>
      </c>
      <c r="V59" s="41">
        <f t="shared" si="88"/>
        <v>0</v>
      </c>
      <c r="W59" s="41">
        <f t="shared" si="68"/>
        <v>820</v>
      </c>
      <c r="X59" s="41">
        <v>620</v>
      </c>
      <c r="Y59" s="41">
        <f t="shared" si="94"/>
        <v>200</v>
      </c>
      <c r="Z59" s="41">
        <f>39</f>
        <v>39</v>
      </c>
      <c r="AA59" s="41">
        <f>161</f>
        <v>161</v>
      </c>
      <c r="AB59" s="41"/>
      <c r="AC59" s="41"/>
      <c r="AD59" s="41"/>
      <c r="AE59" s="41">
        <f t="shared" ref="AE59:AE90" si="99">SUM(AF59:AG59)</f>
        <v>0</v>
      </c>
      <c r="AF59" s="41"/>
      <c r="AG59" s="41">
        <f t="shared" si="56"/>
        <v>0</v>
      </c>
      <c r="AH59" s="41"/>
      <c r="AI59" s="41"/>
      <c r="AJ59" s="41"/>
      <c r="AK59" s="41"/>
      <c r="AL59" s="41"/>
      <c r="AM59" s="41">
        <f t="shared" si="89"/>
        <v>1400</v>
      </c>
      <c r="AN59" s="41">
        <v>1068</v>
      </c>
      <c r="AO59" s="41">
        <f t="shared" si="95"/>
        <v>332</v>
      </c>
      <c r="AP59" s="41">
        <v>65</v>
      </c>
      <c r="AQ59" s="41">
        <v>267</v>
      </c>
      <c r="AR59" s="41"/>
      <c r="AS59" s="41"/>
      <c r="AT59" s="41"/>
      <c r="AU59" s="41">
        <f t="shared" si="96"/>
        <v>0</v>
      </c>
      <c r="AV59" s="41"/>
      <c r="AW59" s="41"/>
      <c r="AX59" s="41"/>
      <c r="AY59" s="41"/>
      <c r="AZ59" s="41"/>
      <c r="BA59" s="41"/>
      <c r="BB59" s="41"/>
      <c r="BC59" s="41">
        <f t="shared" si="58"/>
        <v>2220</v>
      </c>
      <c r="BD59" s="41">
        <f t="shared" si="59"/>
        <v>1688</v>
      </c>
      <c r="BE59" s="41">
        <f t="shared" si="60"/>
        <v>532</v>
      </c>
      <c r="BF59" s="41">
        <f t="shared" si="61"/>
        <v>104</v>
      </c>
      <c r="BG59" s="41">
        <f t="shared" si="62"/>
        <v>428</v>
      </c>
      <c r="BH59" s="41">
        <f t="shared" si="63"/>
        <v>0</v>
      </c>
      <c r="BI59" s="41">
        <f t="shared" si="64"/>
        <v>0</v>
      </c>
      <c r="BJ59" s="41">
        <f t="shared" si="65"/>
        <v>0</v>
      </c>
      <c r="BK59" s="41">
        <f t="shared" si="90"/>
        <v>2187</v>
      </c>
      <c r="BL59" s="41">
        <v>1594</v>
      </c>
      <c r="BM59" s="41">
        <f t="shared" si="97"/>
        <v>593</v>
      </c>
      <c r="BN59" s="41">
        <v>150</v>
      </c>
      <c r="BO59" s="41">
        <v>443</v>
      </c>
      <c r="BP59" s="41"/>
      <c r="BQ59" s="41"/>
      <c r="BR59" s="41"/>
      <c r="BS59" s="50"/>
      <c r="BT59" s="182"/>
      <c r="BU59" s="200"/>
      <c r="BV59" s="201">
        <f t="shared" si="98"/>
        <v>200</v>
      </c>
      <c r="BW59" s="200"/>
      <c r="BX59" s="200"/>
      <c r="BY59" s="200"/>
      <c r="BZ59" s="200"/>
      <c r="CA59" s="200"/>
      <c r="CB59" s="200"/>
      <c r="CC59" s="200"/>
      <c r="CD59" s="86">
        <f t="shared" si="3"/>
        <v>1125</v>
      </c>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86">
        <f t="shared" si="4"/>
        <v>1125</v>
      </c>
    </row>
    <row r="60" spans="1:138" s="13" customFormat="1" ht="24.95" hidden="1" customHeight="1" outlineLevel="1">
      <c r="A60" s="48" t="s">
        <v>414</v>
      </c>
      <c r="B60" s="49" t="s">
        <v>2903</v>
      </c>
      <c r="C60" s="50"/>
      <c r="D60" s="41">
        <f t="shared" si="47"/>
        <v>4652</v>
      </c>
      <c r="E60" s="41">
        <f t="shared" si="48"/>
        <v>3467</v>
      </c>
      <c r="F60" s="41">
        <f t="shared" si="49"/>
        <v>1185</v>
      </c>
      <c r="G60" s="41">
        <f t="shared" si="50"/>
        <v>266</v>
      </c>
      <c r="H60" s="41">
        <f t="shared" si="51"/>
        <v>919</v>
      </c>
      <c r="I60" s="41">
        <f t="shared" si="52"/>
        <v>0</v>
      </c>
      <c r="J60" s="41">
        <f t="shared" si="53"/>
        <v>0</v>
      </c>
      <c r="K60" s="41">
        <f t="shared" si="54"/>
        <v>0</v>
      </c>
      <c r="L60" s="58">
        <f t="shared" si="7"/>
        <v>1065</v>
      </c>
      <c r="M60" s="58">
        <f t="shared" si="8"/>
        <v>805</v>
      </c>
      <c r="N60" s="58">
        <f t="shared" si="9"/>
        <v>260</v>
      </c>
      <c r="O60" s="41">
        <f t="shared" si="81"/>
        <v>1065</v>
      </c>
      <c r="P60" s="41">
        <f t="shared" si="82"/>
        <v>805</v>
      </c>
      <c r="Q60" s="41">
        <f t="shared" si="83"/>
        <v>260</v>
      </c>
      <c r="R60" s="41">
        <f t="shared" si="84"/>
        <v>51</v>
      </c>
      <c r="S60" s="41">
        <f t="shared" si="85"/>
        <v>209</v>
      </c>
      <c r="T60" s="41">
        <f t="shared" si="86"/>
        <v>0</v>
      </c>
      <c r="U60" s="41">
        <f t="shared" si="87"/>
        <v>0</v>
      </c>
      <c r="V60" s="41">
        <f t="shared" si="88"/>
        <v>0</v>
      </c>
      <c r="W60" s="41">
        <f t="shared" si="68"/>
        <v>1065</v>
      </c>
      <c r="X60" s="41">
        <v>805</v>
      </c>
      <c r="Y60" s="41">
        <f t="shared" si="94"/>
        <v>260</v>
      </c>
      <c r="Z60" s="41">
        <f>51</f>
        <v>51</v>
      </c>
      <c r="AA60" s="41">
        <f>209</f>
        <v>209</v>
      </c>
      <c r="AB60" s="41"/>
      <c r="AC60" s="41"/>
      <c r="AD60" s="41"/>
      <c r="AE60" s="41">
        <f t="shared" si="99"/>
        <v>0</v>
      </c>
      <c r="AF60" s="41"/>
      <c r="AG60" s="41">
        <f t="shared" si="56"/>
        <v>0</v>
      </c>
      <c r="AH60" s="41"/>
      <c r="AI60" s="41"/>
      <c r="AJ60" s="41"/>
      <c r="AK60" s="41"/>
      <c r="AL60" s="41"/>
      <c r="AM60" s="41">
        <f t="shared" si="89"/>
        <v>1400</v>
      </c>
      <c r="AN60" s="41">
        <v>1068</v>
      </c>
      <c r="AO60" s="41">
        <f t="shared" si="95"/>
        <v>332</v>
      </c>
      <c r="AP60" s="41">
        <v>65</v>
      </c>
      <c r="AQ60" s="41">
        <v>267</v>
      </c>
      <c r="AR60" s="41"/>
      <c r="AS60" s="41"/>
      <c r="AT60" s="41"/>
      <c r="AU60" s="41">
        <f t="shared" si="96"/>
        <v>0</v>
      </c>
      <c r="AV60" s="41"/>
      <c r="AW60" s="41"/>
      <c r="AX60" s="41"/>
      <c r="AY60" s="41"/>
      <c r="AZ60" s="41"/>
      <c r="BA60" s="41"/>
      <c r="BB60" s="41"/>
      <c r="BC60" s="41">
        <f t="shared" si="58"/>
        <v>2465</v>
      </c>
      <c r="BD60" s="41">
        <f t="shared" si="59"/>
        <v>1873</v>
      </c>
      <c r="BE60" s="41">
        <f t="shared" si="60"/>
        <v>592</v>
      </c>
      <c r="BF60" s="41">
        <f t="shared" si="61"/>
        <v>116</v>
      </c>
      <c r="BG60" s="41">
        <f t="shared" si="62"/>
        <v>476</v>
      </c>
      <c r="BH60" s="41">
        <f t="shared" si="63"/>
        <v>0</v>
      </c>
      <c r="BI60" s="41">
        <f t="shared" si="64"/>
        <v>0</v>
      </c>
      <c r="BJ60" s="41">
        <f t="shared" si="65"/>
        <v>0</v>
      </c>
      <c r="BK60" s="41">
        <f t="shared" si="90"/>
        <v>2187</v>
      </c>
      <c r="BL60" s="41">
        <v>1594</v>
      </c>
      <c r="BM60" s="41">
        <f t="shared" si="97"/>
        <v>593</v>
      </c>
      <c r="BN60" s="41">
        <v>150</v>
      </c>
      <c r="BO60" s="41">
        <v>443</v>
      </c>
      <c r="BP60" s="41"/>
      <c r="BQ60" s="41"/>
      <c r="BR60" s="41"/>
      <c r="BS60" s="50"/>
      <c r="BT60" s="182"/>
      <c r="BU60" s="200"/>
      <c r="BV60" s="201">
        <f t="shared" si="98"/>
        <v>260</v>
      </c>
      <c r="BW60" s="200"/>
      <c r="BX60" s="200"/>
      <c r="BY60" s="200"/>
      <c r="BZ60" s="200"/>
      <c r="CA60" s="200"/>
      <c r="CB60" s="200"/>
      <c r="CC60" s="200"/>
      <c r="CD60" s="86">
        <f t="shared" si="3"/>
        <v>1185</v>
      </c>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86">
        <f t="shared" si="4"/>
        <v>1185</v>
      </c>
    </row>
    <row r="61" spans="1:138" s="13" customFormat="1" ht="24.95" hidden="1" customHeight="1" outlineLevel="1">
      <c r="A61" s="48" t="s">
        <v>414</v>
      </c>
      <c r="B61" s="49" t="s">
        <v>2904</v>
      </c>
      <c r="C61" s="50"/>
      <c r="D61" s="41">
        <f t="shared" si="47"/>
        <v>4734</v>
      </c>
      <c r="E61" s="41">
        <f t="shared" si="48"/>
        <v>3529</v>
      </c>
      <c r="F61" s="41">
        <f t="shared" si="49"/>
        <v>1205</v>
      </c>
      <c r="G61" s="41">
        <f t="shared" si="50"/>
        <v>270</v>
      </c>
      <c r="H61" s="41">
        <f t="shared" si="51"/>
        <v>935</v>
      </c>
      <c r="I61" s="41">
        <f t="shared" si="52"/>
        <v>0</v>
      </c>
      <c r="J61" s="41">
        <f t="shared" si="53"/>
        <v>0</v>
      </c>
      <c r="K61" s="41">
        <f t="shared" si="54"/>
        <v>0</v>
      </c>
      <c r="L61" s="58">
        <f t="shared" si="7"/>
        <v>1147</v>
      </c>
      <c r="M61" s="58">
        <f t="shared" si="8"/>
        <v>867</v>
      </c>
      <c r="N61" s="58">
        <f t="shared" si="9"/>
        <v>280</v>
      </c>
      <c r="O61" s="41">
        <f t="shared" si="81"/>
        <v>1147</v>
      </c>
      <c r="P61" s="41">
        <f t="shared" si="82"/>
        <v>867</v>
      </c>
      <c r="Q61" s="41">
        <f t="shared" si="83"/>
        <v>280</v>
      </c>
      <c r="R61" s="41">
        <f t="shared" si="84"/>
        <v>55</v>
      </c>
      <c r="S61" s="41">
        <f t="shared" si="85"/>
        <v>225</v>
      </c>
      <c r="T61" s="41">
        <f t="shared" si="86"/>
        <v>0</v>
      </c>
      <c r="U61" s="41">
        <f t="shared" si="87"/>
        <v>0</v>
      </c>
      <c r="V61" s="41">
        <f t="shared" si="88"/>
        <v>0</v>
      </c>
      <c r="W61" s="41">
        <f t="shared" si="68"/>
        <v>1147</v>
      </c>
      <c r="X61" s="41">
        <v>867</v>
      </c>
      <c r="Y61" s="41">
        <f t="shared" si="94"/>
        <v>280</v>
      </c>
      <c r="Z61" s="41">
        <f>55</f>
        <v>55</v>
      </c>
      <c r="AA61" s="41">
        <f>225</f>
        <v>225</v>
      </c>
      <c r="AB61" s="41"/>
      <c r="AC61" s="41"/>
      <c r="AD61" s="41"/>
      <c r="AE61" s="41">
        <f t="shared" si="99"/>
        <v>0</v>
      </c>
      <c r="AF61" s="41"/>
      <c r="AG61" s="41">
        <f t="shared" si="56"/>
        <v>0</v>
      </c>
      <c r="AH61" s="41"/>
      <c r="AI61" s="41"/>
      <c r="AJ61" s="41"/>
      <c r="AK61" s="41"/>
      <c r="AL61" s="41"/>
      <c r="AM61" s="41">
        <f t="shared" si="89"/>
        <v>1400</v>
      </c>
      <c r="AN61" s="41">
        <v>1068</v>
      </c>
      <c r="AO61" s="41">
        <f t="shared" si="95"/>
        <v>332</v>
      </c>
      <c r="AP61" s="41">
        <v>65</v>
      </c>
      <c r="AQ61" s="41">
        <v>267</v>
      </c>
      <c r="AR61" s="41"/>
      <c r="AS61" s="41"/>
      <c r="AT61" s="41"/>
      <c r="AU61" s="41">
        <f t="shared" si="96"/>
        <v>0</v>
      </c>
      <c r="AV61" s="41"/>
      <c r="AW61" s="41"/>
      <c r="AX61" s="41"/>
      <c r="AY61" s="41"/>
      <c r="AZ61" s="41"/>
      <c r="BA61" s="41"/>
      <c r="BB61" s="41"/>
      <c r="BC61" s="41">
        <f t="shared" si="58"/>
        <v>2547</v>
      </c>
      <c r="BD61" s="41">
        <f t="shared" si="59"/>
        <v>1935</v>
      </c>
      <c r="BE61" s="41">
        <f t="shared" si="60"/>
        <v>612</v>
      </c>
      <c r="BF61" s="41">
        <f t="shared" si="61"/>
        <v>120</v>
      </c>
      <c r="BG61" s="41">
        <f t="shared" si="62"/>
        <v>492</v>
      </c>
      <c r="BH61" s="41">
        <f t="shared" si="63"/>
        <v>0</v>
      </c>
      <c r="BI61" s="41">
        <f t="shared" si="64"/>
        <v>0</v>
      </c>
      <c r="BJ61" s="41">
        <f t="shared" si="65"/>
        <v>0</v>
      </c>
      <c r="BK61" s="41">
        <f t="shared" si="90"/>
        <v>2187</v>
      </c>
      <c r="BL61" s="41">
        <v>1594</v>
      </c>
      <c r="BM61" s="41">
        <f t="shared" si="97"/>
        <v>593</v>
      </c>
      <c r="BN61" s="41">
        <v>150</v>
      </c>
      <c r="BO61" s="41">
        <v>443</v>
      </c>
      <c r="BP61" s="41"/>
      <c r="BQ61" s="41"/>
      <c r="BR61" s="41"/>
      <c r="BS61" s="50"/>
      <c r="BT61" s="182"/>
      <c r="BU61" s="200"/>
      <c r="BV61" s="201">
        <f t="shared" si="98"/>
        <v>280</v>
      </c>
      <c r="BW61" s="200"/>
      <c r="BX61" s="200"/>
      <c r="BY61" s="200"/>
      <c r="BZ61" s="200"/>
      <c r="CA61" s="200"/>
      <c r="CB61" s="200"/>
      <c r="CC61" s="200"/>
      <c r="CD61" s="86">
        <f t="shared" si="3"/>
        <v>1205</v>
      </c>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86">
        <f t="shared" si="4"/>
        <v>1205</v>
      </c>
    </row>
    <row r="62" spans="1:138" s="13" customFormat="1" ht="24.95" hidden="1" customHeight="1" outlineLevel="1">
      <c r="A62" s="48" t="s">
        <v>414</v>
      </c>
      <c r="B62" s="49" t="s">
        <v>2905</v>
      </c>
      <c r="C62" s="50"/>
      <c r="D62" s="41">
        <f t="shared" si="47"/>
        <v>4978</v>
      </c>
      <c r="E62" s="41">
        <f t="shared" si="48"/>
        <v>3715</v>
      </c>
      <c r="F62" s="41">
        <f t="shared" si="49"/>
        <v>1263</v>
      </c>
      <c r="G62" s="41">
        <f t="shared" si="50"/>
        <v>281</v>
      </c>
      <c r="H62" s="41">
        <f t="shared" si="51"/>
        <v>982</v>
      </c>
      <c r="I62" s="41">
        <f t="shared" si="52"/>
        <v>0</v>
      </c>
      <c r="J62" s="41">
        <f t="shared" si="53"/>
        <v>0</v>
      </c>
      <c r="K62" s="41">
        <f t="shared" si="54"/>
        <v>0</v>
      </c>
      <c r="L62" s="58">
        <f t="shared" si="7"/>
        <v>1391</v>
      </c>
      <c r="M62" s="58">
        <f t="shared" si="8"/>
        <v>1053</v>
      </c>
      <c r="N62" s="58">
        <f t="shared" si="9"/>
        <v>338</v>
      </c>
      <c r="O62" s="41">
        <f t="shared" si="81"/>
        <v>1391</v>
      </c>
      <c r="P62" s="41">
        <f t="shared" si="82"/>
        <v>1053</v>
      </c>
      <c r="Q62" s="41">
        <f t="shared" si="83"/>
        <v>338</v>
      </c>
      <c r="R62" s="41">
        <f t="shared" si="84"/>
        <v>66</v>
      </c>
      <c r="S62" s="41">
        <f t="shared" si="85"/>
        <v>272</v>
      </c>
      <c r="T62" s="41">
        <f t="shared" si="86"/>
        <v>0</v>
      </c>
      <c r="U62" s="41">
        <f t="shared" si="87"/>
        <v>0</v>
      </c>
      <c r="V62" s="41">
        <f t="shared" si="88"/>
        <v>0</v>
      </c>
      <c r="W62" s="41">
        <f t="shared" si="68"/>
        <v>1391</v>
      </c>
      <c r="X62" s="41">
        <v>1053</v>
      </c>
      <c r="Y62" s="41">
        <f t="shared" si="94"/>
        <v>338</v>
      </c>
      <c r="Z62" s="41">
        <f>66</f>
        <v>66</v>
      </c>
      <c r="AA62" s="41">
        <f>272</f>
        <v>272</v>
      </c>
      <c r="AB62" s="41"/>
      <c r="AC62" s="41"/>
      <c r="AD62" s="41"/>
      <c r="AE62" s="41">
        <f t="shared" si="99"/>
        <v>0</v>
      </c>
      <c r="AF62" s="41"/>
      <c r="AG62" s="41">
        <f t="shared" si="56"/>
        <v>0</v>
      </c>
      <c r="AH62" s="41"/>
      <c r="AI62" s="41"/>
      <c r="AJ62" s="41"/>
      <c r="AK62" s="41"/>
      <c r="AL62" s="41"/>
      <c r="AM62" s="41">
        <f t="shared" si="89"/>
        <v>1400</v>
      </c>
      <c r="AN62" s="41">
        <v>1068</v>
      </c>
      <c r="AO62" s="41">
        <f t="shared" si="95"/>
        <v>332</v>
      </c>
      <c r="AP62" s="41">
        <v>65</v>
      </c>
      <c r="AQ62" s="41">
        <v>267</v>
      </c>
      <c r="AR62" s="41"/>
      <c r="AS62" s="41"/>
      <c r="AT62" s="41"/>
      <c r="AU62" s="41">
        <f t="shared" si="96"/>
        <v>0</v>
      </c>
      <c r="AV62" s="41"/>
      <c r="AW62" s="41"/>
      <c r="AX62" s="41"/>
      <c r="AY62" s="41"/>
      <c r="AZ62" s="41"/>
      <c r="BA62" s="41"/>
      <c r="BB62" s="41"/>
      <c r="BC62" s="41">
        <f t="shared" si="58"/>
        <v>2791</v>
      </c>
      <c r="BD62" s="41">
        <f t="shared" si="59"/>
        <v>2121</v>
      </c>
      <c r="BE62" s="41">
        <f t="shared" si="60"/>
        <v>670</v>
      </c>
      <c r="BF62" s="41">
        <f t="shared" si="61"/>
        <v>131</v>
      </c>
      <c r="BG62" s="41">
        <f t="shared" si="62"/>
        <v>539</v>
      </c>
      <c r="BH62" s="41">
        <f t="shared" si="63"/>
        <v>0</v>
      </c>
      <c r="BI62" s="41">
        <f t="shared" si="64"/>
        <v>0</v>
      </c>
      <c r="BJ62" s="41">
        <f t="shared" si="65"/>
        <v>0</v>
      </c>
      <c r="BK62" s="41">
        <f t="shared" si="90"/>
        <v>2187</v>
      </c>
      <c r="BL62" s="41">
        <v>1594</v>
      </c>
      <c r="BM62" s="41">
        <f t="shared" si="97"/>
        <v>593</v>
      </c>
      <c r="BN62" s="41">
        <v>150</v>
      </c>
      <c r="BO62" s="41">
        <v>443</v>
      </c>
      <c r="BP62" s="41"/>
      <c r="BQ62" s="41"/>
      <c r="BR62" s="41"/>
      <c r="BS62" s="50"/>
      <c r="BT62" s="182"/>
      <c r="BU62" s="200"/>
      <c r="BV62" s="201">
        <f t="shared" si="98"/>
        <v>338</v>
      </c>
      <c r="BW62" s="200"/>
      <c r="BX62" s="200"/>
      <c r="BY62" s="200"/>
      <c r="BZ62" s="200"/>
      <c r="CA62" s="200"/>
      <c r="CB62" s="200"/>
      <c r="CC62" s="200"/>
      <c r="CD62" s="86">
        <f t="shared" si="3"/>
        <v>1263</v>
      </c>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86">
        <f t="shared" si="4"/>
        <v>1263</v>
      </c>
    </row>
    <row r="63" spans="1:138" s="13" customFormat="1" ht="24.95" hidden="1" customHeight="1" outlineLevel="1">
      <c r="A63" s="48" t="s">
        <v>414</v>
      </c>
      <c r="B63" s="49" t="s">
        <v>661</v>
      </c>
      <c r="C63" s="50"/>
      <c r="D63" s="41">
        <f t="shared" ref="D63:D94" si="100">BC63+BK63</f>
        <v>1310</v>
      </c>
      <c r="E63" s="41">
        <f t="shared" ref="E63:E94" si="101">BD63+BL63</f>
        <v>991</v>
      </c>
      <c r="F63" s="41">
        <f t="shared" ref="F63:F94" si="102">BE63+BM63</f>
        <v>319</v>
      </c>
      <c r="G63" s="41">
        <f t="shared" ref="G63:G94" si="103">BF63+BN63</f>
        <v>62</v>
      </c>
      <c r="H63" s="41">
        <f t="shared" ref="H63:H94" si="104">BG63+BO63</f>
        <v>257</v>
      </c>
      <c r="I63" s="41">
        <f t="shared" ref="I63:I94" si="105">BH63+BP63</f>
        <v>0</v>
      </c>
      <c r="J63" s="41">
        <f t="shared" ref="J63:J94" si="106">BI63+BQ63</f>
        <v>0</v>
      </c>
      <c r="K63" s="41">
        <f t="shared" ref="K63:K94" si="107">BJ63+BR63</f>
        <v>0</v>
      </c>
      <c r="L63" s="58">
        <f t="shared" si="7"/>
        <v>1310</v>
      </c>
      <c r="M63" s="58">
        <f t="shared" si="8"/>
        <v>991</v>
      </c>
      <c r="N63" s="58">
        <f t="shared" si="9"/>
        <v>319</v>
      </c>
      <c r="O63" s="41">
        <f t="shared" si="81"/>
        <v>1310</v>
      </c>
      <c r="P63" s="41">
        <f t="shared" si="82"/>
        <v>991</v>
      </c>
      <c r="Q63" s="41">
        <f t="shared" si="83"/>
        <v>319</v>
      </c>
      <c r="R63" s="41">
        <f t="shared" si="84"/>
        <v>62</v>
      </c>
      <c r="S63" s="41">
        <f t="shared" si="85"/>
        <v>257</v>
      </c>
      <c r="T63" s="41">
        <f t="shared" si="86"/>
        <v>0</v>
      </c>
      <c r="U63" s="41">
        <f t="shared" si="87"/>
        <v>0</v>
      </c>
      <c r="V63" s="41">
        <f t="shared" si="88"/>
        <v>0</v>
      </c>
      <c r="W63" s="41">
        <f t="shared" si="68"/>
        <v>1310</v>
      </c>
      <c r="X63" s="41">
        <v>991</v>
      </c>
      <c r="Y63" s="41">
        <f t="shared" si="94"/>
        <v>319</v>
      </c>
      <c r="Z63" s="41">
        <v>62</v>
      </c>
      <c r="AA63" s="41">
        <v>257</v>
      </c>
      <c r="AB63" s="41"/>
      <c r="AC63" s="41"/>
      <c r="AD63" s="41"/>
      <c r="AE63" s="41">
        <f t="shared" si="99"/>
        <v>0</v>
      </c>
      <c r="AF63" s="41"/>
      <c r="AG63" s="41">
        <f t="shared" ref="AG63:AG94" si="108">SUM(AH63:AL63)</f>
        <v>0</v>
      </c>
      <c r="AH63" s="41"/>
      <c r="AI63" s="41"/>
      <c r="AJ63" s="41"/>
      <c r="AK63" s="41"/>
      <c r="AL63" s="41"/>
      <c r="AM63" s="41"/>
      <c r="AN63" s="41"/>
      <c r="AO63" s="41"/>
      <c r="AP63" s="41"/>
      <c r="AQ63" s="41"/>
      <c r="AR63" s="41"/>
      <c r="AS63" s="41"/>
      <c r="AT63" s="41"/>
      <c r="AU63" s="41"/>
      <c r="AV63" s="41"/>
      <c r="AW63" s="41"/>
      <c r="AX63" s="41"/>
      <c r="AY63" s="41"/>
      <c r="AZ63" s="41"/>
      <c r="BA63" s="41"/>
      <c r="BB63" s="41"/>
      <c r="BC63" s="41">
        <f t="shared" ref="BC63:BC94" si="109">W63+AE63+AM63+AU63</f>
        <v>1310</v>
      </c>
      <c r="BD63" s="41">
        <f t="shared" ref="BD63:BD94" si="110">X63+AF63+AN63+AV63</f>
        <v>991</v>
      </c>
      <c r="BE63" s="41">
        <f t="shared" ref="BE63:BE94" si="111">Y63+AG63+AO63+AW63</f>
        <v>319</v>
      </c>
      <c r="BF63" s="41">
        <f t="shared" ref="BF63:BF94" si="112">Z63+AH63+AP63+AX63</f>
        <v>62</v>
      </c>
      <c r="BG63" s="41">
        <f t="shared" ref="BG63:BG94" si="113">AA63+AI63+AQ63+AY63</f>
        <v>257</v>
      </c>
      <c r="BH63" s="41">
        <f t="shared" ref="BH63:BH94" si="114">AB63+AJ63+AR63+AZ63</f>
        <v>0</v>
      </c>
      <c r="BI63" s="41">
        <f t="shared" ref="BI63:BI94" si="115">AC63+AK63+AS63+BA63</f>
        <v>0</v>
      </c>
      <c r="BJ63" s="41">
        <f t="shared" ref="BJ63:BJ94" si="116">AD63+AL63+AT63+BB63</f>
        <v>0</v>
      </c>
      <c r="BK63" s="41"/>
      <c r="BL63" s="41"/>
      <c r="BM63" s="41">
        <f t="shared" si="97"/>
        <v>0</v>
      </c>
      <c r="BN63" s="41"/>
      <c r="BO63" s="41"/>
      <c r="BP63" s="41"/>
      <c r="BQ63" s="41"/>
      <c r="BR63" s="41"/>
      <c r="BS63" s="50"/>
      <c r="BT63" s="182"/>
      <c r="BU63" s="200"/>
      <c r="BV63" s="201">
        <f t="shared" si="98"/>
        <v>319</v>
      </c>
      <c r="BW63" s="200"/>
      <c r="BX63" s="200"/>
      <c r="BY63" s="200"/>
      <c r="BZ63" s="200"/>
      <c r="CA63" s="200"/>
      <c r="CB63" s="200"/>
      <c r="CC63" s="200"/>
      <c r="CD63" s="86">
        <f t="shared" si="3"/>
        <v>319</v>
      </c>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86">
        <f t="shared" si="4"/>
        <v>319</v>
      </c>
    </row>
    <row r="64" spans="1:138" s="13" customFormat="1" ht="24.95" hidden="1" customHeight="1" outlineLevel="1">
      <c r="A64" s="48" t="s">
        <v>414</v>
      </c>
      <c r="B64" s="49" t="s">
        <v>2906</v>
      </c>
      <c r="C64" s="50"/>
      <c r="D64" s="41">
        <f t="shared" si="100"/>
        <v>1472</v>
      </c>
      <c r="E64" s="41">
        <f t="shared" si="101"/>
        <v>1115</v>
      </c>
      <c r="F64" s="41">
        <f t="shared" si="102"/>
        <v>357</v>
      </c>
      <c r="G64" s="41">
        <f t="shared" si="103"/>
        <v>69</v>
      </c>
      <c r="H64" s="41">
        <f t="shared" si="104"/>
        <v>288</v>
      </c>
      <c r="I64" s="41">
        <f t="shared" si="105"/>
        <v>0</v>
      </c>
      <c r="J64" s="41">
        <f t="shared" si="106"/>
        <v>0</v>
      </c>
      <c r="K64" s="41">
        <f t="shared" si="107"/>
        <v>0</v>
      </c>
      <c r="L64" s="58">
        <f t="shared" si="7"/>
        <v>1472</v>
      </c>
      <c r="M64" s="58">
        <f t="shared" si="8"/>
        <v>1115</v>
      </c>
      <c r="N64" s="58">
        <f t="shared" si="9"/>
        <v>357</v>
      </c>
      <c r="O64" s="41">
        <f t="shared" si="81"/>
        <v>1472</v>
      </c>
      <c r="P64" s="41">
        <f t="shared" si="82"/>
        <v>1115</v>
      </c>
      <c r="Q64" s="41">
        <f t="shared" si="83"/>
        <v>357</v>
      </c>
      <c r="R64" s="41">
        <f t="shared" si="84"/>
        <v>69</v>
      </c>
      <c r="S64" s="41">
        <f t="shared" si="85"/>
        <v>288</v>
      </c>
      <c r="T64" s="41">
        <f t="shared" si="86"/>
        <v>0</v>
      </c>
      <c r="U64" s="41">
        <f t="shared" si="87"/>
        <v>0</v>
      </c>
      <c r="V64" s="41">
        <f t="shared" si="88"/>
        <v>0</v>
      </c>
      <c r="W64" s="41">
        <f t="shared" ref="W64:W95" si="117">SUM(X64:Y64)</f>
        <v>1472</v>
      </c>
      <c r="X64" s="41">
        <v>1115</v>
      </c>
      <c r="Y64" s="41">
        <f t="shared" si="94"/>
        <v>357</v>
      </c>
      <c r="Z64" s="41">
        <v>69</v>
      </c>
      <c r="AA64" s="41">
        <v>288</v>
      </c>
      <c r="AB64" s="41"/>
      <c r="AC64" s="41"/>
      <c r="AD64" s="41"/>
      <c r="AE64" s="41">
        <f t="shared" si="99"/>
        <v>0</v>
      </c>
      <c r="AF64" s="41"/>
      <c r="AG64" s="41">
        <f t="shared" si="108"/>
        <v>0</v>
      </c>
      <c r="AH64" s="41"/>
      <c r="AI64" s="41"/>
      <c r="AJ64" s="41"/>
      <c r="AK64" s="41"/>
      <c r="AL64" s="41"/>
      <c r="AM64" s="41"/>
      <c r="AN64" s="41"/>
      <c r="AO64" s="41"/>
      <c r="AP64" s="41"/>
      <c r="AQ64" s="41"/>
      <c r="AR64" s="41"/>
      <c r="AS64" s="41"/>
      <c r="AT64" s="41"/>
      <c r="AU64" s="41"/>
      <c r="AV64" s="41"/>
      <c r="AW64" s="41"/>
      <c r="AX64" s="41"/>
      <c r="AY64" s="41"/>
      <c r="AZ64" s="41"/>
      <c r="BA64" s="41"/>
      <c r="BB64" s="41"/>
      <c r="BC64" s="41">
        <f t="shared" si="109"/>
        <v>1472</v>
      </c>
      <c r="BD64" s="41">
        <f t="shared" si="110"/>
        <v>1115</v>
      </c>
      <c r="BE64" s="41">
        <f t="shared" si="111"/>
        <v>357</v>
      </c>
      <c r="BF64" s="41">
        <f t="shared" si="112"/>
        <v>69</v>
      </c>
      <c r="BG64" s="41">
        <f t="shared" si="113"/>
        <v>288</v>
      </c>
      <c r="BH64" s="41">
        <f t="shared" si="114"/>
        <v>0</v>
      </c>
      <c r="BI64" s="41">
        <f t="shared" si="115"/>
        <v>0</v>
      </c>
      <c r="BJ64" s="41">
        <f t="shared" si="116"/>
        <v>0</v>
      </c>
      <c r="BK64" s="41"/>
      <c r="BL64" s="41"/>
      <c r="BM64" s="41">
        <f t="shared" si="97"/>
        <v>0</v>
      </c>
      <c r="BN64" s="41"/>
      <c r="BO64" s="41"/>
      <c r="BP64" s="41"/>
      <c r="BQ64" s="41"/>
      <c r="BR64" s="41"/>
      <c r="BS64" s="50"/>
      <c r="BT64" s="182"/>
      <c r="BU64" s="200"/>
      <c r="BV64" s="201">
        <f t="shared" si="98"/>
        <v>357</v>
      </c>
      <c r="BW64" s="200"/>
      <c r="BX64" s="200"/>
      <c r="BY64" s="200"/>
      <c r="BZ64" s="200"/>
      <c r="CA64" s="200"/>
      <c r="CB64" s="200"/>
      <c r="CC64" s="200"/>
      <c r="CD64" s="86">
        <f t="shared" si="3"/>
        <v>357</v>
      </c>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86">
        <f t="shared" si="4"/>
        <v>357</v>
      </c>
    </row>
    <row r="65" spans="1:138" s="13" customFormat="1" ht="24.95" customHeight="1" collapsed="1">
      <c r="A65" s="643" t="s">
        <v>222</v>
      </c>
      <c r="B65" s="49" t="s">
        <v>106</v>
      </c>
      <c r="C65" s="50">
        <v>7</v>
      </c>
      <c r="D65" s="41">
        <f t="shared" si="100"/>
        <v>43603</v>
      </c>
      <c r="E65" s="41">
        <f t="shared" si="101"/>
        <v>33148</v>
      </c>
      <c r="F65" s="41">
        <f t="shared" si="102"/>
        <v>10455</v>
      </c>
      <c r="G65" s="41">
        <f t="shared" si="103"/>
        <v>2313</v>
      </c>
      <c r="H65" s="41">
        <f t="shared" si="104"/>
        <v>8142</v>
      </c>
      <c r="I65" s="41">
        <f t="shared" si="105"/>
        <v>0</v>
      </c>
      <c r="J65" s="41">
        <f t="shared" si="106"/>
        <v>0</v>
      </c>
      <c r="K65" s="41">
        <f t="shared" si="107"/>
        <v>0</v>
      </c>
      <c r="L65" s="58">
        <f t="shared" si="7"/>
        <v>9958</v>
      </c>
      <c r="M65" s="58">
        <f t="shared" si="8"/>
        <v>7574</v>
      </c>
      <c r="N65" s="58">
        <f t="shared" si="9"/>
        <v>2384</v>
      </c>
      <c r="O65" s="41">
        <f t="shared" si="81"/>
        <v>9958</v>
      </c>
      <c r="P65" s="41">
        <f t="shared" si="82"/>
        <v>7574</v>
      </c>
      <c r="Q65" s="41">
        <f t="shared" si="83"/>
        <v>2384</v>
      </c>
      <c r="R65" s="41">
        <f t="shared" si="84"/>
        <v>472</v>
      </c>
      <c r="S65" s="41">
        <f t="shared" si="85"/>
        <v>1912</v>
      </c>
      <c r="T65" s="41">
        <f t="shared" si="86"/>
        <v>0</v>
      </c>
      <c r="U65" s="41">
        <f t="shared" si="87"/>
        <v>0</v>
      </c>
      <c r="V65" s="41">
        <f t="shared" si="88"/>
        <v>0</v>
      </c>
      <c r="W65" s="41">
        <f t="shared" si="117"/>
        <v>8513</v>
      </c>
      <c r="X65" s="41">
        <f>SUM(X66:X72)</f>
        <v>6443</v>
      </c>
      <c r="Y65" s="41">
        <f>SUM(Y66:Y72)</f>
        <v>2070</v>
      </c>
      <c r="Z65" s="41">
        <f>SUM(Z66:Z72)</f>
        <v>403</v>
      </c>
      <c r="AA65" s="41">
        <f>SUM(AA66:AA72)</f>
        <v>1667</v>
      </c>
      <c r="AB65" s="41">
        <f>SUM(AB66:AB72)</f>
        <v>0</v>
      </c>
      <c r="AC65" s="41"/>
      <c r="AD65" s="41"/>
      <c r="AE65" s="41">
        <f t="shared" si="99"/>
        <v>1445</v>
      </c>
      <c r="AF65" s="41">
        <v>1131</v>
      </c>
      <c r="AG65" s="41">
        <f t="shared" si="108"/>
        <v>314</v>
      </c>
      <c r="AH65" s="41">
        <v>69</v>
      </c>
      <c r="AI65" s="41">
        <v>245</v>
      </c>
      <c r="AJ65" s="41">
        <f>SUM(AJ66:AJ72)</f>
        <v>0</v>
      </c>
      <c r="AK65" s="41"/>
      <c r="AL65" s="41"/>
      <c r="AM65" s="41">
        <f t="shared" ref="AM65:AM75" si="118">SUM(AN65:AO65)</f>
        <v>9709</v>
      </c>
      <c r="AN65" s="41">
        <f>SUM(AN66:AN72)</f>
        <v>7406</v>
      </c>
      <c r="AO65" s="41">
        <f>SUM(AO66:AO72)</f>
        <v>2303</v>
      </c>
      <c r="AP65" s="41">
        <f>SUM(AP66:AP72)</f>
        <v>448</v>
      </c>
      <c r="AQ65" s="41">
        <f>SUM(AQ66:AQ72)</f>
        <v>1855</v>
      </c>
      <c r="AR65" s="41">
        <f>SUM(AR66:AR72)</f>
        <v>0</v>
      </c>
      <c r="AS65" s="41"/>
      <c r="AT65" s="41"/>
      <c r="AU65" s="41">
        <v>8769</v>
      </c>
      <c r="AV65" s="41">
        <v>7110</v>
      </c>
      <c r="AW65" s="41">
        <v>1659</v>
      </c>
      <c r="AX65" s="41">
        <v>357</v>
      </c>
      <c r="AY65" s="41">
        <v>1302</v>
      </c>
      <c r="AZ65" s="41">
        <f>SUM(AZ66:AZ72)</f>
        <v>0</v>
      </c>
      <c r="BA65" s="41"/>
      <c r="BB65" s="41"/>
      <c r="BC65" s="41">
        <f t="shared" si="109"/>
        <v>28436</v>
      </c>
      <c r="BD65" s="41">
        <f t="shared" si="110"/>
        <v>22090</v>
      </c>
      <c r="BE65" s="41">
        <f t="shared" si="111"/>
        <v>6346</v>
      </c>
      <c r="BF65" s="41">
        <f t="shared" si="112"/>
        <v>1277</v>
      </c>
      <c r="BG65" s="41">
        <f t="shared" si="113"/>
        <v>5069</v>
      </c>
      <c r="BH65" s="41">
        <f t="shared" si="114"/>
        <v>0</v>
      </c>
      <c r="BI65" s="41">
        <f t="shared" si="115"/>
        <v>0</v>
      </c>
      <c r="BJ65" s="41">
        <f t="shared" si="116"/>
        <v>0</v>
      </c>
      <c r="BK65" s="41">
        <f t="shared" ref="BK65:BK75" si="119">SUM(BL65:BM65)</f>
        <v>15167</v>
      </c>
      <c r="BL65" s="41">
        <f>SUM(BL66:BL72)</f>
        <v>11058</v>
      </c>
      <c r="BM65" s="41">
        <f>SUM(BM66:BM72)</f>
        <v>4109</v>
      </c>
      <c r="BN65" s="41">
        <f>SUM(BN66:BN72)</f>
        <v>1036</v>
      </c>
      <c r="BO65" s="41">
        <f>SUM(BO66:BO72)</f>
        <v>3073</v>
      </c>
      <c r="BP65" s="41">
        <f>SUM(BP66:BP72)</f>
        <v>0</v>
      </c>
      <c r="BQ65" s="41"/>
      <c r="BR65" s="41"/>
      <c r="BS65" s="50"/>
      <c r="BT65" s="182"/>
      <c r="BU65" s="201">
        <f>X65+AF65+X111</f>
        <v>8298</v>
      </c>
      <c r="BV65" s="201">
        <f>Y65+AG65+Y111</f>
        <v>2609</v>
      </c>
      <c r="BW65" s="200"/>
      <c r="BX65" s="201">
        <f t="shared" ref="BX65:CC65" si="120">AN65+AN111</f>
        <v>8166</v>
      </c>
      <c r="BY65" s="201">
        <f t="shared" si="120"/>
        <v>2540</v>
      </c>
      <c r="BZ65" s="201">
        <f t="shared" si="120"/>
        <v>495</v>
      </c>
      <c r="CA65" s="201">
        <f t="shared" si="120"/>
        <v>2045</v>
      </c>
      <c r="CB65" s="201">
        <f t="shared" si="120"/>
        <v>0</v>
      </c>
      <c r="CC65" s="201">
        <f t="shared" si="120"/>
        <v>0</v>
      </c>
      <c r="CD65" s="86">
        <f t="shared" si="3"/>
        <v>10455</v>
      </c>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86">
        <f t="shared" si="4"/>
        <v>10455</v>
      </c>
    </row>
    <row r="66" spans="1:138" s="13" customFormat="1" ht="24.95" hidden="1" customHeight="1" outlineLevel="1">
      <c r="A66" s="48" t="s">
        <v>414</v>
      </c>
      <c r="B66" s="49" t="s">
        <v>2907</v>
      </c>
      <c r="C66" s="50"/>
      <c r="D66" s="41">
        <f t="shared" si="100"/>
        <v>5026</v>
      </c>
      <c r="E66" s="41">
        <f t="shared" si="101"/>
        <v>3753</v>
      </c>
      <c r="F66" s="41">
        <f t="shared" si="102"/>
        <v>1273</v>
      </c>
      <c r="G66" s="41">
        <f t="shared" si="103"/>
        <v>281</v>
      </c>
      <c r="H66" s="41">
        <f t="shared" si="104"/>
        <v>992</v>
      </c>
      <c r="I66" s="41">
        <f t="shared" si="105"/>
        <v>0</v>
      </c>
      <c r="J66" s="41">
        <f t="shared" si="106"/>
        <v>0</v>
      </c>
      <c r="K66" s="41">
        <f t="shared" si="107"/>
        <v>0</v>
      </c>
      <c r="L66" s="58">
        <f t="shared" si="7"/>
        <v>1472</v>
      </c>
      <c r="M66" s="58">
        <f t="shared" si="8"/>
        <v>1115</v>
      </c>
      <c r="N66" s="58">
        <f t="shared" si="9"/>
        <v>357</v>
      </c>
      <c r="O66" s="41">
        <f t="shared" si="81"/>
        <v>1472</v>
      </c>
      <c r="P66" s="41">
        <f t="shared" si="82"/>
        <v>1115</v>
      </c>
      <c r="Q66" s="41">
        <f t="shared" si="83"/>
        <v>357</v>
      </c>
      <c r="R66" s="41">
        <f t="shared" si="84"/>
        <v>69</v>
      </c>
      <c r="S66" s="41">
        <f t="shared" si="85"/>
        <v>288</v>
      </c>
      <c r="T66" s="41">
        <f t="shared" si="86"/>
        <v>0</v>
      </c>
      <c r="U66" s="41">
        <f t="shared" si="87"/>
        <v>0</v>
      </c>
      <c r="V66" s="41">
        <f t="shared" si="88"/>
        <v>0</v>
      </c>
      <c r="W66" s="41">
        <f t="shared" si="117"/>
        <v>1472</v>
      </c>
      <c r="X66" s="41">
        <v>1115</v>
      </c>
      <c r="Y66" s="41">
        <f t="shared" ref="Y66:Y72" si="121">SUM(Z66:AC66)</f>
        <v>357</v>
      </c>
      <c r="Z66" s="41">
        <v>69</v>
      </c>
      <c r="AA66" s="41">
        <v>288</v>
      </c>
      <c r="AB66" s="41"/>
      <c r="AC66" s="41"/>
      <c r="AD66" s="41"/>
      <c r="AE66" s="41">
        <f t="shared" si="99"/>
        <v>0</v>
      </c>
      <c r="AF66" s="41"/>
      <c r="AG66" s="41">
        <f t="shared" si="108"/>
        <v>0</v>
      </c>
      <c r="AH66" s="41"/>
      <c r="AI66" s="41"/>
      <c r="AJ66" s="41"/>
      <c r="AK66" s="41"/>
      <c r="AL66" s="41"/>
      <c r="AM66" s="41">
        <f t="shared" si="118"/>
        <v>1387</v>
      </c>
      <c r="AN66" s="41">
        <v>1058</v>
      </c>
      <c r="AO66" s="41">
        <f t="shared" ref="AO66:AO72" si="122">SUM(AP66:AS66)</f>
        <v>329</v>
      </c>
      <c r="AP66" s="41">
        <v>64</v>
      </c>
      <c r="AQ66" s="41">
        <v>265</v>
      </c>
      <c r="AR66" s="41"/>
      <c r="AS66" s="41"/>
      <c r="AT66" s="41"/>
      <c r="AU66" s="41">
        <f t="shared" ref="AU66:AU72" si="123">SUM(AV66:AW66)</f>
        <v>0</v>
      </c>
      <c r="AV66" s="41"/>
      <c r="AW66" s="41"/>
      <c r="AX66" s="41"/>
      <c r="AY66" s="41"/>
      <c r="AZ66" s="41"/>
      <c r="BA66" s="41"/>
      <c r="BB66" s="41"/>
      <c r="BC66" s="41">
        <f t="shared" si="109"/>
        <v>2859</v>
      </c>
      <c r="BD66" s="41">
        <f t="shared" si="110"/>
        <v>2173</v>
      </c>
      <c r="BE66" s="41">
        <f t="shared" si="111"/>
        <v>686</v>
      </c>
      <c r="BF66" s="41">
        <f t="shared" si="112"/>
        <v>133</v>
      </c>
      <c r="BG66" s="41">
        <f t="shared" si="113"/>
        <v>553</v>
      </c>
      <c r="BH66" s="41">
        <f t="shared" si="114"/>
        <v>0</v>
      </c>
      <c r="BI66" s="41">
        <f t="shared" si="115"/>
        <v>0</v>
      </c>
      <c r="BJ66" s="41">
        <f t="shared" si="116"/>
        <v>0</v>
      </c>
      <c r="BK66" s="41">
        <f t="shared" si="119"/>
        <v>2167</v>
      </c>
      <c r="BL66" s="41">
        <v>1580</v>
      </c>
      <c r="BM66" s="41">
        <f t="shared" ref="BM66:BM72" si="124">SUM(BN66:BR66)</f>
        <v>587</v>
      </c>
      <c r="BN66" s="41">
        <v>148</v>
      </c>
      <c r="BO66" s="41">
        <v>439</v>
      </c>
      <c r="BP66" s="41"/>
      <c r="BQ66" s="41"/>
      <c r="BR66" s="41"/>
      <c r="BS66" s="50"/>
      <c r="BT66" s="182"/>
      <c r="BU66" s="200"/>
      <c r="BV66" s="201">
        <f t="shared" ref="BV66:BV72" si="125">Y66+AG66</f>
        <v>357</v>
      </c>
      <c r="BW66" s="200"/>
      <c r="BX66" s="200"/>
      <c r="BY66" s="200"/>
      <c r="BZ66" s="200"/>
      <c r="CA66" s="200"/>
      <c r="CB66" s="200"/>
      <c r="CC66" s="200"/>
      <c r="CD66" s="86">
        <f t="shared" si="3"/>
        <v>1273</v>
      </c>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86">
        <f t="shared" si="4"/>
        <v>1273</v>
      </c>
    </row>
    <row r="67" spans="1:138" s="13" customFormat="1" ht="24.95" hidden="1" customHeight="1" outlineLevel="1">
      <c r="A67" s="48" t="s">
        <v>414</v>
      </c>
      <c r="B67" s="49" t="s">
        <v>2908</v>
      </c>
      <c r="C67" s="50"/>
      <c r="D67" s="41">
        <f t="shared" si="100"/>
        <v>4945</v>
      </c>
      <c r="E67" s="41">
        <f t="shared" si="101"/>
        <v>3691</v>
      </c>
      <c r="F67" s="41">
        <f t="shared" si="102"/>
        <v>1254</v>
      </c>
      <c r="G67" s="41">
        <f t="shared" si="103"/>
        <v>278</v>
      </c>
      <c r="H67" s="41">
        <f t="shared" si="104"/>
        <v>976</v>
      </c>
      <c r="I67" s="41">
        <f t="shared" si="105"/>
        <v>0</v>
      </c>
      <c r="J67" s="41">
        <f t="shared" si="106"/>
        <v>0</v>
      </c>
      <c r="K67" s="41">
        <f t="shared" si="107"/>
        <v>0</v>
      </c>
      <c r="L67" s="58">
        <f t="shared" si="7"/>
        <v>1391</v>
      </c>
      <c r="M67" s="58">
        <f t="shared" si="8"/>
        <v>1053</v>
      </c>
      <c r="N67" s="58">
        <f t="shared" si="9"/>
        <v>338</v>
      </c>
      <c r="O67" s="41">
        <f t="shared" si="81"/>
        <v>1391</v>
      </c>
      <c r="P67" s="41">
        <f t="shared" si="82"/>
        <v>1053</v>
      </c>
      <c r="Q67" s="41">
        <f t="shared" si="83"/>
        <v>338</v>
      </c>
      <c r="R67" s="41">
        <f t="shared" si="84"/>
        <v>66</v>
      </c>
      <c r="S67" s="41">
        <f t="shared" si="85"/>
        <v>272</v>
      </c>
      <c r="T67" s="41">
        <f t="shared" si="86"/>
        <v>0</v>
      </c>
      <c r="U67" s="41">
        <f t="shared" si="87"/>
        <v>0</v>
      </c>
      <c r="V67" s="41">
        <f t="shared" si="88"/>
        <v>0</v>
      </c>
      <c r="W67" s="41">
        <f t="shared" si="117"/>
        <v>1391</v>
      </c>
      <c r="X67" s="41">
        <v>1053</v>
      </c>
      <c r="Y67" s="41">
        <f t="shared" si="121"/>
        <v>338</v>
      </c>
      <c r="Z67" s="41">
        <v>66</v>
      </c>
      <c r="AA67" s="41">
        <v>272</v>
      </c>
      <c r="AB67" s="41"/>
      <c r="AC67" s="41"/>
      <c r="AD67" s="41"/>
      <c r="AE67" s="41">
        <f t="shared" si="99"/>
        <v>0</v>
      </c>
      <c r="AF67" s="41"/>
      <c r="AG67" s="41">
        <f t="shared" si="108"/>
        <v>0</v>
      </c>
      <c r="AH67" s="41"/>
      <c r="AI67" s="41"/>
      <c r="AJ67" s="41"/>
      <c r="AK67" s="41"/>
      <c r="AL67" s="41"/>
      <c r="AM67" s="41">
        <f t="shared" si="118"/>
        <v>1387</v>
      </c>
      <c r="AN67" s="41">
        <v>1058</v>
      </c>
      <c r="AO67" s="41">
        <f t="shared" si="122"/>
        <v>329</v>
      </c>
      <c r="AP67" s="41">
        <v>64</v>
      </c>
      <c r="AQ67" s="41">
        <v>265</v>
      </c>
      <c r="AR67" s="41"/>
      <c r="AS67" s="41"/>
      <c r="AT67" s="41"/>
      <c r="AU67" s="41">
        <f t="shared" si="123"/>
        <v>0</v>
      </c>
      <c r="AV67" s="41"/>
      <c r="AW67" s="41"/>
      <c r="AX67" s="41"/>
      <c r="AY67" s="41"/>
      <c r="AZ67" s="41"/>
      <c r="BA67" s="41"/>
      <c r="BB67" s="41"/>
      <c r="BC67" s="41">
        <f t="shared" si="109"/>
        <v>2778</v>
      </c>
      <c r="BD67" s="41">
        <f t="shared" si="110"/>
        <v>2111</v>
      </c>
      <c r="BE67" s="41">
        <f t="shared" si="111"/>
        <v>667</v>
      </c>
      <c r="BF67" s="41">
        <f t="shared" si="112"/>
        <v>130</v>
      </c>
      <c r="BG67" s="41">
        <f t="shared" si="113"/>
        <v>537</v>
      </c>
      <c r="BH67" s="41">
        <f t="shared" si="114"/>
        <v>0</v>
      </c>
      <c r="BI67" s="41">
        <f t="shared" si="115"/>
        <v>0</v>
      </c>
      <c r="BJ67" s="41">
        <f t="shared" si="116"/>
        <v>0</v>
      </c>
      <c r="BK67" s="41">
        <f t="shared" si="119"/>
        <v>2167</v>
      </c>
      <c r="BL67" s="41">
        <v>1580</v>
      </c>
      <c r="BM67" s="41">
        <f t="shared" si="124"/>
        <v>587</v>
      </c>
      <c r="BN67" s="41">
        <v>148</v>
      </c>
      <c r="BO67" s="41">
        <v>439</v>
      </c>
      <c r="BP67" s="41"/>
      <c r="BQ67" s="41"/>
      <c r="BR67" s="41"/>
      <c r="BS67" s="50"/>
      <c r="BT67" s="182"/>
      <c r="BU67" s="200"/>
      <c r="BV67" s="201">
        <f t="shared" si="125"/>
        <v>338</v>
      </c>
      <c r="BW67" s="200"/>
      <c r="BX67" s="200"/>
      <c r="BY67" s="200"/>
      <c r="BZ67" s="200"/>
      <c r="CA67" s="200"/>
      <c r="CB67" s="200"/>
      <c r="CC67" s="200"/>
      <c r="CD67" s="86">
        <f t="shared" si="3"/>
        <v>1254</v>
      </c>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86">
        <f t="shared" si="4"/>
        <v>1254</v>
      </c>
    </row>
    <row r="68" spans="1:138" s="13" customFormat="1" ht="24.95" hidden="1" customHeight="1" outlineLevel="1">
      <c r="A68" s="48" t="s">
        <v>414</v>
      </c>
      <c r="B68" s="49" t="s">
        <v>2909</v>
      </c>
      <c r="C68" s="50"/>
      <c r="D68" s="41">
        <f t="shared" si="100"/>
        <v>4374</v>
      </c>
      <c r="E68" s="41">
        <f t="shared" si="101"/>
        <v>3258</v>
      </c>
      <c r="F68" s="41">
        <f t="shared" si="102"/>
        <v>1116</v>
      </c>
      <c r="G68" s="41">
        <f t="shared" si="103"/>
        <v>251</v>
      </c>
      <c r="H68" s="41">
        <f t="shared" si="104"/>
        <v>865</v>
      </c>
      <c r="I68" s="41">
        <f t="shared" si="105"/>
        <v>0</v>
      </c>
      <c r="J68" s="41">
        <f t="shared" si="106"/>
        <v>0</v>
      </c>
      <c r="K68" s="41">
        <f t="shared" si="107"/>
        <v>0</v>
      </c>
      <c r="L68" s="58">
        <f t="shared" si="7"/>
        <v>820</v>
      </c>
      <c r="M68" s="58">
        <f t="shared" si="8"/>
        <v>620</v>
      </c>
      <c r="N68" s="58">
        <f t="shared" si="9"/>
        <v>200</v>
      </c>
      <c r="O68" s="41">
        <f t="shared" si="81"/>
        <v>820</v>
      </c>
      <c r="P68" s="41">
        <f t="shared" si="82"/>
        <v>620</v>
      </c>
      <c r="Q68" s="41">
        <f t="shared" si="83"/>
        <v>200</v>
      </c>
      <c r="R68" s="41">
        <f t="shared" si="84"/>
        <v>39</v>
      </c>
      <c r="S68" s="41">
        <f t="shared" si="85"/>
        <v>161</v>
      </c>
      <c r="T68" s="41">
        <f t="shared" si="86"/>
        <v>0</v>
      </c>
      <c r="U68" s="41">
        <f t="shared" si="87"/>
        <v>0</v>
      </c>
      <c r="V68" s="41">
        <f t="shared" si="88"/>
        <v>0</v>
      </c>
      <c r="W68" s="41">
        <f t="shared" si="117"/>
        <v>820</v>
      </c>
      <c r="X68" s="41">
        <v>620</v>
      </c>
      <c r="Y68" s="41">
        <f t="shared" si="121"/>
        <v>200</v>
      </c>
      <c r="Z68" s="41">
        <v>39</v>
      </c>
      <c r="AA68" s="41">
        <v>161</v>
      </c>
      <c r="AB68" s="41"/>
      <c r="AC68" s="41"/>
      <c r="AD68" s="41"/>
      <c r="AE68" s="41">
        <f t="shared" si="99"/>
        <v>0</v>
      </c>
      <c r="AF68" s="41"/>
      <c r="AG68" s="41">
        <f t="shared" si="108"/>
        <v>0</v>
      </c>
      <c r="AH68" s="41"/>
      <c r="AI68" s="41"/>
      <c r="AJ68" s="41"/>
      <c r="AK68" s="41"/>
      <c r="AL68" s="41"/>
      <c r="AM68" s="41">
        <f t="shared" si="118"/>
        <v>1387</v>
      </c>
      <c r="AN68" s="41">
        <v>1058</v>
      </c>
      <c r="AO68" s="41">
        <f t="shared" si="122"/>
        <v>329</v>
      </c>
      <c r="AP68" s="41">
        <v>64</v>
      </c>
      <c r="AQ68" s="41">
        <v>265</v>
      </c>
      <c r="AR68" s="41"/>
      <c r="AS68" s="41"/>
      <c r="AT68" s="41"/>
      <c r="AU68" s="41">
        <f t="shared" si="123"/>
        <v>0</v>
      </c>
      <c r="AV68" s="41"/>
      <c r="AW68" s="41"/>
      <c r="AX68" s="41"/>
      <c r="AY68" s="41"/>
      <c r="AZ68" s="41"/>
      <c r="BA68" s="41"/>
      <c r="BB68" s="41"/>
      <c r="BC68" s="41">
        <f t="shared" si="109"/>
        <v>2207</v>
      </c>
      <c r="BD68" s="41">
        <f t="shared" si="110"/>
        <v>1678</v>
      </c>
      <c r="BE68" s="41">
        <f t="shared" si="111"/>
        <v>529</v>
      </c>
      <c r="BF68" s="41">
        <f t="shared" si="112"/>
        <v>103</v>
      </c>
      <c r="BG68" s="41">
        <f t="shared" si="113"/>
        <v>426</v>
      </c>
      <c r="BH68" s="41">
        <f t="shared" si="114"/>
        <v>0</v>
      </c>
      <c r="BI68" s="41">
        <f t="shared" si="115"/>
        <v>0</v>
      </c>
      <c r="BJ68" s="41">
        <f t="shared" si="116"/>
        <v>0</v>
      </c>
      <c r="BK68" s="41">
        <f t="shared" si="119"/>
        <v>2167</v>
      </c>
      <c r="BL68" s="41">
        <v>1580</v>
      </c>
      <c r="BM68" s="41">
        <f t="shared" si="124"/>
        <v>587</v>
      </c>
      <c r="BN68" s="41">
        <v>148</v>
      </c>
      <c r="BO68" s="41">
        <v>439</v>
      </c>
      <c r="BP68" s="41"/>
      <c r="BQ68" s="41"/>
      <c r="BR68" s="41"/>
      <c r="BS68" s="50"/>
      <c r="BT68" s="182"/>
      <c r="BU68" s="200"/>
      <c r="BV68" s="201">
        <f t="shared" si="125"/>
        <v>200</v>
      </c>
      <c r="BW68" s="200"/>
      <c r="BX68" s="200"/>
      <c r="BY68" s="200"/>
      <c r="BZ68" s="200"/>
      <c r="CA68" s="200"/>
      <c r="CB68" s="200"/>
      <c r="CC68" s="200"/>
      <c r="CD68" s="86">
        <f t="shared" si="3"/>
        <v>1116</v>
      </c>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86">
        <f t="shared" si="4"/>
        <v>1116</v>
      </c>
    </row>
    <row r="69" spans="1:138" s="13" customFormat="1" ht="24.95" hidden="1" customHeight="1" outlineLevel="1">
      <c r="A69" s="48" t="s">
        <v>414</v>
      </c>
      <c r="B69" s="49" t="s">
        <v>2910</v>
      </c>
      <c r="C69" s="50"/>
      <c r="D69" s="41">
        <f t="shared" si="100"/>
        <v>4863</v>
      </c>
      <c r="E69" s="41">
        <f t="shared" si="101"/>
        <v>3629</v>
      </c>
      <c r="F69" s="41">
        <f t="shared" si="102"/>
        <v>1234</v>
      </c>
      <c r="G69" s="41">
        <f t="shared" si="103"/>
        <v>274</v>
      </c>
      <c r="H69" s="41">
        <f t="shared" si="104"/>
        <v>960</v>
      </c>
      <c r="I69" s="41">
        <f t="shared" si="105"/>
        <v>0</v>
      </c>
      <c r="J69" s="41">
        <f t="shared" si="106"/>
        <v>0</v>
      </c>
      <c r="K69" s="41">
        <f t="shared" si="107"/>
        <v>0</v>
      </c>
      <c r="L69" s="58">
        <f t="shared" si="7"/>
        <v>1309</v>
      </c>
      <c r="M69" s="58">
        <f t="shared" si="8"/>
        <v>991</v>
      </c>
      <c r="N69" s="58">
        <f t="shared" si="9"/>
        <v>318</v>
      </c>
      <c r="O69" s="41">
        <f t="shared" si="81"/>
        <v>1309</v>
      </c>
      <c r="P69" s="41">
        <f t="shared" si="82"/>
        <v>991</v>
      </c>
      <c r="Q69" s="41">
        <f t="shared" si="83"/>
        <v>318</v>
      </c>
      <c r="R69" s="41">
        <f t="shared" si="84"/>
        <v>62</v>
      </c>
      <c r="S69" s="41">
        <f t="shared" si="85"/>
        <v>256</v>
      </c>
      <c r="T69" s="41">
        <f t="shared" si="86"/>
        <v>0</v>
      </c>
      <c r="U69" s="41">
        <f t="shared" si="87"/>
        <v>0</v>
      </c>
      <c r="V69" s="41">
        <f t="shared" si="88"/>
        <v>0</v>
      </c>
      <c r="W69" s="41">
        <f t="shared" si="117"/>
        <v>1309</v>
      </c>
      <c r="X69" s="41">
        <v>991</v>
      </c>
      <c r="Y69" s="41">
        <f t="shared" si="121"/>
        <v>318</v>
      </c>
      <c r="Z69" s="41">
        <v>62</v>
      </c>
      <c r="AA69" s="41">
        <v>256</v>
      </c>
      <c r="AB69" s="41"/>
      <c r="AC69" s="41"/>
      <c r="AD69" s="41"/>
      <c r="AE69" s="41">
        <f t="shared" si="99"/>
        <v>0</v>
      </c>
      <c r="AF69" s="41"/>
      <c r="AG69" s="41">
        <f t="shared" si="108"/>
        <v>0</v>
      </c>
      <c r="AH69" s="41"/>
      <c r="AI69" s="41"/>
      <c r="AJ69" s="41"/>
      <c r="AK69" s="41"/>
      <c r="AL69" s="41"/>
      <c r="AM69" s="41">
        <f t="shared" si="118"/>
        <v>1387</v>
      </c>
      <c r="AN69" s="41">
        <v>1058</v>
      </c>
      <c r="AO69" s="41">
        <f t="shared" si="122"/>
        <v>329</v>
      </c>
      <c r="AP69" s="41">
        <v>64</v>
      </c>
      <c r="AQ69" s="41">
        <v>265</v>
      </c>
      <c r="AR69" s="41"/>
      <c r="AS69" s="41"/>
      <c r="AT69" s="41"/>
      <c r="AU69" s="41">
        <f t="shared" si="123"/>
        <v>0</v>
      </c>
      <c r="AV69" s="41"/>
      <c r="AW69" s="41"/>
      <c r="AX69" s="41"/>
      <c r="AY69" s="41"/>
      <c r="AZ69" s="41"/>
      <c r="BA69" s="41"/>
      <c r="BB69" s="41"/>
      <c r="BC69" s="41">
        <f t="shared" si="109"/>
        <v>2696</v>
      </c>
      <c r="BD69" s="41">
        <f t="shared" si="110"/>
        <v>2049</v>
      </c>
      <c r="BE69" s="41">
        <f t="shared" si="111"/>
        <v>647</v>
      </c>
      <c r="BF69" s="41">
        <f t="shared" si="112"/>
        <v>126</v>
      </c>
      <c r="BG69" s="41">
        <f t="shared" si="113"/>
        <v>521</v>
      </c>
      <c r="BH69" s="41">
        <f t="shared" si="114"/>
        <v>0</v>
      </c>
      <c r="BI69" s="41">
        <f t="shared" si="115"/>
        <v>0</v>
      </c>
      <c r="BJ69" s="41">
        <f t="shared" si="116"/>
        <v>0</v>
      </c>
      <c r="BK69" s="41">
        <f t="shared" si="119"/>
        <v>2167</v>
      </c>
      <c r="BL69" s="41">
        <v>1580</v>
      </c>
      <c r="BM69" s="41">
        <f t="shared" si="124"/>
        <v>587</v>
      </c>
      <c r="BN69" s="41">
        <v>148</v>
      </c>
      <c r="BO69" s="41">
        <v>439</v>
      </c>
      <c r="BP69" s="41"/>
      <c r="BQ69" s="41"/>
      <c r="BR69" s="41"/>
      <c r="BS69" s="50"/>
      <c r="BT69" s="182"/>
      <c r="BU69" s="200"/>
      <c r="BV69" s="201">
        <f t="shared" si="125"/>
        <v>318</v>
      </c>
      <c r="BW69" s="200"/>
      <c r="BX69" s="200"/>
      <c r="BY69" s="200"/>
      <c r="BZ69" s="200"/>
      <c r="CA69" s="200"/>
      <c r="CB69" s="200"/>
      <c r="CC69" s="200"/>
      <c r="CD69" s="86">
        <f t="shared" si="3"/>
        <v>1234</v>
      </c>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86">
        <f t="shared" si="4"/>
        <v>1234</v>
      </c>
    </row>
    <row r="70" spans="1:138" s="13" customFormat="1" ht="24.95" hidden="1" customHeight="1" outlineLevel="1">
      <c r="A70" s="48" t="s">
        <v>414</v>
      </c>
      <c r="B70" s="49" t="s">
        <v>2911</v>
      </c>
      <c r="C70" s="50"/>
      <c r="D70" s="41">
        <f t="shared" si="100"/>
        <v>4374</v>
      </c>
      <c r="E70" s="41">
        <f t="shared" si="101"/>
        <v>3258</v>
      </c>
      <c r="F70" s="41">
        <f t="shared" si="102"/>
        <v>1116</v>
      </c>
      <c r="G70" s="41">
        <f t="shared" si="103"/>
        <v>251</v>
      </c>
      <c r="H70" s="41">
        <f t="shared" si="104"/>
        <v>865</v>
      </c>
      <c r="I70" s="41">
        <f t="shared" si="105"/>
        <v>0</v>
      </c>
      <c r="J70" s="41">
        <f t="shared" si="106"/>
        <v>0</v>
      </c>
      <c r="K70" s="41">
        <f t="shared" si="107"/>
        <v>0</v>
      </c>
      <c r="L70" s="58">
        <f t="shared" si="7"/>
        <v>820</v>
      </c>
      <c r="M70" s="58">
        <f t="shared" si="8"/>
        <v>620</v>
      </c>
      <c r="N70" s="58">
        <f t="shared" si="9"/>
        <v>200</v>
      </c>
      <c r="O70" s="41">
        <f t="shared" si="81"/>
        <v>820</v>
      </c>
      <c r="P70" s="41">
        <f t="shared" si="82"/>
        <v>620</v>
      </c>
      <c r="Q70" s="41">
        <f t="shared" si="83"/>
        <v>200</v>
      </c>
      <c r="R70" s="41">
        <f t="shared" si="84"/>
        <v>39</v>
      </c>
      <c r="S70" s="41">
        <f t="shared" si="85"/>
        <v>161</v>
      </c>
      <c r="T70" s="41">
        <f t="shared" si="86"/>
        <v>0</v>
      </c>
      <c r="U70" s="41">
        <f t="shared" si="87"/>
        <v>0</v>
      </c>
      <c r="V70" s="41">
        <f t="shared" si="88"/>
        <v>0</v>
      </c>
      <c r="W70" s="41">
        <f t="shared" si="117"/>
        <v>820</v>
      </c>
      <c r="X70" s="41">
        <v>620</v>
      </c>
      <c r="Y70" s="41">
        <f t="shared" si="121"/>
        <v>200</v>
      </c>
      <c r="Z70" s="41">
        <v>39</v>
      </c>
      <c r="AA70" s="41">
        <v>161</v>
      </c>
      <c r="AB70" s="41"/>
      <c r="AC70" s="41"/>
      <c r="AD70" s="41"/>
      <c r="AE70" s="41">
        <f t="shared" si="99"/>
        <v>0</v>
      </c>
      <c r="AF70" s="41"/>
      <c r="AG70" s="41">
        <f t="shared" si="108"/>
        <v>0</v>
      </c>
      <c r="AH70" s="41"/>
      <c r="AI70" s="41"/>
      <c r="AJ70" s="41"/>
      <c r="AK70" s="41"/>
      <c r="AL70" s="41"/>
      <c r="AM70" s="41">
        <f t="shared" si="118"/>
        <v>1387</v>
      </c>
      <c r="AN70" s="41">
        <v>1058</v>
      </c>
      <c r="AO70" s="41">
        <f t="shared" si="122"/>
        <v>329</v>
      </c>
      <c r="AP70" s="41">
        <v>64</v>
      </c>
      <c r="AQ70" s="41">
        <v>265</v>
      </c>
      <c r="AR70" s="41"/>
      <c r="AS70" s="41"/>
      <c r="AT70" s="41"/>
      <c r="AU70" s="41">
        <f t="shared" si="123"/>
        <v>0</v>
      </c>
      <c r="AV70" s="41"/>
      <c r="AW70" s="41"/>
      <c r="AX70" s="41"/>
      <c r="AY70" s="41"/>
      <c r="AZ70" s="41"/>
      <c r="BA70" s="41"/>
      <c r="BB70" s="41"/>
      <c r="BC70" s="41">
        <f t="shared" si="109"/>
        <v>2207</v>
      </c>
      <c r="BD70" s="41">
        <f t="shared" si="110"/>
        <v>1678</v>
      </c>
      <c r="BE70" s="41">
        <f t="shared" si="111"/>
        <v>529</v>
      </c>
      <c r="BF70" s="41">
        <f t="shared" si="112"/>
        <v>103</v>
      </c>
      <c r="BG70" s="41">
        <f t="shared" si="113"/>
        <v>426</v>
      </c>
      <c r="BH70" s="41">
        <f t="shared" si="114"/>
        <v>0</v>
      </c>
      <c r="BI70" s="41">
        <f t="shared" si="115"/>
        <v>0</v>
      </c>
      <c r="BJ70" s="41">
        <f t="shared" si="116"/>
        <v>0</v>
      </c>
      <c r="BK70" s="41">
        <f t="shared" si="119"/>
        <v>2167</v>
      </c>
      <c r="BL70" s="41">
        <v>1580</v>
      </c>
      <c r="BM70" s="41">
        <f t="shared" si="124"/>
        <v>587</v>
      </c>
      <c r="BN70" s="41">
        <v>148</v>
      </c>
      <c r="BO70" s="41">
        <v>439</v>
      </c>
      <c r="BP70" s="41"/>
      <c r="BQ70" s="41"/>
      <c r="BR70" s="41"/>
      <c r="BS70" s="50"/>
      <c r="BT70" s="182"/>
      <c r="BU70" s="200"/>
      <c r="BV70" s="201">
        <f t="shared" si="125"/>
        <v>200</v>
      </c>
      <c r="BW70" s="200"/>
      <c r="BX70" s="200"/>
      <c r="BY70" s="200"/>
      <c r="BZ70" s="200"/>
      <c r="CA70" s="200"/>
      <c r="CB70" s="200"/>
      <c r="CC70" s="200"/>
      <c r="CD70" s="86">
        <f t="shared" si="3"/>
        <v>1116</v>
      </c>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86">
        <f t="shared" si="4"/>
        <v>1116</v>
      </c>
    </row>
    <row r="71" spans="1:138" s="13" customFormat="1" ht="24.95" hidden="1" customHeight="1" outlineLevel="1">
      <c r="A71" s="48" t="s">
        <v>414</v>
      </c>
      <c r="B71" s="49" t="s">
        <v>2912</v>
      </c>
      <c r="C71" s="50"/>
      <c r="D71" s="41">
        <f t="shared" si="100"/>
        <v>4783</v>
      </c>
      <c r="E71" s="41">
        <f t="shared" si="101"/>
        <v>3567</v>
      </c>
      <c r="F71" s="41">
        <f t="shared" si="102"/>
        <v>1216</v>
      </c>
      <c r="G71" s="41">
        <f t="shared" si="103"/>
        <v>271</v>
      </c>
      <c r="H71" s="41">
        <f t="shared" si="104"/>
        <v>945</v>
      </c>
      <c r="I71" s="41">
        <f t="shared" si="105"/>
        <v>0</v>
      </c>
      <c r="J71" s="41">
        <f t="shared" si="106"/>
        <v>0</v>
      </c>
      <c r="K71" s="41">
        <f t="shared" si="107"/>
        <v>0</v>
      </c>
      <c r="L71" s="58">
        <f t="shared" si="7"/>
        <v>1229</v>
      </c>
      <c r="M71" s="58">
        <f t="shared" si="8"/>
        <v>929</v>
      </c>
      <c r="N71" s="58">
        <f t="shared" si="9"/>
        <v>300</v>
      </c>
      <c r="O71" s="41">
        <f t="shared" si="81"/>
        <v>1229</v>
      </c>
      <c r="P71" s="41">
        <f t="shared" si="82"/>
        <v>929</v>
      </c>
      <c r="Q71" s="41">
        <f t="shared" si="83"/>
        <v>300</v>
      </c>
      <c r="R71" s="41">
        <f t="shared" si="84"/>
        <v>59</v>
      </c>
      <c r="S71" s="41">
        <f t="shared" si="85"/>
        <v>241</v>
      </c>
      <c r="T71" s="41">
        <f t="shared" si="86"/>
        <v>0</v>
      </c>
      <c r="U71" s="41">
        <f t="shared" si="87"/>
        <v>0</v>
      </c>
      <c r="V71" s="41">
        <f t="shared" si="88"/>
        <v>0</v>
      </c>
      <c r="W71" s="41">
        <f t="shared" si="117"/>
        <v>1229</v>
      </c>
      <c r="X71" s="41">
        <v>929</v>
      </c>
      <c r="Y71" s="41">
        <f t="shared" si="121"/>
        <v>300</v>
      </c>
      <c r="Z71" s="41">
        <v>59</v>
      </c>
      <c r="AA71" s="41">
        <v>241</v>
      </c>
      <c r="AB71" s="41"/>
      <c r="AC71" s="41"/>
      <c r="AD71" s="41"/>
      <c r="AE71" s="41">
        <f t="shared" si="99"/>
        <v>0</v>
      </c>
      <c r="AF71" s="41"/>
      <c r="AG71" s="41">
        <f t="shared" si="108"/>
        <v>0</v>
      </c>
      <c r="AH71" s="41"/>
      <c r="AI71" s="41"/>
      <c r="AJ71" s="41"/>
      <c r="AK71" s="41"/>
      <c r="AL71" s="41"/>
      <c r="AM71" s="41">
        <f t="shared" si="118"/>
        <v>1387</v>
      </c>
      <c r="AN71" s="41">
        <v>1058</v>
      </c>
      <c r="AO71" s="41">
        <f t="shared" si="122"/>
        <v>329</v>
      </c>
      <c r="AP71" s="41">
        <v>64</v>
      </c>
      <c r="AQ71" s="41">
        <v>265</v>
      </c>
      <c r="AR71" s="41"/>
      <c r="AS71" s="41"/>
      <c r="AT71" s="41"/>
      <c r="AU71" s="41">
        <f t="shared" si="123"/>
        <v>0</v>
      </c>
      <c r="AV71" s="41"/>
      <c r="AW71" s="41"/>
      <c r="AX71" s="41"/>
      <c r="AY71" s="41"/>
      <c r="AZ71" s="41"/>
      <c r="BA71" s="41"/>
      <c r="BB71" s="41"/>
      <c r="BC71" s="41">
        <f t="shared" si="109"/>
        <v>2616</v>
      </c>
      <c r="BD71" s="41">
        <f t="shared" si="110"/>
        <v>1987</v>
      </c>
      <c r="BE71" s="41">
        <f t="shared" si="111"/>
        <v>629</v>
      </c>
      <c r="BF71" s="41">
        <f t="shared" si="112"/>
        <v>123</v>
      </c>
      <c r="BG71" s="41">
        <f t="shared" si="113"/>
        <v>506</v>
      </c>
      <c r="BH71" s="41">
        <f t="shared" si="114"/>
        <v>0</v>
      </c>
      <c r="BI71" s="41">
        <f t="shared" si="115"/>
        <v>0</v>
      </c>
      <c r="BJ71" s="41">
        <f t="shared" si="116"/>
        <v>0</v>
      </c>
      <c r="BK71" s="41">
        <f t="shared" si="119"/>
        <v>2167</v>
      </c>
      <c r="BL71" s="41">
        <v>1580</v>
      </c>
      <c r="BM71" s="41">
        <f t="shared" si="124"/>
        <v>587</v>
      </c>
      <c r="BN71" s="41">
        <v>148</v>
      </c>
      <c r="BO71" s="41">
        <v>439</v>
      </c>
      <c r="BP71" s="41"/>
      <c r="BQ71" s="41"/>
      <c r="BR71" s="41"/>
      <c r="BS71" s="50"/>
      <c r="BT71" s="182"/>
      <c r="BU71" s="200"/>
      <c r="BV71" s="201">
        <f t="shared" si="125"/>
        <v>300</v>
      </c>
      <c r="BW71" s="200"/>
      <c r="BX71" s="200"/>
      <c r="BY71" s="200"/>
      <c r="BZ71" s="200"/>
      <c r="CA71" s="200"/>
      <c r="CB71" s="200"/>
      <c r="CC71" s="200"/>
      <c r="CD71" s="86">
        <f t="shared" si="3"/>
        <v>1216</v>
      </c>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86">
        <f t="shared" si="4"/>
        <v>1216</v>
      </c>
    </row>
    <row r="72" spans="1:138" s="13" customFormat="1" ht="24.95" hidden="1" customHeight="1" outlineLevel="1">
      <c r="A72" s="48" t="s">
        <v>414</v>
      </c>
      <c r="B72" s="49" t="s">
        <v>2913</v>
      </c>
      <c r="C72" s="50"/>
      <c r="D72" s="41">
        <f t="shared" si="100"/>
        <v>5024</v>
      </c>
      <c r="E72" s="41">
        <f t="shared" si="101"/>
        <v>3751</v>
      </c>
      <c r="F72" s="41">
        <f t="shared" si="102"/>
        <v>1273</v>
      </c>
      <c r="G72" s="41">
        <f t="shared" si="103"/>
        <v>281</v>
      </c>
      <c r="H72" s="41">
        <f t="shared" si="104"/>
        <v>992</v>
      </c>
      <c r="I72" s="41">
        <f t="shared" si="105"/>
        <v>0</v>
      </c>
      <c r="J72" s="41">
        <f t="shared" si="106"/>
        <v>0</v>
      </c>
      <c r="K72" s="41">
        <f t="shared" si="107"/>
        <v>0</v>
      </c>
      <c r="L72" s="58">
        <f t="shared" si="7"/>
        <v>1472</v>
      </c>
      <c r="M72" s="58">
        <f t="shared" si="8"/>
        <v>1115</v>
      </c>
      <c r="N72" s="58">
        <f t="shared" si="9"/>
        <v>357</v>
      </c>
      <c r="O72" s="41">
        <f t="shared" si="81"/>
        <v>1472</v>
      </c>
      <c r="P72" s="41">
        <f t="shared" si="82"/>
        <v>1115</v>
      </c>
      <c r="Q72" s="41">
        <f t="shared" si="83"/>
        <v>357</v>
      </c>
      <c r="R72" s="41">
        <f t="shared" si="84"/>
        <v>69</v>
      </c>
      <c r="S72" s="41">
        <f t="shared" si="85"/>
        <v>288</v>
      </c>
      <c r="T72" s="41">
        <f t="shared" si="86"/>
        <v>0</v>
      </c>
      <c r="U72" s="41">
        <f t="shared" si="87"/>
        <v>0</v>
      </c>
      <c r="V72" s="41">
        <f t="shared" si="88"/>
        <v>0</v>
      </c>
      <c r="W72" s="41">
        <f t="shared" si="117"/>
        <v>1472</v>
      </c>
      <c r="X72" s="41">
        <v>1115</v>
      </c>
      <c r="Y72" s="41">
        <f t="shared" si="121"/>
        <v>357</v>
      </c>
      <c r="Z72" s="41">
        <v>69</v>
      </c>
      <c r="AA72" s="41">
        <v>288</v>
      </c>
      <c r="AB72" s="41"/>
      <c r="AC72" s="41"/>
      <c r="AD72" s="41"/>
      <c r="AE72" s="41">
        <f t="shared" si="99"/>
        <v>0</v>
      </c>
      <c r="AF72" s="41"/>
      <c r="AG72" s="41">
        <f t="shared" si="108"/>
        <v>0</v>
      </c>
      <c r="AH72" s="41"/>
      <c r="AI72" s="41"/>
      <c r="AJ72" s="41"/>
      <c r="AK72" s="41"/>
      <c r="AL72" s="41"/>
      <c r="AM72" s="41">
        <f t="shared" si="118"/>
        <v>1387</v>
      </c>
      <c r="AN72" s="41">
        <v>1058</v>
      </c>
      <c r="AO72" s="41">
        <f t="shared" si="122"/>
        <v>329</v>
      </c>
      <c r="AP72" s="41">
        <v>64</v>
      </c>
      <c r="AQ72" s="41">
        <v>265</v>
      </c>
      <c r="AR72" s="41"/>
      <c r="AS72" s="41"/>
      <c r="AT72" s="41"/>
      <c r="AU72" s="41">
        <f t="shared" si="123"/>
        <v>0</v>
      </c>
      <c r="AV72" s="41"/>
      <c r="AW72" s="41"/>
      <c r="AX72" s="41"/>
      <c r="AY72" s="41"/>
      <c r="AZ72" s="41"/>
      <c r="BA72" s="41"/>
      <c r="BB72" s="41"/>
      <c r="BC72" s="41">
        <f t="shared" si="109"/>
        <v>2859</v>
      </c>
      <c r="BD72" s="41">
        <f t="shared" si="110"/>
        <v>2173</v>
      </c>
      <c r="BE72" s="41">
        <f t="shared" si="111"/>
        <v>686</v>
      </c>
      <c r="BF72" s="41">
        <f t="shared" si="112"/>
        <v>133</v>
      </c>
      <c r="BG72" s="41">
        <f t="shared" si="113"/>
        <v>553</v>
      </c>
      <c r="BH72" s="41">
        <f t="shared" si="114"/>
        <v>0</v>
      </c>
      <c r="BI72" s="41">
        <f t="shared" si="115"/>
        <v>0</v>
      </c>
      <c r="BJ72" s="41">
        <f t="shared" si="116"/>
        <v>0</v>
      </c>
      <c r="BK72" s="41">
        <f t="shared" si="119"/>
        <v>2165</v>
      </c>
      <c r="BL72" s="41">
        <v>1578</v>
      </c>
      <c r="BM72" s="41">
        <f t="shared" si="124"/>
        <v>587</v>
      </c>
      <c r="BN72" s="41">
        <v>148</v>
      </c>
      <c r="BO72" s="41">
        <v>439</v>
      </c>
      <c r="BP72" s="41"/>
      <c r="BQ72" s="41"/>
      <c r="BR72" s="41"/>
      <c r="BS72" s="50"/>
      <c r="BT72" s="182"/>
      <c r="BU72" s="200"/>
      <c r="BV72" s="201">
        <f t="shared" si="125"/>
        <v>357</v>
      </c>
      <c r="BW72" s="200"/>
      <c r="BX72" s="200"/>
      <c r="BY72" s="200"/>
      <c r="BZ72" s="200"/>
      <c r="CA72" s="200"/>
      <c r="CB72" s="200"/>
      <c r="CC72" s="200"/>
      <c r="CD72" s="86">
        <f t="shared" si="3"/>
        <v>1273</v>
      </c>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86">
        <f t="shared" si="4"/>
        <v>1273</v>
      </c>
    </row>
    <row r="73" spans="1:138" s="13" customFormat="1" ht="24.95" customHeight="1" collapsed="1">
      <c r="A73" s="643" t="s">
        <v>222</v>
      </c>
      <c r="B73" s="49" t="s">
        <v>89</v>
      </c>
      <c r="C73" s="50">
        <v>4</v>
      </c>
      <c r="D73" s="41">
        <f t="shared" si="100"/>
        <v>24494</v>
      </c>
      <c r="E73" s="41">
        <f t="shared" si="101"/>
        <v>18616</v>
      </c>
      <c r="F73" s="41">
        <f t="shared" si="102"/>
        <v>5878</v>
      </c>
      <c r="G73" s="41">
        <f t="shared" si="103"/>
        <v>1305</v>
      </c>
      <c r="H73" s="41">
        <f t="shared" si="104"/>
        <v>4573</v>
      </c>
      <c r="I73" s="41">
        <f t="shared" si="105"/>
        <v>0</v>
      </c>
      <c r="J73" s="41">
        <f t="shared" si="106"/>
        <v>0</v>
      </c>
      <c r="K73" s="41">
        <f t="shared" si="107"/>
        <v>0</v>
      </c>
      <c r="L73" s="58">
        <f t="shared" si="7"/>
        <v>5269</v>
      </c>
      <c r="M73" s="58">
        <f t="shared" si="8"/>
        <v>4003</v>
      </c>
      <c r="N73" s="58">
        <f t="shared" si="9"/>
        <v>1266</v>
      </c>
      <c r="O73" s="41">
        <f t="shared" si="81"/>
        <v>5269</v>
      </c>
      <c r="P73" s="41">
        <f t="shared" si="82"/>
        <v>4003</v>
      </c>
      <c r="Q73" s="41">
        <f t="shared" si="83"/>
        <v>1266</v>
      </c>
      <c r="R73" s="41">
        <f t="shared" si="84"/>
        <v>253</v>
      </c>
      <c r="S73" s="41">
        <f t="shared" si="85"/>
        <v>1013</v>
      </c>
      <c r="T73" s="41">
        <f t="shared" si="86"/>
        <v>0</v>
      </c>
      <c r="U73" s="41">
        <f t="shared" si="87"/>
        <v>0</v>
      </c>
      <c r="V73" s="41">
        <f t="shared" si="88"/>
        <v>0</v>
      </c>
      <c r="W73" s="41">
        <f t="shared" si="117"/>
        <v>4504</v>
      </c>
      <c r="X73" s="41">
        <f>SUM(X74:X78)</f>
        <v>3406</v>
      </c>
      <c r="Y73" s="41">
        <f>SUM(Y74:Y78)</f>
        <v>1098</v>
      </c>
      <c r="Z73" s="41">
        <f>SUM(Z74:Z78)</f>
        <v>215</v>
      </c>
      <c r="AA73" s="41">
        <f>SUM(AA74:AA78)</f>
        <v>883</v>
      </c>
      <c r="AB73" s="41">
        <f>SUM(AB74:AB78)</f>
        <v>0</v>
      </c>
      <c r="AC73" s="41"/>
      <c r="AD73" s="41"/>
      <c r="AE73" s="41">
        <f t="shared" si="99"/>
        <v>765</v>
      </c>
      <c r="AF73" s="41">
        <v>597</v>
      </c>
      <c r="AG73" s="41">
        <f t="shared" si="108"/>
        <v>168</v>
      </c>
      <c r="AH73" s="41">
        <v>38</v>
      </c>
      <c r="AI73" s="41">
        <v>130</v>
      </c>
      <c r="AJ73" s="41">
        <f>SUM(AJ74:AJ78)</f>
        <v>0</v>
      </c>
      <c r="AK73" s="41"/>
      <c r="AL73" s="41"/>
      <c r="AM73" s="41">
        <f t="shared" si="118"/>
        <v>5548</v>
      </c>
      <c r="AN73" s="41">
        <f>SUM(AN74:AN78)</f>
        <v>4232</v>
      </c>
      <c r="AO73" s="41">
        <f>SUM(AO74:AO78)</f>
        <v>1316</v>
      </c>
      <c r="AP73" s="41">
        <f>SUM(AP74:AP78)</f>
        <v>256</v>
      </c>
      <c r="AQ73" s="41">
        <f>SUM(AQ74:AQ78)</f>
        <v>1060</v>
      </c>
      <c r="AR73" s="41">
        <f>SUM(AR74:AR78)</f>
        <v>0</v>
      </c>
      <c r="AS73" s="41"/>
      <c r="AT73" s="41"/>
      <c r="AU73" s="41">
        <v>5011</v>
      </c>
      <c r="AV73" s="41">
        <v>4063</v>
      </c>
      <c r="AW73" s="41">
        <v>948</v>
      </c>
      <c r="AX73" s="41">
        <v>204</v>
      </c>
      <c r="AY73" s="41">
        <v>744</v>
      </c>
      <c r="AZ73" s="41">
        <f>SUM(AZ74:AZ78)</f>
        <v>0</v>
      </c>
      <c r="BA73" s="41"/>
      <c r="BB73" s="41"/>
      <c r="BC73" s="41">
        <f t="shared" si="109"/>
        <v>15828</v>
      </c>
      <c r="BD73" s="41">
        <f t="shared" si="110"/>
        <v>12298</v>
      </c>
      <c r="BE73" s="41">
        <f t="shared" si="111"/>
        <v>3530</v>
      </c>
      <c r="BF73" s="41">
        <f t="shared" si="112"/>
        <v>713</v>
      </c>
      <c r="BG73" s="41">
        <f t="shared" si="113"/>
        <v>2817</v>
      </c>
      <c r="BH73" s="41">
        <f t="shared" si="114"/>
        <v>0</v>
      </c>
      <c r="BI73" s="41">
        <f t="shared" si="115"/>
        <v>0</v>
      </c>
      <c r="BJ73" s="41">
        <f t="shared" si="116"/>
        <v>0</v>
      </c>
      <c r="BK73" s="41">
        <f t="shared" si="119"/>
        <v>8666</v>
      </c>
      <c r="BL73" s="41">
        <f>SUM(BL74:BL78)</f>
        <v>6318</v>
      </c>
      <c r="BM73" s="41">
        <f>SUM(BM74:BM78)</f>
        <v>2348</v>
      </c>
      <c r="BN73" s="41">
        <f>SUM(BN74:BN78)</f>
        <v>592</v>
      </c>
      <c r="BO73" s="41">
        <f>SUM(BO74:BO78)</f>
        <v>1756</v>
      </c>
      <c r="BP73" s="41">
        <f>SUM(BP74:BP78)</f>
        <v>0</v>
      </c>
      <c r="BQ73" s="41"/>
      <c r="BR73" s="41"/>
      <c r="BS73" s="50"/>
      <c r="BT73" s="182"/>
      <c r="BU73" s="201">
        <f>X73+AF73+X114</f>
        <v>5309</v>
      </c>
      <c r="BV73" s="201">
        <f>Y73+AG73+Y114</f>
        <v>1676</v>
      </c>
      <c r="BW73" s="200"/>
      <c r="BX73" s="201">
        <f t="shared" ref="BX73:CC73" si="126">AN73+AN114</f>
        <v>5755</v>
      </c>
      <c r="BY73" s="201">
        <f t="shared" si="126"/>
        <v>1790</v>
      </c>
      <c r="BZ73" s="201">
        <f t="shared" si="126"/>
        <v>349</v>
      </c>
      <c r="CA73" s="201">
        <f t="shared" si="126"/>
        <v>1441</v>
      </c>
      <c r="CB73" s="201">
        <f t="shared" si="126"/>
        <v>0</v>
      </c>
      <c r="CC73" s="201">
        <f t="shared" si="126"/>
        <v>0</v>
      </c>
      <c r="CD73" s="86">
        <f t="shared" si="3"/>
        <v>5878</v>
      </c>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86">
        <f t="shared" si="4"/>
        <v>5878</v>
      </c>
    </row>
    <row r="74" spans="1:138" s="13" customFormat="1" ht="24.95" hidden="1" customHeight="1" outlineLevel="1">
      <c r="A74" s="48" t="s">
        <v>414</v>
      </c>
      <c r="B74" s="49" t="s">
        <v>2914</v>
      </c>
      <c r="C74" s="50"/>
      <c r="D74" s="41">
        <f t="shared" si="100"/>
        <v>4701</v>
      </c>
      <c r="E74" s="41">
        <f t="shared" si="101"/>
        <v>3505</v>
      </c>
      <c r="F74" s="41">
        <f t="shared" si="102"/>
        <v>1196</v>
      </c>
      <c r="G74" s="41">
        <f t="shared" si="103"/>
        <v>267</v>
      </c>
      <c r="H74" s="41">
        <f t="shared" si="104"/>
        <v>929</v>
      </c>
      <c r="I74" s="41">
        <f t="shared" si="105"/>
        <v>0</v>
      </c>
      <c r="J74" s="41">
        <f t="shared" si="106"/>
        <v>0</v>
      </c>
      <c r="K74" s="41">
        <f t="shared" si="107"/>
        <v>0</v>
      </c>
      <c r="L74" s="58">
        <f t="shared" si="7"/>
        <v>1147</v>
      </c>
      <c r="M74" s="58">
        <f t="shared" si="8"/>
        <v>867</v>
      </c>
      <c r="N74" s="58">
        <f t="shared" si="9"/>
        <v>280</v>
      </c>
      <c r="O74" s="41">
        <f t="shared" si="81"/>
        <v>1147</v>
      </c>
      <c r="P74" s="41">
        <f t="shared" si="82"/>
        <v>867</v>
      </c>
      <c r="Q74" s="41">
        <f t="shared" si="83"/>
        <v>280</v>
      </c>
      <c r="R74" s="41">
        <f t="shared" si="84"/>
        <v>55</v>
      </c>
      <c r="S74" s="41">
        <f t="shared" si="85"/>
        <v>225</v>
      </c>
      <c r="T74" s="41">
        <f t="shared" si="86"/>
        <v>0</v>
      </c>
      <c r="U74" s="41">
        <f t="shared" si="87"/>
        <v>0</v>
      </c>
      <c r="V74" s="41">
        <f t="shared" si="88"/>
        <v>0</v>
      </c>
      <c r="W74" s="41">
        <f t="shared" si="117"/>
        <v>1147</v>
      </c>
      <c r="X74" s="41">
        <v>867</v>
      </c>
      <c r="Y74" s="41">
        <f>SUM(Z74:AC74)</f>
        <v>280</v>
      </c>
      <c r="Z74" s="41">
        <v>55</v>
      </c>
      <c r="AA74" s="41">
        <v>225</v>
      </c>
      <c r="AB74" s="41"/>
      <c r="AC74" s="41"/>
      <c r="AD74" s="41"/>
      <c r="AE74" s="41">
        <f t="shared" si="99"/>
        <v>0</v>
      </c>
      <c r="AF74" s="41"/>
      <c r="AG74" s="41">
        <f t="shared" si="108"/>
        <v>0</v>
      </c>
      <c r="AH74" s="41"/>
      <c r="AI74" s="41"/>
      <c r="AJ74" s="41"/>
      <c r="AK74" s="41"/>
      <c r="AL74" s="41"/>
      <c r="AM74" s="41">
        <f t="shared" si="118"/>
        <v>1387</v>
      </c>
      <c r="AN74" s="41">
        <v>1058</v>
      </c>
      <c r="AO74" s="41">
        <f>SUM(AP74:AS74)</f>
        <v>329</v>
      </c>
      <c r="AP74" s="41">
        <v>64</v>
      </c>
      <c r="AQ74" s="41">
        <v>265</v>
      </c>
      <c r="AR74" s="41"/>
      <c r="AS74" s="41"/>
      <c r="AT74" s="41"/>
      <c r="AU74" s="41">
        <f>SUM(AV74:AW74)</f>
        <v>0</v>
      </c>
      <c r="AV74" s="41"/>
      <c r="AW74" s="41"/>
      <c r="AX74" s="41"/>
      <c r="AY74" s="41"/>
      <c r="AZ74" s="41"/>
      <c r="BA74" s="41"/>
      <c r="BB74" s="41"/>
      <c r="BC74" s="41">
        <f t="shared" si="109"/>
        <v>2534</v>
      </c>
      <c r="BD74" s="41">
        <f t="shared" si="110"/>
        <v>1925</v>
      </c>
      <c r="BE74" s="41">
        <f t="shared" si="111"/>
        <v>609</v>
      </c>
      <c r="BF74" s="41">
        <f t="shared" si="112"/>
        <v>119</v>
      </c>
      <c r="BG74" s="41">
        <f t="shared" si="113"/>
        <v>490</v>
      </c>
      <c r="BH74" s="41">
        <f t="shared" si="114"/>
        <v>0</v>
      </c>
      <c r="BI74" s="41">
        <f t="shared" si="115"/>
        <v>0</v>
      </c>
      <c r="BJ74" s="41">
        <f t="shared" si="116"/>
        <v>0</v>
      </c>
      <c r="BK74" s="41">
        <f t="shared" si="119"/>
        <v>2167</v>
      </c>
      <c r="BL74" s="41">
        <v>1580</v>
      </c>
      <c r="BM74" s="41">
        <f>SUM(BN74:BR74)</f>
        <v>587</v>
      </c>
      <c r="BN74" s="41">
        <v>148</v>
      </c>
      <c r="BO74" s="41">
        <v>439</v>
      </c>
      <c r="BP74" s="41"/>
      <c r="BQ74" s="41"/>
      <c r="BR74" s="41"/>
      <c r="BS74" s="50"/>
      <c r="BT74" s="182"/>
      <c r="BU74" s="200"/>
      <c r="BV74" s="201">
        <f t="shared" ref="BV74:BV82" si="127">Y74+AG74</f>
        <v>280</v>
      </c>
      <c r="BW74" s="200"/>
      <c r="BX74" s="200"/>
      <c r="BY74" s="200"/>
      <c r="BZ74" s="200"/>
      <c r="CA74" s="200"/>
      <c r="CB74" s="200"/>
      <c r="CC74" s="200"/>
      <c r="CD74" s="86">
        <f t="shared" si="3"/>
        <v>1196</v>
      </c>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86">
        <f t="shared" si="4"/>
        <v>1196</v>
      </c>
    </row>
    <row r="75" spans="1:138" s="13" customFormat="1" ht="24.95" hidden="1" customHeight="1" outlineLevel="1">
      <c r="A75" s="48" t="s">
        <v>414</v>
      </c>
      <c r="B75" s="49" t="s">
        <v>2915</v>
      </c>
      <c r="C75" s="50"/>
      <c r="D75" s="41">
        <f t="shared" si="100"/>
        <v>4537</v>
      </c>
      <c r="E75" s="41">
        <f t="shared" si="101"/>
        <v>3381</v>
      </c>
      <c r="F75" s="41">
        <f t="shared" si="102"/>
        <v>1156</v>
      </c>
      <c r="G75" s="41">
        <f t="shared" si="103"/>
        <v>259</v>
      </c>
      <c r="H75" s="41">
        <f t="shared" si="104"/>
        <v>897</v>
      </c>
      <c r="I75" s="41">
        <f t="shared" si="105"/>
        <v>0</v>
      </c>
      <c r="J75" s="41">
        <f t="shared" si="106"/>
        <v>0</v>
      </c>
      <c r="K75" s="41">
        <f t="shared" si="107"/>
        <v>0</v>
      </c>
      <c r="L75" s="58">
        <f t="shared" si="7"/>
        <v>983</v>
      </c>
      <c r="M75" s="58">
        <f t="shared" si="8"/>
        <v>743</v>
      </c>
      <c r="N75" s="58">
        <f t="shared" si="9"/>
        <v>240</v>
      </c>
      <c r="O75" s="41">
        <f t="shared" si="81"/>
        <v>983</v>
      </c>
      <c r="P75" s="41">
        <f t="shared" si="82"/>
        <v>743</v>
      </c>
      <c r="Q75" s="41">
        <f t="shared" si="83"/>
        <v>240</v>
      </c>
      <c r="R75" s="41">
        <f t="shared" si="84"/>
        <v>47</v>
      </c>
      <c r="S75" s="41">
        <f t="shared" si="85"/>
        <v>193</v>
      </c>
      <c r="T75" s="41">
        <f t="shared" si="86"/>
        <v>0</v>
      </c>
      <c r="U75" s="41">
        <f t="shared" si="87"/>
        <v>0</v>
      </c>
      <c r="V75" s="41">
        <f t="shared" si="88"/>
        <v>0</v>
      </c>
      <c r="W75" s="41">
        <f t="shared" si="117"/>
        <v>983</v>
      </c>
      <c r="X75" s="41">
        <v>743</v>
      </c>
      <c r="Y75" s="41">
        <f>SUM(Z75:AC75)</f>
        <v>240</v>
      </c>
      <c r="Z75" s="41">
        <v>47</v>
      </c>
      <c r="AA75" s="41">
        <v>193</v>
      </c>
      <c r="AB75" s="41"/>
      <c r="AC75" s="41"/>
      <c r="AD75" s="41"/>
      <c r="AE75" s="41">
        <f t="shared" si="99"/>
        <v>0</v>
      </c>
      <c r="AF75" s="41"/>
      <c r="AG75" s="41">
        <f t="shared" si="108"/>
        <v>0</v>
      </c>
      <c r="AH75" s="41"/>
      <c r="AI75" s="41"/>
      <c r="AJ75" s="41"/>
      <c r="AK75" s="41"/>
      <c r="AL75" s="41"/>
      <c r="AM75" s="41">
        <f t="shared" si="118"/>
        <v>1387</v>
      </c>
      <c r="AN75" s="41">
        <v>1058</v>
      </c>
      <c r="AO75" s="41">
        <f>SUM(AP75:AS75)</f>
        <v>329</v>
      </c>
      <c r="AP75" s="41">
        <v>64</v>
      </c>
      <c r="AQ75" s="41">
        <v>265</v>
      </c>
      <c r="AR75" s="41"/>
      <c r="AS75" s="41"/>
      <c r="AT75" s="41"/>
      <c r="AU75" s="41">
        <f>SUM(AV75:AW75)</f>
        <v>0</v>
      </c>
      <c r="AV75" s="41"/>
      <c r="AW75" s="41"/>
      <c r="AX75" s="41"/>
      <c r="AY75" s="41"/>
      <c r="AZ75" s="41"/>
      <c r="BA75" s="41"/>
      <c r="BB75" s="41"/>
      <c r="BC75" s="41">
        <f t="shared" si="109"/>
        <v>2370</v>
      </c>
      <c r="BD75" s="41">
        <f t="shared" si="110"/>
        <v>1801</v>
      </c>
      <c r="BE75" s="41">
        <f t="shared" si="111"/>
        <v>569</v>
      </c>
      <c r="BF75" s="41">
        <f t="shared" si="112"/>
        <v>111</v>
      </c>
      <c r="BG75" s="41">
        <f t="shared" si="113"/>
        <v>458</v>
      </c>
      <c r="BH75" s="41">
        <f t="shared" si="114"/>
        <v>0</v>
      </c>
      <c r="BI75" s="41">
        <f t="shared" si="115"/>
        <v>0</v>
      </c>
      <c r="BJ75" s="41">
        <f t="shared" si="116"/>
        <v>0</v>
      </c>
      <c r="BK75" s="41">
        <f t="shared" si="119"/>
        <v>2167</v>
      </c>
      <c r="BL75" s="41">
        <v>1580</v>
      </c>
      <c r="BM75" s="41">
        <f>SUM(BN75:BR75)</f>
        <v>587</v>
      </c>
      <c r="BN75" s="41">
        <v>148</v>
      </c>
      <c r="BO75" s="41">
        <v>439</v>
      </c>
      <c r="BP75" s="41"/>
      <c r="BQ75" s="41"/>
      <c r="BR75" s="41"/>
      <c r="BS75" s="50"/>
      <c r="BT75" s="182"/>
      <c r="BU75" s="200"/>
      <c r="BV75" s="201">
        <f t="shared" si="127"/>
        <v>240</v>
      </c>
      <c r="BW75" s="200"/>
      <c r="BX75" s="200"/>
      <c r="BY75" s="200"/>
      <c r="BZ75" s="200"/>
      <c r="CA75" s="200"/>
      <c r="CB75" s="200"/>
      <c r="CC75" s="200"/>
      <c r="CD75" s="86">
        <f t="shared" ref="CD75:CD138" si="128">Q75+AO75+AW75+BM75</f>
        <v>1156</v>
      </c>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86">
        <f t="shared" ref="EH75:EH138" si="129">BE75+BM75</f>
        <v>1156</v>
      </c>
    </row>
    <row r="76" spans="1:138" s="13" customFormat="1" ht="24.95" hidden="1" customHeight="1" outlineLevel="1">
      <c r="A76" s="48" t="s">
        <v>414</v>
      </c>
      <c r="B76" s="49" t="s">
        <v>879</v>
      </c>
      <c r="C76" s="50"/>
      <c r="D76" s="41">
        <f t="shared" si="100"/>
        <v>1065</v>
      </c>
      <c r="E76" s="41">
        <f t="shared" si="101"/>
        <v>805</v>
      </c>
      <c r="F76" s="41">
        <f t="shared" si="102"/>
        <v>260</v>
      </c>
      <c r="G76" s="41">
        <f t="shared" si="103"/>
        <v>51</v>
      </c>
      <c r="H76" s="41">
        <f t="shared" si="104"/>
        <v>209</v>
      </c>
      <c r="I76" s="41">
        <f t="shared" si="105"/>
        <v>0</v>
      </c>
      <c r="J76" s="41">
        <f t="shared" si="106"/>
        <v>0</v>
      </c>
      <c r="K76" s="41">
        <f t="shared" si="107"/>
        <v>0</v>
      </c>
      <c r="L76" s="58">
        <f t="shared" si="7"/>
        <v>1065</v>
      </c>
      <c r="M76" s="58">
        <f t="shared" si="8"/>
        <v>805</v>
      </c>
      <c r="N76" s="58">
        <f t="shared" si="9"/>
        <v>260</v>
      </c>
      <c r="O76" s="41">
        <f t="shared" si="81"/>
        <v>1065</v>
      </c>
      <c r="P76" s="41">
        <f t="shared" si="82"/>
        <v>805</v>
      </c>
      <c r="Q76" s="41">
        <f t="shared" si="83"/>
        <v>260</v>
      </c>
      <c r="R76" s="41">
        <f t="shared" si="84"/>
        <v>51</v>
      </c>
      <c r="S76" s="41">
        <f t="shared" si="85"/>
        <v>209</v>
      </c>
      <c r="T76" s="41">
        <f t="shared" si="86"/>
        <v>0</v>
      </c>
      <c r="U76" s="41">
        <f t="shared" si="87"/>
        <v>0</v>
      </c>
      <c r="V76" s="41">
        <f t="shared" si="88"/>
        <v>0</v>
      </c>
      <c r="W76" s="41">
        <f t="shared" si="117"/>
        <v>1065</v>
      </c>
      <c r="X76" s="41">
        <v>805</v>
      </c>
      <c r="Y76" s="41">
        <f>SUM(Z76:AC76)</f>
        <v>260</v>
      </c>
      <c r="Z76" s="41">
        <v>51</v>
      </c>
      <c r="AA76" s="41">
        <v>209</v>
      </c>
      <c r="AB76" s="41"/>
      <c r="AC76" s="41"/>
      <c r="AD76" s="41"/>
      <c r="AE76" s="41">
        <f t="shared" si="99"/>
        <v>0</v>
      </c>
      <c r="AF76" s="41"/>
      <c r="AG76" s="41">
        <f t="shared" si="108"/>
        <v>0</v>
      </c>
      <c r="AH76" s="41"/>
      <c r="AI76" s="41"/>
      <c r="AJ76" s="41"/>
      <c r="AK76" s="41"/>
      <c r="AL76" s="41"/>
      <c r="AM76" s="41"/>
      <c r="AN76" s="41"/>
      <c r="AO76" s="41"/>
      <c r="AP76" s="41"/>
      <c r="AQ76" s="41"/>
      <c r="AR76" s="41"/>
      <c r="AS76" s="41"/>
      <c r="AT76" s="41"/>
      <c r="AU76" s="41"/>
      <c r="AV76" s="41"/>
      <c r="AW76" s="41"/>
      <c r="AX76" s="41"/>
      <c r="AY76" s="41"/>
      <c r="AZ76" s="41"/>
      <c r="BA76" s="41"/>
      <c r="BB76" s="41"/>
      <c r="BC76" s="41">
        <f t="shared" si="109"/>
        <v>1065</v>
      </c>
      <c r="BD76" s="41">
        <f t="shared" si="110"/>
        <v>805</v>
      </c>
      <c r="BE76" s="41">
        <f t="shared" si="111"/>
        <v>260</v>
      </c>
      <c r="BF76" s="41">
        <f t="shared" si="112"/>
        <v>51</v>
      </c>
      <c r="BG76" s="41">
        <f t="shared" si="113"/>
        <v>209</v>
      </c>
      <c r="BH76" s="41">
        <f t="shared" si="114"/>
        <v>0</v>
      </c>
      <c r="BI76" s="41">
        <f t="shared" si="115"/>
        <v>0</v>
      </c>
      <c r="BJ76" s="41">
        <f t="shared" si="116"/>
        <v>0</v>
      </c>
      <c r="BK76" s="41"/>
      <c r="BL76" s="41"/>
      <c r="BM76" s="41">
        <f>SUM(BN76:BR76)</f>
        <v>0</v>
      </c>
      <c r="BN76" s="41"/>
      <c r="BO76" s="41"/>
      <c r="BP76" s="41"/>
      <c r="BQ76" s="41"/>
      <c r="BR76" s="41"/>
      <c r="BS76" s="50"/>
      <c r="BT76" s="182"/>
      <c r="BU76" s="200"/>
      <c r="BV76" s="201">
        <f t="shared" si="127"/>
        <v>260</v>
      </c>
      <c r="BW76" s="200"/>
      <c r="BX76" s="200"/>
      <c r="BY76" s="200"/>
      <c r="BZ76" s="200"/>
      <c r="CA76" s="200"/>
      <c r="CB76" s="200"/>
      <c r="CC76" s="200"/>
      <c r="CD76" s="86">
        <f t="shared" si="128"/>
        <v>260</v>
      </c>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86">
        <f t="shared" si="129"/>
        <v>260</v>
      </c>
    </row>
    <row r="77" spans="1:138" s="13" customFormat="1" ht="24.95" hidden="1" customHeight="1" outlineLevel="1">
      <c r="A77" s="48" t="s">
        <v>414</v>
      </c>
      <c r="B77" s="49" t="s">
        <v>2916</v>
      </c>
      <c r="C77" s="50"/>
      <c r="D77" s="41">
        <f t="shared" si="100"/>
        <v>4863</v>
      </c>
      <c r="E77" s="41">
        <f t="shared" si="101"/>
        <v>3629</v>
      </c>
      <c r="F77" s="41">
        <f t="shared" si="102"/>
        <v>1234</v>
      </c>
      <c r="G77" s="41">
        <f t="shared" si="103"/>
        <v>274</v>
      </c>
      <c r="H77" s="41">
        <f t="shared" si="104"/>
        <v>960</v>
      </c>
      <c r="I77" s="41">
        <f t="shared" si="105"/>
        <v>0</v>
      </c>
      <c r="J77" s="41">
        <f t="shared" si="106"/>
        <v>0</v>
      </c>
      <c r="K77" s="41">
        <f t="shared" si="107"/>
        <v>0</v>
      </c>
      <c r="L77" s="58">
        <f t="shared" ref="L77:L140" si="130">W77+AE77</f>
        <v>1309</v>
      </c>
      <c r="M77" s="58">
        <f t="shared" ref="M77:M140" si="131">X77+AF77</f>
        <v>991</v>
      </c>
      <c r="N77" s="58">
        <f t="shared" ref="N77:N140" si="132">Y77+AG77</f>
        <v>318</v>
      </c>
      <c r="O77" s="41">
        <f t="shared" si="81"/>
        <v>1309</v>
      </c>
      <c r="P77" s="41">
        <f t="shared" si="82"/>
        <v>991</v>
      </c>
      <c r="Q77" s="41">
        <f t="shared" si="83"/>
        <v>318</v>
      </c>
      <c r="R77" s="41">
        <f t="shared" si="84"/>
        <v>62</v>
      </c>
      <c r="S77" s="41">
        <f t="shared" si="85"/>
        <v>256</v>
      </c>
      <c r="T77" s="41">
        <f t="shared" si="86"/>
        <v>0</v>
      </c>
      <c r="U77" s="41">
        <f t="shared" si="87"/>
        <v>0</v>
      </c>
      <c r="V77" s="41">
        <f t="shared" si="88"/>
        <v>0</v>
      </c>
      <c r="W77" s="41">
        <f t="shared" si="117"/>
        <v>1309</v>
      </c>
      <c r="X77" s="41">
        <v>991</v>
      </c>
      <c r="Y77" s="41">
        <f>SUM(Z77:AC77)</f>
        <v>318</v>
      </c>
      <c r="Z77" s="41">
        <v>62</v>
      </c>
      <c r="AA77" s="41">
        <v>256</v>
      </c>
      <c r="AB77" s="41"/>
      <c r="AC77" s="41"/>
      <c r="AD77" s="41"/>
      <c r="AE77" s="41">
        <f t="shared" si="99"/>
        <v>0</v>
      </c>
      <c r="AF77" s="41"/>
      <c r="AG77" s="41">
        <f t="shared" si="108"/>
        <v>0</v>
      </c>
      <c r="AH77" s="41"/>
      <c r="AI77" s="41"/>
      <c r="AJ77" s="41"/>
      <c r="AK77" s="41"/>
      <c r="AL77" s="41"/>
      <c r="AM77" s="41">
        <f t="shared" ref="AM77:AM85" si="133">SUM(AN77:AO77)</f>
        <v>1387</v>
      </c>
      <c r="AN77" s="41">
        <v>1058</v>
      </c>
      <c r="AO77" s="41">
        <f>SUM(AP77:AS77)</f>
        <v>329</v>
      </c>
      <c r="AP77" s="41">
        <v>64</v>
      </c>
      <c r="AQ77" s="41">
        <v>265</v>
      </c>
      <c r="AR77" s="41"/>
      <c r="AS77" s="41"/>
      <c r="AT77" s="41"/>
      <c r="AU77" s="41">
        <f>SUM(AV77:AW77)</f>
        <v>0</v>
      </c>
      <c r="AV77" s="41"/>
      <c r="AW77" s="41"/>
      <c r="AX77" s="41"/>
      <c r="AY77" s="41"/>
      <c r="AZ77" s="41"/>
      <c r="BA77" s="41"/>
      <c r="BB77" s="41"/>
      <c r="BC77" s="41">
        <f t="shared" si="109"/>
        <v>2696</v>
      </c>
      <c r="BD77" s="41">
        <f t="shared" si="110"/>
        <v>2049</v>
      </c>
      <c r="BE77" s="41">
        <f t="shared" si="111"/>
        <v>647</v>
      </c>
      <c r="BF77" s="41">
        <f t="shared" si="112"/>
        <v>126</v>
      </c>
      <c r="BG77" s="41">
        <f t="shared" si="113"/>
        <v>521</v>
      </c>
      <c r="BH77" s="41">
        <f t="shared" si="114"/>
        <v>0</v>
      </c>
      <c r="BI77" s="41">
        <f t="shared" si="115"/>
        <v>0</v>
      </c>
      <c r="BJ77" s="41">
        <f t="shared" si="116"/>
        <v>0</v>
      </c>
      <c r="BK77" s="41">
        <f t="shared" ref="BK77:BK85" si="134">SUM(BL77:BM77)</f>
        <v>2167</v>
      </c>
      <c r="BL77" s="41">
        <v>1580</v>
      </c>
      <c r="BM77" s="41">
        <f>SUM(BN77:BR77)</f>
        <v>587</v>
      </c>
      <c r="BN77" s="41">
        <v>148</v>
      </c>
      <c r="BO77" s="41">
        <v>439</v>
      </c>
      <c r="BP77" s="41"/>
      <c r="BQ77" s="41"/>
      <c r="BR77" s="41"/>
      <c r="BS77" s="50"/>
      <c r="BT77" s="182"/>
      <c r="BU77" s="200"/>
      <c r="BV77" s="201">
        <f t="shared" si="127"/>
        <v>318</v>
      </c>
      <c r="BW77" s="200"/>
      <c r="BX77" s="200"/>
      <c r="BY77" s="200"/>
      <c r="BZ77" s="200"/>
      <c r="CA77" s="200"/>
      <c r="CB77" s="200"/>
      <c r="CC77" s="200"/>
      <c r="CD77" s="86">
        <f t="shared" si="128"/>
        <v>1234</v>
      </c>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86">
        <f t="shared" si="129"/>
        <v>1234</v>
      </c>
    </row>
    <row r="78" spans="1:138" s="13" customFormat="1" ht="24.95" hidden="1" customHeight="1" outlineLevel="1">
      <c r="A78" s="48" t="s">
        <v>414</v>
      </c>
      <c r="B78" s="49" t="s">
        <v>2917</v>
      </c>
      <c r="C78" s="50"/>
      <c r="D78" s="41">
        <f t="shared" si="100"/>
        <v>3552</v>
      </c>
      <c r="E78" s="41">
        <f t="shared" si="101"/>
        <v>2636</v>
      </c>
      <c r="F78" s="41">
        <f t="shared" si="102"/>
        <v>916</v>
      </c>
      <c r="G78" s="41">
        <f t="shared" si="103"/>
        <v>212</v>
      </c>
      <c r="H78" s="41">
        <f t="shared" si="104"/>
        <v>704</v>
      </c>
      <c r="I78" s="41">
        <f t="shared" si="105"/>
        <v>0</v>
      </c>
      <c r="J78" s="41">
        <f t="shared" si="106"/>
        <v>0</v>
      </c>
      <c r="K78" s="41">
        <f t="shared" si="107"/>
        <v>0</v>
      </c>
      <c r="L78" s="58">
        <f t="shared" si="130"/>
        <v>0</v>
      </c>
      <c r="M78" s="58">
        <f t="shared" si="131"/>
        <v>0</v>
      </c>
      <c r="N78" s="58">
        <f t="shared" si="132"/>
        <v>0</v>
      </c>
      <c r="O78" s="41">
        <f t="shared" ref="O78:O109" si="135">W78+AE78</f>
        <v>0</v>
      </c>
      <c r="P78" s="41">
        <f t="shared" ref="P78:P109" si="136">X78+AF78</f>
        <v>0</v>
      </c>
      <c r="Q78" s="41">
        <f t="shared" ref="Q78:Q109" si="137">Y78+AG78</f>
        <v>0</v>
      </c>
      <c r="R78" s="41">
        <f t="shared" ref="R78:R109" si="138">Z78+AH78</f>
        <v>0</v>
      </c>
      <c r="S78" s="41">
        <f t="shared" ref="S78:S109" si="139">AA78+AI78</f>
        <v>0</v>
      </c>
      <c r="T78" s="41">
        <f t="shared" ref="T78:T109" si="140">AB78+AJ78</f>
        <v>0</v>
      </c>
      <c r="U78" s="41">
        <f t="shared" ref="U78:U109" si="141">AC78+AK78</f>
        <v>0</v>
      </c>
      <c r="V78" s="41">
        <f t="shared" ref="V78:V109" si="142">AD78+AL78</f>
        <v>0</v>
      </c>
      <c r="W78" s="41">
        <f t="shared" si="117"/>
        <v>0</v>
      </c>
      <c r="X78" s="41"/>
      <c r="Y78" s="41"/>
      <c r="Z78" s="41"/>
      <c r="AA78" s="41"/>
      <c r="AB78" s="41"/>
      <c r="AC78" s="41"/>
      <c r="AD78" s="41"/>
      <c r="AE78" s="41">
        <f t="shared" si="99"/>
        <v>0</v>
      </c>
      <c r="AF78" s="41"/>
      <c r="AG78" s="41">
        <f t="shared" si="108"/>
        <v>0</v>
      </c>
      <c r="AH78" s="41"/>
      <c r="AI78" s="41"/>
      <c r="AJ78" s="41"/>
      <c r="AK78" s="41"/>
      <c r="AL78" s="41"/>
      <c r="AM78" s="41">
        <f t="shared" si="133"/>
        <v>1387</v>
      </c>
      <c r="AN78" s="41">
        <v>1058</v>
      </c>
      <c r="AO78" s="41">
        <f>SUM(AP78:AS78)</f>
        <v>329</v>
      </c>
      <c r="AP78" s="41">
        <v>64</v>
      </c>
      <c r="AQ78" s="41">
        <v>265</v>
      </c>
      <c r="AR78" s="41"/>
      <c r="AS78" s="41"/>
      <c r="AT78" s="41"/>
      <c r="AU78" s="41">
        <f>SUM(AV78:AW78)</f>
        <v>0</v>
      </c>
      <c r="AV78" s="41"/>
      <c r="AW78" s="41"/>
      <c r="AX78" s="41"/>
      <c r="AY78" s="41"/>
      <c r="AZ78" s="41"/>
      <c r="BA78" s="41"/>
      <c r="BB78" s="41"/>
      <c r="BC78" s="41">
        <f t="shared" si="109"/>
        <v>1387</v>
      </c>
      <c r="BD78" s="41">
        <f t="shared" si="110"/>
        <v>1058</v>
      </c>
      <c r="BE78" s="41">
        <f t="shared" si="111"/>
        <v>329</v>
      </c>
      <c r="BF78" s="41">
        <f t="shared" si="112"/>
        <v>64</v>
      </c>
      <c r="BG78" s="41">
        <f t="shared" si="113"/>
        <v>265</v>
      </c>
      <c r="BH78" s="41">
        <f t="shared" si="114"/>
        <v>0</v>
      </c>
      <c r="BI78" s="41">
        <f t="shared" si="115"/>
        <v>0</v>
      </c>
      <c r="BJ78" s="41">
        <f t="shared" si="116"/>
        <v>0</v>
      </c>
      <c r="BK78" s="41">
        <f t="shared" si="134"/>
        <v>2165</v>
      </c>
      <c r="BL78" s="41">
        <v>1578</v>
      </c>
      <c r="BM78" s="41">
        <f>SUM(BN78:BR78)</f>
        <v>587</v>
      </c>
      <c r="BN78" s="41">
        <v>148</v>
      </c>
      <c r="BO78" s="41">
        <v>439</v>
      </c>
      <c r="BP78" s="41"/>
      <c r="BQ78" s="41"/>
      <c r="BR78" s="41"/>
      <c r="BS78" s="50"/>
      <c r="BT78" s="182"/>
      <c r="BU78" s="200"/>
      <c r="BV78" s="201">
        <f t="shared" si="127"/>
        <v>0</v>
      </c>
      <c r="BW78" s="200"/>
      <c r="BX78" s="200"/>
      <c r="BY78" s="200"/>
      <c r="BZ78" s="200"/>
      <c r="CA78" s="200"/>
      <c r="CB78" s="200"/>
      <c r="CC78" s="200"/>
      <c r="CD78" s="86">
        <f t="shared" si="128"/>
        <v>916</v>
      </c>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86">
        <f t="shared" si="129"/>
        <v>916</v>
      </c>
    </row>
    <row r="79" spans="1:138" s="13" customFormat="1" ht="24.95" customHeight="1" collapsed="1">
      <c r="A79" s="643" t="s">
        <v>222</v>
      </c>
      <c r="B79" s="49" t="s">
        <v>73</v>
      </c>
      <c r="C79" s="50">
        <v>3</v>
      </c>
      <c r="D79" s="41">
        <f t="shared" si="100"/>
        <v>18145</v>
      </c>
      <c r="E79" s="41">
        <f t="shared" si="101"/>
        <v>13789</v>
      </c>
      <c r="F79" s="41">
        <f t="shared" si="102"/>
        <v>4356</v>
      </c>
      <c r="G79" s="41">
        <f t="shared" si="103"/>
        <v>969</v>
      </c>
      <c r="H79" s="41">
        <f t="shared" si="104"/>
        <v>3387</v>
      </c>
      <c r="I79" s="41">
        <f t="shared" si="105"/>
        <v>0</v>
      </c>
      <c r="J79" s="41">
        <f t="shared" si="106"/>
        <v>0</v>
      </c>
      <c r="K79" s="41">
        <f t="shared" si="107"/>
        <v>0</v>
      </c>
      <c r="L79" s="58">
        <f t="shared" si="130"/>
        <v>3834</v>
      </c>
      <c r="M79" s="58">
        <f t="shared" si="131"/>
        <v>2911</v>
      </c>
      <c r="N79" s="58">
        <f t="shared" si="132"/>
        <v>923</v>
      </c>
      <c r="O79" s="41">
        <f t="shared" si="135"/>
        <v>3834</v>
      </c>
      <c r="P79" s="41">
        <f t="shared" si="136"/>
        <v>2911</v>
      </c>
      <c r="Q79" s="41">
        <f t="shared" si="137"/>
        <v>923</v>
      </c>
      <c r="R79" s="41">
        <f t="shared" si="138"/>
        <v>185</v>
      </c>
      <c r="S79" s="41">
        <f t="shared" si="139"/>
        <v>738</v>
      </c>
      <c r="T79" s="41">
        <f t="shared" si="140"/>
        <v>0</v>
      </c>
      <c r="U79" s="41">
        <f t="shared" si="141"/>
        <v>0</v>
      </c>
      <c r="V79" s="41">
        <f t="shared" si="142"/>
        <v>0</v>
      </c>
      <c r="W79" s="41">
        <f t="shared" si="117"/>
        <v>3277</v>
      </c>
      <c r="X79" s="41">
        <f>SUM(X80:X82)</f>
        <v>2477</v>
      </c>
      <c r="Y79" s="41">
        <f>SUM(Y80:Y82)</f>
        <v>800</v>
      </c>
      <c r="Z79" s="41">
        <f>SUM(Z80:Z82)</f>
        <v>157</v>
      </c>
      <c r="AA79" s="41">
        <f>SUM(AA80:AA82)</f>
        <v>643</v>
      </c>
      <c r="AB79" s="41">
        <f>SUM(AB80:AB82)</f>
        <v>0</v>
      </c>
      <c r="AC79" s="41"/>
      <c r="AD79" s="41"/>
      <c r="AE79" s="41">
        <f t="shared" si="99"/>
        <v>557</v>
      </c>
      <c r="AF79" s="41">
        <v>434</v>
      </c>
      <c r="AG79" s="41">
        <f t="shared" si="108"/>
        <v>123</v>
      </c>
      <c r="AH79" s="41">
        <v>28</v>
      </c>
      <c r="AI79" s="41">
        <v>95</v>
      </c>
      <c r="AJ79" s="41">
        <f>SUM(AJ80:AJ82)</f>
        <v>0</v>
      </c>
      <c r="AK79" s="41"/>
      <c r="AL79" s="41"/>
      <c r="AM79" s="41">
        <f t="shared" si="133"/>
        <v>4130</v>
      </c>
      <c r="AN79" s="41">
        <f>SUM(AN80:AN82)</f>
        <v>3150</v>
      </c>
      <c r="AO79" s="41">
        <f>SUM(AO80:AO82)</f>
        <v>980</v>
      </c>
      <c r="AP79" s="41">
        <f>SUM(AP80:AP82)</f>
        <v>191</v>
      </c>
      <c r="AQ79" s="41">
        <f>SUM(AQ80:AQ82)</f>
        <v>789</v>
      </c>
      <c r="AR79" s="41">
        <f>SUM(AR80:AR82)</f>
        <v>0</v>
      </c>
      <c r="AS79" s="41"/>
      <c r="AT79" s="41"/>
      <c r="AU79" s="41">
        <v>3731</v>
      </c>
      <c r="AV79" s="41">
        <v>3024</v>
      </c>
      <c r="AW79" s="41">
        <v>707</v>
      </c>
      <c r="AX79" s="41">
        <v>153</v>
      </c>
      <c r="AY79" s="41">
        <v>554</v>
      </c>
      <c r="AZ79" s="41">
        <f>SUM(AZ80:AZ82)</f>
        <v>0</v>
      </c>
      <c r="BA79" s="41"/>
      <c r="BB79" s="41"/>
      <c r="BC79" s="41">
        <f t="shared" si="109"/>
        <v>11695</v>
      </c>
      <c r="BD79" s="41">
        <f t="shared" si="110"/>
        <v>9085</v>
      </c>
      <c r="BE79" s="41">
        <f t="shared" si="111"/>
        <v>2610</v>
      </c>
      <c r="BF79" s="41">
        <f t="shared" si="112"/>
        <v>529</v>
      </c>
      <c r="BG79" s="41">
        <f t="shared" si="113"/>
        <v>2081</v>
      </c>
      <c r="BH79" s="41">
        <f t="shared" si="114"/>
        <v>0</v>
      </c>
      <c r="BI79" s="41">
        <f t="shared" si="115"/>
        <v>0</v>
      </c>
      <c r="BJ79" s="41">
        <f t="shared" si="116"/>
        <v>0</v>
      </c>
      <c r="BK79" s="41">
        <f t="shared" si="134"/>
        <v>6450</v>
      </c>
      <c r="BL79" s="41">
        <f>SUM(BL80:BL82)</f>
        <v>4704</v>
      </c>
      <c r="BM79" s="41">
        <f>SUM(BM80:BM82)</f>
        <v>1746</v>
      </c>
      <c r="BN79" s="41">
        <f>SUM(BN80:BN82)</f>
        <v>440</v>
      </c>
      <c r="BO79" s="41">
        <f>SUM(BO80:BO82)</f>
        <v>1306</v>
      </c>
      <c r="BP79" s="41">
        <f>SUM(BP80:BP82)</f>
        <v>0</v>
      </c>
      <c r="BQ79" s="41"/>
      <c r="BR79" s="41"/>
      <c r="BS79" s="50"/>
      <c r="BT79" s="182"/>
      <c r="BU79" s="201">
        <f>X79+AF79</f>
        <v>2911</v>
      </c>
      <c r="BV79" s="201">
        <f t="shared" si="127"/>
        <v>923</v>
      </c>
      <c r="BW79" s="200"/>
      <c r="BX79" s="201">
        <f t="shared" ref="BX79:CC79" si="143">AN79</f>
        <v>3150</v>
      </c>
      <c r="BY79" s="201">
        <f t="shared" si="143"/>
        <v>980</v>
      </c>
      <c r="BZ79" s="201">
        <f t="shared" si="143"/>
        <v>191</v>
      </c>
      <c r="CA79" s="201">
        <f t="shared" si="143"/>
        <v>789</v>
      </c>
      <c r="CB79" s="201">
        <f t="shared" si="143"/>
        <v>0</v>
      </c>
      <c r="CC79" s="201">
        <f t="shared" si="143"/>
        <v>0</v>
      </c>
      <c r="CD79" s="86">
        <f t="shared" si="128"/>
        <v>4356</v>
      </c>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86">
        <f t="shared" si="129"/>
        <v>4356</v>
      </c>
    </row>
    <row r="80" spans="1:138" s="13" customFormat="1" ht="24.95" hidden="1" customHeight="1" outlineLevel="1">
      <c r="A80" s="48" t="s">
        <v>414</v>
      </c>
      <c r="B80" s="49" t="s">
        <v>2918</v>
      </c>
      <c r="C80" s="50"/>
      <c r="D80" s="41">
        <f t="shared" si="100"/>
        <v>4893</v>
      </c>
      <c r="E80" s="41">
        <f t="shared" si="101"/>
        <v>3688</v>
      </c>
      <c r="F80" s="41">
        <f t="shared" si="102"/>
        <v>1205</v>
      </c>
      <c r="G80" s="41">
        <f t="shared" si="103"/>
        <v>270</v>
      </c>
      <c r="H80" s="41">
        <f t="shared" si="104"/>
        <v>935</v>
      </c>
      <c r="I80" s="41">
        <f t="shared" si="105"/>
        <v>0</v>
      </c>
      <c r="J80" s="41">
        <f t="shared" si="106"/>
        <v>0</v>
      </c>
      <c r="K80" s="41">
        <f t="shared" si="107"/>
        <v>0</v>
      </c>
      <c r="L80" s="58">
        <f t="shared" si="130"/>
        <v>1147</v>
      </c>
      <c r="M80" s="58">
        <f t="shared" si="131"/>
        <v>867</v>
      </c>
      <c r="N80" s="58">
        <f t="shared" si="132"/>
        <v>280</v>
      </c>
      <c r="O80" s="41">
        <f t="shared" si="135"/>
        <v>1147</v>
      </c>
      <c r="P80" s="41">
        <f t="shared" si="136"/>
        <v>867</v>
      </c>
      <c r="Q80" s="41">
        <f t="shared" si="137"/>
        <v>280</v>
      </c>
      <c r="R80" s="41">
        <f t="shared" si="138"/>
        <v>55</v>
      </c>
      <c r="S80" s="41">
        <f t="shared" si="139"/>
        <v>225</v>
      </c>
      <c r="T80" s="41">
        <f t="shared" si="140"/>
        <v>0</v>
      </c>
      <c r="U80" s="41">
        <f t="shared" si="141"/>
        <v>0</v>
      </c>
      <c r="V80" s="41">
        <f t="shared" si="142"/>
        <v>0</v>
      </c>
      <c r="W80" s="41">
        <f t="shared" si="117"/>
        <v>1147</v>
      </c>
      <c r="X80" s="41">
        <v>867</v>
      </c>
      <c r="Y80" s="41">
        <f>SUM(Z80:AC80)</f>
        <v>280</v>
      </c>
      <c r="Z80" s="41">
        <v>55</v>
      </c>
      <c r="AA80" s="41">
        <v>225</v>
      </c>
      <c r="AB80" s="41"/>
      <c r="AC80" s="41"/>
      <c r="AD80" s="41"/>
      <c r="AE80" s="41">
        <f t="shared" si="99"/>
        <v>0</v>
      </c>
      <c r="AF80" s="41"/>
      <c r="AG80" s="41">
        <f t="shared" si="108"/>
        <v>0</v>
      </c>
      <c r="AH80" s="41"/>
      <c r="AI80" s="41"/>
      <c r="AJ80" s="41"/>
      <c r="AK80" s="41"/>
      <c r="AL80" s="41"/>
      <c r="AM80" s="41">
        <f t="shared" si="133"/>
        <v>1559</v>
      </c>
      <c r="AN80" s="41">
        <v>1227</v>
      </c>
      <c r="AO80" s="41">
        <f>SUM(AP80:AS80)</f>
        <v>332</v>
      </c>
      <c r="AP80" s="41">
        <v>65</v>
      </c>
      <c r="AQ80" s="41">
        <v>267</v>
      </c>
      <c r="AR80" s="41"/>
      <c r="AS80" s="41"/>
      <c r="AT80" s="41"/>
      <c r="AU80" s="41">
        <f>SUM(AV80:AW80)</f>
        <v>0</v>
      </c>
      <c r="AV80" s="41"/>
      <c r="AW80" s="41"/>
      <c r="AX80" s="41"/>
      <c r="AY80" s="41"/>
      <c r="AZ80" s="41"/>
      <c r="BA80" s="41"/>
      <c r="BB80" s="41"/>
      <c r="BC80" s="41">
        <f t="shared" si="109"/>
        <v>2706</v>
      </c>
      <c r="BD80" s="41">
        <f t="shared" si="110"/>
        <v>2094</v>
      </c>
      <c r="BE80" s="41">
        <f t="shared" si="111"/>
        <v>612</v>
      </c>
      <c r="BF80" s="41">
        <f t="shared" si="112"/>
        <v>120</v>
      </c>
      <c r="BG80" s="41">
        <f t="shared" si="113"/>
        <v>492</v>
      </c>
      <c r="BH80" s="41">
        <f t="shared" si="114"/>
        <v>0</v>
      </c>
      <c r="BI80" s="41">
        <f t="shared" si="115"/>
        <v>0</v>
      </c>
      <c r="BJ80" s="41">
        <f t="shared" si="116"/>
        <v>0</v>
      </c>
      <c r="BK80" s="41">
        <f t="shared" si="134"/>
        <v>2187</v>
      </c>
      <c r="BL80" s="41">
        <v>1594</v>
      </c>
      <c r="BM80" s="41">
        <f>SUM(BN80:BR80)</f>
        <v>593</v>
      </c>
      <c r="BN80" s="41">
        <v>150</v>
      </c>
      <c r="BO80" s="41">
        <v>443</v>
      </c>
      <c r="BP80" s="41"/>
      <c r="BQ80" s="41"/>
      <c r="BR80" s="41"/>
      <c r="BS80" s="50"/>
      <c r="BT80" s="182"/>
      <c r="BU80" s="200"/>
      <c r="BV80" s="201">
        <f t="shared" si="127"/>
        <v>280</v>
      </c>
      <c r="BW80" s="200"/>
      <c r="BX80" s="200"/>
      <c r="BY80" s="200"/>
      <c r="BZ80" s="200"/>
      <c r="CA80" s="200"/>
      <c r="CB80" s="200"/>
      <c r="CC80" s="200"/>
      <c r="CD80" s="86">
        <f t="shared" si="128"/>
        <v>1205</v>
      </c>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86">
        <f t="shared" si="129"/>
        <v>1205</v>
      </c>
    </row>
    <row r="81" spans="1:138" s="13" customFormat="1" ht="24.95" hidden="1" customHeight="1" outlineLevel="1">
      <c r="A81" s="48" t="s">
        <v>414</v>
      </c>
      <c r="B81" s="49" t="s">
        <v>2919</v>
      </c>
      <c r="C81" s="50"/>
      <c r="D81" s="41">
        <f t="shared" si="100"/>
        <v>4321</v>
      </c>
      <c r="E81" s="41">
        <f t="shared" si="101"/>
        <v>3136</v>
      </c>
      <c r="F81" s="41">
        <f t="shared" si="102"/>
        <v>1185</v>
      </c>
      <c r="G81" s="41">
        <f t="shared" si="103"/>
        <v>266</v>
      </c>
      <c r="H81" s="41">
        <f t="shared" si="104"/>
        <v>919</v>
      </c>
      <c r="I81" s="41">
        <f t="shared" si="105"/>
        <v>0</v>
      </c>
      <c r="J81" s="41">
        <f t="shared" si="106"/>
        <v>0</v>
      </c>
      <c r="K81" s="41">
        <f t="shared" si="107"/>
        <v>0</v>
      </c>
      <c r="L81" s="58">
        <f t="shared" si="130"/>
        <v>1065</v>
      </c>
      <c r="M81" s="58">
        <f t="shared" si="131"/>
        <v>805</v>
      </c>
      <c r="N81" s="58">
        <f t="shared" si="132"/>
        <v>260</v>
      </c>
      <c r="O81" s="41">
        <f t="shared" si="135"/>
        <v>1065</v>
      </c>
      <c r="P81" s="41">
        <f t="shared" si="136"/>
        <v>805</v>
      </c>
      <c r="Q81" s="41">
        <f t="shared" si="137"/>
        <v>260</v>
      </c>
      <c r="R81" s="41">
        <f t="shared" si="138"/>
        <v>51</v>
      </c>
      <c r="S81" s="41">
        <f t="shared" si="139"/>
        <v>209</v>
      </c>
      <c r="T81" s="41">
        <f t="shared" si="140"/>
        <v>0</v>
      </c>
      <c r="U81" s="41">
        <f t="shared" si="141"/>
        <v>0</v>
      </c>
      <c r="V81" s="41">
        <f t="shared" si="142"/>
        <v>0</v>
      </c>
      <c r="W81" s="41">
        <f t="shared" si="117"/>
        <v>1065</v>
      </c>
      <c r="X81" s="41">
        <v>805</v>
      </c>
      <c r="Y81" s="41">
        <f>SUM(Z81:AC81)</f>
        <v>260</v>
      </c>
      <c r="Z81" s="41">
        <v>51</v>
      </c>
      <c r="AA81" s="41">
        <v>209</v>
      </c>
      <c r="AB81" s="41"/>
      <c r="AC81" s="41"/>
      <c r="AD81" s="41"/>
      <c r="AE81" s="41">
        <f t="shared" si="99"/>
        <v>0</v>
      </c>
      <c r="AF81" s="41"/>
      <c r="AG81" s="41">
        <f t="shared" si="108"/>
        <v>0</v>
      </c>
      <c r="AH81" s="41"/>
      <c r="AI81" s="41"/>
      <c r="AJ81" s="41"/>
      <c r="AK81" s="41"/>
      <c r="AL81" s="41"/>
      <c r="AM81" s="41">
        <f t="shared" si="133"/>
        <v>1069</v>
      </c>
      <c r="AN81" s="41">
        <v>737</v>
      </c>
      <c r="AO81" s="41">
        <f>SUM(AP81:AS81)</f>
        <v>332</v>
      </c>
      <c r="AP81" s="41">
        <v>65</v>
      </c>
      <c r="AQ81" s="41">
        <v>267</v>
      </c>
      <c r="AR81" s="41"/>
      <c r="AS81" s="41"/>
      <c r="AT81" s="41"/>
      <c r="AU81" s="41">
        <f>SUM(AV81:AW81)</f>
        <v>0</v>
      </c>
      <c r="AV81" s="41"/>
      <c r="AW81" s="41"/>
      <c r="AX81" s="41"/>
      <c r="AY81" s="41"/>
      <c r="AZ81" s="41"/>
      <c r="BA81" s="41"/>
      <c r="BB81" s="41"/>
      <c r="BC81" s="41">
        <f t="shared" si="109"/>
        <v>2134</v>
      </c>
      <c r="BD81" s="41">
        <f t="shared" si="110"/>
        <v>1542</v>
      </c>
      <c r="BE81" s="41">
        <f t="shared" si="111"/>
        <v>592</v>
      </c>
      <c r="BF81" s="41">
        <f t="shared" si="112"/>
        <v>116</v>
      </c>
      <c r="BG81" s="41">
        <f t="shared" si="113"/>
        <v>476</v>
      </c>
      <c r="BH81" s="41">
        <f t="shared" si="114"/>
        <v>0</v>
      </c>
      <c r="BI81" s="41">
        <f t="shared" si="115"/>
        <v>0</v>
      </c>
      <c r="BJ81" s="41">
        <f t="shared" si="116"/>
        <v>0</v>
      </c>
      <c r="BK81" s="41">
        <f t="shared" si="134"/>
        <v>2187</v>
      </c>
      <c r="BL81" s="41">
        <v>1594</v>
      </c>
      <c r="BM81" s="41">
        <f>SUM(BN81:BR81)</f>
        <v>593</v>
      </c>
      <c r="BN81" s="41">
        <v>150</v>
      </c>
      <c r="BO81" s="41">
        <v>443</v>
      </c>
      <c r="BP81" s="41"/>
      <c r="BQ81" s="41"/>
      <c r="BR81" s="41"/>
      <c r="BS81" s="50"/>
      <c r="BT81" s="182"/>
      <c r="BU81" s="200"/>
      <c r="BV81" s="201">
        <f t="shared" si="127"/>
        <v>260</v>
      </c>
      <c r="BW81" s="200"/>
      <c r="BX81" s="200"/>
      <c r="BY81" s="200"/>
      <c r="BZ81" s="200"/>
      <c r="CA81" s="200"/>
      <c r="CB81" s="200"/>
      <c r="CC81" s="200"/>
      <c r="CD81" s="86">
        <f t="shared" si="128"/>
        <v>1185</v>
      </c>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86">
        <f t="shared" si="129"/>
        <v>1185</v>
      </c>
    </row>
    <row r="82" spans="1:138" s="13" customFormat="1" ht="24.95" hidden="1" customHeight="1" outlineLevel="1">
      <c r="A82" s="48" t="s">
        <v>414</v>
      </c>
      <c r="B82" s="49" t="s">
        <v>2920</v>
      </c>
      <c r="C82" s="50"/>
      <c r="D82" s="41">
        <f t="shared" si="100"/>
        <v>4643</v>
      </c>
      <c r="E82" s="41">
        <f t="shared" si="101"/>
        <v>3507</v>
      </c>
      <c r="F82" s="41">
        <f t="shared" si="102"/>
        <v>1136</v>
      </c>
      <c r="G82" s="41">
        <f t="shared" si="103"/>
        <v>252</v>
      </c>
      <c r="H82" s="41">
        <f t="shared" si="104"/>
        <v>884</v>
      </c>
      <c r="I82" s="41">
        <f t="shared" si="105"/>
        <v>0</v>
      </c>
      <c r="J82" s="41">
        <f t="shared" si="106"/>
        <v>0</v>
      </c>
      <c r="K82" s="41">
        <f t="shared" si="107"/>
        <v>0</v>
      </c>
      <c r="L82" s="58">
        <f t="shared" si="130"/>
        <v>1065</v>
      </c>
      <c r="M82" s="58">
        <f t="shared" si="131"/>
        <v>805</v>
      </c>
      <c r="N82" s="58">
        <f t="shared" si="132"/>
        <v>260</v>
      </c>
      <c r="O82" s="41">
        <f t="shared" si="135"/>
        <v>1065</v>
      </c>
      <c r="P82" s="41">
        <f t="shared" si="136"/>
        <v>805</v>
      </c>
      <c r="Q82" s="41">
        <f t="shared" si="137"/>
        <v>260</v>
      </c>
      <c r="R82" s="41">
        <f t="shared" si="138"/>
        <v>51</v>
      </c>
      <c r="S82" s="41">
        <f t="shared" si="139"/>
        <v>209</v>
      </c>
      <c r="T82" s="41">
        <f t="shared" si="140"/>
        <v>0</v>
      </c>
      <c r="U82" s="41">
        <f t="shared" si="141"/>
        <v>0</v>
      </c>
      <c r="V82" s="41">
        <f t="shared" si="142"/>
        <v>0</v>
      </c>
      <c r="W82" s="41">
        <f t="shared" si="117"/>
        <v>1065</v>
      </c>
      <c r="X82" s="41">
        <v>805</v>
      </c>
      <c r="Y82" s="41">
        <f>SUM(Z82:AC82)</f>
        <v>260</v>
      </c>
      <c r="Z82" s="41">
        <v>51</v>
      </c>
      <c r="AA82" s="41">
        <v>209</v>
      </c>
      <c r="AB82" s="41"/>
      <c r="AC82" s="41"/>
      <c r="AD82" s="41"/>
      <c r="AE82" s="41">
        <f t="shared" si="99"/>
        <v>0</v>
      </c>
      <c r="AF82" s="41"/>
      <c r="AG82" s="41">
        <f t="shared" si="108"/>
        <v>0</v>
      </c>
      <c r="AH82" s="41"/>
      <c r="AI82" s="41"/>
      <c r="AJ82" s="41"/>
      <c r="AK82" s="41"/>
      <c r="AL82" s="41"/>
      <c r="AM82" s="41">
        <f t="shared" si="133"/>
        <v>1502</v>
      </c>
      <c r="AN82" s="41">
        <v>1186</v>
      </c>
      <c r="AO82" s="41">
        <f>SUM(AP82:AS82)</f>
        <v>316</v>
      </c>
      <c r="AP82" s="41">
        <v>61</v>
      </c>
      <c r="AQ82" s="41">
        <v>255</v>
      </c>
      <c r="AR82" s="41"/>
      <c r="AS82" s="41"/>
      <c r="AT82" s="41"/>
      <c r="AU82" s="41">
        <f>SUM(AV82:AW82)</f>
        <v>0</v>
      </c>
      <c r="AV82" s="41"/>
      <c r="AW82" s="41"/>
      <c r="AX82" s="41"/>
      <c r="AY82" s="41"/>
      <c r="AZ82" s="41"/>
      <c r="BA82" s="41"/>
      <c r="BB82" s="41"/>
      <c r="BC82" s="41">
        <f t="shared" si="109"/>
        <v>2567</v>
      </c>
      <c r="BD82" s="41">
        <f t="shared" si="110"/>
        <v>1991</v>
      </c>
      <c r="BE82" s="41">
        <f t="shared" si="111"/>
        <v>576</v>
      </c>
      <c r="BF82" s="41">
        <f t="shared" si="112"/>
        <v>112</v>
      </c>
      <c r="BG82" s="41">
        <f t="shared" si="113"/>
        <v>464</v>
      </c>
      <c r="BH82" s="41">
        <f t="shared" si="114"/>
        <v>0</v>
      </c>
      <c r="BI82" s="41">
        <f t="shared" si="115"/>
        <v>0</v>
      </c>
      <c r="BJ82" s="41">
        <f t="shared" si="116"/>
        <v>0</v>
      </c>
      <c r="BK82" s="41">
        <f t="shared" si="134"/>
        <v>2076</v>
      </c>
      <c r="BL82" s="41">
        <v>1516</v>
      </c>
      <c r="BM82" s="41">
        <f>SUM(BN82:BR82)</f>
        <v>560</v>
      </c>
      <c r="BN82" s="41">
        <v>140</v>
      </c>
      <c r="BO82" s="41">
        <v>420</v>
      </c>
      <c r="BP82" s="41"/>
      <c r="BQ82" s="41"/>
      <c r="BR82" s="41"/>
      <c r="BS82" s="50"/>
      <c r="BT82" s="182"/>
      <c r="BU82" s="200"/>
      <c r="BV82" s="201">
        <f t="shared" si="127"/>
        <v>260</v>
      </c>
      <c r="BW82" s="200"/>
      <c r="BX82" s="200"/>
      <c r="BY82" s="200"/>
      <c r="BZ82" s="200"/>
      <c r="CA82" s="200"/>
      <c r="CB82" s="200"/>
      <c r="CC82" s="200"/>
      <c r="CD82" s="86">
        <f t="shared" si="128"/>
        <v>1136</v>
      </c>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86">
        <f t="shared" si="129"/>
        <v>1136</v>
      </c>
    </row>
    <row r="83" spans="1:138" s="13" customFormat="1" ht="24.95" customHeight="1" collapsed="1">
      <c r="A83" s="643" t="s">
        <v>222</v>
      </c>
      <c r="B83" s="49" t="s">
        <v>63</v>
      </c>
      <c r="C83" s="50">
        <v>4</v>
      </c>
      <c r="D83" s="41">
        <f t="shared" si="100"/>
        <v>24526</v>
      </c>
      <c r="E83" s="41">
        <f t="shared" si="101"/>
        <v>18639</v>
      </c>
      <c r="F83" s="41">
        <f t="shared" si="102"/>
        <v>5887</v>
      </c>
      <c r="G83" s="41">
        <f t="shared" si="103"/>
        <v>1306</v>
      </c>
      <c r="H83" s="41">
        <f t="shared" si="104"/>
        <v>4581</v>
      </c>
      <c r="I83" s="41">
        <f t="shared" si="105"/>
        <v>0</v>
      </c>
      <c r="J83" s="41">
        <f t="shared" si="106"/>
        <v>0</v>
      </c>
      <c r="K83" s="41">
        <f t="shared" si="107"/>
        <v>0</v>
      </c>
      <c r="L83" s="58">
        <f t="shared" si="130"/>
        <v>5845</v>
      </c>
      <c r="M83" s="58">
        <f t="shared" si="131"/>
        <v>4438</v>
      </c>
      <c r="N83" s="58">
        <f t="shared" si="132"/>
        <v>1407</v>
      </c>
      <c r="O83" s="41">
        <f t="shared" si="135"/>
        <v>5845</v>
      </c>
      <c r="P83" s="41">
        <f t="shared" si="136"/>
        <v>4438</v>
      </c>
      <c r="Q83" s="41">
        <f t="shared" si="137"/>
        <v>1407</v>
      </c>
      <c r="R83" s="41">
        <f t="shared" si="138"/>
        <v>282</v>
      </c>
      <c r="S83" s="41">
        <f t="shared" si="139"/>
        <v>1125</v>
      </c>
      <c r="T83" s="41">
        <f t="shared" si="140"/>
        <v>0</v>
      </c>
      <c r="U83" s="41">
        <f t="shared" si="141"/>
        <v>0</v>
      </c>
      <c r="V83" s="41">
        <f t="shared" si="142"/>
        <v>0</v>
      </c>
      <c r="W83" s="41">
        <f t="shared" si="117"/>
        <v>4997</v>
      </c>
      <c r="X83" s="41">
        <f>SUM(X84:X88)</f>
        <v>3777</v>
      </c>
      <c r="Y83" s="41">
        <f>SUM(Y84:Y88)</f>
        <v>1220</v>
      </c>
      <c r="Z83" s="41">
        <f>SUM(Z84:Z88)</f>
        <v>239</v>
      </c>
      <c r="AA83" s="41">
        <f>SUM(AA84:AA88)</f>
        <v>981</v>
      </c>
      <c r="AB83" s="41">
        <f>SUM(AB84:AB88)</f>
        <v>0</v>
      </c>
      <c r="AC83" s="41"/>
      <c r="AD83" s="41"/>
      <c r="AE83" s="41">
        <f t="shared" si="99"/>
        <v>848</v>
      </c>
      <c r="AF83" s="41">
        <v>661</v>
      </c>
      <c r="AG83" s="41">
        <f t="shared" si="108"/>
        <v>187</v>
      </c>
      <c r="AH83" s="41">
        <v>43</v>
      </c>
      <c r="AI83" s="41">
        <v>144</v>
      </c>
      <c r="AJ83" s="41">
        <f>SUM(AJ84:AJ88)</f>
        <v>0</v>
      </c>
      <c r="AK83" s="41"/>
      <c r="AL83" s="41"/>
      <c r="AM83" s="41">
        <f t="shared" si="133"/>
        <v>5388</v>
      </c>
      <c r="AN83" s="41">
        <f>SUM(AN84:AN88)</f>
        <v>4112</v>
      </c>
      <c r="AO83" s="41">
        <f>SUM(AO84:AO88)</f>
        <v>1276</v>
      </c>
      <c r="AP83" s="41">
        <f>SUM(AP84:AP88)</f>
        <v>248</v>
      </c>
      <c r="AQ83" s="41">
        <f>SUM(AQ84:AQ88)</f>
        <v>1028</v>
      </c>
      <c r="AR83" s="41">
        <f>SUM(AR84:AR88)</f>
        <v>0</v>
      </c>
      <c r="AS83" s="41"/>
      <c r="AT83" s="41"/>
      <c r="AU83" s="41">
        <v>4871</v>
      </c>
      <c r="AV83" s="41">
        <v>3947</v>
      </c>
      <c r="AW83" s="41">
        <v>924</v>
      </c>
      <c r="AX83" s="41">
        <v>200</v>
      </c>
      <c r="AY83" s="41">
        <v>724</v>
      </c>
      <c r="AZ83" s="41">
        <f>SUM(AZ84:AZ88)</f>
        <v>0</v>
      </c>
      <c r="BA83" s="41"/>
      <c r="BB83" s="41"/>
      <c r="BC83" s="41">
        <f t="shared" si="109"/>
        <v>16104</v>
      </c>
      <c r="BD83" s="41">
        <f t="shared" si="110"/>
        <v>12497</v>
      </c>
      <c r="BE83" s="41">
        <f t="shared" si="111"/>
        <v>3607</v>
      </c>
      <c r="BF83" s="41">
        <f t="shared" si="112"/>
        <v>730</v>
      </c>
      <c r="BG83" s="41">
        <f t="shared" si="113"/>
        <v>2877</v>
      </c>
      <c r="BH83" s="41">
        <f t="shared" si="114"/>
        <v>0</v>
      </c>
      <c r="BI83" s="41">
        <f t="shared" si="115"/>
        <v>0</v>
      </c>
      <c r="BJ83" s="41">
        <f t="shared" si="116"/>
        <v>0</v>
      </c>
      <c r="BK83" s="41">
        <f t="shared" si="134"/>
        <v>8422</v>
      </c>
      <c r="BL83" s="41">
        <f>SUM(BL84:BL88)</f>
        <v>6142</v>
      </c>
      <c r="BM83" s="41">
        <f>SUM(BM84:BM88)</f>
        <v>2280</v>
      </c>
      <c r="BN83" s="41">
        <f>SUM(BN84:BN88)</f>
        <v>576</v>
      </c>
      <c r="BO83" s="41">
        <f>SUM(BO84:BO88)</f>
        <v>1704</v>
      </c>
      <c r="BP83" s="41">
        <f>SUM(BP84:BP88)</f>
        <v>0</v>
      </c>
      <c r="BQ83" s="41"/>
      <c r="BR83" s="41"/>
      <c r="BS83" s="50"/>
      <c r="BT83" s="182"/>
      <c r="BU83" s="201">
        <f>X83+AF83+X119</f>
        <v>4658</v>
      </c>
      <c r="BV83" s="201">
        <f>Y83+AG83+Y119</f>
        <v>1476</v>
      </c>
      <c r="BW83" s="200"/>
      <c r="BX83" s="201">
        <f t="shared" ref="BX83:CC83" si="144">AN83+AN119</f>
        <v>5222</v>
      </c>
      <c r="BY83" s="201">
        <f t="shared" si="144"/>
        <v>1625</v>
      </c>
      <c r="BZ83" s="201">
        <f t="shared" si="144"/>
        <v>317</v>
      </c>
      <c r="CA83" s="201">
        <f t="shared" si="144"/>
        <v>1308</v>
      </c>
      <c r="CB83" s="201">
        <f t="shared" si="144"/>
        <v>0</v>
      </c>
      <c r="CC83" s="201">
        <f t="shared" si="144"/>
        <v>0</v>
      </c>
      <c r="CD83" s="86">
        <f t="shared" si="128"/>
        <v>5887</v>
      </c>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86">
        <f t="shared" si="129"/>
        <v>5887</v>
      </c>
    </row>
    <row r="84" spans="1:138" s="13" customFormat="1" ht="24.95" hidden="1" customHeight="1" outlineLevel="1">
      <c r="A84" s="48" t="s">
        <v>414</v>
      </c>
      <c r="B84" s="49" t="s">
        <v>2921</v>
      </c>
      <c r="C84" s="50"/>
      <c r="D84" s="41">
        <f t="shared" si="100"/>
        <v>4436</v>
      </c>
      <c r="E84" s="41">
        <f t="shared" si="101"/>
        <v>3307</v>
      </c>
      <c r="F84" s="41">
        <f t="shared" si="102"/>
        <v>1129</v>
      </c>
      <c r="G84" s="41">
        <f t="shared" si="103"/>
        <v>253</v>
      </c>
      <c r="H84" s="41">
        <f t="shared" si="104"/>
        <v>876</v>
      </c>
      <c r="I84" s="41">
        <f t="shared" si="105"/>
        <v>0</v>
      </c>
      <c r="J84" s="41">
        <f t="shared" si="106"/>
        <v>0</v>
      </c>
      <c r="K84" s="41">
        <f t="shared" si="107"/>
        <v>0</v>
      </c>
      <c r="L84" s="58">
        <f t="shared" si="130"/>
        <v>983</v>
      </c>
      <c r="M84" s="58">
        <f t="shared" si="131"/>
        <v>743</v>
      </c>
      <c r="N84" s="58">
        <f t="shared" si="132"/>
        <v>240</v>
      </c>
      <c r="O84" s="41">
        <f t="shared" si="135"/>
        <v>983</v>
      </c>
      <c r="P84" s="41">
        <f t="shared" si="136"/>
        <v>743</v>
      </c>
      <c r="Q84" s="41">
        <f t="shared" si="137"/>
        <v>240</v>
      </c>
      <c r="R84" s="41">
        <f t="shared" si="138"/>
        <v>47</v>
      </c>
      <c r="S84" s="41">
        <f t="shared" si="139"/>
        <v>193</v>
      </c>
      <c r="T84" s="41">
        <f t="shared" si="140"/>
        <v>0</v>
      </c>
      <c r="U84" s="41">
        <f t="shared" si="141"/>
        <v>0</v>
      </c>
      <c r="V84" s="41">
        <f t="shared" si="142"/>
        <v>0</v>
      </c>
      <c r="W84" s="41">
        <f t="shared" si="117"/>
        <v>983</v>
      </c>
      <c r="X84" s="41">
        <v>743</v>
      </c>
      <c r="Y84" s="41">
        <f>SUM(Z84:AC84)</f>
        <v>240</v>
      </c>
      <c r="Z84" s="41">
        <f>47</f>
        <v>47</v>
      </c>
      <c r="AA84" s="41">
        <f>193</f>
        <v>193</v>
      </c>
      <c r="AB84" s="41"/>
      <c r="AC84" s="41"/>
      <c r="AD84" s="41"/>
      <c r="AE84" s="41">
        <f t="shared" si="99"/>
        <v>0</v>
      </c>
      <c r="AF84" s="41"/>
      <c r="AG84" s="41">
        <f t="shared" si="108"/>
        <v>0</v>
      </c>
      <c r="AH84" s="41"/>
      <c r="AI84" s="41"/>
      <c r="AJ84" s="41"/>
      <c r="AK84" s="41"/>
      <c r="AL84" s="41"/>
      <c r="AM84" s="41">
        <f t="shared" si="133"/>
        <v>1347</v>
      </c>
      <c r="AN84" s="41">
        <v>1028</v>
      </c>
      <c r="AO84" s="41">
        <f>SUM(AP84:AS84)</f>
        <v>319</v>
      </c>
      <c r="AP84" s="41">
        <v>62</v>
      </c>
      <c r="AQ84" s="41">
        <v>257</v>
      </c>
      <c r="AR84" s="41"/>
      <c r="AS84" s="41"/>
      <c r="AT84" s="41"/>
      <c r="AU84" s="41">
        <f>SUM(AV84:AW84)</f>
        <v>0</v>
      </c>
      <c r="AV84" s="41"/>
      <c r="AW84" s="41"/>
      <c r="AX84" s="41"/>
      <c r="AY84" s="41"/>
      <c r="AZ84" s="41"/>
      <c r="BA84" s="41"/>
      <c r="BB84" s="41"/>
      <c r="BC84" s="41">
        <f t="shared" si="109"/>
        <v>2330</v>
      </c>
      <c r="BD84" s="41">
        <f t="shared" si="110"/>
        <v>1771</v>
      </c>
      <c r="BE84" s="41">
        <f t="shared" si="111"/>
        <v>559</v>
      </c>
      <c r="BF84" s="41">
        <f t="shared" si="112"/>
        <v>109</v>
      </c>
      <c r="BG84" s="41">
        <f t="shared" si="113"/>
        <v>450</v>
      </c>
      <c r="BH84" s="41">
        <f t="shared" si="114"/>
        <v>0</v>
      </c>
      <c r="BI84" s="41">
        <f t="shared" si="115"/>
        <v>0</v>
      </c>
      <c r="BJ84" s="41">
        <f t="shared" si="116"/>
        <v>0</v>
      </c>
      <c r="BK84" s="41">
        <f t="shared" si="134"/>
        <v>2106</v>
      </c>
      <c r="BL84" s="41">
        <v>1536</v>
      </c>
      <c r="BM84" s="41">
        <f>SUM(BN84:BR84)</f>
        <v>570</v>
      </c>
      <c r="BN84" s="41">
        <v>144</v>
      </c>
      <c r="BO84" s="41">
        <v>426</v>
      </c>
      <c r="BP84" s="41"/>
      <c r="BQ84" s="41"/>
      <c r="BR84" s="41"/>
      <c r="BS84" s="50"/>
      <c r="BT84" s="182"/>
      <c r="BU84" s="200"/>
      <c r="BV84" s="201">
        <f>Y84+AG84</f>
        <v>240</v>
      </c>
      <c r="BW84" s="200"/>
      <c r="BX84" s="200"/>
      <c r="BY84" s="200"/>
      <c r="BZ84" s="200"/>
      <c r="CA84" s="200"/>
      <c r="CB84" s="200"/>
      <c r="CC84" s="200"/>
      <c r="CD84" s="86">
        <f t="shared" si="128"/>
        <v>1129</v>
      </c>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86">
        <f t="shared" si="129"/>
        <v>1129</v>
      </c>
    </row>
    <row r="85" spans="1:138" s="13" customFormat="1" ht="24.95" hidden="1" customHeight="1" outlineLevel="1">
      <c r="A85" s="48" t="s">
        <v>414</v>
      </c>
      <c r="B85" s="49" t="s">
        <v>2922</v>
      </c>
      <c r="C85" s="50"/>
      <c r="D85" s="41">
        <f t="shared" si="100"/>
        <v>4354</v>
      </c>
      <c r="E85" s="41">
        <f t="shared" si="101"/>
        <v>3245</v>
      </c>
      <c r="F85" s="41">
        <f t="shared" si="102"/>
        <v>1109</v>
      </c>
      <c r="G85" s="41">
        <f t="shared" si="103"/>
        <v>249</v>
      </c>
      <c r="H85" s="41">
        <f t="shared" si="104"/>
        <v>860</v>
      </c>
      <c r="I85" s="41">
        <f t="shared" si="105"/>
        <v>0</v>
      </c>
      <c r="J85" s="41">
        <f t="shared" si="106"/>
        <v>0</v>
      </c>
      <c r="K85" s="41">
        <f t="shared" si="107"/>
        <v>0</v>
      </c>
      <c r="L85" s="58">
        <f t="shared" si="130"/>
        <v>901</v>
      </c>
      <c r="M85" s="58">
        <f t="shared" si="131"/>
        <v>681</v>
      </c>
      <c r="N85" s="58">
        <f t="shared" si="132"/>
        <v>220</v>
      </c>
      <c r="O85" s="41">
        <f t="shared" si="135"/>
        <v>901</v>
      </c>
      <c r="P85" s="41">
        <f t="shared" si="136"/>
        <v>681</v>
      </c>
      <c r="Q85" s="41">
        <f t="shared" si="137"/>
        <v>220</v>
      </c>
      <c r="R85" s="41">
        <f t="shared" si="138"/>
        <v>43</v>
      </c>
      <c r="S85" s="41">
        <f t="shared" si="139"/>
        <v>177</v>
      </c>
      <c r="T85" s="41">
        <f t="shared" si="140"/>
        <v>0</v>
      </c>
      <c r="U85" s="41">
        <f t="shared" si="141"/>
        <v>0</v>
      </c>
      <c r="V85" s="41">
        <f t="shared" si="142"/>
        <v>0</v>
      </c>
      <c r="W85" s="41">
        <f t="shared" si="117"/>
        <v>901</v>
      </c>
      <c r="X85" s="41">
        <v>681</v>
      </c>
      <c r="Y85" s="41">
        <f>SUM(Z85:AC85)</f>
        <v>220</v>
      </c>
      <c r="Z85" s="41">
        <f>43</f>
        <v>43</v>
      </c>
      <c r="AA85" s="41">
        <f>177</f>
        <v>177</v>
      </c>
      <c r="AB85" s="41"/>
      <c r="AC85" s="41"/>
      <c r="AD85" s="41"/>
      <c r="AE85" s="41">
        <f t="shared" si="99"/>
        <v>0</v>
      </c>
      <c r="AF85" s="41"/>
      <c r="AG85" s="41">
        <f t="shared" si="108"/>
        <v>0</v>
      </c>
      <c r="AH85" s="41"/>
      <c r="AI85" s="41"/>
      <c r="AJ85" s="41"/>
      <c r="AK85" s="41"/>
      <c r="AL85" s="41"/>
      <c r="AM85" s="41">
        <f t="shared" si="133"/>
        <v>1347</v>
      </c>
      <c r="AN85" s="41">
        <v>1028</v>
      </c>
      <c r="AO85" s="41">
        <f>SUM(AP85:AS85)</f>
        <v>319</v>
      </c>
      <c r="AP85" s="41">
        <v>62</v>
      </c>
      <c r="AQ85" s="41">
        <v>257</v>
      </c>
      <c r="AR85" s="41"/>
      <c r="AS85" s="41"/>
      <c r="AT85" s="41"/>
      <c r="AU85" s="41">
        <f>SUM(AV85:AW85)</f>
        <v>0</v>
      </c>
      <c r="AV85" s="41"/>
      <c r="AW85" s="41"/>
      <c r="AX85" s="41"/>
      <c r="AY85" s="41"/>
      <c r="AZ85" s="41"/>
      <c r="BA85" s="41"/>
      <c r="BB85" s="41"/>
      <c r="BC85" s="41">
        <f t="shared" si="109"/>
        <v>2248</v>
      </c>
      <c r="BD85" s="41">
        <f t="shared" si="110"/>
        <v>1709</v>
      </c>
      <c r="BE85" s="41">
        <f t="shared" si="111"/>
        <v>539</v>
      </c>
      <c r="BF85" s="41">
        <f t="shared" si="112"/>
        <v>105</v>
      </c>
      <c r="BG85" s="41">
        <f t="shared" si="113"/>
        <v>434</v>
      </c>
      <c r="BH85" s="41">
        <f t="shared" si="114"/>
        <v>0</v>
      </c>
      <c r="BI85" s="41">
        <f t="shared" si="115"/>
        <v>0</v>
      </c>
      <c r="BJ85" s="41">
        <f t="shared" si="116"/>
        <v>0</v>
      </c>
      <c r="BK85" s="41">
        <f t="shared" si="134"/>
        <v>2106</v>
      </c>
      <c r="BL85" s="41">
        <v>1536</v>
      </c>
      <c r="BM85" s="41">
        <f>SUM(BN85:BR85)</f>
        <v>570</v>
      </c>
      <c r="BN85" s="41">
        <v>144</v>
      </c>
      <c r="BO85" s="41">
        <v>426</v>
      </c>
      <c r="BP85" s="41"/>
      <c r="BQ85" s="41"/>
      <c r="BR85" s="41"/>
      <c r="BS85" s="50"/>
      <c r="BT85" s="182"/>
      <c r="BU85" s="200"/>
      <c r="BV85" s="201">
        <f>Y85+AG85</f>
        <v>220</v>
      </c>
      <c r="BW85" s="200"/>
      <c r="BX85" s="200"/>
      <c r="BY85" s="200"/>
      <c r="BZ85" s="200"/>
      <c r="CA85" s="200"/>
      <c r="CB85" s="200"/>
      <c r="CC85" s="200"/>
      <c r="CD85" s="86">
        <f t="shared" si="128"/>
        <v>1109</v>
      </c>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86">
        <f t="shared" si="129"/>
        <v>1109</v>
      </c>
    </row>
    <row r="86" spans="1:138" s="13" customFormat="1" ht="24.95" hidden="1" customHeight="1" outlineLevel="1">
      <c r="A86" s="48" t="s">
        <v>414</v>
      </c>
      <c r="B86" s="49" t="s">
        <v>1815</v>
      </c>
      <c r="C86" s="50"/>
      <c r="D86" s="41">
        <f t="shared" si="100"/>
        <v>901</v>
      </c>
      <c r="E86" s="41">
        <f t="shared" si="101"/>
        <v>681</v>
      </c>
      <c r="F86" s="41">
        <f t="shared" si="102"/>
        <v>220</v>
      </c>
      <c r="G86" s="41">
        <f t="shared" si="103"/>
        <v>43</v>
      </c>
      <c r="H86" s="41">
        <f t="shared" si="104"/>
        <v>177</v>
      </c>
      <c r="I86" s="41">
        <f t="shared" si="105"/>
        <v>0</v>
      </c>
      <c r="J86" s="41">
        <f t="shared" si="106"/>
        <v>0</v>
      </c>
      <c r="K86" s="41">
        <f t="shared" si="107"/>
        <v>0</v>
      </c>
      <c r="L86" s="58">
        <f t="shared" si="130"/>
        <v>901</v>
      </c>
      <c r="M86" s="58">
        <f t="shared" si="131"/>
        <v>681</v>
      </c>
      <c r="N86" s="58">
        <f t="shared" si="132"/>
        <v>220</v>
      </c>
      <c r="O86" s="41">
        <f t="shared" si="135"/>
        <v>901</v>
      </c>
      <c r="P86" s="41">
        <f t="shared" si="136"/>
        <v>681</v>
      </c>
      <c r="Q86" s="41">
        <f t="shared" si="137"/>
        <v>220</v>
      </c>
      <c r="R86" s="41">
        <f t="shared" si="138"/>
        <v>43</v>
      </c>
      <c r="S86" s="41">
        <f t="shared" si="139"/>
        <v>177</v>
      </c>
      <c r="T86" s="41">
        <f t="shared" si="140"/>
        <v>0</v>
      </c>
      <c r="U86" s="41">
        <f t="shared" si="141"/>
        <v>0</v>
      </c>
      <c r="V86" s="41">
        <f t="shared" si="142"/>
        <v>0</v>
      </c>
      <c r="W86" s="41">
        <f t="shared" si="117"/>
        <v>901</v>
      </c>
      <c r="X86" s="41">
        <v>681</v>
      </c>
      <c r="Y86" s="41">
        <f>SUM(Z86:AC86)</f>
        <v>220</v>
      </c>
      <c r="Z86" s="41">
        <v>43</v>
      </c>
      <c r="AA86" s="41">
        <v>177</v>
      </c>
      <c r="AB86" s="41"/>
      <c r="AC86" s="41"/>
      <c r="AD86" s="41"/>
      <c r="AE86" s="41">
        <f t="shared" si="99"/>
        <v>0</v>
      </c>
      <c r="AF86" s="41"/>
      <c r="AG86" s="41">
        <f t="shared" si="108"/>
        <v>0</v>
      </c>
      <c r="AH86" s="41"/>
      <c r="AI86" s="41"/>
      <c r="AJ86" s="41"/>
      <c r="AK86" s="41"/>
      <c r="AL86" s="41"/>
      <c r="AM86" s="41"/>
      <c r="AN86" s="41"/>
      <c r="AO86" s="41"/>
      <c r="AP86" s="41"/>
      <c r="AQ86" s="41"/>
      <c r="AR86" s="41"/>
      <c r="AS86" s="41"/>
      <c r="AT86" s="41"/>
      <c r="AU86" s="41"/>
      <c r="AV86" s="41"/>
      <c r="AW86" s="41"/>
      <c r="AX86" s="41"/>
      <c r="AY86" s="41"/>
      <c r="AZ86" s="41"/>
      <c r="BA86" s="41"/>
      <c r="BB86" s="41"/>
      <c r="BC86" s="41">
        <f t="shared" si="109"/>
        <v>901</v>
      </c>
      <c r="BD86" s="41">
        <f t="shared" si="110"/>
        <v>681</v>
      </c>
      <c r="BE86" s="41">
        <f t="shared" si="111"/>
        <v>220</v>
      </c>
      <c r="BF86" s="41">
        <f t="shared" si="112"/>
        <v>43</v>
      </c>
      <c r="BG86" s="41">
        <f t="shared" si="113"/>
        <v>177</v>
      </c>
      <c r="BH86" s="41">
        <f t="shared" si="114"/>
        <v>0</v>
      </c>
      <c r="BI86" s="41">
        <f t="shared" si="115"/>
        <v>0</v>
      </c>
      <c r="BJ86" s="41">
        <f t="shared" si="116"/>
        <v>0</v>
      </c>
      <c r="BK86" s="41"/>
      <c r="BL86" s="41"/>
      <c r="BM86" s="41">
        <f>SUM(BN86:BR86)</f>
        <v>0</v>
      </c>
      <c r="BN86" s="41"/>
      <c r="BO86" s="41"/>
      <c r="BP86" s="41"/>
      <c r="BQ86" s="41"/>
      <c r="BR86" s="41"/>
      <c r="BS86" s="50"/>
      <c r="BT86" s="182"/>
      <c r="BU86" s="200"/>
      <c r="BV86" s="201">
        <f>Y86+AG86</f>
        <v>220</v>
      </c>
      <c r="BW86" s="200"/>
      <c r="BX86" s="200"/>
      <c r="BY86" s="200"/>
      <c r="BZ86" s="200"/>
      <c r="CA86" s="200"/>
      <c r="CB86" s="200"/>
      <c r="CC86" s="200"/>
      <c r="CD86" s="86">
        <f t="shared" si="128"/>
        <v>220</v>
      </c>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86">
        <f t="shared" si="129"/>
        <v>220</v>
      </c>
    </row>
    <row r="87" spans="1:138" s="13" customFormat="1" ht="24.95" hidden="1" customHeight="1" outlineLevel="1">
      <c r="A87" s="48" t="s">
        <v>414</v>
      </c>
      <c r="B87" s="49" t="s">
        <v>2923</v>
      </c>
      <c r="C87" s="50"/>
      <c r="D87" s="41">
        <f t="shared" si="100"/>
        <v>4518</v>
      </c>
      <c r="E87" s="41">
        <f t="shared" si="101"/>
        <v>3369</v>
      </c>
      <c r="F87" s="41">
        <f t="shared" si="102"/>
        <v>1149</v>
      </c>
      <c r="G87" s="41">
        <f t="shared" si="103"/>
        <v>257</v>
      </c>
      <c r="H87" s="41">
        <f t="shared" si="104"/>
        <v>892</v>
      </c>
      <c r="I87" s="41">
        <f t="shared" si="105"/>
        <v>0</v>
      </c>
      <c r="J87" s="41">
        <f t="shared" si="106"/>
        <v>0</v>
      </c>
      <c r="K87" s="41">
        <f t="shared" si="107"/>
        <v>0</v>
      </c>
      <c r="L87" s="58">
        <f t="shared" si="130"/>
        <v>1065</v>
      </c>
      <c r="M87" s="58">
        <f t="shared" si="131"/>
        <v>805</v>
      </c>
      <c r="N87" s="58">
        <f t="shared" si="132"/>
        <v>260</v>
      </c>
      <c r="O87" s="41">
        <f t="shared" si="135"/>
        <v>1065</v>
      </c>
      <c r="P87" s="41">
        <f t="shared" si="136"/>
        <v>805</v>
      </c>
      <c r="Q87" s="41">
        <f t="shared" si="137"/>
        <v>260</v>
      </c>
      <c r="R87" s="41">
        <f t="shared" si="138"/>
        <v>51</v>
      </c>
      <c r="S87" s="41">
        <f t="shared" si="139"/>
        <v>209</v>
      </c>
      <c r="T87" s="41">
        <f t="shared" si="140"/>
        <v>0</v>
      </c>
      <c r="U87" s="41">
        <f t="shared" si="141"/>
        <v>0</v>
      </c>
      <c r="V87" s="41">
        <f t="shared" si="142"/>
        <v>0</v>
      </c>
      <c r="W87" s="41">
        <f t="shared" si="117"/>
        <v>1065</v>
      </c>
      <c r="X87" s="41">
        <v>805</v>
      </c>
      <c r="Y87" s="41">
        <f>SUM(Z87:AC87)</f>
        <v>260</v>
      </c>
      <c r="Z87" s="41">
        <f>51</f>
        <v>51</v>
      </c>
      <c r="AA87" s="41">
        <f>209</f>
        <v>209</v>
      </c>
      <c r="AB87" s="41"/>
      <c r="AC87" s="41"/>
      <c r="AD87" s="41"/>
      <c r="AE87" s="41">
        <f t="shared" si="99"/>
        <v>0</v>
      </c>
      <c r="AF87" s="41"/>
      <c r="AG87" s="41">
        <f t="shared" si="108"/>
        <v>0</v>
      </c>
      <c r="AH87" s="41"/>
      <c r="AI87" s="41"/>
      <c r="AJ87" s="41"/>
      <c r="AK87" s="41"/>
      <c r="AL87" s="41"/>
      <c r="AM87" s="41">
        <f t="shared" ref="AM87:AM96" si="145">SUM(AN87:AO87)</f>
        <v>1347</v>
      </c>
      <c r="AN87" s="41">
        <v>1028</v>
      </c>
      <c r="AO87" s="41">
        <f>SUM(AP87:AS87)</f>
        <v>319</v>
      </c>
      <c r="AP87" s="41">
        <v>62</v>
      </c>
      <c r="AQ87" s="41">
        <v>257</v>
      </c>
      <c r="AR87" s="41"/>
      <c r="AS87" s="41"/>
      <c r="AT87" s="41"/>
      <c r="AU87" s="41">
        <f>SUM(AV87:AW87)</f>
        <v>0</v>
      </c>
      <c r="AV87" s="41"/>
      <c r="AW87" s="41"/>
      <c r="AX87" s="41"/>
      <c r="AY87" s="41"/>
      <c r="AZ87" s="41"/>
      <c r="BA87" s="41"/>
      <c r="BB87" s="41"/>
      <c r="BC87" s="41">
        <f t="shared" si="109"/>
        <v>2412</v>
      </c>
      <c r="BD87" s="41">
        <f t="shared" si="110"/>
        <v>1833</v>
      </c>
      <c r="BE87" s="41">
        <f t="shared" si="111"/>
        <v>579</v>
      </c>
      <c r="BF87" s="41">
        <f t="shared" si="112"/>
        <v>113</v>
      </c>
      <c r="BG87" s="41">
        <f t="shared" si="113"/>
        <v>466</v>
      </c>
      <c r="BH87" s="41">
        <f t="shared" si="114"/>
        <v>0</v>
      </c>
      <c r="BI87" s="41">
        <f t="shared" si="115"/>
        <v>0</v>
      </c>
      <c r="BJ87" s="41">
        <f t="shared" si="116"/>
        <v>0</v>
      </c>
      <c r="BK87" s="41">
        <f t="shared" ref="BK87:BK96" si="146">SUM(BL87:BM87)</f>
        <v>2106</v>
      </c>
      <c r="BL87" s="41">
        <v>1536</v>
      </c>
      <c r="BM87" s="41">
        <f>SUM(BN87:BR87)</f>
        <v>570</v>
      </c>
      <c r="BN87" s="41">
        <v>144</v>
      </c>
      <c r="BO87" s="41">
        <v>426</v>
      </c>
      <c r="BP87" s="41"/>
      <c r="BQ87" s="41"/>
      <c r="BR87" s="41"/>
      <c r="BS87" s="50"/>
      <c r="BT87" s="182"/>
      <c r="BU87" s="200"/>
      <c r="BV87" s="201">
        <f>Y87+AG87</f>
        <v>260</v>
      </c>
      <c r="BW87" s="200"/>
      <c r="BX87" s="200"/>
      <c r="BY87" s="200"/>
      <c r="BZ87" s="200"/>
      <c r="CA87" s="200"/>
      <c r="CB87" s="200"/>
      <c r="CC87" s="200"/>
      <c r="CD87" s="86">
        <f t="shared" si="128"/>
        <v>1149</v>
      </c>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86">
        <f t="shared" si="129"/>
        <v>1149</v>
      </c>
    </row>
    <row r="88" spans="1:138" s="13" customFormat="1" ht="24.95" hidden="1" customHeight="1" outlineLevel="1">
      <c r="A88" s="48" t="s">
        <v>414</v>
      </c>
      <c r="B88" s="49" t="s">
        <v>2924</v>
      </c>
      <c r="C88" s="50"/>
      <c r="D88" s="41">
        <f t="shared" si="100"/>
        <v>4598</v>
      </c>
      <c r="E88" s="41">
        <f t="shared" si="101"/>
        <v>3429</v>
      </c>
      <c r="F88" s="41">
        <f t="shared" si="102"/>
        <v>1169</v>
      </c>
      <c r="G88" s="41">
        <f t="shared" si="103"/>
        <v>261</v>
      </c>
      <c r="H88" s="41">
        <f t="shared" si="104"/>
        <v>908</v>
      </c>
      <c r="I88" s="41">
        <f t="shared" si="105"/>
        <v>0</v>
      </c>
      <c r="J88" s="41">
        <f t="shared" si="106"/>
        <v>0</v>
      </c>
      <c r="K88" s="41">
        <f t="shared" si="107"/>
        <v>0</v>
      </c>
      <c r="L88" s="58">
        <f t="shared" si="130"/>
        <v>1147</v>
      </c>
      <c r="M88" s="58">
        <f t="shared" si="131"/>
        <v>867</v>
      </c>
      <c r="N88" s="58">
        <f t="shared" si="132"/>
        <v>280</v>
      </c>
      <c r="O88" s="41">
        <f t="shared" si="135"/>
        <v>1147</v>
      </c>
      <c r="P88" s="41">
        <f t="shared" si="136"/>
        <v>867</v>
      </c>
      <c r="Q88" s="41">
        <f t="shared" si="137"/>
        <v>280</v>
      </c>
      <c r="R88" s="41">
        <f t="shared" si="138"/>
        <v>55</v>
      </c>
      <c r="S88" s="41">
        <f t="shared" si="139"/>
        <v>225</v>
      </c>
      <c r="T88" s="41">
        <f t="shared" si="140"/>
        <v>0</v>
      </c>
      <c r="U88" s="41">
        <f t="shared" si="141"/>
        <v>0</v>
      </c>
      <c r="V88" s="41">
        <f t="shared" si="142"/>
        <v>0</v>
      </c>
      <c r="W88" s="41">
        <f t="shared" si="117"/>
        <v>1147</v>
      </c>
      <c r="X88" s="41">
        <v>867</v>
      </c>
      <c r="Y88" s="41">
        <f>SUM(Z88:AC88)</f>
        <v>280</v>
      </c>
      <c r="Z88" s="41">
        <f>55</f>
        <v>55</v>
      </c>
      <c r="AA88" s="41">
        <f>225</f>
        <v>225</v>
      </c>
      <c r="AB88" s="41"/>
      <c r="AC88" s="41"/>
      <c r="AD88" s="41"/>
      <c r="AE88" s="41">
        <f t="shared" si="99"/>
        <v>0</v>
      </c>
      <c r="AF88" s="41"/>
      <c r="AG88" s="41">
        <f t="shared" si="108"/>
        <v>0</v>
      </c>
      <c r="AH88" s="41"/>
      <c r="AI88" s="41"/>
      <c r="AJ88" s="41"/>
      <c r="AK88" s="41"/>
      <c r="AL88" s="41"/>
      <c r="AM88" s="41">
        <f t="shared" si="145"/>
        <v>1347</v>
      </c>
      <c r="AN88" s="41">
        <v>1028</v>
      </c>
      <c r="AO88" s="41">
        <f>SUM(AP88:AS88)</f>
        <v>319</v>
      </c>
      <c r="AP88" s="41">
        <v>62</v>
      </c>
      <c r="AQ88" s="41">
        <v>257</v>
      </c>
      <c r="AR88" s="41"/>
      <c r="AS88" s="41"/>
      <c r="AT88" s="41"/>
      <c r="AU88" s="41">
        <f>SUM(AV88:AW88)</f>
        <v>0</v>
      </c>
      <c r="AV88" s="41"/>
      <c r="AW88" s="41"/>
      <c r="AX88" s="41"/>
      <c r="AY88" s="41"/>
      <c r="AZ88" s="41"/>
      <c r="BA88" s="41"/>
      <c r="BB88" s="41"/>
      <c r="BC88" s="41">
        <f t="shared" si="109"/>
        <v>2494</v>
      </c>
      <c r="BD88" s="41">
        <f t="shared" si="110"/>
        <v>1895</v>
      </c>
      <c r="BE88" s="41">
        <f t="shared" si="111"/>
        <v>599</v>
      </c>
      <c r="BF88" s="41">
        <f t="shared" si="112"/>
        <v>117</v>
      </c>
      <c r="BG88" s="41">
        <f t="shared" si="113"/>
        <v>482</v>
      </c>
      <c r="BH88" s="41">
        <f t="shared" si="114"/>
        <v>0</v>
      </c>
      <c r="BI88" s="41">
        <f t="shared" si="115"/>
        <v>0</v>
      </c>
      <c r="BJ88" s="41">
        <f t="shared" si="116"/>
        <v>0</v>
      </c>
      <c r="BK88" s="41">
        <f t="shared" si="146"/>
        <v>2104</v>
      </c>
      <c r="BL88" s="41">
        <v>1534</v>
      </c>
      <c r="BM88" s="41">
        <f>SUM(BN88:BR88)</f>
        <v>570</v>
      </c>
      <c r="BN88" s="41">
        <v>144</v>
      </c>
      <c r="BO88" s="41">
        <v>426</v>
      </c>
      <c r="BP88" s="41"/>
      <c r="BQ88" s="41"/>
      <c r="BR88" s="41"/>
      <c r="BS88" s="50"/>
      <c r="BT88" s="182"/>
      <c r="BU88" s="200"/>
      <c r="BV88" s="201">
        <f>Y88+AG88</f>
        <v>280</v>
      </c>
      <c r="BW88" s="200"/>
      <c r="BX88" s="200"/>
      <c r="BY88" s="200"/>
      <c r="BZ88" s="200"/>
      <c r="CA88" s="200"/>
      <c r="CB88" s="200"/>
      <c r="CC88" s="200"/>
      <c r="CD88" s="86">
        <f t="shared" si="128"/>
        <v>1169</v>
      </c>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86">
        <f t="shared" si="129"/>
        <v>1169</v>
      </c>
    </row>
    <row r="89" spans="1:138" s="13" customFormat="1" ht="24.95" customHeight="1" collapsed="1">
      <c r="A89" s="643" t="s">
        <v>222</v>
      </c>
      <c r="B89" s="49" t="s">
        <v>52</v>
      </c>
      <c r="C89" s="50">
        <v>4</v>
      </c>
      <c r="D89" s="41">
        <f t="shared" si="100"/>
        <v>24431</v>
      </c>
      <c r="E89" s="41">
        <f t="shared" si="101"/>
        <v>18572</v>
      </c>
      <c r="F89" s="41">
        <f t="shared" si="102"/>
        <v>5859</v>
      </c>
      <c r="G89" s="41">
        <f t="shared" si="103"/>
        <v>1299</v>
      </c>
      <c r="H89" s="41">
        <f t="shared" si="104"/>
        <v>4560</v>
      </c>
      <c r="I89" s="41">
        <f t="shared" si="105"/>
        <v>0</v>
      </c>
      <c r="J89" s="41">
        <f t="shared" si="106"/>
        <v>0</v>
      </c>
      <c r="K89" s="41">
        <f t="shared" si="107"/>
        <v>0</v>
      </c>
      <c r="L89" s="58">
        <f t="shared" si="130"/>
        <v>5747</v>
      </c>
      <c r="M89" s="58">
        <f t="shared" si="131"/>
        <v>4368</v>
      </c>
      <c r="N89" s="58">
        <f t="shared" si="132"/>
        <v>1379</v>
      </c>
      <c r="O89" s="41">
        <f t="shared" si="135"/>
        <v>5747</v>
      </c>
      <c r="P89" s="41">
        <f t="shared" si="136"/>
        <v>4368</v>
      </c>
      <c r="Q89" s="41">
        <f t="shared" si="137"/>
        <v>1379</v>
      </c>
      <c r="R89" s="41">
        <f t="shared" si="138"/>
        <v>275</v>
      </c>
      <c r="S89" s="41">
        <f t="shared" si="139"/>
        <v>1104</v>
      </c>
      <c r="T89" s="41">
        <f t="shared" si="140"/>
        <v>0</v>
      </c>
      <c r="U89" s="41">
        <f t="shared" si="141"/>
        <v>0</v>
      </c>
      <c r="V89" s="41">
        <f t="shared" si="142"/>
        <v>0</v>
      </c>
      <c r="W89" s="41">
        <f t="shared" si="117"/>
        <v>4914</v>
      </c>
      <c r="X89" s="41">
        <f>SUM(X90:X93)</f>
        <v>3716</v>
      </c>
      <c r="Y89" s="41">
        <f>SUM(Y90:Y93)</f>
        <v>1198</v>
      </c>
      <c r="Z89" s="41">
        <f>SUM(Z90:Z93)</f>
        <v>235</v>
      </c>
      <c r="AA89" s="41">
        <f>SUM(AA90:AA93)</f>
        <v>963</v>
      </c>
      <c r="AB89" s="41">
        <f>SUM(AB90:AB93)</f>
        <v>0</v>
      </c>
      <c r="AC89" s="41"/>
      <c r="AD89" s="41"/>
      <c r="AE89" s="41">
        <f t="shared" si="99"/>
        <v>833</v>
      </c>
      <c r="AF89" s="41">
        <v>652</v>
      </c>
      <c r="AG89" s="41">
        <f t="shared" si="108"/>
        <v>181</v>
      </c>
      <c r="AH89" s="41">
        <v>40</v>
      </c>
      <c r="AI89" s="41">
        <v>141</v>
      </c>
      <c r="AJ89" s="41">
        <f>SUM(AJ90:AJ93)</f>
        <v>0</v>
      </c>
      <c r="AK89" s="41"/>
      <c r="AL89" s="41"/>
      <c r="AM89" s="41">
        <f t="shared" si="145"/>
        <v>5388</v>
      </c>
      <c r="AN89" s="41">
        <f>SUM(AN90:AN93)</f>
        <v>4112</v>
      </c>
      <c r="AO89" s="41">
        <f>SUM(AO90:AO93)</f>
        <v>1276</v>
      </c>
      <c r="AP89" s="41">
        <f>SUM(AP90:AP93)</f>
        <v>248</v>
      </c>
      <c r="AQ89" s="41">
        <f>SUM(AQ90:AQ93)</f>
        <v>1028</v>
      </c>
      <c r="AR89" s="41">
        <f>SUM(AR90:AR93)</f>
        <v>0</v>
      </c>
      <c r="AS89" s="41"/>
      <c r="AT89" s="41"/>
      <c r="AU89" s="41">
        <v>4872</v>
      </c>
      <c r="AV89" s="41">
        <v>3948</v>
      </c>
      <c r="AW89" s="41">
        <v>924</v>
      </c>
      <c r="AX89" s="41">
        <v>200</v>
      </c>
      <c r="AY89" s="41">
        <v>724</v>
      </c>
      <c r="AZ89" s="41">
        <f>SUM(AZ90:AZ93)</f>
        <v>0</v>
      </c>
      <c r="BA89" s="41"/>
      <c r="BB89" s="41"/>
      <c r="BC89" s="41">
        <f t="shared" si="109"/>
        <v>16007</v>
      </c>
      <c r="BD89" s="41">
        <f t="shared" si="110"/>
        <v>12428</v>
      </c>
      <c r="BE89" s="41">
        <f t="shared" si="111"/>
        <v>3579</v>
      </c>
      <c r="BF89" s="41">
        <f t="shared" si="112"/>
        <v>723</v>
      </c>
      <c r="BG89" s="41">
        <f t="shared" si="113"/>
        <v>2856</v>
      </c>
      <c r="BH89" s="41">
        <f t="shared" si="114"/>
        <v>0</v>
      </c>
      <c r="BI89" s="41">
        <f t="shared" si="115"/>
        <v>0</v>
      </c>
      <c r="BJ89" s="41">
        <f t="shared" si="116"/>
        <v>0</v>
      </c>
      <c r="BK89" s="41">
        <f t="shared" si="146"/>
        <v>8424</v>
      </c>
      <c r="BL89" s="41">
        <f>SUM(BL90:BL93)</f>
        <v>6144</v>
      </c>
      <c r="BM89" s="41">
        <f>SUM(BM90:BM93)</f>
        <v>2280</v>
      </c>
      <c r="BN89" s="41">
        <f>SUM(BN90:BN93)</f>
        <v>576</v>
      </c>
      <c r="BO89" s="41">
        <f>SUM(BO90:BO93)</f>
        <v>1704</v>
      </c>
      <c r="BP89" s="41">
        <f>SUM(BP90:BP93)</f>
        <v>0</v>
      </c>
      <c r="BQ89" s="41"/>
      <c r="BR89" s="41"/>
      <c r="BS89" s="50"/>
      <c r="BT89" s="182"/>
      <c r="BU89" s="201">
        <f>X89+AF89+X123</f>
        <v>7150</v>
      </c>
      <c r="BV89" s="201">
        <f>Y89+AG89+Y123</f>
        <v>2250</v>
      </c>
      <c r="BW89" s="200"/>
      <c r="BX89" s="201">
        <f t="shared" ref="BX89:CC89" si="147">AN89+AN123</f>
        <v>6517</v>
      </c>
      <c r="BY89" s="201">
        <f t="shared" si="147"/>
        <v>2027</v>
      </c>
      <c r="BZ89" s="201">
        <f t="shared" si="147"/>
        <v>395</v>
      </c>
      <c r="CA89" s="201">
        <f t="shared" si="147"/>
        <v>1632</v>
      </c>
      <c r="CB89" s="201">
        <f t="shared" si="147"/>
        <v>0</v>
      </c>
      <c r="CC89" s="201">
        <f t="shared" si="147"/>
        <v>0</v>
      </c>
      <c r="CD89" s="86">
        <f t="shared" si="128"/>
        <v>5859</v>
      </c>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86">
        <f t="shared" si="129"/>
        <v>5859</v>
      </c>
    </row>
    <row r="90" spans="1:138" s="13" customFormat="1" ht="24.95" hidden="1" customHeight="1" outlineLevel="1">
      <c r="A90" s="48" t="s">
        <v>414</v>
      </c>
      <c r="B90" s="49" t="s">
        <v>2925</v>
      </c>
      <c r="C90" s="50"/>
      <c r="D90" s="41">
        <f t="shared" si="100"/>
        <v>4682</v>
      </c>
      <c r="E90" s="41">
        <f t="shared" si="101"/>
        <v>3493</v>
      </c>
      <c r="F90" s="41">
        <f t="shared" si="102"/>
        <v>1189</v>
      </c>
      <c r="G90" s="41">
        <f t="shared" si="103"/>
        <v>265</v>
      </c>
      <c r="H90" s="41">
        <f t="shared" si="104"/>
        <v>924</v>
      </c>
      <c r="I90" s="41">
        <f t="shared" si="105"/>
        <v>0</v>
      </c>
      <c r="J90" s="41">
        <f t="shared" si="106"/>
        <v>0</v>
      </c>
      <c r="K90" s="41">
        <f t="shared" si="107"/>
        <v>0</v>
      </c>
      <c r="L90" s="58">
        <f t="shared" si="130"/>
        <v>1229</v>
      </c>
      <c r="M90" s="58">
        <f t="shared" si="131"/>
        <v>929</v>
      </c>
      <c r="N90" s="58">
        <f t="shared" si="132"/>
        <v>300</v>
      </c>
      <c r="O90" s="41">
        <f t="shared" si="135"/>
        <v>1229</v>
      </c>
      <c r="P90" s="41">
        <f t="shared" si="136"/>
        <v>929</v>
      </c>
      <c r="Q90" s="41">
        <f t="shared" si="137"/>
        <v>300</v>
      </c>
      <c r="R90" s="41">
        <f t="shared" si="138"/>
        <v>59</v>
      </c>
      <c r="S90" s="41">
        <f t="shared" si="139"/>
        <v>241</v>
      </c>
      <c r="T90" s="41">
        <f t="shared" si="140"/>
        <v>0</v>
      </c>
      <c r="U90" s="41">
        <f t="shared" si="141"/>
        <v>0</v>
      </c>
      <c r="V90" s="41">
        <f t="shared" si="142"/>
        <v>0</v>
      </c>
      <c r="W90" s="41">
        <f t="shared" si="117"/>
        <v>1229</v>
      </c>
      <c r="X90" s="41">
        <v>929</v>
      </c>
      <c r="Y90" s="41">
        <f>SUM(Z90:AC90)</f>
        <v>300</v>
      </c>
      <c r="Z90" s="41">
        <v>59</v>
      </c>
      <c r="AA90" s="41">
        <v>241</v>
      </c>
      <c r="AB90" s="41"/>
      <c r="AC90" s="41"/>
      <c r="AD90" s="41"/>
      <c r="AE90" s="41">
        <f t="shared" si="99"/>
        <v>0</v>
      </c>
      <c r="AF90" s="41"/>
      <c r="AG90" s="41">
        <f t="shared" si="108"/>
        <v>0</v>
      </c>
      <c r="AH90" s="41"/>
      <c r="AI90" s="41"/>
      <c r="AJ90" s="41"/>
      <c r="AK90" s="41"/>
      <c r="AL90" s="41"/>
      <c r="AM90" s="41">
        <f t="shared" si="145"/>
        <v>1347</v>
      </c>
      <c r="AN90" s="41">
        <v>1028</v>
      </c>
      <c r="AO90" s="41">
        <f>SUM(AP90:AS90)</f>
        <v>319</v>
      </c>
      <c r="AP90" s="41">
        <v>62</v>
      </c>
      <c r="AQ90" s="41">
        <v>257</v>
      </c>
      <c r="AR90" s="41"/>
      <c r="AS90" s="41"/>
      <c r="AT90" s="41"/>
      <c r="AU90" s="41">
        <f>SUM(AV90:AW90)</f>
        <v>0</v>
      </c>
      <c r="AV90" s="41"/>
      <c r="AW90" s="41"/>
      <c r="AX90" s="41"/>
      <c r="AY90" s="41"/>
      <c r="AZ90" s="41"/>
      <c r="BA90" s="41"/>
      <c r="BB90" s="41"/>
      <c r="BC90" s="41">
        <f t="shared" si="109"/>
        <v>2576</v>
      </c>
      <c r="BD90" s="41">
        <f t="shared" si="110"/>
        <v>1957</v>
      </c>
      <c r="BE90" s="41">
        <f t="shared" si="111"/>
        <v>619</v>
      </c>
      <c r="BF90" s="41">
        <f t="shared" si="112"/>
        <v>121</v>
      </c>
      <c r="BG90" s="41">
        <f t="shared" si="113"/>
        <v>498</v>
      </c>
      <c r="BH90" s="41">
        <f t="shared" si="114"/>
        <v>0</v>
      </c>
      <c r="BI90" s="41">
        <f t="shared" si="115"/>
        <v>0</v>
      </c>
      <c r="BJ90" s="41">
        <f t="shared" si="116"/>
        <v>0</v>
      </c>
      <c r="BK90" s="41">
        <f t="shared" si="146"/>
        <v>2106</v>
      </c>
      <c r="BL90" s="41">
        <v>1536</v>
      </c>
      <c r="BM90" s="41">
        <f>SUM(BN90:BR90)</f>
        <v>570</v>
      </c>
      <c r="BN90" s="41">
        <v>144</v>
      </c>
      <c r="BO90" s="41">
        <v>426</v>
      </c>
      <c r="BP90" s="41"/>
      <c r="BQ90" s="41"/>
      <c r="BR90" s="41"/>
      <c r="BS90" s="50"/>
      <c r="BT90" s="182"/>
      <c r="BU90" s="200"/>
      <c r="BV90" s="201">
        <f>Y90+AG90</f>
        <v>300</v>
      </c>
      <c r="BW90" s="200"/>
      <c r="BX90" s="200"/>
      <c r="BY90" s="200"/>
      <c r="BZ90" s="200"/>
      <c r="CA90" s="200"/>
      <c r="CB90" s="200"/>
      <c r="CC90" s="200"/>
      <c r="CD90" s="86">
        <f t="shared" si="128"/>
        <v>1189</v>
      </c>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86">
        <f t="shared" si="129"/>
        <v>1189</v>
      </c>
    </row>
    <row r="91" spans="1:138" s="13" customFormat="1" ht="24.95" hidden="1" customHeight="1" outlineLevel="1">
      <c r="A91" s="48" t="s">
        <v>414</v>
      </c>
      <c r="B91" s="49" t="s">
        <v>2926</v>
      </c>
      <c r="C91" s="50"/>
      <c r="D91" s="41">
        <f t="shared" si="100"/>
        <v>4682</v>
      </c>
      <c r="E91" s="41">
        <f t="shared" si="101"/>
        <v>3493</v>
      </c>
      <c r="F91" s="41">
        <f t="shared" si="102"/>
        <v>1189</v>
      </c>
      <c r="G91" s="41">
        <f t="shared" si="103"/>
        <v>265</v>
      </c>
      <c r="H91" s="41">
        <f t="shared" si="104"/>
        <v>924</v>
      </c>
      <c r="I91" s="41">
        <f t="shared" si="105"/>
        <v>0</v>
      </c>
      <c r="J91" s="41">
        <f t="shared" si="106"/>
        <v>0</v>
      </c>
      <c r="K91" s="41">
        <f t="shared" si="107"/>
        <v>0</v>
      </c>
      <c r="L91" s="58">
        <f t="shared" si="130"/>
        <v>1229</v>
      </c>
      <c r="M91" s="58">
        <f t="shared" si="131"/>
        <v>929</v>
      </c>
      <c r="N91" s="58">
        <f t="shared" si="132"/>
        <v>300</v>
      </c>
      <c r="O91" s="41">
        <f t="shared" si="135"/>
        <v>1229</v>
      </c>
      <c r="P91" s="41">
        <f t="shared" si="136"/>
        <v>929</v>
      </c>
      <c r="Q91" s="41">
        <f t="shared" si="137"/>
        <v>300</v>
      </c>
      <c r="R91" s="41">
        <f t="shared" si="138"/>
        <v>59</v>
      </c>
      <c r="S91" s="41">
        <f t="shared" si="139"/>
        <v>241</v>
      </c>
      <c r="T91" s="41">
        <f t="shared" si="140"/>
        <v>0</v>
      </c>
      <c r="U91" s="41">
        <f t="shared" si="141"/>
        <v>0</v>
      </c>
      <c r="V91" s="41">
        <f t="shared" si="142"/>
        <v>0</v>
      </c>
      <c r="W91" s="41">
        <f t="shared" si="117"/>
        <v>1229</v>
      </c>
      <c r="X91" s="41">
        <v>929</v>
      </c>
      <c r="Y91" s="41">
        <f>SUM(Z91:AC91)</f>
        <v>300</v>
      </c>
      <c r="Z91" s="41">
        <v>59</v>
      </c>
      <c r="AA91" s="41">
        <v>241</v>
      </c>
      <c r="AB91" s="41"/>
      <c r="AC91" s="41"/>
      <c r="AD91" s="41"/>
      <c r="AE91" s="41">
        <f t="shared" ref="AE91:AE101" si="148">SUM(AF91:AG91)</f>
        <v>0</v>
      </c>
      <c r="AF91" s="41"/>
      <c r="AG91" s="41">
        <f t="shared" si="108"/>
        <v>0</v>
      </c>
      <c r="AH91" s="41"/>
      <c r="AI91" s="41"/>
      <c r="AJ91" s="41"/>
      <c r="AK91" s="41"/>
      <c r="AL91" s="41"/>
      <c r="AM91" s="41">
        <f t="shared" si="145"/>
        <v>1347</v>
      </c>
      <c r="AN91" s="41">
        <v>1028</v>
      </c>
      <c r="AO91" s="41">
        <f>SUM(AP91:AS91)</f>
        <v>319</v>
      </c>
      <c r="AP91" s="41">
        <v>62</v>
      </c>
      <c r="AQ91" s="41">
        <v>257</v>
      </c>
      <c r="AR91" s="41"/>
      <c r="AS91" s="41"/>
      <c r="AT91" s="41"/>
      <c r="AU91" s="41">
        <f>SUM(AV91:AW91)</f>
        <v>0</v>
      </c>
      <c r="AV91" s="41"/>
      <c r="AW91" s="41"/>
      <c r="AX91" s="41"/>
      <c r="AY91" s="41"/>
      <c r="AZ91" s="41"/>
      <c r="BA91" s="41"/>
      <c r="BB91" s="41"/>
      <c r="BC91" s="41">
        <f t="shared" si="109"/>
        <v>2576</v>
      </c>
      <c r="BD91" s="41">
        <f t="shared" si="110"/>
        <v>1957</v>
      </c>
      <c r="BE91" s="41">
        <f t="shared" si="111"/>
        <v>619</v>
      </c>
      <c r="BF91" s="41">
        <f t="shared" si="112"/>
        <v>121</v>
      </c>
      <c r="BG91" s="41">
        <f t="shared" si="113"/>
        <v>498</v>
      </c>
      <c r="BH91" s="41">
        <f t="shared" si="114"/>
        <v>0</v>
      </c>
      <c r="BI91" s="41">
        <f t="shared" si="115"/>
        <v>0</v>
      </c>
      <c r="BJ91" s="41">
        <f t="shared" si="116"/>
        <v>0</v>
      </c>
      <c r="BK91" s="41">
        <f t="shared" si="146"/>
        <v>2106</v>
      </c>
      <c r="BL91" s="41">
        <v>1536</v>
      </c>
      <c r="BM91" s="41">
        <f>SUM(BN91:BR91)</f>
        <v>570</v>
      </c>
      <c r="BN91" s="41">
        <v>144</v>
      </c>
      <c r="BO91" s="41">
        <v>426</v>
      </c>
      <c r="BP91" s="41"/>
      <c r="BQ91" s="41"/>
      <c r="BR91" s="41"/>
      <c r="BS91" s="50"/>
      <c r="BT91" s="182"/>
      <c r="BU91" s="200"/>
      <c r="BV91" s="201">
        <f>Y91+AG91</f>
        <v>300</v>
      </c>
      <c r="BW91" s="200"/>
      <c r="BX91" s="200"/>
      <c r="BY91" s="200"/>
      <c r="BZ91" s="200"/>
      <c r="CA91" s="200"/>
      <c r="CB91" s="200"/>
      <c r="CC91" s="200"/>
      <c r="CD91" s="86">
        <f t="shared" si="128"/>
        <v>1189</v>
      </c>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86">
        <f t="shared" si="129"/>
        <v>1189</v>
      </c>
    </row>
    <row r="92" spans="1:138" s="13" customFormat="1" ht="24.95" hidden="1" customHeight="1" outlineLevel="1">
      <c r="A92" s="48" t="s">
        <v>414</v>
      </c>
      <c r="B92" s="49" t="s">
        <v>2905</v>
      </c>
      <c r="C92" s="50"/>
      <c r="D92" s="41">
        <f t="shared" si="100"/>
        <v>4600</v>
      </c>
      <c r="E92" s="41">
        <f t="shared" si="101"/>
        <v>3431</v>
      </c>
      <c r="F92" s="41">
        <f t="shared" si="102"/>
        <v>1169</v>
      </c>
      <c r="G92" s="41">
        <f t="shared" si="103"/>
        <v>261</v>
      </c>
      <c r="H92" s="41">
        <f t="shared" si="104"/>
        <v>908</v>
      </c>
      <c r="I92" s="41">
        <f t="shared" si="105"/>
        <v>0</v>
      </c>
      <c r="J92" s="41">
        <f t="shared" si="106"/>
        <v>0</v>
      </c>
      <c r="K92" s="41">
        <f t="shared" si="107"/>
        <v>0</v>
      </c>
      <c r="L92" s="58">
        <f t="shared" si="130"/>
        <v>1147</v>
      </c>
      <c r="M92" s="58">
        <f t="shared" si="131"/>
        <v>867</v>
      </c>
      <c r="N92" s="58">
        <f t="shared" si="132"/>
        <v>280</v>
      </c>
      <c r="O92" s="41">
        <f t="shared" si="135"/>
        <v>1147</v>
      </c>
      <c r="P92" s="41">
        <f t="shared" si="136"/>
        <v>867</v>
      </c>
      <c r="Q92" s="41">
        <f t="shared" si="137"/>
        <v>280</v>
      </c>
      <c r="R92" s="41">
        <f t="shared" si="138"/>
        <v>55</v>
      </c>
      <c r="S92" s="41">
        <f t="shared" si="139"/>
        <v>225</v>
      </c>
      <c r="T92" s="41">
        <f t="shared" si="140"/>
        <v>0</v>
      </c>
      <c r="U92" s="41">
        <f t="shared" si="141"/>
        <v>0</v>
      </c>
      <c r="V92" s="41">
        <f t="shared" si="142"/>
        <v>0</v>
      </c>
      <c r="W92" s="41">
        <f t="shared" si="117"/>
        <v>1147</v>
      </c>
      <c r="X92" s="41">
        <v>867</v>
      </c>
      <c r="Y92" s="41">
        <f>SUM(Z92:AC92)</f>
        <v>280</v>
      </c>
      <c r="Z92" s="41">
        <v>55</v>
      </c>
      <c r="AA92" s="41">
        <v>225</v>
      </c>
      <c r="AB92" s="41"/>
      <c r="AC92" s="41"/>
      <c r="AD92" s="41"/>
      <c r="AE92" s="41">
        <f t="shared" si="148"/>
        <v>0</v>
      </c>
      <c r="AF92" s="41"/>
      <c r="AG92" s="41">
        <f t="shared" si="108"/>
        <v>0</v>
      </c>
      <c r="AH92" s="41"/>
      <c r="AI92" s="41"/>
      <c r="AJ92" s="41"/>
      <c r="AK92" s="41"/>
      <c r="AL92" s="41"/>
      <c r="AM92" s="41">
        <f t="shared" si="145"/>
        <v>1347</v>
      </c>
      <c r="AN92" s="41">
        <v>1028</v>
      </c>
      <c r="AO92" s="41">
        <f>SUM(AP92:AS92)</f>
        <v>319</v>
      </c>
      <c r="AP92" s="41">
        <v>62</v>
      </c>
      <c r="AQ92" s="41">
        <v>257</v>
      </c>
      <c r="AR92" s="41"/>
      <c r="AS92" s="41"/>
      <c r="AT92" s="41"/>
      <c r="AU92" s="41">
        <f>SUM(AV92:AW92)</f>
        <v>0</v>
      </c>
      <c r="AV92" s="41"/>
      <c r="AW92" s="41"/>
      <c r="AX92" s="41"/>
      <c r="AY92" s="41"/>
      <c r="AZ92" s="41"/>
      <c r="BA92" s="41"/>
      <c r="BB92" s="41"/>
      <c r="BC92" s="41">
        <f t="shared" si="109"/>
        <v>2494</v>
      </c>
      <c r="BD92" s="41">
        <f t="shared" si="110"/>
        <v>1895</v>
      </c>
      <c r="BE92" s="41">
        <f t="shared" si="111"/>
        <v>599</v>
      </c>
      <c r="BF92" s="41">
        <f t="shared" si="112"/>
        <v>117</v>
      </c>
      <c r="BG92" s="41">
        <f t="shared" si="113"/>
        <v>482</v>
      </c>
      <c r="BH92" s="41">
        <f t="shared" si="114"/>
        <v>0</v>
      </c>
      <c r="BI92" s="41">
        <f t="shared" si="115"/>
        <v>0</v>
      </c>
      <c r="BJ92" s="41">
        <f t="shared" si="116"/>
        <v>0</v>
      </c>
      <c r="BK92" s="41">
        <f t="shared" si="146"/>
        <v>2106</v>
      </c>
      <c r="BL92" s="41">
        <v>1536</v>
      </c>
      <c r="BM92" s="41">
        <f>SUM(BN92:BR92)</f>
        <v>570</v>
      </c>
      <c r="BN92" s="41">
        <v>144</v>
      </c>
      <c r="BO92" s="41">
        <v>426</v>
      </c>
      <c r="BP92" s="41"/>
      <c r="BQ92" s="41"/>
      <c r="BR92" s="41"/>
      <c r="BS92" s="50"/>
      <c r="BT92" s="182"/>
      <c r="BU92" s="200"/>
      <c r="BV92" s="201">
        <f>Y92+AG92</f>
        <v>280</v>
      </c>
      <c r="BW92" s="200"/>
      <c r="BX92" s="200"/>
      <c r="BY92" s="200"/>
      <c r="BZ92" s="200"/>
      <c r="CA92" s="200"/>
      <c r="CB92" s="200"/>
      <c r="CC92" s="200"/>
      <c r="CD92" s="86">
        <f t="shared" si="128"/>
        <v>1169</v>
      </c>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86">
        <f t="shared" si="129"/>
        <v>1169</v>
      </c>
    </row>
    <row r="93" spans="1:138" s="13" customFormat="1" ht="24.95" hidden="1" customHeight="1" outlineLevel="1">
      <c r="A93" s="48" t="s">
        <v>414</v>
      </c>
      <c r="B93" s="49" t="s">
        <v>2927</v>
      </c>
      <c r="C93" s="50"/>
      <c r="D93" s="41">
        <f t="shared" si="100"/>
        <v>4762</v>
      </c>
      <c r="E93" s="41">
        <f t="shared" si="101"/>
        <v>3555</v>
      </c>
      <c r="F93" s="41">
        <f t="shared" si="102"/>
        <v>1207</v>
      </c>
      <c r="G93" s="41">
        <f t="shared" si="103"/>
        <v>268</v>
      </c>
      <c r="H93" s="41">
        <f t="shared" si="104"/>
        <v>939</v>
      </c>
      <c r="I93" s="41">
        <f t="shared" si="105"/>
        <v>0</v>
      </c>
      <c r="J93" s="41">
        <f t="shared" si="106"/>
        <v>0</v>
      </c>
      <c r="K93" s="41">
        <f t="shared" si="107"/>
        <v>0</v>
      </c>
      <c r="L93" s="58">
        <f t="shared" si="130"/>
        <v>1309</v>
      </c>
      <c r="M93" s="58">
        <f t="shared" si="131"/>
        <v>991</v>
      </c>
      <c r="N93" s="58">
        <f t="shared" si="132"/>
        <v>318</v>
      </c>
      <c r="O93" s="41">
        <f t="shared" si="135"/>
        <v>1309</v>
      </c>
      <c r="P93" s="41">
        <f t="shared" si="136"/>
        <v>991</v>
      </c>
      <c r="Q93" s="41">
        <f t="shared" si="137"/>
        <v>318</v>
      </c>
      <c r="R93" s="41">
        <f t="shared" si="138"/>
        <v>62</v>
      </c>
      <c r="S93" s="41">
        <f t="shared" si="139"/>
        <v>256</v>
      </c>
      <c r="T93" s="41">
        <f t="shared" si="140"/>
        <v>0</v>
      </c>
      <c r="U93" s="41">
        <f t="shared" si="141"/>
        <v>0</v>
      </c>
      <c r="V93" s="41">
        <f t="shared" si="142"/>
        <v>0</v>
      </c>
      <c r="W93" s="41">
        <f t="shared" si="117"/>
        <v>1309</v>
      </c>
      <c r="X93" s="41">
        <v>991</v>
      </c>
      <c r="Y93" s="41">
        <f>SUM(Z93:AC93)</f>
        <v>318</v>
      </c>
      <c r="Z93" s="41">
        <v>62</v>
      </c>
      <c r="AA93" s="41">
        <v>256</v>
      </c>
      <c r="AB93" s="41"/>
      <c r="AC93" s="41"/>
      <c r="AD93" s="41"/>
      <c r="AE93" s="41">
        <f t="shared" si="148"/>
        <v>0</v>
      </c>
      <c r="AF93" s="41"/>
      <c r="AG93" s="41">
        <f t="shared" si="108"/>
        <v>0</v>
      </c>
      <c r="AH93" s="41"/>
      <c r="AI93" s="41"/>
      <c r="AJ93" s="41"/>
      <c r="AK93" s="41"/>
      <c r="AL93" s="41"/>
      <c r="AM93" s="41">
        <f t="shared" si="145"/>
        <v>1347</v>
      </c>
      <c r="AN93" s="41">
        <v>1028</v>
      </c>
      <c r="AO93" s="41">
        <f>SUM(AP93:AS93)</f>
        <v>319</v>
      </c>
      <c r="AP93" s="41">
        <v>62</v>
      </c>
      <c r="AQ93" s="41">
        <v>257</v>
      </c>
      <c r="AR93" s="41"/>
      <c r="AS93" s="41"/>
      <c r="AT93" s="41"/>
      <c r="AU93" s="41">
        <f>SUM(AV93:AW93)</f>
        <v>0</v>
      </c>
      <c r="AV93" s="41"/>
      <c r="AW93" s="41"/>
      <c r="AX93" s="41"/>
      <c r="AY93" s="41"/>
      <c r="AZ93" s="41"/>
      <c r="BA93" s="41"/>
      <c r="BB93" s="41"/>
      <c r="BC93" s="41">
        <f t="shared" si="109"/>
        <v>2656</v>
      </c>
      <c r="BD93" s="41">
        <f t="shared" si="110"/>
        <v>2019</v>
      </c>
      <c r="BE93" s="41">
        <f t="shared" si="111"/>
        <v>637</v>
      </c>
      <c r="BF93" s="41">
        <f t="shared" si="112"/>
        <v>124</v>
      </c>
      <c r="BG93" s="41">
        <f t="shared" si="113"/>
        <v>513</v>
      </c>
      <c r="BH93" s="41">
        <f t="shared" si="114"/>
        <v>0</v>
      </c>
      <c r="BI93" s="41">
        <f t="shared" si="115"/>
        <v>0</v>
      </c>
      <c r="BJ93" s="41">
        <f t="shared" si="116"/>
        <v>0</v>
      </c>
      <c r="BK93" s="41">
        <f t="shared" si="146"/>
        <v>2106</v>
      </c>
      <c r="BL93" s="41">
        <v>1536</v>
      </c>
      <c r="BM93" s="41">
        <f>SUM(BN93:BR93)</f>
        <v>570</v>
      </c>
      <c r="BN93" s="41">
        <v>144</v>
      </c>
      <c r="BO93" s="41">
        <v>426</v>
      </c>
      <c r="BP93" s="41"/>
      <c r="BQ93" s="41"/>
      <c r="BR93" s="41"/>
      <c r="BS93" s="50"/>
      <c r="BT93" s="182"/>
      <c r="BU93" s="200"/>
      <c r="BV93" s="201">
        <f>Y93+AG93</f>
        <v>318</v>
      </c>
      <c r="BW93" s="200"/>
      <c r="BX93" s="200"/>
      <c r="BY93" s="200"/>
      <c r="BZ93" s="200"/>
      <c r="CA93" s="200"/>
      <c r="CB93" s="200"/>
      <c r="CC93" s="200"/>
      <c r="CD93" s="86">
        <f t="shared" si="128"/>
        <v>1207</v>
      </c>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86">
        <f t="shared" si="129"/>
        <v>1207</v>
      </c>
    </row>
    <row r="94" spans="1:138" s="13" customFormat="1" ht="24.95" customHeight="1" collapsed="1">
      <c r="A94" s="643" t="s">
        <v>222</v>
      </c>
      <c r="B94" s="49" t="s">
        <v>97</v>
      </c>
      <c r="C94" s="50">
        <v>5</v>
      </c>
      <c r="D94" s="41">
        <f t="shared" si="100"/>
        <v>29824</v>
      </c>
      <c r="E94" s="41">
        <f t="shared" si="101"/>
        <v>22662</v>
      </c>
      <c r="F94" s="41">
        <f t="shared" si="102"/>
        <v>7162</v>
      </c>
      <c r="G94" s="41">
        <f t="shared" si="103"/>
        <v>1585</v>
      </c>
      <c r="H94" s="41">
        <f t="shared" si="104"/>
        <v>5577</v>
      </c>
      <c r="I94" s="41">
        <f t="shared" si="105"/>
        <v>0</v>
      </c>
      <c r="J94" s="41">
        <f t="shared" si="106"/>
        <v>0</v>
      </c>
      <c r="K94" s="41">
        <f t="shared" si="107"/>
        <v>0</v>
      </c>
      <c r="L94" s="58">
        <f t="shared" si="130"/>
        <v>8332</v>
      </c>
      <c r="M94" s="58">
        <f t="shared" si="131"/>
        <v>6332</v>
      </c>
      <c r="N94" s="58">
        <f t="shared" si="132"/>
        <v>2000</v>
      </c>
      <c r="O94" s="41">
        <f t="shared" si="135"/>
        <v>8332</v>
      </c>
      <c r="P94" s="41">
        <f t="shared" si="136"/>
        <v>6332</v>
      </c>
      <c r="Q94" s="41">
        <f t="shared" si="137"/>
        <v>2000</v>
      </c>
      <c r="R94" s="41">
        <f t="shared" si="138"/>
        <v>399</v>
      </c>
      <c r="S94" s="41">
        <f t="shared" si="139"/>
        <v>1601</v>
      </c>
      <c r="T94" s="41">
        <f t="shared" si="140"/>
        <v>0</v>
      </c>
      <c r="U94" s="41">
        <f t="shared" si="141"/>
        <v>0</v>
      </c>
      <c r="V94" s="41">
        <f t="shared" si="142"/>
        <v>0</v>
      </c>
      <c r="W94" s="41">
        <f t="shared" si="117"/>
        <v>7124</v>
      </c>
      <c r="X94" s="41">
        <f>SUM(X95:X100)</f>
        <v>5388</v>
      </c>
      <c r="Y94" s="41">
        <f>SUM(Y95:Y100)</f>
        <v>1736</v>
      </c>
      <c r="Z94" s="41">
        <f>SUM(Z95:Z100)</f>
        <v>340</v>
      </c>
      <c r="AA94" s="41">
        <f>SUM(AA95:AA100)</f>
        <v>1396</v>
      </c>
      <c r="AB94" s="41">
        <f>SUM(AB95:AB100)</f>
        <v>0</v>
      </c>
      <c r="AC94" s="41"/>
      <c r="AD94" s="41"/>
      <c r="AE94" s="41">
        <f t="shared" si="148"/>
        <v>1208</v>
      </c>
      <c r="AF94" s="41">
        <v>944</v>
      </c>
      <c r="AG94" s="41">
        <f t="shared" si="108"/>
        <v>264</v>
      </c>
      <c r="AH94" s="41">
        <v>59</v>
      </c>
      <c r="AI94" s="41">
        <v>205</v>
      </c>
      <c r="AJ94" s="41">
        <f>SUM(AJ95:AJ100)</f>
        <v>0</v>
      </c>
      <c r="AK94" s="41"/>
      <c r="AL94" s="41"/>
      <c r="AM94" s="41">
        <f t="shared" si="145"/>
        <v>6199</v>
      </c>
      <c r="AN94" s="41">
        <f>SUM(AN95:AN100)</f>
        <v>4728</v>
      </c>
      <c r="AO94" s="41">
        <f>SUM(AO95:AO100)</f>
        <v>1471</v>
      </c>
      <c r="AP94" s="41">
        <f>SUM(AP95:AP100)</f>
        <v>287</v>
      </c>
      <c r="AQ94" s="41">
        <f>SUM(AQ95:AQ100)</f>
        <v>1184</v>
      </c>
      <c r="AR94" s="41">
        <f>SUM(AR95:AR100)</f>
        <v>0</v>
      </c>
      <c r="AS94" s="41"/>
      <c r="AT94" s="41"/>
      <c r="AU94" s="41">
        <v>5600</v>
      </c>
      <c r="AV94" s="41">
        <v>4540</v>
      </c>
      <c r="AW94" s="41">
        <v>1060</v>
      </c>
      <c r="AX94" s="41">
        <v>229</v>
      </c>
      <c r="AY94" s="41">
        <v>831</v>
      </c>
      <c r="AZ94" s="41">
        <f>SUM(AZ95:AZ100)</f>
        <v>0</v>
      </c>
      <c r="BA94" s="41"/>
      <c r="BB94" s="41"/>
      <c r="BC94" s="41">
        <f t="shared" si="109"/>
        <v>20131</v>
      </c>
      <c r="BD94" s="41">
        <f t="shared" si="110"/>
        <v>15600</v>
      </c>
      <c r="BE94" s="41">
        <f t="shared" si="111"/>
        <v>4531</v>
      </c>
      <c r="BF94" s="41">
        <f t="shared" si="112"/>
        <v>915</v>
      </c>
      <c r="BG94" s="41">
        <f t="shared" si="113"/>
        <v>3616</v>
      </c>
      <c r="BH94" s="41">
        <f t="shared" si="114"/>
        <v>0</v>
      </c>
      <c r="BI94" s="41">
        <f t="shared" si="115"/>
        <v>0</v>
      </c>
      <c r="BJ94" s="41">
        <f t="shared" si="116"/>
        <v>0</v>
      </c>
      <c r="BK94" s="41">
        <f t="shared" si="146"/>
        <v>9693</v>
      </c>
      <c r="BL94" s="41">
        <f>SUM(BL95:BL100)</f>
        <v>7062</v>
      </c>
      <c r="BM94" s="41">
        <f>SUM(BM95:BM100)</f>
        <v>2631</v>
      </c>
      <c r="BN94" s="41">
        <f>SUM(BN95:BN100)</f>
        <v>670</v>
      </c>
      <c r="BO94" s="41">
        <f>SUM(BO95:BO100)</f>
        <v>1961</v>
      </c>
      <c r="BP94" s="41">
        <f>SUM(BP95:BP100)</f>
        <v>0</v>
      </c>
      <c r="BQ94" s="41"/>
      <c r="BR94" s="41"/>
      <c r="BS94" s="50"/>
      <c r="BT94" s="182"/>
      <c r="BU94" s="201">
        <f>X94+AF94+X129</f>
        <v>6694</v>
      </c>
      <c r="BV94" s="201">
        <f>Y94+AG94+Y129</f>
        <v>2113</v>
      </c>
      <c r="BW94" s="200"/>
      <c r="BX94" s="201">
        <f t="shared" ref="BX94:CC94" si="149">AN94+AN129</f>
        <v>4728</v>
      </c>
      <c r="BY94" s="201">
        <f t="shared" si="149"/>
        <v>1471</v>
      </c>
      <c r="BZ94" s="201">
        <f t="shared" si="149"/>
        <v>287</v>
      </c>
      <c r="CA94" s="201">
        <f t="shared" si="149"/>
        <v>1184</v>
      </c>
      <c r="CB94" s="201">
        <f t="shared" si="149"/>
        <v>0</v>
      </c>
      <c r="CC94" s="201">
        <f t="shared" si="149"/>
        <v>0</v>
      </c>
      <c r="CD94" s="86">
        <f t="shared" si="128"/>
        <v>7162</v>
      </c>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86">
        <f t="shared" si="129"/>
        <v>7162</v>
      </c>
    </row>
    <row r="95" spans="1:138" s="13" customFormat="1" ht="24.95" hidden="1" customHeight="1" outlineLevel="1">
      <c r="A95" s="48" t="s">
        <v>414</v>
      </c>
      <c r="B95" s="49" t="s">
        <v>2928</v>
      </c>
      <c r="C95" s="50"/>
      <c r="D95" s="46">
        <f t="shared" ref="D95:D102" si="150">BC95+BK95</f>
        <v>4764</v>
      </c>
      <c r="E95" s="46">
        <f t="shared" ref="E95:E102" si="151">BD95+BL95</f>
        <v>3555</v>
      </c>
      <c r="F95" s="46">
        <f t="shared" ref="F95:F102" si="152">BE95+BM95</f>
        <v>1209</v>
      </c>
      <c r="G95" s="46">
        <f t="shared" ref="G95:G102" si="153">BF95+BN95</f>
        <v>271</v>
      </c>
      <c r="H95" s="46">
        <f t="shared" ref="H95:H102" si="154">BG95+BO95</f>
        <v>938</v>
      </c>
      <c r="I95" s="46">
        <f t="shared" ref="I95:I102" si="155">BH95+BP95</f>
        <v>0</v>
      </c>
      <c r="J95" s="46">
        <f t="shared" ref="J95:J102" si="156">BI95+BQ95</f>
        <v>0</v>
      </c>
      <c r="K95" s="46">
        <f t="shared" ref="K95:K102" si="157">BJ95+BR95</f>
        <v>0</v>
      </c>
      <c r="L95" s="36">
        <f t="shared" si="130"/>
        <v>1309</v>
      </c>
      <c r="M95" s="36">
        <f t="shared" si="131"/>
        <v>991</v>
      </c>
      <c r="N95" s="36">
        <f t="shared" si="132"/>
        <v>318</v>
      </c>
      <c r="O95" s="41">
        <f t="shared" si="135"/>
        <v>1309</v>
      </c>
      <c r="P95" s="41">
        <f t="shared" si="136"/>
        <v>991</v>
      </c>
      <c r="Q95" s="41">
        <f t="shared" si="137"/>
        <v>318</v>
      </c>
      <c r="R95" s="41">
        <f t="shared" si="138"/>
        <v>62</v>
      </c>
      <c r="S95" s="41">
        <f t="shared" si="139"/>
        <v>256</v>
      </c>
      <c r="T95" s="41">
        <f t="shared" si="140"/>
        <v>0</v>
      </c>
      <c r="U95" s="41">
        <f t="shared" si="141"/>
        <v>0</v>
      </c>
      <c r="V95" s="41">
        <f t="shared" si="142"/>
        <v>0</v>
      </c>
      <c r="W95" s="41">
        <f t="shared" si="117"/>
        <v>1309</v>
      </c>
      <c r="X95" s="41">
        <v>991</v>
      </c>
      <c r="Y95" s="41">
        <f t="shared" ref="Y95:Y100" si="158">SUM(Z95:AC95)</f>
        <v>318</v>
      </c>
      <c r="Z95" s="41">
        <v>62</v>
      </c>
      <c r="AA95" s="41">
        <v>256</v>
      </c>
      <c r="AB95" s="41"/>
      <c r="AC95" s="41"/>
      <c r="AD95" s="41"/>
      <c r="AE95" s="41">
        <f t="shared" si="148"/>
        <v>0</v>
      </c>
      <c r="AF95" s="41"/>
      <c r="AG95" s="46">
        <f t="shared" ref="AG95:AG101" si="159">SUM(AH95:AL95)</f>
        <v>0</v>
      </c>
      <c r="AH95" s="41"/>
      <c r="AI95" s="41"/>
      <c r="AJ95" s="41"/>
      <c r="AK95" s="41"/>
      <c r="AL95" s="41"/>
      <c r="AM95" s="41">
        <f t="shared" si="145"/>
        <v>1348</v>
      </c>
      <c r="AN95" s="41">
        <v>1028</v>
      </c>
      <c r="AO95" s="41">
        <f>SUM(AP95:AS95)</f>
        <v>320</v>
      </c>
      <c r="AP95" s="41">
        <v>63</v>
      </c>
      <c r="AQ95" s="41">
        <v>257</v>
      </c>
      <c r="AR95" s="41"/>
      <c r="AS95" s="41"/>
      <c r="AT95" s="41"/>
      <c r="AU95" s="41">
        <f>SUM(AV95:AW95)</f>
        <v>0</v>
      </c>
      <c r="AV95" s="41"/>
      <c r="AW95" s="41"/>
      <c r="AX95" s="41"/>
      <c r="AY95" s="41"/>
      <c r="AZ95" s="41"/>
      <c r="BA95" s="41"/>
      <c r="BB95" s="41"/>
      <c r="BC95" s="46">
        <f t="shared" ref="BC95:BC102" si="160">W95+AE95+AM95+AU95</f>
        <v>2657</v>
      </c>
      <c r="BD95" s="46">
        <f t="shared" ref="BD95:BD102" si="161">X95+AF95+AN95+AV95</f>
        <v>2019</v>
      </c>
      <c r="BE95" s="46">
        <f t="shared" ref="BE95:BE102" si="162">Y95+AG95+AO95+AW95</f>
        <v>638</v>
      </c>
      <c r="BF95" s="46">
        <f t="shared" ref="BF95:BF102" si="163">Z95+AH95+AP95+AX95</f>
        <v>125</v>
      </c>
      <c r="BG95" s="46">
        <f t="shared" ref="BG95:BG102" si="164">AA95+AI95+AQ95+AY95</f>
        <v>513</v>
      </c>
      <c r="BH95" s="46">
        <f t="shared" ref="BH95:BH102" si="165">AB95+AJ95+AR95+AZ95</f>
        <v>0</v>
      </c>
      <c r="BI95" s="46">
        <f t="shared" ref="BI95:BI102" si="166">AC95+AK95+AS95+BA95</f>
        <v>0</v>
      </c>
      <c r="BJ95" s="46">
        <f t="shared" ref="BJ95:BJ102" si="167">AD95+AL95+AT95+BB95</f>
        <v>0</v>
      </c>
      <c r="BK95" s="41">
        <f t="shared" si="146"/>
        <v>2107</v>
      </c>
      <c r="BL95" s="41">
        <v>1536</v>
      </c>
      <c r="BM95" s="41">
        <f t="shared" ref="BM95:BM103" si="168">SUM(BN95:BR95)</f>
        <v>571</v>
      </c>
      <c r="BN95" s="41">
        <v>146</v>
      </c>
      <c r="BO95" s="41">
        <v>425</v>
      </c>
      <c r="BP95" s="41"/>
      <c r="BQ95" s="41"/>
      <c r="BR95" s="41"/>
      <c r="BS95" s="50"/>
      <c r="BT95" s="182"/>
      <c r="BU95" s="200"/>
      <c r="BV95" s="201">
        <f t="shared" ref="BV95:BV100" si="169">Y95+AG95</f>
        <v>318</v>
      </c>
      <c r="BW95" s="200"/>
      <c r="BX95" s="200"/>
      <c r="BY95" s="200"/>
      <c r="BZ95" s="200"/>
      <c r="CA95" s="200"/>
      <c r="CB95" s="200"/>
      <c r="CC95" s="200"/>
      <c r="CD95" s="86">
        <f t="shared" si="128"/>
        <v>1209</v>
      </c>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86">
        <f t="shared" si="129"/>
        <v>1209</v>
      </c>
    </row>
    <row r="96" spans="1:138" s="13" customFormat="1" ht="24.95" hidden="1" customHeight="1" outlineLevel="1">
      <c r="A96" s="48" t="s">
        <v>414</v>
      </c>
      <c r="B96" s="49" t="s">
        <v>2929</v>
      </c>
      <c r="C96" s="50"/>
      <c r="D96" s="46">
        <f t="shared" si="150"/>
        <v>4346</v>
      </c>
      <c r="E96" s="46">
        <f t="shared" si="151"/>
        <v>3239</v>
      </c>
      <c r="F96" s="46">
        <f t="shared" si="152"/>
        <v>1107</v>
      </c>
      <c r="G96" s="46">
        <f t="shared" si="153"/>
        <v>248</v>
      </c>
      <c r="H96" s="46">
        <f t="shared" si="154"/>
        <v>859</v>
      </c>
      <c r="I96" s="46">
        <f t="shared" si="155"/>
        <v>0</v>
      </c>
      <c r="J96" s="46">
        <f t="shared" si="156"/>
        <v>0</v>
      </c>
      <c r="K96" s="46">
        <f t="shared" si="157"/>
        <v>0</v>
      </c>
      <c r="L96" s="36">
        <f t="shared" si="130"/>
        <v>1065</v>
      </c>
      <c r="M96" s="36">
        <f t="shared" si="131"/>
        <v>805</v>
      </c>
      <c r="N96" s="36">
        <f t="shared" si="132"/>
        <v>260</v>
      </c>
      <c r="O96" s="41">
        <f t="shared" si="135"/>
        <v>1065</v>
      </c>
      <c r="P96" s="41">
        <f t="shared" si="136"/>
        <v>805</v>
      </c>
      <c r="Q96" s="41">
        <f t="shared" si="137"/>
        <v>260</v>
      </c>
      <c r="R96" s="41">
        <f t="shared" si="138"/>
        <v>51</v>
      </c>
      <c r="S96" s="41">
        <f t="shared" si="139"/>
        <v>209</v>
      </c>
      <c r="T96" s="41">
        <f t="shared" si="140"/>
        <v>0</v>
      </c>
      <c r="U96" s="41">
        <f t="shared" si="141"/>
        <v>0</v>
      </c>
      <c r="V96" s="41">
        <f t="shared" si="142"/>
        <v>0</v>
      </c>
      <c r="W96" s="41">
        <f t="shared" ref="W96:W128" si="170">SUM(X96:Y96)</f>
        <v>1065</v>
      </c>
      <c r="X96" s="41">
        <v>805</v>
      </c>
      <c r="Y96" s="41">
        <f t="shared" si="158"/>
        <v>260</v>
      </c>
      <c r="Z96" s="41">
        <v>51</v>
      </c>
      <c r="AA96" s="41">
        <v>209</v>
      </c>
      <c r="AB96" s="41"/>
      <c r="AC96" s="41"/>
      <c r="AD96" s="41"/>
      <c r="AE96" s="41">
        <f t="shared" si="148"/>
        <v>0</v>
      </c>
      <c r="AF96" s="41"/>
      <c r="AG96" s="46">
        <f t="shared" si="159"/>
        <v>0</v>
      </c>
      <c r="AH96" s="41"/>
      <c r="AI96" s="41"/>
      <c r="AJ96" s="41"/>
      <c r="AK96" s="41"/>
      <c r="AL96" s="41"/>
      <c r="AM96" s="41">
        <f t="shared" si="145"/>
        <v>1280</v>
      </c>
      <c r="AN96" s="41">
        <v>976</v>
      </c>
      <c r="AO96" s="41">
        <f>SUM(AP96:AS96)</f>
        <v>304</v>
      </c>
      <c r="AP96" s="41">
        <v>59</v>
      </c>
      <c r="AQ96" s="41">
        <v>245</v>
      </c>
      <c r="AR96" s="41"/>
      <c r="AS96" s="41"/>
      <c r="AT96" s="41"/>
      <c r="AU96" s="41">
        <f>SUM(AV96:AW96)</f>
        <v>0</v>
      </c>
      <c r="AV96" s="41"/>
      <c r="AW96" s="41"/>
      <c r="AX96" s="41"/>
      <c r="AY96" s="41"/>
      <c r="AZ96" s="41"/>
      <c r="BA96" s="41"/>
      <c r="BB96" s="41"/>
      <c r="BC96" s="46">
        <f t="shared" si="160"/>
        <v>2345</v>
      </c>
      <c r="BD96" s="46">
        <f t="shared" si="161"/>
        <v>1781</v>
      </c>
      <c r="BE96" s="46">
        <f t="shared" si="162"/>
        <v>564</v>
      </c>
      <c r="BF96" s="46">
        <f t="shared" si="163"/>
        <v>110</v>
      </c>
      <c r="BG96" s="46">
        <f t="shared" si="164"/>
        <v>454</v>
      </c>
      <c r="BH96" s="46">
        <f t="shared" si="165"/>
        <v>0</v>
      </c>
      <c r="BI96" s="46">
        <f t="shared" si="166"/>
        <v>0</v>
      </c>
      <c r="BJ96" s="46">
        <f t="shared" si="167"/>
        <v>0</v>
      </c>
      <c r="BK96" s="41">
        <f t="shared" si="146"/>
        <v>2001</v>
      </c>
      <c r="BL96" s="41">
        <v>1458</v>
      </c>
      <c r="BM96" s="41">
        <f t="shared" si="168"/>
        <v>543</v>
      </c>
      <c r="BN96" s="41">
        <v>138</v>
      </c>
      <c r="BO96" s="41">
        <v>405</v>
      </c>
      <c r="BP96" s="41"/>
      <c r="BQ96" s="41"/>
      <c r="BR96" s="41"/>
      <c r="BS96" s="50"/>
      <c r="BT96" s="182"/>
      <c r="BU96" s="200"/>
      <c r="BV96" s="201">
        <f t="shared" si="169"/>
        <v>260</v>
      </c>
      <c r="BW96" s="200"/>
      <c r="BX96" s="200"/>
      <c r="BY96" s="200"/>
      <c r="BZ96" s="200"/>
      <c r="CA96" s="200"/>
      <c r="CB96" s="200"/>
      <c r="CC96" s="200"/>
      <c r="CD96" s="86">
        <f t="shared" si="128"/>
        <v>1107</v>
      </c>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86">
        <f t="shared" si="129"/>
        <v>1107</v>
      </c>
    </row>
    <row r="97" spans="1:138" s="13" customFormat="1" ht="24.95" hidden="1" customHeight="1" outlineLevel="1">
      <c r="A97" s="48" t="s">
        <v>414</v>
      </c>
      <c r="B97" s="49" t="s">
        <v>2930</v>
      </c>
      <c r="C97" s="50"/>
      <c r="D97" s="46">
        <f t="shared" si="150"/>
        <v>901</v>
      </c>
      <c r="E97" s="46">
        <f t="shared" si="151"/>
        <v>681</v>
      </c>
      <c r="F97" s="46">
        <f t="shared" si="152"/>
        <v>220</v>
      </c>
      <c r="G97" s="46">
        <f t="shared" si="153"/>
        <v>43</v>
      </c>
      <c r="H97" s="46">
        <f t="shared" si="154"/>
        <v>177</v>
      </c>
      <c r="I97" s="46">
        <f t="shared" si="155"/>
        <v>0</v>
      </c>
      <c r="J97" s="46">
        <f t="shared" si="156"/>
        <v>0</v>
      </c>
      <c r="K97" s="46">
        <f t="shared" si="157"/>
        <v>0</v>
      </c>
      <c r="L97" s="36">
        <f t="shared" si="130"/>
        <v>901</v>
      </c>
      <c r="M97" s="36">
        <f t="shared" si="131"/>
        <v>681</v>
      </c>
      <c r="N97" s="36">
        <f t="shared" si="132"/>
        <v>220</v>
      </c>
      <c r="O97" s="41">
        <f t="shared" si="135"/>
        <v>901</v>
      </c>
      <c r="P97" s="41">
        <f t="shared" si="136"/>
        <v>681</v>
      </c>
      <c r="Q97" s="41">
        <f t="shared" si="137"/>
        <v>220</v>
      </c>
      <c r="R97" s="41">
        <f t="shared" si="138"/>
        <v>43</v>
      </c>
      <c r="S97" s="41">
        <f t="shared" si="139"/>
        <v>177</v>
      </c>
      <c r="T97" s="41">
        <f t="shared" si="140"/>
        <v>0</v>
      </c>
      <c r="U97" s="41">
        <f t="shared" si="141"/>
        <v>0</v>
      </c>
      <c r="V97" s="41">
        <f t="shared" si="142"/>
        <v>0</v>
      </c>
      <c r="W97" s="41">
        <f t="shared" si="170"/>
        <v>901</v>
      </c>
      <c r="X97" s="41">
        <v>681</v>
      </c>
      <c r="Y97" s="41">
        <f t="shared" si="158"/>
        <v>220</v>
      </c>
      <c r="Z97" s="41">
        <v>43</v>
      </c>
      <c r="AA97" s="41">
        <v>177</v>
      </c>
      <c r="AB97" s="41"/>
      <c r="AC97" s="41"/>
      <c r="AD97" s="41"/>
      <c r="AE97" s="41">
        <f t="shared" si="148"/>
        <v>0</v>
      </c>
      <c r="AF97" s="41"/>
      <c r="AG97" s="46">
        <f t="shared" si="159"/>
        <v>0</v>
      </c>
      <c r="AH97" s="41"/>
      <c r="AI97" s="41"/>
      <c r="AJ97" s="41"/>
      <c r="AK97" s="41"/>
      <c r="AL97" s="41"/>
      <c r="AM97" s="41"/>
      <c r="AN97" s="41"/>
      <c r="AO97" s="41"/>
      <c r="AP97" s="41"/>
      <c r="AQ97" s="41"/>
      <c r="AR97" s="41"/>
      <c r="AS97" s="41"/>
      <c r="AT97" s="41"/>
      <c r="AU97" s="41"/>
      <c r="AV97" s="41"/>
      <c r="AW97" s="41"/>
      <c r="AX97" s="41"/>
      <c r="AY97" s="41"/>
      <c r="AZ97" s="41"/>
      <c r="BA97" s="41"/>
      <c r="BB97" s="41"/>
      <c r="BC97" s="46">
        <f t="shared" si="160"/>
        <v>901</v>
      </c>
      <c r="BD97" s="46">
        <f t="shared" si="161"/>
        <v>681</v>
      </c>
      <c r="BE97" s="46">
        <f t="shared" si="162"/>
        <v>220</v>
      </c>
      <c r="BF97" s="46">
        <f t="shared" si="163"/>
        <v>43</v>
      </c>
      <c r="BG97" s="46">
        <f t="shared" si="164"/>
        <v>177</v>
      </c>
      <c r="BH97" s="46">
        <f t="shared" si="165"/>
        <v>0</v>
      </c>
      <c r="BI97" s="46">
        <f t="shared" si="166"/>
        <v>0</v>
      </c>
      <c r="BJ97" s="46">
        <f t="shared" si="167"/>
        <v>0</v>
      </c>
      <c r="BK97" s="41"/>
      <c r="BL97" s="41"/>
      <c r="BM97" s="41">
        <f t="shared" si="168"/>
        <v>0</v>
      </c>
      <c r="BN97" s="41"/>
      <c r="BO97" s="41"/>
      <c r="BP97" s="41"/>
      <c r="BQ97" s="41"/>
      <c r="BR97" s="41"/>
      <c r="BS97" s="50"/>
      <c r="BT97" s="182"/>
      <c r="BU97" s="200"/>
      <c r="BV97" s="201">
        <f t="shared" si="169"/>
        <v>220</v>
      </c>
      <c r="BW97" s="200"/>
      <c r="BX97" s="200"/>
      <c r="BY97" s="200"/>
      <c r="BZ97" s="200"/>
      <c r="CA97" s="200"/>
      <c r="CB97" s="200"/>
      <c r="CC97" s="200"/>
      <c r="CD97" s="86">
        <f t="shared" si="128"/>
        <v>220</v>
      </c>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86">
        <f t="shared" si="129"/>
        <v>220</v>
      </c>
    </row>
    <row r="98" spans="1:138" s="13" customFormat="1" ht="24.95" hidden="1" customHeight="1" outlineLevel="1">
      <c r="A98" s="48" t="s">
        <v>414</v>
      </c>
      <c r="B98" s="49" t="s">
        <v>2931</v>
      </c>
      <c r="C98" s="50"/>
      <c r="D98" s="46">
        <f t="shared" si="150"/>
        <v>4510</v>
      </c>
      <c r="E98" s="46">
        <f t="shared" si="151"/>
        <v>3363</v>
      </c>
      <c r="F98" s="46">
        <f t="shared" si="152"/>
        <v>1147</v>
      </c>
      <c r="G98" s="46">
        <f t="shared" si="153"/>
        <v>256</v>
      </c>
      <c r="H98" s="46">
        <f t="shared" si="154"/>
        <v>891</v>
      </c>
      <c r="I98" s="46">
        <f t="shared" si="155"/>
        <v>0</v>
      </c>
      <c r="J98" s="46">
        <f t="shared" si="156"/>
        <v>0</v>
      </c>
      <c r="K98" s="46">
        <f t="shared" si="157"/>
        <v>0</v>
      </c>
      <c r="L98" s="36">
        <f t="shared" si="130"/>
        <v>1229</v>
      </c>
      <c r="M98" s="36">
        <f t="shared" si="131"/>
        <v>929</v>
      </c>
      <c r="N98" s="36">
        <f t="shared" si="132"/>
        <v>300</v>
      </c>
      <c r="O98" s="41">
        <f t="shared" si="135"/>
        <v>1229</v>
      </c>
      <c r="P98" s="41">
        <f t="shared" si="136"/>
        <v>929</v>
      </c>
      <c r="Q98" s="41">
        <f t="shared" si="137"/>
        <v>300</v>
      </c>
      <c r="R98" s="41">
        <f t="shared" si="138"/>
        <v>59</v>
      </c>
      <c r="S98" s="41">
        <f t="shared" si="139"/>
        <v>241</v>
      </c>
      <c r="T98" s="41">
        <f t="shared" si="140"/>
        <v>0</v>
      </c>
      <c r="U98" s="41">
        <f t="shared" si="141"/>
        <v>0</v>
      </c>
      <c r="V98" s="41">
        <f t="shared" si="142"/>
        <v>0</v>
      </c>
      <c r="W98" s="41">
        <f t="shared" si="170"/>
        <v>1229</v>
      </c>
      <c r="X98" s="41">
        <v>929</v>
      </c>
      <c r="Y98" s="41">
        <f t="shared" si="158"/>
        <v>300</v>
      </c>
      <c r="Z98" s="41">
        <v>59</v>
      </c>
      <c r="AA98" s="41">
        <v>241</v>
      </c>
      <c r="AB98" s="41"/>
      <c r="AC98" s="41"/>
      <c r="AD98" s="41"/>
      <c r="AE98" s="41">
        <f t="shared" si="148"/>
        <v>0</v>
      </c>
      <c r="AF98" s="41"/>
      <c r="AG98" s="46">
        <f t="shared" si="159"/>
        <v>0</v>
      </c>
      <c r="AH98" s="41"/>
      <c r="AI98" s="41"/>
      <c r="AJ98" s="41"/>
      <c r="AK98" s="41"/>
      <c r="AL98" s="41"/>
      <c r="AM98" s="41">
        <f t="shared" ref="AM98:AM116" si="171">SUM(AN98:AO98)</f>
        <v>1280</v>
      </c>
      <c r="AN98" s="41">
        <v>976</v>
      </c>
      <c r="AO98" s="41">
        <f>SUM(AP98:AS98)</f>
        <v>304</v>
      </c>
      <c r="AP98" s="41">
        <v>59</v>
      </c>
      <c r="AQ98" s="41">
        <v>245</v>
      </c>
      <c r="AR98" s="41"/>
      <c r="AS98" s="41"/>
      <c r="AT98" s="41"/>
      <c r="AU98" s="41">
        <f>SUM(AV98:AW98)</f>
        <v>0</v>
      </c>
      <c r="AV98" s="41"/>
      <c r="AW98" s="41"/>
      <c r="AX98" s="41"/>
      <c r="AY98" s="41"/>
      <c r="AZ98" s="41"/>
      <c r="BA98" s="41"/>
      <c r="BB98" s="41"/>
      <c r="BC98" s="46">
        <f t="shared" si="160"/>
        <v>2509</v>
      </c>
      <c r="BD98" s="46">
        <f t="shared" si="161"/>
        <v>1905</v>
      </c>
      <c r="BE98" s="46">
        <f t="shared" si="162"/>
        <v>604</v>
      </c>
      <c r="BF98" s="46">
        <f t="shared" si="163"/>
        <v>118</v>
      </c>
      <c r="BG98" s="46">
        <f t="shared" si="164"/>
        <v>486</v>
      </c>
      <c r="BH98" s="46">
        <f t="shared" si="165"/>
        <v>0</v>
      </c>
      <c r="BI98" s="46">
        <f t="shared" si="166"/>
        <v>0</v>
      </c>
      <c r="BJ98" s="46">
        <f t="shared" si="167"/>
        <v>0</v>
      </c>
      <c r="BK98" s="41">
        <f>SUM(BL98:BM98)</f>
        <v>2001</v>
      </c>
      <c r="BL98" s="41">
        <v>1458</v>
      </c>
      <c r="BM98" s="41">
        <f t="shared" si="168"/>
        <v>543</v>
      </c>
      <c r="BN98" s="41">
        <v>138</v>
      </c>
      <c r="BO98" s="41">
        <v>405</v>
      </c>
      <c r="BP98" s="41"/>
      <c r="BQ98" s="41"/>
      <c r="BR98" s="41"/>
      <c r="BS98" s="50"/>
      <c r="BT98" s="182"/>
      <c r="BU98" s="200"/>
      <c r="BV98" s="201">
        <f t="shared" si="169"/>
        <v>300</v>
      </c>
      <c r="BW98" s="200"/>
      <c r="BX98" s="200"/>
      <c r="BY98" s="200"/>
      <c r="BZ98" s="200"/>
      <c r="CA98" s="200"/>
      <c r="CB98" s="200"/>
      <c r="CC98" s="200"/>
      <c r="CD98" s="86">
        <f t="shared" si="128"/>
        <v>1147</v>
      </c>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86">
        <f t="shared" si="129"/>
        <v>1147</v>
      </c>
    </row>
    <row r="99" spans="1:138" s="13" customFormat="1" ht="24.95" hidden="1" customHeight="1" outlineLevel="1">
      <c r="A99" s="48" t="s">
        <v>414</v>
      </c>
      <c r="B99" s="49" t="s">
        <v>2932</v>
      </c>
      <c r="C99" s="50"/>
      <c r="D99" s="46">
        <f t="shared" si="150"/>
        <v>4084</v>
      </c>
      <c r="E99" s="46">
        <f t="shared" si="151"/>
        <v>3045</v>
      </c>
      <c r="F99" s="46">
        <f t="shared" si="152"/>
        <v>1039</v>
      </c>
      <c r="G99" s="46">
        <f t="shared" si="153"/>
        <v>232</v>
      </c>
      <c r="H99" s="46">
        <f t="shared" si="154"/>
        <v>807</v>
      </c>
      <c r="I99" s="46">
        <f t="shared" si="155"/>
        <v>0</v>
      </c>
      <c r="J99" s="46">
        <f t="shared" si="156"/>
        <v>0</v>
      </c>
      <c r="K99" s="46">
        <f t="shared" si="157"/>
        <v>0</v>
      </c>
      <c r="L99" s="36">
        <f t="shared" si="130"/>
        <v>1147</v>
      </c>
      <c r="M99" s="36">
        <f t="shared" si="131"/>
        <v>867</v>
      </c>
      <c r="N99" s="36">
        <f t="shared" si="132"/>
        <v>280</v>
      </c>
      <c r="O99" s="41">
        <f t="shared" si="135"/>
        <v>1147</v>
      </c>
      <c r="P99" s="41">
        <f t="shared" si="136"/>
        <v>867</v>
      </c>
      <c r="Q99" s="41">
        <f t="shared" si="137"/>
        <v>280</v>
      </c>
      <c r="R99" s="41">
        <f t="shared" si="138"/>
        <v>55</v>
      </c>
      <c r="S99" s="41">
        <f t="shared" si="139"/>
        <v>225</v>
      </c>
      <c r="T99" s="41">
        <f t="shared" si="140"/>
        <v>0</v>
      </c>
      <c r="U99" s="41">
        <f t="shared" si="141"/>
        <v>0</v>
      </c>
      <c r="V99" s="41">
        <f t="shared" si="142"/>
        <v>0</v>
      </c>
      <c r="W99" s="41">
        <f t="shared" si="170"/>
        <v>1147</v>
      </c>
      <c r="X99" s="41">
        <v>867</v>
      </c>
      <c r="Y99" s="41">
        <f t="shared" si="158"/>
        <v>280</v>
      </c>
      <c r="Z99" s="41">
        <v>55</v>
      </c>
      <c r="AA99" s="41">
        <v>225</v>
      </c>
      <c r="AB99" s="41"/>
      <c r="AC99" s="41"/>
      <c r="AD99" s="41"/>
      <c r="AE99" s="41">
        <f t="shared" si="148"/>
        <v>0</v>
      </c>
      <c r="AF99" s="41"/>
      <c r="AG99" s="46">
        <f t="shared" si="159"/>
        <v>0</v>
      </c>
      <c r="AH99" s="41"/>
      <c r="AI99" s="41"/>
      <c r="AJ99" s="41"/>
      <c r="AK99" s="41"/>
      <c r="AL99" s="41"/>
      <c r="AM99" s="41">
        <f t="shared" si="171"/>
        <v>1146</v>
      </c>
      <c r="AN99" s="41">
        <v>874</v>
      </c>
      <c r="AO99" s="41">
        <f>SUM(AP99:AS99)</f>
        <v>272</v>
      </c>
      <c r="AP99" s="41">
        <v>53</v>
      </c>
      <c r="AQ99" s="41">
        <v>219</v>
      </c>
      <c r="AR99" s="41"/>
      <c r="AS99" s="41"/>
      <c r="AT99" s="41"/>
      <c r="AU99" s="41">
        <f>SUM(AV99:AW99)</f>
        <v>0</v>
      </c>
      <c r="AV99" s="41"/>
      <c r="AW99" s="41"/>
      <c r="AX99" s="41"/>
      <c r="AY99" s="41"/>
      <c r="AZ99" s="41"/>
      <c r="BA99" s="41"/>
      <c r="BB99" s="41"/>
      <c r="BC99" s="46">
        <f t="shared" si="160"/>
        <v>2293</v>
      </c>
      <c r="BD99" s="46">
        <f t="shared" si="161"/>
        <v>1741</v>
      </c>
      <c r="BE99" s="46">
        <f t="shared" si="162"/>
        <v>552</v>
      </c>
      <c r="BF99" s="46">
        <f t="shared" si="163"/>
        <v>108</v>
      </c>
      <c r="BG99" s="46">
        <f t="shared" si="164"/>
        <v>444</v>
      </c>
      <c r="BH99" s="46">
        <f t="shared" si="165"/>
        <v>0</v>
      </c>
      <c r="BI99" s="46">
        <f t="shared" si="166"/>
        <v>0</v>
      </c>
      <c r="BJ99" s="46">
        <f t="shared" si="167"/>
        <v>0</v>
      </c>
      <c r="BK99" s="41">
        <f>SUM(BL99:BM99)</f>
        <v>1791</v>
      </c>
      <c r="BL99" s="41">
        <v>1304</v>
      </c>
      <c r="BM99" s="41">
        <f t="shared" si="168"/>
        <v>487</v>
      </c>
      <c r="BN99" s="41">
        <v>124</v>
      </c>
      <c r="BO99" s="41">
        <v>363</v>
      </c>
      <c r="BP99" s="41"/>
      <c r="BQ99" s="41"/>
      <c r="BR99" s="41"/>
      <c r="BS99" s="50"/>
      <c r="BT99" s="182"/>
      <c r="BU99" s="200"/>
      <c r="BV99" s="201">
        <f t="shared" si="169"/>
        <v>280</v>
      </c>
      <c r="BW99" s="200"/>
      <c r="BX99" s="200"/>
      <c r="BY99" s="200"/>
      <c r="BZ99" s="200"/>
      <c r="CA99" s="200"/>
      <c r="CB99" s="200"/>
      <c r="CC99" s="200"/>
      <c r="CD99" s="86">
        <f t="shared" si="128"/>
        <v>1039</v>
      </c>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86">
        <f t="shared" si="129"/>
        <v>1039</v>
      </c>
    </row>
    <row r="100" spans="1:138" s="13" customFormat="1" ht="24.95" hidden="1" customHeight="1" outlineLevel="1">
      <c r="A100" s="48" t="s">
        <v>414</v>
      </c>
      <c r="B100" s="49" t="s">
        <v>2933</v>
      </c>
      <c r="C100" s="50"/>
      <c r="D100" s="46">
        <f t="shared" si="150"/>
        <v>4411</v>
      </c>
      <c r="E100" s="46">
        <f t="shared" si="151"/>
        <v>3295</v>
      </c>
      <c r="F100" s="46">
        <f t="shared" si="152"/>
        <v>1116</v>
      </c>
      <c r="G100" s="46">
        <f t="shared" si="153"/>
        <v>247</v>
      </c>
      <c r="H100" s="46">
        <f t="shared" si="154"/>
        <v>869</v>
      </c>
      <c r="I100" s="46">
        <f t="shared" si="155"/>
        <v>0</v>
      </c>
      <c r="J100" s="46">
        <f t="shared" si="156"/>
        <v>0</v>
      </c>
      <c r="K100" s="46">
        <f t="shared" si="157"/>
        <v>0</v>
      </c>
      <c r="L100" s="36">
        <f t="shared" si="130"/>
        <v>1473</v>
      </c>
      <c r="M100" s="36">
        <f t="shared" si="131"/>
        <v>1115</v>
      </c>
      <c r="N100" s="36">
        <f t="shared" si="132"/>
        <v>358</v>
      </c>
      <c r="O100" s="41">
        <f t="shared" si="135"/>
        <v>1473</v>
      </c>
      <c r="P100" s="41">
        <f t="shared" si="136"/>
        <v>1115</v>
      </c>
      <c r="Q100" s="41">
        <f t="shared" si="137"/>
        <v>358</v>
      </c>
      <c r="R100" s="41">
        <f t="shared" si="138"/>
        <v>70</v>
      </c>
      <c r="S100" s="41">
        <f t="shared" si="139"/>
        <v>288</v>
      </c>
      <c r="T100" s="41">
        <f t="shared" si="140"/>
        <v>0</v>
      </c>
      <c r="U100" s="41">
        <f t="shared" si="141"/>
        <v>0</v>
      </c>
      <c r="V100" s="41">
        <f t="shared" si="142"/>
        <v>0</v>
      </c>
      <c r="W100" s="41">
        <f t="shared" si="170"/>
        <v>1473</v>
      </c>
      <c r="X100" s="41">
        <v>1115</v>
      </c>
      <c r="Y100" s="41">
        <f t="shared" si="158"/>
        <v>358</v>
      </c>
      <c r="Z100" s="41">
        <v>70</v>
      </c>
      <c r="AA100" s="41">
        <v>288</v>
      </c>
      <c r="AB100" s="41"/>
      <c r="AC100" s="41"/>
      <c r="AD100" s="41"/>
      <c r="AE100" s="41">
        <f t="shared" si="148"/>
        <v>0</v>
      </c>
      <c r="AF100" s="41"/>
      <c r="AG100" s="46">
        <f t="shared" si="159"/>
        <v>0</v>
      </c>
      <c r="AH100" s="41"/>
      <c r="AI100" s="41"/>
      <c r="AJ100" s="41"/>
      <c r="AK100" s="41"/>
      <c r="AL100" s="41"/>
      <c r="AM100" s="41">
        <f t="shared" si="171"/>
        <v>1145</v>
      </c>
      <c r="AN100" s="41">
        <v>874</v>
      </c>
      <c r="AO100" s="41">
        <f>SUM(AP100:AS100)</f>
        <v>271</v>
      </c>
      <c r="AP100" s="41">
        <v>53</v>
      </c>
      <c r="AQ100" s="41">
        <v>218</v>
      </c>
      <c r="AR100" s="41"/>
      <c r="AS100" s="41"/>
      <c r="AT100" s="41"/>
      <c r="AU100" s="41">
        <f>SUM(AV100:AW100)</f>
        <v>0</v>
      </c>
      <c r="AV100" s="41"/>
      <c r="AW100" s="41"/>
      <c r="AX100" s="41"/>
      <c r="AY100" s="41"/>
      <c r="AZ100" s="41"/>
      <c r="BA100" s="41"/>
      <c r="BB100" s="41"/>
      <c r="BC100" s="46">
        <f t="shared" si="160"/>
        <v>2618</v>
      </c>
      <c r="BD100" s="46">
        <f t="shared" si="161"/>
        <v>1989</v>
      </c>
      <c r="BE100" s="46">
        <f t="shared" si="162"/>
        <v>629</v>
      </c>
      <c r="BF100" s="46">
        <f t="shared" si="163"/>
        <v>123</v>
      </c>
      <c r="BG100" s="46">
        <f t="shared" si="164"/>
        <v>506</v>
      </c>
      <c r="BH100" s="46">
        <f t="shared" si="165"/>
        <v>0</v>
      </c>
      <c r="BI100" s="46">
        <f t="shared" si="166"/>
        <v>0</v>
      </c>
      <c r="BJ100" s="46">
        <f t="shared" si="167"/>
        <v>0</v>
      </c>
      <c r="BK100" s="41">
        <f>SUM(BL100:BM100)</f>
        <v>1793</v>
      </c>
      <c r="BL100" s="41">
        <v>1306</v>
      </c>
      <c r="BM100" s="41">
        <f t="shared" si="168"/>
        <v>487</v>
      </c>
      <c r="BN100" s="41">
        <v>124</v>
      </c>
      <c r="BO100" s="41">
        <v>363</v>
      </c>
      <c r="BP100" s="41"/>
      <c r="BQ100" s="41"/>
      <c r="BR100" s="41"/>
      <c r="BS100" s="50"/>
      <c r="BT100" s="182"/>
      <c r="BU100" s="200"/>
      <c r="BV100" s="201">
        <f t="shared" si="169"/>
        <v>358</v>
      </c>
      <c r="BW100" s="200"/>
      <c r="BX100" s="200"/>
      <c r="BY100" s="200"/>
      <c r="BZ100" s="200"/>
      <c r="CA100" s="200"/>
      <c r="CB100" s="200"/>
      <c r="CC100" s="200"/>
      <c r="CD100" s="86">
        <f t="shared" si="128"/>
        <v>1116</v>
      </c>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86">
        <f t="shared" si="129"/>
        <v>1116</v>
      </c>
    </row>
    <row r="101" spans="1:138" s="13" customFormat="1" ht="24.95" customHeight="1" collapsed="1">
      <c r="A101" s="643" t="s">
        <v>222</v>
      </c>
      <c r="B101" s="49" t="s">
        <v>1550</v>
      </c>
      <c r="C101" s="50">
        <v>5</v>
      </c>
      <c r="D101" s="41">
        <f t="shared" si="150"/>
        <v>1149</v>
      </c>
      <c r="E101" s="41">
        <f t="shared" si="151"/>
        <v>873</v>
      </c>
      <c r="F101" s="41">
        <f t="shared" si="152"/>
        <v>276</v>
      </c>
      <c r="G101" s="41">
        <f t="shared" si="153"/>
        <v>55</v>
      </c>
      <c r="H101" s="41">
        <f t="shared" si="154"/>
        <v>221</v>
      </c>
      <c r="I101" s="41">
        <f t="shared" si="155"/>
        <v>0</v>
      </c>
      <c r="J101" s="41">
        <f t="shared" si="156"/>
        <v>0</v>
      </c>
      <c r="K101" s="41">
        <f t="shared" si="157"/>
        <v>0</v>
      </c>
      <c r="L101" s="58">
        <f t="shared" si="130"/>
        <v>1149</v>
      </c>
      <c r="M101" s="58">
        <f t="shared" si="131"/>
        <v>873</v>
      </c>
      <c r="N101" s="58">
        <f t="shared" si="132"/>
        <v>276</v>
      </c>
      <c r="O101" s="41">
        <f t="shared" si="135"/>
        <v>1149</v>
      </c>
      <c r="P101" s="41">
        <f t="shared" si="136"/>
        <v>873</v>
      </c>
      <c r="Q101" s="41">
        <f t="shared" si="137"/>
        <v>276</v>
      </c>
      <c r="R101" s="41">
        <f t="shared" si="138"/>
        <v>55</v>
      </c>
      <c r="S101" s="41">
        <f t="shared" si="139"/>
        <v>221</v>
      </c>
      <c r="T101" s="41">
        <f t="shared" si="140"/>
        <v>0</v>
      </c>
      <c r="U101" s="41">
        <f t="shared" si="141"/>
        <v>0</v>
      </c>
      <c r="V101" s="41">
        <f t="shared" si="142"/>
        <v>0</v>
      </c>
      <c r="W101" s="41">
        <f t="shared" si="170"/>
        <v>983</v>
      </c>
      <c r="X101" s="41">
        <f t="shared" ref="X101:AD101" si="172">X102</f>
        <v>743</v>
      </c>
      <c r="Y101" s="41">
        <f t="shared" si="172"/>
        <v>240</v>
      </c>
      <c r="Z101" s="41">
        <f t="shared" si="172"/>
        <v>47</v>
      </c>
      <c r="AA101" s="41">
        <f t="shared" si="172"/>
        <v>193</v>
      </c>
      <c r="AB101" s="41">
        <f t="shared" si="172"/>
        <v>0</v>
      </c>
      <c r="AC101" s="41">
        <f t="shared" si="172"/>
        <v>0</v>
      </c>
      <c r="AD101" s="41">
        <f t="shared" si="172"/>
        <v>0</v>
      </c>
      <c r="AE101" s="41">
        <f t="shared" si="148"/>
        <v>166</v>
      </c>
      <c r="AF101" s="41">
        <v>130</v>
      </c>
      <c r="AG101" s="41">
        <f t="shared" si="159"/>
        <v>36</v>
      </c>
      <c r="AH101" s="41">
        <v>8</v>
      </c>
      <c r="AI101" s="41">
        <v>28</v>
      </c>
      <c r="AJ101" s="41">
        <f>AJ102</f>
        <v>0</v>
      </c>
      <c r="AK101" s="41">
        <f>AK102</f>
        <v>0</v>
      </c>
      <c r="AL101" s="41">
        <f>AL102</f>
        <v>0</v>
      </c>
      <c r="AM101" s="41">
        <f t="shared" si="171"/>
        <v>0</v>
      </c>
      <c r="AN101" s="41">
        <f>AN102</f>
        <v>0</v>
      </c>
      <c r="AO101" s="41">
        <f>AO102</f>
        <v>0</v>
      </c>
      <c r="AP101" s="41">
        <f>AP102</f>
        <v>0</v>
      </c>
      <c r="AQ101" s="41">
        <f>AQ102</f>
        <v>0</v>
      </c>
      <c r="AR101" s="41">
        <f>SUM(AR102:AR107)</f>
        <v>0</v>
      </c>
      <c r="AS101" s="41"/>
      <c r="AT101" s="41"/>
      <c r="AU101" s="41">
        <f>AU102</f>
        <v>0</v>
      </c>
      <c r="AV101" s="41">
        <f>AV102</f>
        <v>0</v>
      </c>
      <c r="AW101" s="41">
        <f>AW102</f>
        <v>0</v>
      </c>
      <c r="AX101" s="41">
        <f>AX102</f>
        <v>0</v>
      </c>
      <c r="AY101" s="41">
        <f>AY102</f>
        <v>0</v>
      </c>
      <c r="AZ101" s="41">
        <f>SUM(AZ102:AZ107)</f>
        <v>0</v>
      </c>
      <c r="BA101" s="41"/>
      <c r="BB101" s="41"/>
      <c r="BC101" s="41">
        <f t="shared" si="160"/>
        <v>1149</v>
      </c>
      <c r="BD101" s="41">
        <f t="shared" si="161"/>
        <v>873</v>
      </c>
      <c r="BE101" s="41">
        <f t="shared" si="162"/>
        <v>276</v>
      </c>
      <c r="BF101" s="41">
        <f t="shared" si="163"/>
        <v>55</v>
      </c>
      <c r="BG101" s="41">
        <f t="shared" si="164"/>
        <v>221</v>
      </c>
      <c r="BH101" s="41">
        <f t="shared" si="165"/>
        <v>0</v>
      </c>
      <c r="BI101" s="41">
        <f t="shared" si="166"/>
        <v>0</v>
      </c>
      <c r="BJ101" s="41">
        <f t="shared" si="167"/>
        <v>0</v>
      </c>
      <c r="BK101" s="41">
        <f>BK102</f>
        <v>0</v>
      </c>
      <c r="BL101" s="41">
        <f>BL102</f>
        <v>0</v>
      </c>
      <c r="BM101" s="41">
        <f t="shared" si="168"/>
        <v>0</v>
      </c>
      <c r="BN101" s="41">
        <f>BN102</f>
        <v>0</v>
      </c>
      <c r="BO101" s="41">
        <f>BO102</f>
        <v>0</v>
      </c>
      <c r="BP101" s="41">
        <f>BP102</f>
        <v>0</v>
      </c>
      <c r="BQ101" s="41">
        <f>BQ102</f>
        <v>0</v>
      </c>
      <c r="BR101" s="41">
        <f>BR102</f>
        <v>0</v>
      </c>
      <c r="BS101" s="50"/>
      <c r="BT101" s="182"/>
      <c r="BU101" s="201">
        <f>X101+AF101+X131</f>
        <v>3123</v>
      </c>
      <c r="BV101" s="201">
        <f>Y101+AG101+Y131</f>
        <v>981</v>
      </c>
      <c r="BW101" s="200"/>
      <c r="BX101" s="201">
        <f t="shared" ref="BX101:CC101" si="173">AN101+AN131</f>
        <v>2960</v>
      </c>
      <c r="BY101" s="201">
        <f t="shared" si="173"/>
        <v>919</v>
      </c>
      <c r="BZ101" s="201">
        <f t="shared" si="173"/>
        <v>178</v>
      </c>
      <c r="CA101" s="201">
        <f t="shared" si="173"/>
        <v>741</v>
      </c>
      <c r="CB101" s="201">
        <f t="shared" si="173"/>
        <v>0</v>
      </c>
      <c r="CC101" s="201">
        <f t="shared" si="173"/>
        <v>0</v>
      </c>
      <c r="CD101" s="86">
        <f t="shared" si="128"/>
        <v>276</v>
      </c>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86">
        <f t="shared" si="129"/>
        <v>276</v>
      </c>
    </row>
    <row r="102" spans="1:138" s="13" customFormat="1" ht="24.95" hidden="1" customHeight="1" outlineLevel="1">
      <c r="A102" s="48" t="s">
        <v>414</v>
      </c>
      <c r="B102" s="49" t="s">
        <v>2934</v>
      </c>
      <c r="C102" s="50"/>
      <c r="D102" s="92">
        <f t="shared" si="150"/>
        <v>983</v>
      </c>
      <c r="E102" s="92">
        <f t="shared" si="151"/>
        <v>743</v>
      </c>
      <c r="F102" s="92">
        <f t="shared" si="152"/>
        <v>240</v>
      </c>
      <c r="G102" s="92">
        <f t="shared" si="153"/>
        <v>47</v>
      </c>
      <c r="H102" s="92">
        <f t="shared" si="154"/>
        <v>193</v>
      </c>
      <c r="I102" s="92">
        <f t="shared" si="155"/>
        <v>0</v>
      </c>
      <c r="J102" s="92">
        <f t="shared" si="156"/>
        <v>0</v>
      </c>
      <c r="K102" s="92">
        <f t="shared" si="157"/>
        <v>0</v>
      </c>
      <c r="L102" s="36">
        <f t="shared" si="130"/>
        <v>983</v>
      </c>
      <c r="M102" s="36">
        <f t="shared" si="131"/>
        <v>743</v>
      </c>
      <c r="N102" s="36">
        <f t="shared" si="132"/>
        <v>240</v>
      </c>
      <c r="O102" s="41">
        <f t="shared" si="135"/>
        <v>983</v>
      </c>
      <c r="P102" s="41">
        <f t="shared" si="136"/>
        <v>743</v>
      </c>
      <c r="Q102" s="41">
        <f t="shared" si="137"/>
        <v>240</v>
      </c>
      <c r="R102" s="41">
        <f t="shared" si="138"/>
        <v>47</v>
      </c>
      <c r="S102" s="41">
        <f t="shared" si="139"/>
        <v>193</v>
      </c>
      <c r="T102" s="41">
        <f t="shared" si="140"/>
        <v>0</v>
      </c>
      <c r="U102" s="41">
        <f t="shared" si="141"/>
        <v>0</v>
      </c>
      <c r="V102" s="41">
        <f t="shared" si="142"/>
        <v>0</v>
      </c>
      <c r="W102" s="41">
        <f t="shared" si="170"/>
        <v>983</v>
      </c>
      <c r="X102" s="41">
        <v>743</v>
      </c>
      <c r="Y102" s="41">
        <f t="shared" ref="Y102:Y117" si="174">SUM(Z102:AC102)</f>
        <v>240</v>
      </c>
      <c r="Z102" s="41">
        <v>47</v>
      </c>
      <c r="AA102" s="41">
        <v>193</v>
      </c>
      <c r="AB102" s="41"/>
      <c r="AC102" s="41"/>
      <c r="AD102" s="41"/>
      <c r="AE102" s="41"/>
      <c r="AF102" s="41"/>
      <c r="AG102" s="41"/>
      <c r="AH102" s="41"/>
      <c r="AI102" s="41"/>
      <c r="AJ102" s="41"/>
      <c r="AK102" s="41"/>
      <c r="AL102" s="41"/>
      <c r="AM102" s="41">
        <f t="shared" si="171"/>
        <v>0</v>
      </c>
      <c r="AN102" s="41"/>
      <c r="AO102" s="41">
        <f t="shared" ref="AO102:AO116" si="175">SUM(AP102:AS102)</f>
        <v>0</v>
      </c>
      <c r="AP102" s="41"/>
      <c r="AQ102" s="41"/>
      <c r="AR102" s="41"/>
      <c r="AS102" s="41"/>
      <c r="AT102" s="41"/>
      <c r="AU102" s="41">
        <f>SUM(AV102:AW102)</f>
        <v>0</v>
      </c>
      <c r="AV102" s="41"/>
      <c r="AW102" s="41"/>
      <c r="AX102" s="41"/>
      <c r="AY102" s="41"/>
      <c r="AZ102" s="41"/>
      <c r="BA102" s="41"/>
      <c r="BB102" s="41"/>
      <c r="BC102" s="92">
        <f t="shared" si="160"/>
        <v>983</v>
      </c>
      <c r="BD102" s="92">
        <f t="shared" si="161"/>
        <v>743</v>
      </c>
      <c r="BE102" s="92">
        <f t="shared" si="162"/>
        <v>240</v>
      </c>
      <c r="BF102" s="92">
        <f t="shared" si="163"/>
        <v>47</v>
      </c>
      <c r="BG102" s="92">
        <f t="shared" si="164"/>
        <v>193</v>
      </c>
      <c r="BH102" s="92">
        <f t="shared" si="165"/>
        <v>0</v>
      </c>
      <c r="BI102" s="92">
        <f t="shared" si="166"/>
        <v>0</v>
      </c>
      <c r="BJ102" s="92">
        <f t="shared" si="167"/>
        <v>0</v>
      </c>
      <c r="BK102" s="41">
        <f t="shared" ref="BK102:BK116" si="176">SUM(BL102:BM102)</f>
        <v>0</v>
      </c>
      <c r="BL102" s="41"/>
      <c r="BM102" s="41">
        <f t="shared" si="168"/>
        <v>0</v>
      </c>
      <c r="BN102" s="41"/>
      <c r="BO102" s="41"/>
      <c r="BP102" s="41"/>
      <c r="BQ102" s="41"/>
      <c r="BR102" s="41"/>
      <c r="BS102" s="50"/>
      <c r="BT102" s="182"/>
      <c r="BU102" s="200"/>
      <c r="BV102" s="200"/>
      <c r="BW102" s="200"/>
      <c r="BX102" s="200"/>
      <c r="BY102" s="200"/>
      <c r="BZ102" s="200"/>
      <c r="CA102" s="200"/>
      <c r="CD102" s="86">
        <f t="shared" si="128"/>
        <v>240</v>
      </c>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86">
        <f t="shared" si="129"/>
        <v>240</v>
      </c>
    </row>
    <row r="103" spans="1:138" s="12" customFormat="1" ht="24.95" customHeight="1" collapsed="1">
      <c r="A103" s="43" t="s">
        <v>2935</v>
      </c>
      <c r="B103" s="44" t="s">
        <v>2936</v>
      </c>
      <c r="C103" s="47">
        <f>SUM(C104,C107,C111,C114,C119,C123,C131)</f>
        <v>66</v>
      </c>
      <c r="D103" s="46">
        <f>SUM(E103:F103)</f>
        <v>67541</v>
      </c>
      <c r="E103" s="46">
        <f>SUM(E104,E107,E111,E114,E119,E123,E131,E129)</f>
        <v>51332</v>
      </c>
      <c r="F103" s="46">
        <f>SUM(G103:J103)</f>
        <v>16209</v>
      </c>
      <c r="G103" s="46">
        <f>SUM(G104,G107,G111,G114,G119,G123,G131,G129)</f>
        <v>3652</v>
      </c>
      <c r="H103" s="46">
        <f>SUM(H104,H107,H111,H114,H119,H123,H131,H129)</f>
        <v>12557</v>
      </c>
      <c r="I103" s="46">
        <f>SUM(I104,I107,I111,I114,I119,I123,I131,I129)</f>
        <v>0</v>
      </c>
      <c r="J103" s="46">
        <f>SUM(J104,J107,J111,J114,J119,J123,J131,J129)</f>
        <v>0</v>
      </c>
      <c r="K103" s="46">
        <f>SUM(K104,K107,K111,K114,K119,K123,K131,K129)</f>
        <v>0</v>
      </c>
      <c r="L103" s="36">
        <f t="shared" si="130"/>
        <v>11029</v>
      </c>
      <c r="M103" s="36">
        <f t="shared" si="131"/>
        <v>8400</v>
      </c>
      <c r="N103" s="36">
        <f t="shared" si="132"/>
        <v>2629</v>
      </c>
      <c r="O103" s="46">
        <f t="shared" si="135"/>
        <v>11029</v>
      </c>
      <c r="P103" s="46">
        <f t="shared" si="136"/>
        <v>8400</v>
      </c>
      <c r="Q103" s="46">
        <f t="shared" si="137"/>
        <v>2629</v>
      </c>
      <c r="R103" s="46">
        <f t="shared" si="138"/>
        <v>529</v>
      </c>
      <c r="S103" s="46">
        <f t="shared" si="139"/>
        <v>2100</v>
      </c>
      <c r="T103" s="46">
        <f t="shared" si="140"/>
        <v>0</v>
      </c>
      <c r="U103" s="46">
        <f t="shared" si="141"/>
        <v>0</v>
      </c>
      <c r="V103" s="46">
        <f t="shared" si="142"/>
        <v>0</v>
      </c>
      <c r="W103" s="46">
        <f t="shared" si="170"/>
        <v>11029</v>
      </c>
      <c r="X103" s="46">
        <f>SUM(X104,X107,X111,X114,X119,X123,X131,X129)</f>
        <v>8400</v>
      </c>
      <c r="Y103" s="46">
        <f t="shared" si="174"/>
        <v>2629</v>
      </c>
      <c r="Z103" s="46">
        <f>SUM(Z104,Z107,Z111,Z114,Z119,Z123,Z131,Z129)</f>
        <v>529</v>
      </c>
      <c r="AA103" s="46">
        <f>SUM(AA104,AA107,AA111,AA114,AA119,AA123,AA131,AA129)</f>
        <v>2100</v>
      </c>
      <c r="AB103" s="46">
        <f>SUM(AB104,AB107,AB111,AB114,AB119,AB123,AB131,AB129)</f>
        <v>0</v>
      </c>
      <c r="AC103" s="46">
        <f>SUM(AC104,AC107,AC111,AC114,AC119,AC123,AC131,AC129)</f>
        <v>0</v>
      </c>
      <c r="AD103" s="46">
        <f>SUM(AD104,AD107,AD111,AD114,AD119,AD123,AD131,AD129)</f>
        <v>0</v>
      </c>
      <c r="AE103" s="46">
        <f t="shared" ref="AE103:AE128" si="177">SUM(AF103:AG103)</f>
        <v>0</v>
      </c>
      <c r="AF103" s="46">
        <f>SUM(AF104,AF107,AF111,AF114,AF119,AF123,AF131,AF129)</f>
        <v>0</v>
      </c>
      <c r="AG103" s="46">
        <f t="shared" ref="AG103:AG117" si="178">SUM(AH103:AK103)</f>
        <v>0</v>
      </c>
      <c r="AH103" s="46">
        <f>SUM(AH104,AH107,AH111,AH114,AH119,AH123,AH131,AH129)</f>
        <v>0</v>
      </c>
      <c r="AI103" s="46">
        <f>SUM(AI104,AI107,AI111,AI114,AI119,AI123,AI131,AI129)</f>
        <v>0</v>
      </c>
      <c r="AJ103" s="46">
        <f>SUM(AJ104,AJ107,AJ111,AJ114,AJ119,AJ123,AJ131,AJ129)</f>
        <v>0</v>
      </c>
      <c r="AK103" s="46">
        <f>SUM(AK104,AK107,AK111,AK114,AK119,AK123,AK131,AK129)</f>
        <v>0</v>
      </c>
      <c r="AL103" s="46">
        <f>SUM(AL104,AL107,AL111,AL114,AL119,AL123,AL131,AL129)</f>
        <v>0</v>
      </c>
      <c r="AM103" s="46">
        <f t="shared" si="171"/>
        <v>16303</v>
      </c>
      <c r="AN103" s="46">
        <f>SUM(AN104,AN107,AN111,AN114,AN119,AN123,AN131,AN129)</f>
        <v>12427</v>
      </c>
      <c r="AO103" s="46">
        <f t="shared" si="175"/>
        <v>3876</v>
      </c>
      <c r="AP103" s="46">
        <f>SUM(AP104,AP107,AP111,AP114,AP119,AP123,AP131,AP129)</f>
        <v>757</v>
      </c>
      <c r="AQ103" s="46">
        <f>SUM(AQ104,AQ107,AQ111,AQ114,AQ119,AQ123,AQ131,AQ129)</f>
        <v>3119</v>
      </c>
      <c r="AR103" s="46">
        <f>SUM(AR104,AR107,AR111,AR114,AR119,AR123,AR131,AR129)</f>
        <v>0</v>
      </c>
      <c r="AS103" s="46">
        <f>SUM(AS104,AS107,AS111,AS114,AS119,AS123,AS131,AS129)</f>
        <v>0</v>
      </c>
      <c r="AT103" s="46">
        <f>SUM(AT104,AT107,AT111,AT114,AT119,AT123,AT131,AT129)</f>
        <v>0</v>
      </c>
      <c r="AU103" s="46">
        <f>SUM(AV103:AW103)</f>
        <v>14725</v>
      </c>
      <c r="AV103" s="46">
        <f>SUM(AV104,AV107,AV111,AV114,AV119,AV123,AV131,AV129)</f>
        <v>11937</v>
      </c>
      <c r="AW103" s="46">
        <f>SUM(AX103:BA103)</f>
        <v>2788</v>
      </c>
      <c r="AX103" s="46">
        <f>SUM(AX104,AX107,AX111,AX114,AX119,AX123,AX131,AX129)</f>
        <v>606</v>
      </c>
      <c r="AY103" s="46">
        <f>SUM(AY104,AY107,AY111,AY114,AY119,AY123,AY131,AY129)</f>
        <v>2182</v>
      </c>
      <c r="AZ103" s="46">
        <f>SUM(AZ104,AZ107,AZ111,AZ114,AZ119,AZ123,AZ131,AZ129)</f>
        <v>0</v>
      </c>
      <c r="BA103" s="46">
        <f>SUM(BA104,BA107,BA111,BA114,BA119,BA123,BA131,BA129)</f>
        <v>0</v>
      </c>
      <c r="BB103" s="46">
        <f>SUM(BB104,BB107,BB111,BB114,BB119,BB123,BB131,BB129)</f>
        <v>0</v>
      </c>
      <c r="BC103" s="46">
        <f>SUM(BD103:BE103)</f>
        <v>42057</v>
      </c>
      <c r="BD103" s="46">
        <f>SUM(BD104,BD107,BD111,BD114,BD119,BD123,BD131,BD129)</f>
        <v>32764</v>
      </c>
      <c r="BE103" s="46">
        <f>SUM(BF103:BI103)</f>
        <v>9293</v>
      </c>
      <c r="BF103" s="46">
        <f>SUM(BF104,BF107,BF111,BF114,BF119,BF123,BF131,BF129)</f>
        <v>1892</v>
      </c>
      <c r="BG103" s="46">
        <f>SUM(BG104,BG107,BG111,BG114,BG119,BG123,BG131,BG129)</f>
        <v>7401</v>
      </c>
      <c r="BH103" s="46">
        <f>SUM(BH104,BH107,BH111,BH114,BH119,BH123,BH131,BH129)</f>
        <v>0</v>
      </c>
      <c r="BI103" s="46">
        <f>SUM(BI104,BI107,BI111,BI114,BI119,BI123,BI131,BI129)</f>
        <v>0</v>
      </c>
      <c r="BJ103" s="46">
        <f>SUM(BJ104,BJ107,BJ111,BJ114,BJ119,BJ123,BJ131,BJ129)</f>
        <v>0</v>
      </c>
      <c r="BK103" s="46">
        <f t="shared" si="176"/>
        <v>25484</v>
      </c>
      <c r="BL103" s="46">
        <f>SUM(BL104,BL107,BL111,BL114,BL119,BL123,BL131,BL129)</f>
        <v>18568</v>
      </c>
      <c r="BM103" s="46">
        <f t="shared" si="168"/>
        <v>6916</v>
      </c>
      <c r="BN103" s="46">
        <f>SUM(BN104,BN107,BN111,BN114,BN119,BN123,BN131,BN129)</f>
        <v>1760</v>
      </c>
      <c r="BO103" s="46">
        <f>SUM(BO104,BO107,BO111,BO114,BO119,BO123,BO131,BO129)</f>
        <v>5156</v>
      </c>
      <c r="BP103" s="46">
        <f>SUM(BP104,BP107,BP111,BP114,BP119,BP123,BP131,BP129)</f>
        <v>0</v>
      </c>
      <c r="BQ103" s="46">
        <f>SUM(BQ104,BQ107,BQ111,BQ114,BQ119,BQ123,BQ131,BQ129)</f>
        <v>0</v>
      </c>
      <c r="BR103" s="46">
        <f>SUM(BR104,BR107,BR111,BR114,BR119,BR123,BR131,BR129)</f>
        <v>0</v>
      </c>
      <c r="BS103" s="641" t="s">
        <v>2881</v>
      </c>
      <c r="BT103" s="182"/>
      <c r="BU103" s="199"/>
      <c r="BV103" s="199"/>
      <c r="BW103" s="199"/>
      <c r="BX103" s="199"/>
      <c r="BY103" s="199"/>
      <c r="BZ103" s="199"/>
      <c r="CA103" s="199"/>
      <c r="CD103" s="86">
        <f t="shared" si="128"/>
        <v>16209</v>
      </c>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86">
        <f t="shared" si="129"/>
        <v>16209</v>
      </c>
    </row>
    <row r="104" spans="1:138" s="13" customFormat="1" ht="24.95" customHeight="1">
      <c r="A104" s="48" t="s">
        <v>222</v>
      </c>
      <c r="B104" s="49" t="s">
        <v>78</v>
      </c>
      <c r="C104" s="50">
        <v>11</v>
      </c>
      <c r="D104" s="41">
        <f t="shared" ref="D104:D139" si="179">BC104+BK104</f>
        <v>9703</v>
      </c>
      <c r="E104" s="41">
        <f t="shared" ref="E104:E139" si="180">BD104+BL104</f>
        <v>7370</v>
      </c>
      <c r="F104" s="41">
        <f t="shared" ref="F104:F139" si="181">BE104+BM104</f>
        <v>2333</v>
      </c>
      <c r="G104" s="41">
        <f t="shared" ref="G104:G139" si="182">BF104+BN104</f>
        <v>536</v>
      </c>
      <c r="H104" s="41">
        <f t="shared" ref="H104:H139" si="183">BG104+BO104</f>
        <v>1797</v>
      </c>
      <c r="I104" s="41">
        <f t="shared" ref="I104:I139" si="184">BH104+BP104</f>
        <v>0</v>
      </c>
      <c r="J104" s="41">
        <f t="shared" ref="J104:J139" si="185">BI104+BQ104</f>
        <v>0</v>
      </c>
      <c r="K104" s="41">
        <f t="shared" ref="K104:K139" si="186">BJ104+BR104</f>
        <v>0</v>
      </c>
      <c r="L104" s="58">
        <f t="shared" si="130"/>
        <v>0</v>
      </c>
      <c r="M104" s="58">
        <f t="shared" si="131"/>
        <v>0</v>
      </c>
      <c r="N104" s="58">
        <f t="shared" si="132"/>
        <v>0</v>
      </c>
      <c r="O104" s="41">
        <f t="shared" si="135"/>
        <v>0</v>
      </c>
      <c r="P104" s="41">
        <f t="shared" si="136"/>
        <v>0</v>
      </c>
      <c r="Q104" s="41">
        <f t="shared" si="137"/>
        <v>0</v>
      </c>
      <c r="R104" s="41">
        <f t="shared" si="138"/>
        <v>0</v>
      </c>
      <c r="S104" s="41">
        <f t="shared" si="139"/>
        <v>0</v>
      </c>
      <c r="T104" s="41">
        <f t="shared" si="140"/>
        <v>0</v>
      </c>
      <c r="U104" s="41">
        <f t="shared" si="141"/>
        <v>0</v>
      </c>
      <c r="V104" s="41">
        <f t="shared" si="142"/>
        <v>0</v>
      </c>
      <c r="W104" s="41">
        <f t="shared" si="170"/>
        <v>0</v>
      </c>
      <c r="X104" s="41">
        <f>SUM(X105:X106)</f>
        <v>0</v>
      </c>
      <c r="Y104" s="41">
        <f t="shared" si="174"/>
        <v>0</v>
      </c>
      <c r="Z104" s="41">
        <f>SUM(Z105:Z106)</f>
        <v>0</v>
      </c>
      <c r="AA104" s="41">
        <f>SUM(AA105:AA106)</f>
        <v>0</v>
      </c>
      <c r="AB104" s="41">
        <f>SUM(AB105:AB106)</f>
        <v>0</v>
      </c>
      <c r="AC104" s="41"/>
      <c r="AD104" s="41"/>
      <c r="AE104" s="41">
        <f t="shared" si="177"/>
        <v>0</v>
      </c>
      <c r="AF104" s="41"/>
      <c r="AG104" s="41">
        <f t="shared" si="178"/>
        <v>0</v>
      </c>
      <c r="AH104" s="41">
        <f>SUM(AH105:AH106)</f>
        <v>0</v>
      </c>
      <c r="AI104" s="41">
        <f>SUM(AI105:AI106)</f>
        <v>0</v>
      </c>
      <c r="AJ104" s="41">
        <f>SUM(AJ105:AJ106)</f>
        <v>0</v>
      </c>
      <c r="AK104" s="41"/>
      <c r="AL104" s="41"/>
      <c r="AM104" s="41">
        <f t="shared" si="171"/>
        <v>2799</v>
      </c>
      <c r="AN104" s="41">
        <f>SUM(AN105:AN106)</f>
        <v>2133</v>
      </c>
      <c r="AO104" s="41">
        <f t="shared" si="175"/>
        <v>666</v>
      </c>
      <c r="AP104" s="41">
        <f>SUM(AP105:AP106)</f>
        <v>132</v>
      </c>
      <c r="AQ104" s="41">
        <f>SUM(AQ105:AQ106)</f>
        <v>534</v>
      </c>
      <c r="AR104" s="41">
        <f>SUM(AR105:AR106)</f>
        <v>0</v>
      </c>
      <c r="AS104" s="41"/>
      <c r="AT104" s="41"/>
      <c r="AU104" s="41">
        <v>2533</v>
      </c>
      <c r="AV104" s="41">
        <v>2049</v>
      </c>
      <c r="AW104" s="41">
        <v>484</v>
      </c>
      <c r="AX104" s="41">
        <v>106</v>
      </c>
      <c r="AY104" s="41">
        <v>378</v>
      </c>
      <c r="AZ104" s="41">
        <f>SUM(AZ105:AZ106)</f>
        <v>0</v>
      </c>
      <c r="BA104" s="41"/>
      <c r="BB104" s="41"/>
      <c r="BC104" s="41">
        <f t="shared" ref="BC104:BC139" si="187">W104+AE104+AM104+AU104</f>
        <v>5332</v>
      </c>
      <c r="BD104" s="41">
        <f t="shared" ref="BD104:BD139" si="188">X104+AF104+AN104+AV104</f>
        <v>4182</v>
      </c>
      <c r="BE104" s="41">
        <f t="shared" ref="BE104:BE139" si="189">Y104+AG104+AO104+AW104</f>
        <v>1150</v>
      </c>
      <c r="BF104" s="41">
        <f t="shared" ref="BF104:BF139" si="190">Z104+AH104+AP104+AX104</f>
        <v>238</v>
      </c>
      <c r="BG104" s="41">
        <f t="shared" ref="BG104:BG139" si="191">AA104+AI104+AQ104+AY104</f>
        <v>912</v>
      </c>
      <c r="BH104" s="41">
        <f t="shared" ref="BH104:BH139" si="192">AB104+AJ104+AR104+AZ104</f>
        <v>0</v>
      </c>
      <c r="BI104" s="41">
        <f t="shared" ref="BI104:BI139" si="193">AC104+AK104+AS104+BA104</f>
        <v>0</v>
      </c>
      <c r="BJ104" s="41">
        <f t="shared" ref="BJ104:BJ139" si="194">AD104+AL104+AT104+BB104</f>
        <v>0</v>
      </c>
      <c r="BK104" s="41">
        <f t="shared" si="176"/>
        <v>4371</v>
      </c>
      <c r="BL104" s="41">
        <f>SUM(BL105:BL106)</f>
        <v>3188</v>
      </c>
      <c r="BM104" s="41">
        <f>SUM(BM105:BM106)</f>
        <v>1183</v>
      </c>
      <c r="BN104" s="41">
        <f>SUM(BN105:BN106)</f>
        <v>298</v>
      </c>
      <c r="BO104" s="41">
        <f>SUM(BO105:BO106)</f>
        <v>885</v>
      </c>
      <c r="BP104" s="41">
        <f>SUM(BP105:BP106)</f>
        <v>0</v>
      </c>
      <c r="BQ104" s="41"/>
      <c r="BR104" s="41"/>
      <c r="BS104" s="50"/>
      <c r="BT104" s="182"/>
      <c r="BU104" s="200"/>
      <c r="BV104" s="200"/>
      <c r="BW104" s="200"/>
      <c r="BX104" s="200"/>
      <c r="BY104" s="200"/>
      <c r="BZ104" s="200"/>
      <c r="CA104" s="200"/>
      <c r="CD104" s="86">
        <f t="shared" si="128"/>
        <v>2333</v>
      </c>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86">
        <f t="shared" si="129"/>
        <v>2333</v>
      </c>
    </row>
    <row r="105" spans="1:138" s="13" customFormat="1" ht="24.95" hidden="1" customHeight="1" outlineLevel="1">
      <c r="A105" s="48" t="s">
        <v>414</v>
      </c>
      <c r="B105" s="49" t="s">
        <v>2905</v>
      </c>
      <c r="C105" s="50"/>
      <c r="D105" s="41">
        <f t="shared" si="179"/>
        <v>5196</v>
      </c>
      <c r="E105" s="41">
        <f t="shared" si="180"/>
        <v>3868</v>
      </c>
      <c r="F105" s="41">
        <f t="shared" si="181"/>
        <v>1328</v>
      </c>
      <c r="G105" s="41">
        <f t="shared" si="182"/>
        <v>298</v>
      </c>
      <c r="H105" s="41">
        <f t="shared" si="183"/>
        <v>1030</v>
      </c>
      <c r="I105" s="41">
        <f t="shared" si="184"/>
        <v>0</v>
      </c>
      <c r="J105" s="41">
        <f t="shared" si="185"/>
        <v>0</v>
      </c>
      <c r="K105" s="41">
        <f t="shared" si="186"/>
        <v>0</v>
      </c>
      <c r="L105" s="58">
        <f t="shared" si="130"/>
        <v>0</v>
      </c>
      <c r="M105" s="58">
        <f t="shared" si="131"/>
        <v>0</v>
      </c>
      <c r="N105" s="58">
        <f t="shared" si="132"/>
        <v>0</v>
      </c>
      <c r="O105" s="41">
        <f t="shared" si="135"/>
        <v>0</v>
      </c>
      <c r="P105" s="41">
        <f t="shared" si="136"/>
        <v>0</v>
      </c>
      <c r="Q105" s="41">
        <f t="shared" si="137"/>
        <v>0</v>
      </c>
      <c r="R105" s="41">
        <f t="shared" si="138"/>
        <v>0</v>
      </c>
      <c r="S105" s="41">
        <f t="shared" si="139"/>
        <v>0</v>
      </c>
      <c r="T105" s="41">
        <f t="shared" si="140"/>
        <v>0</v>
      </c>
      <c r="U105" s="41">
        <f t="shared" si="141"/>
        <v>0</v>
      </c>
      <c r="V105" s="41">
        <f t="shared" si="142"/>
        <v>0</v>
      </c>
      <c r="W105" s="41">
        <f t="shared" si="170"/>
        <v>0</v>
      </c>
      <c r="X105" s="41"/>
      <c r="Y105" s="41">
        <f t="shared" si="174"/>
        <v>0</v>
      </c>
      <c r="Z105" s="41"/>
      <c r="AA105" s="41"/>
      <c r="AB105" s="41"/>
      <c r="AC105" s="41"/>
      <c r="AD105" s="41"/>
      <c r="AE105" s="41">
        <f t="shared" si="177"/>
        <v>0</v>
      </c>
      <c r="AF105" s="41"/>
      <c r="AG105" s="41">
        <f t="shared" si="178"/>
        <v>0</v>
      </c>
      <c r="AH105" s="41"/>
      <c r="AI105" s="41"/>
      <c r="AJ105" s="41"/>
      <c r="AK105" s="41"/>
      <c r="AL105" s="41"/>
      <c r="AM105" s="41">
        <f t="shared" si="171"/>
        <v>2029</v>
      </c>
      <c r="AN105" s="41">
        <v>1550</v>
      </c>
      <c r="AO105" s="41">
        <f t="shared" si="175"/>
        <v>479</v>
      </c>
      <c r="AP105" s="41">
        <v>92</v>
      </c>
      <c r="AQ105" s="41">
        <v>387</v>
      </c>
      <c r="AR105" s="41"/>
      <c r="AS105" s="41"/>
      <c r="AT105" s="41"/>
      <c r="AU105" s="41">
        <f>SUM(AV105:AW105)</f>
        <v>0</v>
      </c>
      <c r="AV105" s="41"/>
      <c r="AW105" s="41"/>
      <c r="AX105" s="41"/>
      <c r="AY105" s="41"/>
      <c r="AZ105" s="41"/>
      <c r="BA105" s="41"/>
      <c r="BB105" s="41"/>
      <c r="BC105" s="41">
        <f t="shared" si="187"/>
        <v>2029</v>
      </c>
      <c r="BD105" s="41">
        <f t="shared" si="188"/>
        <v>1550</v>
      </c>
      <c r="BE105" s="41">
        <f t="shared" si="189"/>
        <v>479</v>
      </c>
      <c r="BF105" s="41">
        <f t="shared" si="190"/>
        <v>92</v>
      </c>
      <c r="BG105" s="41">
        <f t="shared" si="191"/>
        <v>387</v>
      </c>
      <c r="BH105" s="41">
        <f t="shared" si="192"/>
        <v>0</v>
      </c>
      <c r="BI105" s="41">
        <f t="shared" si="193"/>
        <v>0</v>
      </c>
      <c r="BJ105" s="41">
        <f t="shared" si="194"/>
        <v>0</v>
      </c>
      <c r="BK105" s="41">
        <f t="shared" si="176"/>
        <v>3167</v>
      </c>
      <c r="BL105" s="41">
        <v>2318</v>
      </c>
      <c r="BM105" s="41">
        <f>SUM(BN105:BR105)</f>
        <v>849</v>
      </c>
      <c r="BN105" s="41">
        <v>206</v>
      </c>
      <c r="BO105" s="41">
        <v>643</v>
      </c>
      <c r="BP105" s="41"/>
      <c r="BQ105" s="41"/>
      <c r="BR105" s="41"/>
      <c r="BS105" s="50"/>
      <c r="BT105" s="182"/>
      <c r="BU105" s="200"/>
      <c r="BV105" s="200"/>
      <c r="BW105" s="200"/>
      <c r="BX105" s="200"/>
      <c r="BY105" s="200"/>
      <c r="BZ105" s="200"/>
      <c r="CA105" s="200"/>
      <c r="CD105" s="86">
        <f t="shared" si="128"/>
        <v>1328</v>
      </c>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86">
        <f t="shared" si="129"/>
        <v>1328</v>
      </c>
    </row>
    <row r="106" spans="1:138" s="13" customFormat="1" ht="24.95" hidden="1" customHeight="1" outlineLevel="1">
      <c r="A106" s="48" t="s">
        <v>414</v>
      </c>
      <c r="B106" s="49" t="s">
        <v>2937</v>
      </c>
      <c r="C106" s="50"/>
      <c r="D106" s="41">
        <f t="shared" si="179"/>
        <v>1974</v>
      </c>
      <c r="E106" s="41">
        <f t="shared" si="180"/>
        <v>1453</v>
      </c>
      <c r="F106" s="41">
        <f t="shared" si="181"/>
        <v>521</v>
      </c>
      <c r="G106" s="41">
        <f t="shared" si="182"/>
        <v>132</v>
      </c>
      <c r="H106" s="41">
        <f t="shared" si="183"/>
        <v>389</v>
      </c>
      <c r="I106" s="41">
        <f t="shared" si="184"/>
        <v>0</v>
      </c>
      <c r="J106" s="41">
        <f t="shared" si="185"/>
        <v>0</v>
      </c>
      <c r="K106" s="41">
        <f t="shared" si="186"/>
        <v>0</v>
      </c>
      <c r="L106" s="58">
        <f t="shared" si="130"/>
        <v>0</v>
      </c>
      <c r="M106" s="58">
        <f t="shared" si="131"/>
        <v>0</v>
      </c>
      <c r="N106" s="58">
        <f t="shared" si="132"/>
        <v>0</v>
      </c>
      <c r="O106" s="41">
        <f t="shared" si="135"/>
        <v>0</v>
      </c>
      <c r="P106" s="41">
        <f t="shared" si="136"/>
        <v>0</v>
      </c>
      <c r="Q106" s="41">
        <f t="shared" si="137"/>
        <v>0</v>
      </c>
      <c r="R106" s="41">
        <f t="shared" si="138"/>
        <v>0</v>
      </c>
      <c r="S106" s="41">
        <f t="shared" si="139"/>
        <v>0</v>
      </c>
      <c r="T106" s="41">
        <f t="shared" si="140"/>
        <v>0</v>
      </c>
      <c r="U106" s="41">
        <f t="shared" si="141"/>
        <v>0</v>
      </c>
      <c r="V106" s="41">
        <f t="shared" si="142"/>
        <v>0</v>
      </c>
      <c r="W106" s="41">
        <f t="shared" si="170"/>
        <v>0</v>
      </c>
      <c r="X106" s="41"/>
      <c r="Y106" s="41">
        <f t="shared" si="174"/>
        <v>0</v>
      </c>
      <c r="Z106" s="41"/>
      <c r="AA106" s="41"/>
      <c r="AB106" s="41"/>
      <c r="AC106" s="41"/>
      <c r="AD106" s="41"/>
      <c r="AE106" s="41">
        <f t="shared" si="177"/>
        <v>0</v>
      </c>
      <c r="AF106" s="41"/>
      <c r="AG106" s="41">
        <f t="shared" si="178"/>
        <v>0</v>
      </c>
      <c r="AH106" s="41"/>
      <c r="AI106" s="41"/>
      <c r="AJ106" s="41"/>
      <c r="AK106" s="41"/>
      <c r="AL106" s="41"/>
      <c r="AM106" s="41">
        <f t="shared" si="171"/>
        <v>770</v>
      </c>
      <c r="AN106" s="41">
        <v>583</v>
      </c>
      <c r="AO106" s="41">
        <f t="shared" si="175"/>
        <v>187</v>
      </c>
      <c r="AP106" s="41">
        <v>40</v>
      </c>
      <c r="AQ106" s="41">
        <v>147</v>
      </c>
      <c r="AR106" s="41"/>
      <c r="AS106" s="41"/>
      <c r="AT106" s="41"/>
      <c r="AU106" s="41">
        <f>SUM(AV106:AW106)</f>
        <v>0</v>
      </c>
      <c r="AV106" s="41"/>
      <c r="AW106" s="41"/>
      <c r="AX106" s="41"/>
      <c r="AY106" s="41"/>
      <c r="AZ106" s="41"/>
      <c r="BA106" s="41"/>
      <c r="BB106" s="41"/>
      <c r="BC106" s="41">
        <f t="shared" si="187"/>
        <v>770</v>
      </c>
      <c r="BD106" s="41">
        <f t="shared" si="188"/>
        <v>583</v>
      </c>
      <c r="BE106" s="41">
        <f t="shared" si="189"/>
        <v>187</v>
      </c>
      <c r="BF106" s="41">
        <f t="shared" si="190"/>
        <v>40</v>
      </c>
      <c r="BG106" s="41">
        <f t="shared" si="191"/>
        <v>147</v>
      </c>
      <c r="BH106" s="41">
        <f t="shared" si="192"/>
        <v>0</v>
      </c>
      <c r="BI106" s="41">
        <f t="shared" si="193"/>
        <v>0</v>
      </c>
      <c r="BJ106" s="41">
        <f t="shared" si="194"/>
        <v>0</v>
      </c>
      <c r="BK106" s="41">
        <f t="shared" si="176"/>
        <v>1204</v>
      </c>
      <c r="BL106" s="41">
        <v>870</v>
      </c>
      <c r="BM106" s="41">
        <f>SUM(BN106:BR106)</f>
        <v>334</v>
      </c>
      <c r="BN106" s="41">
        <v>92</v>
      </c>
      <c r="BO106" s="41">
        <v>242</v>
      </c>
      <c r="BP106" s="41"/>
      <c r="BQ106" s="41"/>
      <c r="BR106" s="41"/>
      <c r="BS106" s="50"/>
      <c r="BT106" s="182"/>
      <c r="BU106" s="200"/>
      <c r="BV106" s="200"/>
      <c r="BW106" s="200"/>
      <c r="BX106" s="200"/>
      <c r="BY106" s="200"/>
      <c r="BZ106" s="200"/>
      <c r="CA106" s="200"/>
      <c r="CD106" s="86">
        <f t="shared" si="128"/>
        <v>521</v>
      </c>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86">
        <f t="shared" si="129"/>
        <v>521</v>
      </c>
    </row>
    <row r="107" spans="1:138" s="13" customFormat="1" ht="24.95" customHeight="1" collapsed="1">
      <c r="A107" s="48" t="s">
        <v>222</v>
      </c>
      <c r="B107" s="49" t="s">
        <v>38</v>
      </c>
      <c r="C107" s="50">
        <v>8</v>
      </c>
      <c r="D107" s="41">
        <f t="shared" si="179"/>
        <v>7983</v>
      </c>
      <c r="E107" s="41">
        <f t="shared" si="180"/>
        <v>6072</v>
      </c>
      <c r="F107" s="41">
        <f t="shared" si="181"/>
        <v>1911</v>
      </c>
      <c r="G107" s="41">
        <f t="shared" si="182"/>
        <v>429</v>
      </c>
      <c r="H107" s="41">
        <f t="shared" si="183"/>
        <v>1482</v>
      </c>
      <c r="I107" s="41">
        <f t="shared" si="184"/>
        <v>0</v>
      </c>
      <c r="J107" s="41">
        <f t="shared" si="185"/>
        <v>0</v>
      </c>
      <c r="K107" s="41">
        <f t="shared" si="186"/>
        <v>0</v>
      </c>
      <c r="L107" s="58">
        <f t="shared" si="130"/>
        <v>992</v>
      </c>
      <c r="M107" s="58">
        <f t="shared" si="131"/>
        <v>756</v>
      </c>
      <c r="N107" s="58">
        <f t="shared" si="132"/>
        <v>236</v>
      </c>
      <c r="O107" s="41">
        <f t="shared" si="135"/>
        <v>992</v>
      </c>
      <c r="P107" s="41">
        <f t="shared" si="136"/>
        <v>756</v>
      </c>
      <c r="Q107" s="41">
        <f t="shared" si="137"/>
        <v>236</v>
      </c>
      <c r="R107" s="41">
        <f t="shared" si="138"/>
        <v>47</v>
      </c>
      <c r="S107" s="41">
        <f t="shared" si="139"/>
        <v>189</v>
      </c>
      <c r="T107" s="41">
        <f t="shared" si="140"/>
        <v>0</v>
      </c>
      <c r="U107" s="41">
        <f t="shared" si="141"/>
        <v>0</v>
      </c>
      <c r="V107" s="41">
        <f t="shared" si="142"/>
        <v>0</v>
      </c>
      <c r="W107" s="41">
        <f t="shared" si="170"/>
        <v>992</v>
      </c>
      <c r="X107" s="41">
        <f>SUM(X108:X110)</f>
        <v>756</v>
      </c>
      <c r="Y107" s="41">
        <f t="shared" si="174"/>
        <v>236</v>
      </c>
      <c r="Z107" s="41">
        <f>SUM(Z108:Z110)</f>
        <v>47</v>
      </c>
      <c r="AA107" s="41">
        <f>SUM(AA108:AA110)</f>
        <v>189</v>
      </c>
      <c r="AB107" s="41">
        <f>SUM(AB108:AB110)</f>
        <v>0</v>
      </c>
      <c r="AC107" s="41"/>
      <c r="AD107" s="41"/>
      <c r="AE107" s="41">
        <f t="shared" si="177"/>
        <v>0</v>
      </c>
      <c r="AF107" s="41"/>
      <c r="AG107" s="41">
        <f t="shared" si="178"/>
        <v>0</v>
      </c>
      <c r="AH107" s="41"/>
      <c r="AI107" s="41"/>
      <c r="AJ107" s="41">
        <f>SUM(AJ108:AJ110)</f>
        <v>0</v>
      </c>
      <c r="AK107" s="41"/>
      <c r="AL107" s="41"/>
      <c r="AM107" s="41">
        <f t="shared" si="171"/>
        <v>2016</v>
      </c>
      <c r="AN107" s="41">
        <f>SUM(AN108:AN110)</f>
        <v>1536</v>
      </c>
      <c r="AO107" s="41">
        <f t="shared" si="175"/>
        <v>480</v>
      </c>
      <c r="AP107" s="41">
        <f>SUM(AP108:AP110)</f>
        <v>91</v>
      </c>
      <c r="AQ107" s="41">
        <f>SUM(AQ108:AQ110)</f>
        <v>389</v>
      </c>
      <c r="AR107" s="41">
        <f>SUM(AR108:AR110)</f>
        <v>0</v>
      </c>
      <c r="AS107" s="41"/>
      <c r="AT107" s="41"/>
      <c r="AU107" s="41">
        <v>1818</v>
      </c>
      <c r="AV107" s="41">
        <v>1478</v>
      </c>
      <c r="AW107" s="41">
        <v>340</v>
      </c>
      <c r="AX107" s="41">
        <v>73</v>
      </c>
      <c r="AY107" s="41">
        <v>267</v>
      </c>
      <c r="AZ107" s="41">
        <f>SUM(AZ108:AZ110)</f>
        <v>0</v>
      </c>
      <c r="BA107" s="41"/>
      <c r="BB107" s="41"/>
      <c r="BC107" s="41">
        <f t="shared" si="187"/>
        <v>4826</v>
      </c>
      <c r="BD107" s="41">
        <f t="shared" si="188"/>
        <v>3770</v>
      </c>
      <c r="BE107" s="41">
        <f t="shared" si="189"/>
        <v>1056</v>
      </c>
      <c r="BF107" s="41">
        <f t="shared" si="190"/>
        <v>211</v>
      </c>
      <c r="BG107" s="41">
        <f t="shared" si="191"/>
        <v>845</v>
      </c>
      <c r="BH107" s="41">
        <f t="shared" si="192"/>
        <v>0</v>
      </c>
      <c r="BI107" s="41">
        <f t="shared" si="193"/>
        <v>0</v>
      </c>
      <c r="BJ107" s="41">
        <f t="shared" si="194"/>
        <v>0</v>
      </c>
      <c r="BK107" s="41">
        <f t="shared" si="176"/>
        <v>3157</v>
      </c>
      <c r="BL107" s="41">
        <f>SUM(BL108:BL110)</f>
        <v>2302</v>
      </c>
      <c r="BM107" s="41">
        <f>SUM(BM108:BM110)</f>
        <v>855</v>
      </c>
      <c r="BN107" s="41">
        <f>SUM(BN108:BN110)</f>
        <v>218</v>
      </c>
      <c r="BO107" s="41">
        <f>SUM(BO108:BO110)</f>
        <v>637</v>
      </c>
      <c r="BP107" s="41">
        <f>SUM(BP108:BP110)</f>
        <v>0</v>
      </c>
      <c r="BQ107" s="41"/>
      <c r="BR107" s="41"/>
      <c r="BS107" s="50"/>
      <c r="BT107" s="182"/>
      <c r="BU107" s="200"/>
      <c r="BV107" s="200"/>
      <c r="BW107" s="200"/>
      <c r="BX107" s="200"/>
      <c r="BY107" s="200"/>
      <c r="BZ107" s="200"/>
      <c r="CA107" s="200"/>
      <c r="CD107" s="86">
        <f t="shared" si="128"/>
        <v>1911</v>
      </c>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86">
        <f t="shared" si="129"/>
        <v>1911</v>
      </c>
    </row>
    <row r="108" spans="1:138" s="13" customFormat="1" ht="24.95" hidden="1" customHeight="1" outlineLevel="1">
      <c r="A108" s="48" t="s">
        <v>414</v>
      </c>
      <c r="B108" s="49" t="s">
        <v>2386</v>
      </c>
      <c r="C108" s="50"/>
      <c r="D108" s="41">
        <f t="shared" si="179"/>
        <v>2282</v>
      </c>
      <c r="E108" s="41">
        <f t="shared" si="180"/>
        <v>1714</v>
      </c>
      <c r="F108" s="41">
        <f t="shared" si="181"/>
        <v>568</v>
      </c>
      <c r="G108" s="41">
        <f t="shared" si="182"/>
        <v>124</v>
      </c>
      <c r="H108" s="41">
        <f t="shared" si="183"/>
        <v>444</v>
      </c>
      <c r="I108" s="41">
        <f t="shared" si="184"/>
        <v>0</v>
      </c>
      <c r="J108" s="41">
        <f t="shared" si="185"/>
        <v>0</v>
      </c>
      <c r="K108" s="41">
        <f t="shared" si="186"/>
        <v>0</v>
      </c>
      <c r="L108" s="58">
        <f t="shared" si="130"/>
        <v>992</v>
      </c>
      <c r="M108" s="58">
        <f t="shared" si="131"/>
        <v>756</v>
      </c>
      <c r="N108" s="58">
        <f t="shared" si="132"/>
        <v>236</v>
      </c>
      <c r="O108" s="41">
        <f t="shared" si="135"/>
        <v>992</v>
      </c>
      <c r="P108" s="41">
        <f t="shared" si="136"/>
        <v>756</v>
      </c>
      <c r="Q108" s="41">
        <f t="shared" si="137"/>
        <v>236</v>
      </c>
      <c r="R108" s="41">
        <f t="shared" si="138"/>
        <v>47</v>
      </c>
      <c r="S108" s="41">
        <f t="shared" si="139"/>
        <v>189</v>
      </c>
      <c r="T108" s="41">
        <f t="shared" si="140"/>
        <v>0</v>
      </c>
      <c r="U108" s="41">
        <f t="shared" si="141"/>
        <v>0</v>
      </c>
      <c r="V108" s="41">
        <f t="shared" si="142"/>
        <v>0</v>
      </c>
      <c r="W108" s="41">
        <f t="shared" si="170"/>
        <v>992</v>
      </c>
      <c r="X108" s="41">
        <v>756</v>
      </c>
      <c r="Y108" s="41">
        <f t="shared" si="174"/>
        <v>236</v>
      </c>
      <c r="Z108" s="41">
        <v>47</v>
      </c>
      <c r="AA108" s="41">
        <v>189</v>
      </c>
      <c r="AB108" s="41"/>
      <c r="AC108" s="41"/>
      <c r="AD108" s="41"/>
      <c r="AE108" s="41">
        <f t="shared" si="177"/>
        <v>0</v>
      </c>
      <c r="AF108" s="41"/>
      <c r="AG108" s="41">
        <f t="shared" si="178"/>
        <v>0</v>
      </c>
      <c r="AH108" s="41"/>
      <c r="AI108" s="41"/>
      <c r="AJ108" s="41"/>
      <c r="AK108" s="41"/>
      <c r="AL108" s="41"/>
      <c r="AM108" s="41">
        <f t="shared" si="171"/>
        <v>503</v>
      </c>
      <c r="AN108" s="41">
        <v>384</v>
      </c>
      <c r="AO108" s="41">
        <f t="shared" si="175"/>
        <v>119</v>
      </c>
      <c r="AP108" s="41">
        <v>23</v>
      </c>
      <c r="AQ108" s="41">
        <v>96</v>
      </c>
      <c r="AR108" s="41"/>
      <c r="AS108" s="41"/>
      <c r="AT108" s="41"/>
      <c r="AU108" s="41">
        <f>SUM(AV108:AW108)</f>
        <v>0</v>
      </c>
      <c r="AV108" s="41"/>
      <c r="AW108" s="41"/>
      <c r="AX108" s="41"/>
      <c r="AY108" s="41"/>
      <c r="AZ108" s="41"/>
      <c r="BA108" s="41"/>
      <c r="BB108" s="41"/>
      <c r="BC108" s="41">
        <f t="shared" si="187"/>
        <v>1495</v>
      </c>
      <c r="BD108" s="41">
        <f t="shared" si="188"/>
        <v>1140</v>
      </c>
      <c r="BE108" s="41">
        <f t="shared" si="189"/>
        <v>355</v>
      </c>
      <c r="BF108" s="41">
        <f t="shared" si="190"/>
        <v>70</v>
      </c>
      <c r="BG108" s="41">
        <f t="shared" si="191"/>
        <v>285</v>
      </c>
      <c r="BH108" s="41">
        <f t="shared" si="192"/>
        <v>0</v>
      </c>
      <c r="BI108" s="41">
        <f t="shared" si="193"/>
        <v>0</v>
      </c>
      <c r="BJ108" s="41">
        <f t="shared" si="194"/>
        <v>0</v>
      </c>
      <c r="BK108" s="41">
        <f t="shared" si="176"/>
        <v>787</v>
      </c>
      <c r="BL108" s="41">
        <v>574</v>
      </c>
      <c r="BM108" s="41">
        <f>SUM(BN108:BR108)</f>
        <v>213</v>
      </c>
      <c r="BN108" s="41">
        <v>54</v>
      </c>
      <c r="BO108" s="41">
        <v>159</v>
      </c>
      <c r="BP108" s="41"/>
      <c r="BQ108" s="41"/>
      <c r="BR108" s="41"/>
      <c r="BS108" s="50"/>
      <c r="BT108" s="182"/>
      <c r="BU108" s="200"/>
      <c r="BV108" s="200"/>
      <c r="BW108" s="200"/>
      <c r="BX108" s="200"/>
      <c r="BY108" s="200"/>
      <c r="BZ108" s="200"/>
      <c r="CA108" s="200"/>
      <c r="CD108" s="86">
        <f t="shared" si="128"/>
        <v>568</v>
      </c>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86">
        <f t="shared" si="129"/>
        <v>568</v>
      </c>
    </row>
    <row r="109" spans="1:138" s="13" customFormat="1" ht="24.95" hidden="1" customHeight="1" outlineLevel="1">
      <c r="A109" s="48" t="s">
        <v>414</v>
      </c>
      <c r="B109" s="49" t="s">
        <v>2938</v>
      </c>
      <c r="C109" s="50"/>
      <c r="D109" s="41">
        <f t="shared" si="179"/>
        <v>661</v>
      </c>
      <c r="E109" s="41">
        <f t="shared" si="180"/>
        <v>484</v>
      </c>
      <c r="F109" s="41">
        <f t="shared" si="181"/>
        <v>177</v>
      </c>
      <c r="G109" s="41">
        <f t="shared" si="182"/>
        <v>45</v>
      </c>
      <c r="H109" s="41">
        <f t="shared" si="183"/>
        <v>132</v>
      </c>
      <c r="I109" s="41">
        <f t="shared" si="184"/>
        <v>0</v>
      </c>
      <c r="J109" s="41">
        <f t="shared" si="185"/>
        <v>0</v>
      </c>
      <c r="K109" s="41">
        <f t="shared" si="186"/>
        <v>0</v>
      </c>
      <c r="L109" s="58">
        <f t="shared" si="130"/>
        <v>0</v>
      </c>
      <c r="M109" s="58">
        <f t="shared" si="131"/>
        <v>0</v>
      </c>
      <c r="N109" s="58">
        <f t="shared" si="132"/>
        <v>0</v>
      </c>
      <c r="O109" s="41">
        <f t="shared" si="135"/>
        <v>0</v>
      </c>
      <c r="P109" s="41">
        <f t="shared" si="136"/>
        <v>0</v>
      </c>
      <c r="Q109" s="41">
        <f t="shared" si="137"/>
        <v>0</v>
      </c>
      <c r="R109" s="41">
        <f t="shared" si="138"/>
        <v>0</v>
      </c>
      <c r="S109" s="41">
        <f t="shared" si="139"/>
        <v>0</v>
      </c>
      <c r="T109" s="41">
        <f t="shared" si="140"/>
        <v>0</v>
      </c>
      <c r="U109" s="41">
        <f t="shared" si="141"/>
        <v>0</v>
      </c>
      <c r="V109" s="41">
        <f t="shared" si="142"/>
        <v>0</v>
      </c>
      <c r="W109" s="41">
        <f t="shared" si="170"/>
        <v>0</v>
      </c>
      <c r="X109" s="41"/>
      <c r="Y109" s="41">
        <f t="shared" si="174"/>
        <v>0</v>
      </c>
      <c r="Z109" s="41"/>
      <c r="AA109" s="41"/>
      <c r="AB109" s="41"/>
      <c r="AC109" s="41"/>
      <c r="AD109" s="41"/>
      <c r="AE109" s="41">
        <f t="shared" si="177"/>
        <v>0</v>
      </c>
      <c r="AF109" s="41"/>
      <c r="AG109" s="41">
        <f t="shared" si="178"/>
        <v>0</v>
      </c>
      <c r="AH109" s="41"/>
      <c r="AI109" s="41"/>
      <c r="AJ109" s="41"/>
      <c r="AK109" s="41"/>
      <c r="AL109" s="41"/>
      <c r="AM109" s="41">
        <f t="shared" si="171"/>
        <v>257</v>
      </c>
      <c r="AN109" s="41">
        <v>192</v>
      </c>
      <c r="AO109" s="41">
        <f t="shared" si="175"/>
        <v>65</v>
      </c>
      <c r="AP109" s="41">
        <v>13</v>
      </c>
      <c r="AQ109" s="41">
        <v>52</v>
      </c>
      <c r="AR109" s="41"/>
      <c r="AS109" s="41"/>
      <c r="AT109" s="41"/>
      <c r="AU109" s="41">
        <f>SUM(AV109:AW109)</f>
        <v>0</v>
      </c>
      <c r="AV109" s="41"/>
      <c r="AW109" s="41"/>
      <c r="AX109" s="41"/>
      <c r="AY109" s="41"/>
      <c r="AZ109" s="41"/>
      <c r="BA109" s="41"/>
      <c r="BB109" s="41"/>
      <c r="BC109" s="41">
        <f t="shared" si="187"/>
        <v>257</v>
      </c>
      <c r="BD109" s="41">
        <f t="shared" si="188"/>
        <v>192</v>
      </c>
      <c r="BE109" s="41">
        <f t="shared" si="189"/>
        <v>65</v>
      </c>
      <c r="BF109" s="41">
        <f t="shared" si="190"/>
        <v>13</v>
      </c>
      <c r="BG109" s="41">
        <f t="shared" si="191"/>
        <v>52</v>
      </c>
      <c r="BH109" s="41">
        <f t="shared" si="192"/>
        <v>0</v>
      </c>
      <c r="BI109" s="41">
        <f t="shared" si="193"/>
        <v>0</v>
      </c>
      <c r="BJ109" s="41">
        <f t="shared" si="194"/>
        <v>0</v>
      </c>
      <c r="BK109" s="41">
        <f t="shared" si="176"/>
        <v>404</v>
      </c>
      <c r="BL109" s="41">
        <v>292</v>
      </c>
      <c r="BM109" s="41">
        <f>SUM(BN109:BR109)</f>
        <v>112</v>
      </c>
      <c r="BN109" s="41">
        <v>32</v>
      </c>
      <c r="BO109" s="41">
        <v>80</v>
      </c>
      <c r="BP109" s="41"/>
      <c r="BQ109" s="41"/>
      <c r="BR109" s="41"/>
      <c r="BS109" s="50"/>
      <c r="BT109" s="182"/>
      <c r="BU109" s="200"/>
      <c r="BV109" s="200"/>
      <c r="BW109" s="200"/>
      <c r="BX109" s="200"/>
      <c r="BY109" s="200"/>
      <c r="BZ109" s="200"/>
      <c r="CA109" s="200"/>
      <c r="CD109" s="86">
        <f t="shared" si="128"/>
        <v>177</v>
      </c>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86">
        <f t="shared" si="129"/>
        <v>177</v>
      </c>
    </row>
    <row r="110" spans="1:138" s="13" customFormat="1" ht="24.95" hidden="1" customHeight="1" outlineLevel="1">
      <c r="A110" s="48" t="s">
        <v>414</v>
      </c>
      <c r="B110" s="49" t="s">
        <v>2939</v>
      </c>
      <c r="C110" s="50"/>
      <c r="D110" s="41">
        <f t="shared" si="179"/>
        <v>3222</v>
      </c>
      <c r="E110" s="41">
        <f t="shared" si="180"/>
        <v>2396</v>
      </c>
      <c r="F110" s="41">
        <f t="shared" si="181"/>
        <v>826</v>
      </c>
      <c r="G110" s="41">
        <f t="shared" si="182"/>
        <v>187</v>
      </c>
      <c r="H110" s="41">
        <f t="shared" si="183"/>
        <v>639</v>
      </c>
      <c r="I110" s="41">
        <f t="shared" si="184"/>
        <v>0</v>
      </c>
      <c r="J110" s="41">
        <f t="shared" si="185"/>
        <v>0</v>
      </c>
      <c r="K110" s="41">
        <f t="shared" si="186"/>
        <v>0</v>
      </c>
      <c r="L110" s="58">
        <f t="shared" si="130"/>
        <v>0</v>
      </c>
      <c r="M110" s="58">
        <f t="shared" si="131"/>
        <v>0</v>
      </c>
      <c r="N110" s="58">
        <f t="shared" si="132"/>
        <v>0</v>
      </c>
      <c r="O110" s="41">
        <f t="shared" ref="O110:O140" si="195">W110+AE110</f>
        <v>0</v>
      </c>
      <c r="P110" s="41">
        <f t="shared" ref="P110:P140" si="196">X110+AF110</f>
        <v>0</v>
      </c>
      <c r="Q110" s="41">
        <f t="shared" ref="Q110:Q140" si="197">Y110+AG110</f>
        <v>0</v>
      </c>
      <c r="R110" s="41">
        <f t="shared" ref="R110:R140" si="198">Z110+AH110</f>
        <v>0</v>
      </c>
      <c r="S110" s="41">
        <f t="shared" ref="S110:S140" si="199">AA110+AI110</f>
        <v>0</v>
      </c>
      <c r="T110" s="41">
        <f t="shared" ref="T110:T140" si="200">AB110+AJ110</f>
        <v>0</v>
      </c>
      <c r="U110" s="41">
        <f t="shared" ref="U110:U140" si="201">AC110+AK110</f>
        <v>0</v>
      </c>
      <c r="V110" s="41">
        <f t="shared" ref="V110:V140" si="202">AD110+AL110</f>
        <v>0</v>
      </c>
      <c r="W110" s="41">
        <f t="shared" si="170"/>
        <v>0</v>
      </c>
      <c r="X110" s="41"/>
      <c r="Y110" s="41">
        <f t="shared" si="174"/>
        <v>0</v>
      </c>
      <c r="Z110" s="41"/>
      <c r="AA110" s="41"/>
      <c r="AB110" s="41"/>
      <c r="AC110" s="41"/>
      <c r="AD110" s="41"/>
      <c r="AE110" s="41">
        <f t="shared" si="177"/>
        <v>0</v>
      </c>
      <c r="AF110" s="41"/>
      <c r="AG110" s="41">
        <f t="shared" si="178"/>
        <v>0</v>
      </c>
      <c r="AH110" s="41"/>
      <c r="AI110" s="41"/>
      <c r="AJ110" s="41"/>
      <c r="AK110" s="41"/>
      <c r="AL110" s="41"/>
      <c r="AM110" s="41">
        <f t="shared" si="171"/>
        <v>1256</v>
      </c>
      <c r="AN110" s="41">
        <v>960</v>
      </c>
      <c r="AO110" s="41">
        <f t="shared" si="175"/>
        <v>296</v>
      </c>
      <c r="AP110" s="41">
        <v>55</v>
      </c>
      <c r="AQ110" s="41">
        <v>241</v>
      </c>
      <c r="AR110" s="41"/>
      <c r="AS110" s="41"/>
      <c r="AT110" s="41"/>
      <c r="AU110" s="41">
        <f>SUM(AV110:AW110)</f>
        <v>0</v>
      </c>
      <c r="AV110" s="41"/>
      <c r="AW110" s="41"/>
      <c r="AX110" s="41"/>
      <c r="AY110" s="41"/>
      <c r="AZ110" s="41"/>
      <c r="BA110" s="41"/>
      <c r="BB110" s="41"/>
      <c r="BC110" s="41">
        <f t="shared" si="187"/>
        <v>1256</v>
      </c>
      <c r="BD110" s="41">
        <f t="shared" si="188"/>
        <v>960</v>
      </c>
      <c r="BE110" s="41">
        <f t="shared" si="189"/>
        <v>296</v>
      </c>
      <c r="BF110" s="41">
        <f t="shared" si="190"/>
        <v>55</v>
      </c>
      <c r="BG110" s="41">
        <f t="shared" si="191"/>
        <v>241</v>
      </c>
      <c r="BH110" s="41">
        <f t="shared" si="192"/>
        <v>0</v>
      </c>
      <c r="BI110" s="41">
        <f t="shared" si="193"/>
        <v>0</v>
      </c>
      <c r="BJ110" s="41">
        <f t="shared" si="194"/>
        <v>0</v>
      </c>
      <c r="BK110" s="41">
        <f t="shared" si="176"/>
        <v>1966</v>
      </c>
      <c r="BL110" s="41">
        <v>1436</v>
      </c>
      <c r="BM110" s="41">
        <f>SUM(BN110:BR110)</f>
        <v>530</v>
      </c>
      <c r="BN110" s="41">
        <v>132</v>
      </c>
      <c r="BO110" s="41">
        <v>398</v>
      </c>
      <c r="BP110" s="41"/>
      <c r="BQ110" s="41"/>
      <c r="BR110" s="41"/>
      <c r="BS110" s="50"/>
      <c r="BT110" s="182"/>
      <c r="BU110" s="200"/>
      <c r="BV110" s="200"/>
      <c r="BW110" s="200"/>
      <c r="BX110" s="200"/>
      <c r="BY110" s="200"/>
      <c r="BZ110" s="200"/>
      <c r="CA110" s="200"/>
      <c r="CD110" s="86">
        <f t="shared" si="128"/>
        <v>826</v>
      </c>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86">
        <f t="shared" si="129"/>
        <v>826</v>
      </c>
    </row>
    <row r="111" spans="1:138" s="13" customFormat="1" ht="24.95" customHeight="1" collapsed="1">
      <c r="A111" s="48" t="s">
        <v>222</v>
      </c>
      <c r="B111" s="49" t="s">
        <v>106</v>
      </c>
      <c r="C111" s="50">
        <v>4</v>
      </c>
      <c r="D111" s="41">
        <f t="shared" si="179"/>
        <v>4413</v>
      </c>
      <c r="E111" s="41">
        <f t="shared" si="180"/>
        <v>3353</v>
      </c>
      <c r="F111" s="41">
        <f t="shared" si="181"/>
        <v>1060</v>
      </c>
      <c r="G111" s="41">
        <f t="shared" si="182"/>
        <v>242</v>
      </c>
      <c r="H111" s="41">
        <f t="shared" si="183"/>
        <v>818</v>
      </c>
      <c r="I111" s="41">
        <f t="shared" si="184"/>
        <v>0</v>
      </c>
      <c r="J111" s="41">
        <f t="shared" si="185"/>
        <v>0</v>
      </c>
      <c r="K111" s="41">
        <f t="shared" si="186"/>
        <v>0</v>
      </c>
      <c r="L111" s="58">
        <f t="shared" si="130"/>
        <v>949</v>
      </c>
      <c r="M111" s="58">
        <f t="shared" si="131"/>
        <v>724</v>
      </c>
      <c r="N111" s="58">
        <f t="shared" si="132"/>
        <v>225</v>
      </c>
      <c r="O111" s="41">
        <f t="shared" si="195"/>
        <v>949</v>
      </c>
      <c r="P111" s="41">
        <f t="shared" si="196"/>
        <v>724</v>
      </c>
      <c r="Q111" s="41">
        <f t="shared" si="197"/>
        <v>225</v>
      </c>
      <c r="R111" s="41">
        <f t="shared" si="198"/>
        <v>44</v>
      </c>
      <c r="S111" s="41">
        <f t="shared" si="199"/>
        <v>181</v>
      </c>
      <c r="T111" s="41">
        <f t="shared" si="200"/>
        <v>0</v>
      </c>
      <c r="U111" s="41">
        <f t="shared" si="201"/>
        <v>0</v>
      </c>
      <c r="V111" s="41">
        <f t="shared" si="202"/>
        <v>0</v>
      </c>
      <c r="W111" s="41">
        <f t="shared" si="170"/>
        <v>949</v>
      </c>
      <c r="X111" s="41">
        <f>SUM(X112:X113)</f>
        <v>724</v>
      </c>
      <c r="Y111" s="41">
        <f t="shared" si="174"/>
        <v>225</v>
      </c>
      <c r="Z111" s="41">
        <f>SUM(Z112:Z113)</f>
        <v>44</v>
      </c>
      <c r="AA111" s="41">
        <f>SUM(AA112:AA113)</f>
        <v>181</v>
      </c>
      <c r="AB111" s="41">
        <f>SUM(AB112:AB113)</f>
        <v>0</v>
      </c>
      <c r="AC111" s="41"/>
      <c r="AD111" s="41"/>
      <c r="AE111" s="41">
        <f t="shared" si="177"/>
        <v>0</v>
      </c>
      <c r="AF111" s="41"/>
      <c r="AG111" s="41">
        <f t="shared" si="178"/>
        <v>0</v>
      </c>
      <c r="AH111" s="41"/>
      <c r="AI111" s="41"/>
      <c r="AJ111" s="41">
        <f>SUM(AJ112:AJ113)</f>
        <v>0</v>
      </c>
      <c r="AK111" s="41"/>
      <c r="AL111" s="41"/>
      <c r="AM111" s="41">
        <f t="shared" si="171"/>
        <v>997</v>
      </c>
      <c r="AN111" s="41">
        <f>SUM(AN112:AN113)</f>
        <v>760</v>
      </c>
      <c r="AO111" s="41">
        <f t="shared" si="175"/>
        <v>237</v>
      </c>
      <c r="AP111" s="41">
        <f>SUM(AP112:AP113)</f>
        <v>47</v>
      </c>
      <c r="AQ111" s="41">
        <f>SUM(AQ112:AQ113)</f>
        <v>190</v>
      </c>
      <c r="AR111" s="41">
        <f>SUM(AR112:AR113)</f>
        <v>0</v>
      </c>
      <c r="AS111" s="41"/>
      <c r="AT111" s="41"/>
      <c r="AU111" s="41">
        <v>903</v>
      </c>
      <c r="AV111" s="41">
        <v>731</v>
      </c>
      <c r="AW111" s="41">
        <v>172</v>
      </c>
      <c r="AX111" s="41">
        <v>39</v>
      </c>
      <c r="AY111" s="41">
        <v>133</v>
      </c>
      <c r="AZ111" s="41">
        <f>SUM(AZ112:AZ113)</f>
        <v>0</v>
      </c>
      <c r="BA111" s="41"/>
      <c r="BB111" s="41"/>
      <c r="BC111" s="41">
        <f t="shared" si="187"/>
        <v>2849</v>
      </c>
      <c r="BD111" s="41">
        <f t="shared" si="188"/>
        <v>2215</v>
      </c>
      <c r="BE111" s="41">
        <f t="shared" si="189"/>
        <v>634</v>
      </c>
      <c r="BF111" s="41">
        <f t="shared" si="190"/>
        <v>130</v>
      </c>
      <c r="BG111" s="41">
        <f t="shared" si="191"/>
        <v>504</v>
      </c>
      <c r="BH111" s="41">
        <f t="shared" si="192"/>
        <v>0</v>
      </c>
      <c r="BI111" s="41">
        <f t="shared" si="193"/>
        <v>0</v>
      </c>
      <c r="BJ111" s="41">
        <f t="shared" si="194"/>
        <v>0</v>
      </c>
      <c r="BK111" s="41">
        <f t="shared" si="176"/>
        <v>1564</v>
      </c>
      <c r="BL111" s="41">
        <f>SUM(BL112:BL113)</f>
        <v>1138</v>
      </c>
      <c r="BM111" s="41">
        <f>SUM(BM112:BM113)</f>
        <v>426</v>
      </c>
      <c r="BN111" s="41">
        <f>SUM(BN112:BN113)</f>
        <v>112</v>
      </c>
      <c r="BO111" s="41">
        <f>SUM(BO112:BO113)</f>
        <v>314</v>
      </c>
      <c r="BP111" s="41">
        <f>SUM(BP112:BP113)</f>
        <v>0</v>
      </c>
      <c r="BQ111" s="41"/>
      <c r="BR111" s="41"/>
      <c r="BS111" s="50"/>
      <c r="BT111" s="182"/>
      <c r="BU111" s="200"/>
      <c r="BV111" s="200"/>
      <c r="BW111" s="200"/>
      <c r="BX111" s="200"/>
      <c r="BY111" s="200"/>
      <c r="BZ111" s="200"/>
      <c r="CA111" s="200"/>
      <c r="CD111" s="86">
        <f t="shared" si="128"/>
        <v>1060</v>
      </c>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86">
        <f t="shared" si="129"/>
        <v>1060</v>
      </c>
    </row>
    <row r="112" spans="1:138" s="13" customFormat="1" ht="24.95" hidden="1" customHeight="1" outlineLevel="1">
      <c r="A112" s="48" t="s">
        <v>414</v>
      </c>
      <c r="B112" s="49" t="s">
        <v>2940</v>
      </c>
      <c r="C112" s="50"/>
      <c r="D112" s="41">
        <f t="shared" si="179"/>
        <v>2575</v>
      </c>
      <c r="E112" s="41">
        <f t="shared" si="180"/>
        <v>1928</v>
      </c>
      <c r="F112" s="41">
        <f t="shared" si="181"/>
        <v>647</v>
      </c>
      <c r="G112" s="41">
        <f t="shared" si="182"/>
        <v>144</v>
      </c>
      <c r="H112" s="41">
        <f t="shared" si="183"/>
        <v>503</v>
      </c>
      <c r="I112" s="41">
        <f t="shared" si="184"/>
        <v>0</v>
      </c>
      <c r="J112" s="41">
        <f t="shared" si="185"/>
        <v>0</v>
      </c>
      <c r="K112" s="41">
        <f t="shared" si="186"/>
        <v>0</v>
      </c>
      <c r="L112" s="58">
        <f t="shared" si="130"/>
        <v>660</v>
      </c>
      <c r="M112" s="58">
        <f t="shared" si="131"/>
        <v>504</v>
      </c>
      <c r="N112" s="58">
        <f t="shared" si="132"/>
        <v>156</v>
      </c>
      <c r="O112" s="41">
        <f t="shared" si="195"/>
        <v>660</v>
      </c>
      <c r="P112" s="41">
        <f t="shared" si="196"/>
        <v>504</v>
      </c>
      <c r="Q112" s="41">
        <f t="shared" si="197"/>
        <v>156</v>
      </c>
      <c r="R112" s="41">
        <f t="shared" si="198"/>
        <v>30</v>
      </c>
      <c r="S112" s="41">
        <f t="shared" si="199"/>
        <v>126</v>
      </c>
      <c r="T112" s="41">
        <f t="shared" si="200"/>
        <v>0</v>
      </c>
      <c r="U112" s="41">
        <f t="shared" si="201"/>
        <v>0</v>
      </c>
      <c r="V112" s="41">
        <f t="shared" si="202"/>
        <v>0</v>
      </c>
      <c r="W112" s="41">
        <f t="shared" si="170"/>
        <v>660</v>
      </c>
      <c r="X112" s="41">
        <v>504</v>
      </c>
      <c r="Y112" s="41">
        <f t="shared" si="174"/>
        <v>156</v>
      </c>
      <c r="Z112" s="41">
        <v>30</v>
      </c>
      <c r="AA112" s="41">
        <v>126</v>
      </c>
      <c r="AB112" s="41"/>
      <c r="AC112" s="41"/>
      <c r="AD112" s="41"/>
      <c r="AE112" s="41">
        <f t="shared" si="177"/>
        <v>0</v>
      </c>
      <c r="AF112" s="41"/>
      <c r="AG112" s="41">
        <f t="shared" si="178"/>
        <v>0</v>
      </c>
      <c r="AH112" s="41"/>
      <c r="AI112" s="41"/>
      <c r="AJ112" s="41"/>
      <c r="AK112" s="41"/>
      <c r="AL112" s="41"/>
      <c r="AM112" s="41">
        <f t="shared" si="171"/>
        <v>746</v>
      </c>
      <c r="AN112" s="41">
        <v>570</v>
      </c>
      <c r="AO112" s="41">
        <f t="shared" si="175"/>
        <v>176</v>
      </c>
      <c r="AP112" s="41">
        <v>34</v>
      </c>
      <c r="AQ112" s="41">
        <v>142</v>
      </c>
      <c r="AR112" s="41"/>
      <c r="AS112" s="41"/>
      <c r="AT112" s="41"/>
      <c r="AU112" s="41">
        <f>SUM(AV112:AW112)</f>
        <v>0</v>
      </c>
      <c r="AV112" s="41"/>
      <c r="AW112" s="41"/>
      <c r="AX112" s="41"/>
      <c r="AY112" s="41"/>
      <c r="AZ112" s="41"/>
      <c r="BA112" s="41"/>
      <c r="BB112" s="41"/>
      <c r="BC112" s="41">
        <f t="shared" si="187"/>
        <v>1406</v>
      </c>
      <c r="BD112" s="41">
        <f t="shared" si="188"/>
        <v>1074</v>
      </c>
      <c r="BE112" s="41">
        <f t="shared" si="189"/>
        <v>332</v>
      </c>
      <c r="BF112" s="41">
        <f t="shared" si="190"/>
        <v>64</v>
      </c>
      <c r="BG112" s="41">
        <f t="shared" si="191"/>
        <v>268</v>
      </c>
      <c r="BH112" s="41">
        <f t="shared" si="192"/>
        <v>0</v>
      </c>
      <c r="BI112" s="41">
        <f t="shared" si="193"/>
        <v>0</v>
      </c>
      <c r="BJ112" s="41">
        <f t="shared" si="194"/>
        <v>0</v>
      </c>
      <c r="BK112" s="41">
        <f t="shared" si="176"/>
        <v>1169</v>
      </c>
      <c r="BL112" s="41">
        <v>854</v>
      </c>
      <c r="BM112" s="41">
        <f t="shared" ref="BM112:BM118" si="203">SUM(BN112:BR112)</f>
        <v>315</v>
      </c>
      <c r="BN112" s="41">
        <v>80</v>
      </c>
      <c r="BO112" s="41">
        <v>235</v>
      </c>
      <c r="BP112" s="41"/>
      <c r="BQ112" s="41"/>
      <c r="BR112" s="41"/>
      <c r="BS112" s="50"/>
      <c r="BT112" s="182"/>
      <c r="BU112" s="200"/>
      <c r="BV112" s="200"/>
      <c r="BW112" s="200"/>
      <c r="BX112" s="200"/>
      <c r="BY112" s="200"/>
      <c r="BZ112" s="200"/>
      <c r="CA112" s="200"/>
      <c r="CD112" s="86">
        <f t="shared" si="128"/>
        <v>647</v>
      </c>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86">
        <f t="shared" si="129"/>
        <v>647</v>
      </c>
    </row>
    <row r="113" spans="1:138" s="13" customFormat="1" ht="24.95" hidden="1" customHeight="1" outlineLevel="1">
      <c r="A113" s="48" t="s">
        <v>414</v>
      </c>
      <c r="B113" s="49" t="s">
        <v>2941</v>
      </c>
      <c r="C113" s="50"/>
      <c r="D113" s="41">
        <f t="shared" si="179"/>
        <v>935</v>
      </c>
      <c r="E113" s="41">
        <f t="shared" si="180"/>
        <v>694</v>
      </c>
      <c r="F113" s="41">
        <f t="shared" si="181"/>
        <v>241</v>
      </c>
      <c r="G113" s="41">
        <f t="shared" si="182"/>
        <v>59</v>
      </c>
      <c r="H113" s="41">
        <f t="shared" si="183"/>
        <v>182</v>
      </c>
      <c r="I113" s="41">
        <f t="shared" si="184"/>
        <v>0</v>
      </c>
      <c r="J113" s="41">
        <f t="shared" si="185"/>
        <v>0</v>
      </c>
      <c r="K113" s="41">
        <f t="shared" si="186"/>
        <v>0</v>
      </c>
      <c r="L113" s="58">
        <f t="shared" si="130"/>
        <v>289</v>
      </c>
      <c r="M113" s="58">
        <f t="shared" si="131"/>
        <v>220</v>
      </c>
      <c r="N113" s="58">
        <f t="shared" si="132"/>
        <v>69</v>
      </c>
      <c r="O113" s="41">
        <f t="shared" si="195"/>
        <v>289</v>
      </c>
      <c r="P113" s="41">
        <f t="shared" si="196"/>
        <v>220</v>
      </c>
      <c r="Q113" s="41">
        <f t="shared" si="197"/>
        <v>69</v>
      </c>
      <c r="R113" s="41">
        <f t="shared" si="198"/>
        <v>14</v>
      </c>
      <c r="S113" s="41">
        <f t="shared" si="199"/>
        <v>55</v>
      </c>
      <c r="T113" s="41">
        <f t="shared" si="200"/>
        <v>0</v>
      </c>
      <c r="U113" s="41">
        <f t="shared" si="201"/>
        <v>0</v>
      </c>
      <c r="V113" s="41">
        <f t="shared" si="202"/>
        <v>0</v>
      </c>
      <c r="W113" s="41">
        <f t="shared" si="170"/>
        <v>289</v>
      </c>
      <c r="X113" s="41">
        <v>220</v>
      </c>
      <c r="Y113" s="41">
        <f t="shared" si="174"/>
        <v>69</v>
      </c>
      <c r="Z113" s="41">
        <v>14</v>
      </c>
      <c r="AA113" s="41">
        <v>55</v>
      </c>
      <c r="AB113" s="41"/>
      <c r="AC113" s="41"/>
      <c r="AD113" s="41"/>
      <c r="AE113" s="41">
        <f t="shared" si="177"/>
        <v>0</v>
      </c>
      <c r="AF113" s="41"/>
      <c r="AG113" s="41">
        <f t="shared" si="178"/>
        <v>0</v>
      </c>
      <c r="AH113" s="41"/>
      <c r="AI113" s="41"/>
      <c r="AJ113" s="41"/>
      <c r="AK113" s="41"/>
      <c r="AL113" s="41"/>
      <c r="AM113" s="41">
        <f t="shared" si="171"/>
        <v>251</v>
      </c>
      <c r="AN113" s="41">
        <v>190</v>
      </c>
      <c r="AO113" s="41">
        <f t="shared" si="175"/>
        <v>61</v>
      </c>
      <c r="AP113" s="41">
        <v>13</v>
      </c>
      <c r="AQ113" s="41">
        <v>48</v>
      </c>
      <c r="AR113" s="41"/>
      <c r="AS113" s="41"/>
      <c r="AT113" s="41"/>
      <c r="AU113" s="41">
        <f>SUM(AV113:AW113)</f>
        <v>0</v>
      </c>
      <c r="AV113" s="41"/>
      <c r="AW113" s="41"/>
      <c r="AX113" s="41"/>
      <c r="AY113" s="41"/>
      <c r="AZ113" s="41"/>
      <c r="BA113" s="41"/>
      <c r="BB113" s="41"/>
      <c r="BC113" s="41">
        <f t="shared" si="187"/>
        <v>540</v>
      </c>
      <c r="BD113" s="41">
        <f t="shared" si="188"/>
        <v>410</v>
      </c>
      <c r="BE113" s="41">
        <f t="shared" si="189"/>
        <v>130</v>
      </c>
      <c r="BF113" s="41">
        <f t="shared" si="190"/>
        <v>27</v>
      </c>
      <c r="BG113" s="41">
        <f t="shared" si="191"/>
        <v>103</v>
      </c>
      <c r="BH113" s="41">
        <f t="shared" si="192"/>
        <v>0</v>
      </c>
      <c r="BI113" s="41">
        <f t="shared" si="193"/>
        <v>0</v>
      </c>
      <c r="BJ113" s="41">
        <f t="shared" si="194"/>
        <v>0</v>
      </c>
      <c r="BK113" s="41">
        <f t="shared" si="176"/>
        <v>395</v>
      </c>
      <c r="BL113" s="41">
        <v>284</v>
      </c>
      <c r="BM113" s="41">
        <f t="shared" si="203"/>
        <v>111</v>
      </c>
      <c r="BN113" s="41">
        <v>32</v>
      </c>
      <c r="BO113" s="41">
        <v>79</v>
      </c>
      <c r="BP113" s="41"/>
      <c r="BQ113" s="41"/>
      <c r="BR113" s="41"/>
      <c r="BS113" s="50"/>
      <c r="BT113" s="182"/>
      <c r="BU113" s="200"/>
      <c r="BV113" s="200"/>
      <c r="BW113" s="200"/>
      <c r="BX113" s="200"/>
      <c r="BY113" s="200"/>
      <c r="BZ113" s="200"/>
      <c r="CA113" s="200"/>
      <c r="CD113" s="86">
        <f t="shared" si="128"/>
        <v>241</v>
      </c>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86">
        <f t="shared" si="129"/>
        <v>241</v>
      </c>
    </row>
    <row r="114" spans="1:138" s="13" customFormat="1" ht="24.95" customHeight="1" collapsed="1">
      <c r="A114" s="48" t="s">
        <v>222</v>
      </c>
      <c r="B114" s="49" t="s">
        <v>89</v>
      </c>
      <c r="C114" s="50">
        <v>8</v>
      </c>
      <c r="D114" s="41">
        <f t="shared" si="179"/>
        <v>8642</v>
      </c>
      <c r="E114" s="41">
        <f t="shared" si="180"/>
        <v>6567</v>
      </c>
      <c r="F114" s="41">
        <f t="shared" si="181"/>
        <v>2075</v>
      </c>
      <c r="G114" s="41">
        <f t="shared" si="182"/>
        <v>469</v>
      </c>
      <c r="H114" s="41">
        <f t="shared" si="183"/>
        <v>1606</v>
      </c>
      <c r="I114" s="41">
        <f t="shared" si="184"/>
        <v>0</v>
      </c>
      <c r="J114" s="41">
        <f t="shared" si="185"/>
        <v>0</v>
      </c>
      <c r="K114" s="41">
        <f t="shared" si="186"/>
        <v>0</v>
      </c>
      <c r="L114" s="58">
        <f t="shared" si="130"/>
        <v>1716</v>
      </c>
      <c r="M114" s="58">
        <f t="shared" si="131"/>
        <v>1306</v>
      </c>
      <c r="N114" s="58">
        <f t="shared" si="132"/>
        <v>410</v>
      </c>
      <c r="O114" s="41">
        <f t="shared" si="195"/>
        <v>1716</v>
      </c>
      <c r="P114" s="41">
        <f t="shared" si="196"/>
        <v>1306</v>
      </c>
      <c r="Q114" s="41">
        <f t="shared" si="197"/>
        <v>410</v>
      </c>
      <c r="R114" s="41">
        <f t="shared" si="198"/>
        <v>83</v>
      </c>
      <c r="S114" s="41">
        <f t="shared" si="199"/>
        <v>327</v>
      </c>
      <c r="T114" s="41">
        <f t="shared" si="200"/>
        <v>0</v>
      </c>
      <c r="U114" s="41">
        <f t="shared" si="201"/>
        <v>0</v>
      </c>
      <c r="V114" s="41">
        <f t="shared" si="202"/>
        <v>0</v>
      </c>
      <c r="W114" s="41">
        <f t="shared" si="170"/>
        <v>1716</v>
      </c>
      <c r="X114" s="41">
        <f>SUM(X115:X118)</f>
        <v>1306</v>
      </c>
      <c r="Y114" s="41">
        <f t="shared" si="174"/>
        <v>410</v>
      </c>
      <c r="Z114" s="41">
        <f>SUM(Z115:Z118)</f>
        <v>83</v>
      </c>
      <c r="AA114" s="41">
        <f>SUM(AA115:AA118)</f>
        <v>327</v>
      </c>
      <c r="AB114" s="41">
        <f>SUM(AB115:AB118)</f>
        <v>0</v>
      </c>
      <c r="AC114" s="41"/>
      <c r="AD114" s="41"/>
      <c r="AE114" s="41">
        <f t="shared" si="177"/>
        <v>0</v>
      </c>
      <c r="AF114" s="41"/>
      <c r="AG114" s="41">
        <f t="shared" si="178"/>
        <v>0</v>
      </c>
      <c r="AH114" s="41"/>
      <c r="AI114" s="41"/>
      <c r="AJ114" s="41">
        <f>SUM(AJ115:AJ118)</f>
        <v>0</v>
      </c>
      <c r="AK114" s="41"/>
      <c r="AL114" s="41"/>
      <c r="AM114" s="41">
        <f t="shared" si="171"/>
        <v>1997</v>
      </c>
      <c r="AN114" s="41">
        <f>SUM(AN115:AN118)</f>
        <v>1523</v>
      </c>
      <c r="AO114" s="41">
        <f t="shared" si="175"/>
        <v>474</v>
      </c>
      <c r="AP114" s="41">
        <f>SUM(AP115:AP118)</f>
        <v>93</v>
      </c>
      <c r="AQ114" s="41">
        <f>SUM(AQ115:AQ118)</f>
        <v>381</v>
      </c>
      <c r="AR114" s="41">
        <f>SUM(AR115:AR118)</f>
        <v>0</v>
      </c>
      <c r="AS114" s="41"/>
      <c r="AT114" s="41"/>
      <c r="AU114" s="41">
        <v>1804</v>
      </c>
      <c r="AV114" s="41">
        <v>1462</v>
      </c>
      <c r="AW114" s="41">
        <v>342</v>
      </c>
      <c r="AX114" s="41">
        <v>75</v>
      </c>
      <c r="AY114" s="41">
        <v>267</v>
      </c>
      <c r="AZ114" s="41">
        <f>SUM(AZ115:AZ118)</f>
        <v>0</v>
      </c>
      <c r="BA114" s="41"/>
      <c r="BB114" s="41"/>
      <c r="BC114" s="41">
        <f t="shared" si="187"/>
        <v>5517</v>
      </c>
      <c r="BD114" s="41">
        <f t="shared" si="188"/>
        <v>4291</v>
      </c>
      <c r="BE114" s="41">
        <f t="shared" si="189"/>
        <v>1226</v>
      </c>
      <c r="BF114" s="41">
        <f t="shared" si="190"/>
        <v>251</v>
      </c>
      <c r="BG114" s="41">
        <f t="shared" si="191"/>
        <v>975</v>
      </c>
      <c r="BH114" s="41">
        <f t="shared" si="192"/>
        <v>0</v>
      </c>
      <c r="BI114" s="41">
        <f t="shared" si="193"/>
        <v>0</v>
      </c>
      <c r="BJ114" s="41">
        <f t="shared" si="194"/>
        <v>0</v>
      </c>
      <c r="BK114" s="41">
        <f t="shared" si="176"/>
        <v>3125</v>
      </c>
      <c r="BL114" s="41">
        <f>SUM(BL115:BL118)</f>
        <v>2276</v>
      </c>
      <c r="BM114" s="41">
        <f t="shared" si="203"/>
        <v>849</v>
      </c>
      <c r="BN114" s="41">
        <f>SUM(BN115:BN118)</f>
        <v>218</v>
      </c>
      <c r="BO114" s="41">
        <f>SUM(BO115:BO118)</f>
        <v>631</v>
      </c>
      <c r="BP114" s="41">
        <f>SUM(BP115:BP118)</f>
        <v>0</v>
      </c>
      <c r="BQ114" s="41"/>
      <c r="BR114" s="41"/>
      <c r="BS114" s="50"/>
      <c r="BT114" s="182"/>
      <c r="BU114" s="200"/>
      <c r="BV114" s="200"/>
      <c r="BW114" s="200"/>
      <c r="BX114" s="200"/>
      <c r="BY114" s="200"/>
      <c r="BZ114" s="200"/>
      <c r="CA114" s="200"/>
      <c r="CD114" s="86">
        <f t="shared" si="128"/>
        <v>2075</v>
      </c>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86">
        <f t="shared" si="129"/>
        <v>2075</v>
      </c>
    </row>
    <row r="115" spans="1:138" s="13" customFormat="1" ht="24.95" hidden="1" customHeight="1" outlineLevel="1">
      <c r="A115" s="48" t="s">
        <v>414</v>
      </c>
      <c r="B115" s="49" t="s">
        <v>927</v>
      </c>
      <c r="C115" s="50"/>
      <c r="D115" s="41">
        <f t="shared" si="179"/>
        <v>2870</v>
      </c>
      <c r="E115" s="41">
        <f t="shared" si="180"/>
        <v>2149</v>
      </c>
      <c r="F115" s="41">
        <f t="shared" si="181"/>
        <v>721</v>
      </c>
      <c r="G115" s="41">
        <f t="shared" si="182"/>
        <v>161</v>
      </c>
      <c r="H115" s="41">
        <f t="shared" si="183"/>
        <v>560</v>
      </c>
      <c r="I115" s="41">
        <f t="shared" si="184"/>
        <v>0</v>
      </c>
      <c r="J115" s="41">
        <f t="shared" si="185"/>
        <v>0</v>
      </c>
      <c r="K115" s="41">
        <f t="shared" si="186"/>
        <v>0</v>
      </c>
      <c r="L115" s="58">
        <f t="shared" si="130"/>
        <v>951</v>
      </c>
      <c r="M115" s="58">
        <f t="shared" si="131"/>
        <v>724</v>
      </c>
      <c r="N115" s="58">
        <f t="shared" si="132"/>
        <v>227</v>
      </c>
      <c r="O115" s="41">
        <f t="shared" si="195"/>
        <v>951</v>
      </c>
      <c r="P115" s="41">
        <f t="shared" si="196"/>
        <v>724</v>
      </c>
      <c r="Q115" s="41">
        <f t="shared" si="197"/>
        <v>227</v>
      </c>
      <c r="R115" s="41">
        <f t="shared" si="198"/>
        <v>46</v>
      </c>
      <c r="S115" s="41">
        <f t="shared" si="199"/>
        <v>181</v>
      </c>
      <c r="T115" s="41">
        <f t="shared" si="200"/>
        <v>0</v>
      </c>
      <c r="U115" s="41">
        <f t="shared" si="201"/>
        <v>0</v>
      </c>
      <c r="V115" s="41">
        <f t="shared" si="202"/>
        <v>0</v>
      </c>
      <c r="W115" s="41">
        <f t="shared" si="170"/>
        <v>951</v>
      </c>
      <c r="X115" s="41">
        <v>724</v>
      </c>
      <c r="Y115" s="41">
        <f t="shared" si="174"/>
        <v>227</v>
      </c>
      <c r="Z115" s="41">
        <v>46</v>
      </c>
      <c r="AA115" s="41">
        <v>181</v>
      </c>
      <c r="AB115" s="41"/>
      <c r="AC115" s="41"/>
      <c r="AD115" s="41"/>
      <c r="AE115" s="41">
        <f t="shared" si="177"/>
        <v>0</v>
      </c>
      <c r="AF115" s="41"/>
      <c r="AG115" s="41">
        <f t="shared" si="178"/>
        <v>0</v>
      </c>
      <c r="AH115" s="41"/>
      <c r="AI115" s="41"/>
      <c r="AJ115" s="41"/>
      <c r="AK115" s="41"/>
      <c r="AL115" s="41"/>
      <c r="AM115" s="41">
        <f t="shared" si="171"/>
        <v>749</v>
      </c>
      <c r="AN115" s="41">
        <v>571</v>
      </c>
      <c r="AO115" s="41">
        <f t="shared" si="175"/>
        <v>178</v>
      </c>
      <c r="AP115" s="41">
        <v>35</v>
      </c>
      <c r="AQ115" s="41">
        <v>143</v>
      </c>
      <c r="AR115" s="41"/>
      <c r="AS115" s="41"/>
      <c r="AT115" s="41"/>
      <c r="AU115" s="41">
        <f>SUM(AV115:AW115)</f>
        <v>0</v>
      </c>
      <c r="AV115" s="41"/>
      <c r="AW115" s="41"/>
      <c r="AX115" s="41"/>
      <c r="AY115" s="41"/>
      <c r="AZ115" s="41"/>
      <c r="BA115" s="41"/>
      <c r="BB115" s="41"/>
      <c r="BC115" s="41">
        <f t="shared" si="187"/>
        <v>1700</v>
      </c>
      <c r="BD115" s="41">
        <f t="shared" si="188"/>
        <v>1295</v>
      </c>
      <c r="BE115" s="41">
        <f t="shared" si="189"/>
        <v>405</v>
      </c>
      <c r="BF115" s="41">
        <f t="shared" si="190"/>
        <v>81</v>
      </c>
      <c r="BG115" s="41">
        <f t="shared" si="191"/>
        <v>324</v>
      </c>
      <c r="BH115" s="41">
        <f t="shared" si="192"/>
        <v>0</v>
      </c>
      <c r="BI115" s="41">
        <f t="shared" si="193"/>
        <v>0</v>
      </c>
      <c r="BJ115" s="41">
        <f t="shared" si="194"/>
        <v>0</v>
      </c>
      <c r="BK115" s="41">
        <f t="shared" si="176"/>
        <v>1170</v>
      </c>
      <c r="BL115" s="41">
        <v>854</v>
      </c>
      <c r="BM115" s="41">
        <f t="shared" si="203"/>
        <v>316</v>
      </c>
      <c r="BN115" s="41">
        <v>80</v>
      </c>
      <c r="BO115" s="41">
        <v>236</v>
      </c>
      <c r="BP115" s="41"/>
      <c r="BQ115" s="41"/>
      <c r="BR115" s="41"/>
      <c r="BS115" s="50"/>
      <c r="BT115" s="182"/>
      <c r="BU115" s="200"/>
      <c r="BV115" s="200"/>
      <c r="BW115" s="200"/>
      <c r="BX115" s="200"/>
      <c r="BY115" s="200"/>
      <c r="BZ115" s="200"/>
      <c r="CA115" s="200"/>
      <c r="CD115" s="86">
        <f t="shared" si="128"/>
        <v>721</v>
      </c>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86">
        <f t="shared" si="129"/>
        <v>721</v>
      </c>
    </row>
    <row r="116" spans="1:138" s="13" customFormat="1" ht="24.95" hidden="1" customHeight="1" outlineLevel="1">
      <c r="A116" s="48" t="s">
        <v>414</v>
      </c>
      <c r="B116" s="49" t="s">
        <v>2942</v>
      </c>
      <c r="C116" s="50"/>
      <c r="D116" s="41">
        <f t="shared" si="179"/>
        <v>1821</v>
      </c>
      <c r="E116" s="41">
        <f t="shared" si="180"/>
        <v>1358</v>
      </c>
      <c r="F116" s="41">
        <f t="shared" si="181"/>
        <v>463</v>
      </c>
      <c r="G116" s="41">
        <f t="shared" si="182"/>
        <v>107</v>
      </c>
      <c r="H116" s="41">
        <f t="shared" si="183"/>
        <v>356</v>
      </c>
      <c r="I116" s="41">
        <f t="shared" si="184"/>
        <v>0</v>
      </c>
      <c r="J116" s="41">
        <f t="shared" si="185"/>
        <v>0</v>
      </c>
      <c r="K116" s="41">
        <f t="shared" si="186"/>
        <v>0</v>
      </c>
      <c r="L116" s="58">
        <f t="shared" si="130"/>
        <v>537</v>
      </c>
      <c r="M116" s="58">
        <f t="shared" si="131"/>
        <v>409</v>
      </c>
      <c r="N116" s="58">
        <f t="shared" si="132"/>
        <v>128</v>
      </c>
      <c r="O116" s="41">
        <f t="shared" si="195"/>
        <v>537</v>
      </c>
      <c r="P116" s="41">
        <f t="shared" si="196"/>
        <v>409</v>
      </c>
      <c r="Q116" s="41">
        <f t="shared" si="197"/>
        <v>128</v>
      </c>
      <c r="R116" s="41">
        <f t="shared" si="198"/>
        <v>26</v>
      </c>
      <c r="S116" s="41">
        <f t="shared" si="199"/>
        <v>102</v>
      </c>
      <c r="T116" s="41">
        <f t="shared" si="200"/>
        <v>0</v>
      </c>
      <c r="U116" s="41">
        <f t="shared" si="201"/>
        <v>0</v>
      </c>
      <c r="V116" s="41">
        <f t="shared" si="202"/>
        <v>0</v>
      </c>
      <c r="W116" s="41">
        <f t="shared" si="170"/>
        <v>537</v>
      </c>
      <c r="X116" s="41">
        <v>409</v>
      </c>
      <c r="Y116" s="41">
        <f t="shared" si="174"/>
        <v>128</v>
      </c>
      <c r="Z116" s="41">
        <v>26</v>
      </c>
      <c r="AA116" s="41">
        <v>102</v>
      </c>
      <c r="AB116" s="41"/>
      <c r="AC116" s="41"/>
      <c r="AD116" s="41"/>
      <c r="AE116" s="41">
        <f t="shared" si="177"/>
        <v>0</v>
      </c>
      <c r="AF116" s="41"/>
      <c r="AG116" s="41">
        <f t="shared" si="178"/>
        <v>0</v>
      </c>
      <c r="AH116" s="41"/>
      <c r="AI116" s="41"/>
      <c r="AJ116" s="41"/>
      <c r="AK116" s="41"/>
      <c r="AL116" s="41"/>
      <c r="AM116" s="41">
        <f t="shared" si="171"/>
        <v>499</v>
      </c>
      <c r="AN116" s="41">
        <v>381</v>
      </c>
      <c r="AO116" s="41">
        <f t="shared" si="175"/>
        <v>118</v>
      </c>
      <c r="AP116" s="41">
        <v>23</v>
      </c>
      <c r="AQ116" s="41">
        <v>95</v>
      </c>
      <c r="AR116" s="41"/>
      <c r="AS116" s="41"/>
      <c r="AT116" s="41"/>
      <c r="AU116" s="41">
        <f>SUM(AV116:AW116)</f>
        <v>0</v>
      </c>
      <c r="AV116" s="41"/>
      <c r="AW116" s="41"/>
      <c r="AX116" s="41"/>
      <c r="AY116" s="41"/>
      <c r="AZ116" s="41"/>
      <c r="BA116" s="41"/>
      <c r="BB116" s="41"/>
      <c r="BC116" s="41">
        <f t="shared" si="187"/>
        <v>1036</v>
      </c>
      <c r="BD116" s="41">
        <f t="shared" si="188"/>
        <v>790</v>
      </c>
      <c r="BE116" s="41">
        <f t="shared" si="189"/>
        <v>246</v>
      </c>
      <c r="BF116" s="41">
        <f t="shared" si="190"/>
        <v>49</v>
      </c>
      <c r="BG116" s="41">
        <f t="shared" si="191"/>
        <v>197</v>
      </c>
      <c r="BH116" s="41">
        <f t="shared" si="192"/>
        <v>0</v>
      </c>
      <c r="BI116" s="41">
        <f t="shared" si="193"/>
        <v>0</v>
      </c>
      <c r="BJ116" s="41">
        <f t="shared" si="194"/>
        <v>0</v>
      </c>
      <c r="BK116" s="41">
        <f t="shared" si="176"/>
        <v>785</v>
      </c>
      <c r="BL116" s="41">
        <v>568</v>
      </c>
      <c r="BM116" s="41">
        <f t="shared" si="203"/>
        <v>217</v>
      </c>
      <c r="BN116" s="41">
        <v>58</v>
      </c>
      <c r="BO116" s="41">
        <v>159</v>
      </c>
      <c r="BP116" s="41"/>
      <c r="BQ116" s="41"/>
      <c r="BR116" s="41"/>
      <c r="BS116" s="50"/>
      <c r="BT116" s="182"/>
      <c r="BU116" s="200"/>
      <c r="BV116" s="200"/>
      <c r="BW116" s="200"/>
      <c r="BX116" s="200"/>
      <c r="BY116" s="200"/>
      <c r="BZ116" s="200"/>
      <c r="CA116" s="200"/>
      <c r="CD116" s="86">
        <f t="shared" si="128"/>
        <v>463</v>
      </c>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86">
        <f t="shared" si="129"/>
        <v>463</v>
      </c>
    </row>
    <row r="117" spans="1:138" s="13" customFormat="1" ht="24.95" hidden="1" customHeight="1" outlineLevel="1">
      <c r="A117" s="48" t="s">
        <v>414</v>
      </c>
      <c r="B117" s="49" t="s">
        <v>2917</v>
      </c>
      <c r="C117" s="50"/>
      <c r="D117" s="41">
        <f t="shared" si="179"/>
        <v>228</v>
      </c>
      <c r="E117" s="41">
        <f t="shared" si="180"/>
        <v>173</v>
      </c>
      <c r="F117" s="41">
        <f t="shared" si="181"/>
        <v>55</v>
      </c>
      <c r="G117" s="41">
        <f t="shared" si="182"/>
        <v>11</v>
      </c>
      <c r="H117" s="41">
        <f t="shared" si="183"/>
        <v>44</v>
      </c>
      <c r="I117" s="41">
        <f t="shared" si="184"/>
        <v>0</v>
      </c>
      <c r="J117" s="41">
        <f t="shared" si="185"/>
        <v>0</v>
      </c>
      <c r="K117" s="41">
        <f t="shared" si="186"/>
        <v>0</v>
      </c>
      <c r="L117" s="58">
        <f t="shared" si="130"/>
        <v>228</v>
      </c>
      <c r="M117" s="58">
        <f t="shared" si="131"/>
        <v>173</v>
      </c>
      <c r="N117" s="58">
        <f t="shared" si="132"/>
        <v>55</v>
      </c>
      <c r="O117" s="41">
        <f t="shared" si="195"/>
        <v>228</v>
      </c>
      <c r="P117" s="41">
        <f t="shared" si="196"/>
        <v>173</v>
      </c>
      <c r="Q117" s="41">
        <f t="shared" si="197"/>
        <v>55</v>
      </c>
      <c r="R117" s="41">
        <f t="shared" si="198"/>
        <v>11</v>
      </c>
      <c r="S117" s="41">
        <f t="shared" si="199"/>
        <v>44</v>
      </c>
      <c r="T117" s="41">
        <f t="shared" si="200"/>
        <v>0</v>
      </c>
      <c r="U117" s="41">
        <f t="shared" si="201"/>
        <v>0</v>
      </c>
      <c r="V117" s="41">
        <f t="shared" si="202"/>
        <v>0</v>
      </c>
      <c r="W117" s="41">
        <f t="shared" si="170"/>
        <v>228</v>
      </c>
      <c r="X117" s="41">
        <v>173</v>
      </c>
      <c r="Y117" s="41">
        <f t="shared" si="174"/>
        <v>55</v>
      </c>
      <c r="Z117" s="41">
        <v>11</v>
      </c>
      <c r="AA117" s="41">
        <v>44</v>
      </c>
      <c r="AB117" s="41"/>
      <c r="AC117" s="41"/>
      <c r="AD117" s="41"/>
      <c r="AE117" s="41">
        <f t="shared" si="177"/>
        <v>0</v>
      </c>
      <c r="AF117" s="41"/>
      <c r="AG117" s="41">
        <f t="shared" si="178"/>
        <v>0</v>
      </c>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f t="shared" si="187"/>
        <v>228</v>
      </c>
      <c r="BD117" s="41">
        <f t="shared" si="188"/>
        <v>173</v>
      </c>
      <c r="BE117" s="41">
        <f t="shared" si="189"/>
        <v>55</v>
      </c>
      <c r="BF117" s="41">
        <f t="shared" si="190"/>
        <v>11</v>
      </c>
      <c r="BG117" s="41">
        <f t="shared" si="191"/>
        <v>44</v>
      </c>
      <c r="BH117" s="41">
        <f t="shared" si="192"/>
        <v>0</v>
      </c>
      <c r="BI117" s="41">
        <f t="shared" si="193"/>
        <v>0</v>
      </c>
      <c r="BJ117" s="41">
        <f t="shared" si="194"/>
        <v>0</v>
      </c>
      <c r="BK117" s="41"/>
      <c r="BL117" s="41"/>
      <c r="BM117" s="41">
        <f t="shared" si="203"/>
        <v>0</v>
      </c>
      <c r="BN117" s="41"/>
      <c r="BO117" s="41"/>
      <c r="BP117" s="41"/>
      <c r="BQ117" s="41"/>
      <c r="BR117" s="41"/>
      <c r="BS117" s="50"/>
      <c r="BT117" s="182"/>
      <c r="BU117" s="200"/>
      <c r="BV117" s="200"/>
      <c r="BW117" s="200"/>
      <c r="BX117" s="200"/>
      <c r="BY117" s="200"/>
      <c r="BZ117" s="200"/>
      <c r="CA117" s="200"/>
      <c r="CD117" s="86">
        <f t="shared" si="128"/>
        <v>55</v>
      </c>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86">
        <f t="shared" si="129"/>
        <v>55</v>
      </c>
    </row>
    <row r="118" spans="1:138" s="13" customFormat="1" ht="24.95" hidden="1" customHeight="1" outlineLevel="1">
      <c r="A118" s="48" t="s">
        <v>414</v>
      </c>
      <c r="B118" s="49" t="s">
        <v>2943</v>
      </c>
      <c r="C118" s="50"/>
      <c r="D118" s="41">
        <f t="shared" si="179"/>
        <v>1919</v>
      </c>
      <c r="E118" s="41">
        <f t="shared" si="180"/>
        <v>1425</v>
      </c>
      <c r="F118" s="41">
        <f t="shared" si="181"/>
        <v>494</v>
      </c>
      <c r="G118" s="41">
        <f t="shared" si="182"/>
        <v>115</v>
      </c>
      <c r="H118" s="41">
        <f t="shared" si="183"/>
        <v>379</v>
      </c>
      <c r="I118" s="41">
        <f t="shared" si="184"/>
        <v>0</v>
      </c>
      <c r="J118" s="41">
        <f t="shared" si="185"/>
        <v>0</v>
      </c>
      <c r="K118" s="41">
        <f t="shared" si="186"/>
        <v>0</v>
      </c>
      <c r="L118" s="58">
        <f t="shared" si="130"/>
        <v>0</v>
      </c>
      <c r="M118" s="58">
        <f t="shared" si="131"/>
        <v>0</v>
      </c>
      <c r="N118" s="58">
        <f t="shared" si="132"/>
        <v>0</v>
      </c>
      <c r="O118" s="41">
        <f t="shared" si="195"/>
        <v>0</v>
      </c>
      <c r="P118" s="41">
        <f t="shared" si="196"/>
        <v>0</v>
      </c>
      <c r="Q118" s="41">
        <f t="shared" si="197"/>
        <v>0</v>
      </c>
      <c r="R118" s="41">
        <f t="shared" si="198"/>
        <v>0</v>
      </c>
      <c r="S118" s="41">
        <f t="shared" si="199"/>
        <v>0</v>
      </c>
      <c r="T118" s="41">
        <f t="shared" si="200"/>
        <v>0</v>
      </c>
      <c r="U118" s="41">
        <f t="shared" si="201"/>
        <v>0</v>
      </c>
      <c r="V118" s="41">
        <f t="shared" si="202"/>
        <v>0</v>
      </c>
      <c r="W118" s="41">
        <f t="shared" si="170"/>
        <v>0</v>
      </c>
      <c r="X118" s="41"/>
      <c r="Y118" s="41"/>
      <c r="Z118" s="41"/>
      <c r="AA118" s="41"/>
      <c r="AB118" s="41"/>
      <c r="AC118" s="41"/>
      <c r="AD118" s="41"/>
      <c r="AE118" s="41">
        <f t="shared" si="177"/>
        <v>0</v>
      </c>
      <c r="AF118" s="41"/>
      <c r="AG118" s="41"/>
      <c r="AH118" s="41"/>
      <c r="AI118" s="41"/>
      <c r="AJ118" s="41"/>
      <c r="AK118" s="41"/>
      <c r="AL118" s="41"/>
      <c r="AM118" s="41">
        <f>SUM(AN118:AO118)</f>
        <v>749</v>
      </c>
      <c r="AN118" s="41">
        <v>571</v>
      </c>
      <c r="AO118" s="41">
        <f>SUM(AP118:AS118)</f>
        <v>178</v>
      </c>
      <c r="AP118" s="41">
        <v>35</v>
      </c>
      <c r="AQ118" s="41">
        <v>143</v>
      </c>
      <c r="AR118" s="41"/>
      <c r="AS118" s="41"/>
      <c r="AT118" s="41"/>
      <c r="AU118" s="41">
        <f>SUM(AV118:AW118)</f>
        <v>0</v>
      </c>
      <c r="AV118" s="41"/>
      <c r="AW118" s="41"/>
      <c r="AX118" s="41"/>
      <c r="AY118" s="41"/>
      <c r="AZ118" s="41"/>
      <c r="BA118" s="41"/>
      <c r="BB118" s="41"/>
      <c r="BC118" s="41">
        <f t="shared" si="187"/>
        <v>749</v>
      </c>
      <c r="BD118" s="41">
        <f t="shared" si="188"/>
        <v>571</v>
      </c>
      <c r="BE118" s="41">
        <f t="shared" si="189"/>
        <v>178</v>
      </c>
      <c r="BF118" s="41">
        <f t="shared" si="190"/>
        <v>35</v>
      </c>
      <c r="BG118" s="41">
        <f t="shared" si="191"/>
        <v>143</v>
      </c>
      <c r="BH118" s="41">
        <f t="shared" si="192"/>
        <v>0</v>
      </c>
      <c r="BI118" s="41">
        <f t="shared" si="193"/>
        <v>0</v>
      </c>
      <c r="BJ118" s="41">
        <f t="shared" si="194"/>
        <v>0</v>
      </c>
      <c r="BK118" s="41">
        <f>SUM(BL118:BM118)</f>
        <v>1170</v>
      </c>
      <c r="BL118" s="41">
        <v>854</v>
      </c>
      <c r="BM118" s="41">
        <f t="shared" si="203"/>
        <v>316</v>
      </c>
      <c r="BN118" s="41">
        <v>80</v>
      </c>
      <c r="BO118" s="41">
        <v>236</v>
      </c>
      <c r="BP118" s="41"/>
      <c r="BQ118" s="41"/>
      <c r="BR118" s="41"/>
      <c r="BS118" s="50"/>
      <c r="BT118" s="182"/>
      <c r="BU118" s="200"/>
      <c r="BV118" s="200"/>
      <c r="BW118" s="200"/>
      <c r="BX118" s="200"/>
      <c r="BY118" s="200"/>
      <c r="BZ118" s="200"/>
      <c r="CA118" s="200"/>
      <c r="CD118" s="86">
        <f t="shared" si="128"/>
        <v>494</v>
      </c>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86">
        <f t="shared" si="129"/>
        <v>494</v>
      </c>
    </row>
    <row r="119" spans="1:138" s="13" customFormat="1" ht="24.95" customHeight="1" collapsed="1">
      <c r="A119" s="48" t="s">
        <v>222</v>
      </c>
      <c r="B119" s="49" t="s">
        <v>63</v>
      </c>
      <c r="C119" s="50">
        <v>6</v>
      </c>
      <c r="D119" s="41">
        <f t="shared" si="179"/>
        <v>5336</v>
      </c>
      <c r="E119" s="41">
        <f t="shared" si="180"/>
        <v>4052</v>
      </c>
      <c r="F119" s="41">
        <f t="shared" si="181"/>
        <v>1284</v>
      </c>
      <c r="G119" s="41">
        <f t="shared" si="182"/>
        <v>294</v>
      </c>
      <c r="H119" s="41">
        <f t="shared" si="183"/>
        <v>990</v>
      </c>
      <c r="I119" s="41">
        <f t="shared" si="184"/>
        <v>0</v>
      </c>
      <c r="J119" s="41">
        <f t="shared" si="185"/>
        <v>0</v>
      </c>
      <c r="K119" s="41">
        <f t="shared" si="186"/>
        <v>0</v>
      </c>
      <c r="L119" s="58">
        <f t="shared" si="130"/>
        <v>289</v>
      </c>
      <c r="M119" s="58">
        <f t="shared" si="131"/>
        <v>220</v>
      </c>
      <c r="N119" s="58">
        <f t="shared" si="132"/>
        <v>69</v>
      </c>
      <c r="O119" s="41">
        <f t="shared" si="195"/>
        <v>289</v>
      </c>
      <c r="P119" s="41">
        <f t="shared" si="196"/>
        <v>220</v>
      </c>
      <c r="Q119" s="41">
        <f t="shared" si="197"/>
        <v>69</v>
      </c>
      <c r="R119" s="41">
        <f t="shared" si="198"/>
        <v>14</v>
      </c>
      <c r="S119" s="41">
        <f t="shared" si="199"/>
        <v>55</v>
      </c>
      <c r="T119" s="41">
        <f t="shared" si="200"/>
        <v>0</v>
      </c>
      <c r="U119" s="41">
        <f t="shared" si="201"/>
        <v>0</v>
      </c>
      <c r="V119" s="41">
        <f t="shared" si="202"/>
        <v>0</v>
      </c>
      <c r="W119" s="41">
        <f t="shared" si="170"/>
        <v>289</v>
      </c>
      <c r="X119" s="41">
        <f>SUM(X120:X122)</f>
        <v>220</v>
      </c>
      <c r="Y119" s="41">
        <f t="shared" ref="Y119:Y128" si="204">SUM(Z119:AC119)</f>
        <v>69</v>
      </c>
      <c r="Z119" s="41">
        <f>SUM(Z120:Z122)</f>
        <v>14</v>
      </c>
      <c r="AA119" s="41">
        <f>SUM(AA120:AA122)</f>
        <v>55</v>
      </c>
      <c r="AB119" s="41">
        <f>SUM(AB120:AB122)</f>
        <v>0</v>
      </c>
      <c r="AC119" s="41"/>
      <c r="AD119" s="41"/>
      <c r="AE119" s="41">
        <f t="shared" si="177"/>
        <v>0</v>
      </c>
      <c r="AF119" s="41"/>
      <c r="AG119" s="41">
        <f t="shared" ref="AG119:AG128" si="205">SUM(AH119:AK119)</f>
        <v>0</v>
      </c>
      <c r="AH119" s="41"/>
      <c r="AI119" s="41"/>
      <c r="AJ119" s="41">
        <f>SUM(AJ120:AJ122)</f>
        <v>0</v>
      </c>
      <c r="AK119" s="41"/>
      <c r="AL119" s="41"/>
      <c r="AM119" s="41">
        <f>SUM(AN119:AO119)</f>
        <v>1459</v>
      </c>
      <c r="AN119" s="41">
        <f>SUM(AN120:AN122)</f>
        <v>1110</v>
      </c>
      <c r="AO119" s="41">
        <f>SUM(AP119:AS119)</f>
        <v>349</v>
      </c>
      <c r="AP119" s="41">
        <f>SUM(AP120:AP122)</f>
        <v>69</v>
      </c>
      <c r="AQ119" s="41">
        <f>SUM(AQ120:AQ122)</f>
        <v>280</v>
      </c>
      <c r="AR119" s="41">
        <f>SUM(AR120:AR122)</f>
        <v>0</v>
      </c>
      <c r="AS119" s="41"/>
      <c r="AT119" s="41"/>
      <c r="AU119" s="41">
        <v>1313</v>
      </c>
      <c r="AV119" s="41">
        <v>1066</v>
      </c>
      <c r="AW119" s="41">
        <v>247</v>
      </c>
      <c r="AX119" s="41">
        <v>53</v>
      </c>
      <c r="AY119" s="41">
        <v>194</v>
      </c>
      <c r="AZ119" s="41">
        <f>SUM(AZ120:AZ122)</f>
        <v>0</v>
      </c>
      <c r="BA119" s="41"/>
      <c r="BB119" s="41"/>
      <c r="BC119" s="41">
        <f t="shared" si="187"/>
        <v>3061</v>
      </c>
      <c r="BD119" s="41">
        <f t="shared" si="188"/>
        <v>2396</v>
      </c>
      <c r="BE119" s="41">
        <f t="shared" si="189"/>
        <v>665</v>
      </c>
      <c r="BF119" s="41">
        <f t="shared" si="190"/>
        <v>136</v>
      </c>
      <c r="BG119" s="41">
        <f t="shared" si="191"/>
        <v>529</v>
      </c>
      <c r="BH119" s="41">
        <f t="shared" si="192"/>
        <v>0</v>
      </c>
      <c r="BI119" s="41">
        <f t="shared" si="193"/>
        <v>0</v>
      </c>
      <c r="BJ119" s="41">
        <f t="shared" si="194"/>
        <v>0</v>
      </c>
      <c r="BK119" s="41">
        <f>SUM(BL119:BM119)</f>
        <v>2275</v>
      </c>
      <c r="BL119" s="41">
        <f>SUM(BL120:BL122)</f>
        <v>1656</v>
      </c>
      <c r="BM119" s="41">
        <f>SUM(BM120:BM122)</f>
        <v>619</v>
      </c>
      <c r="BN119" s="41">
        <f>SUM(BN120:BN122)</f>
        <v>158</v>
      </c>
      <c r="BO119" s="41">
        <f>SUM(BO120:BO122)</f>
        <v>461</v>
      </c>
      <c r="BP119" s="41">
        <f>SUM(BP120:BP122)</f>
        <v>0</v>
      </c>
      <c r="BQ119" s="41"/>
      <c r="BR119" s="41"/>
      <c r="BS119" s="50"/>
      <c r="BT119" s="182"/>
      <c r="BU119" s="200"/>
      <c r="BV119" s="200"/>
      <c r="BW119" s="200"/>
      <c r="BX119" s="200"/>
      <c r="BY119" s="200"/>
      <c r="BZ119" s="200"/>
      <c r="CA119" s="200"/>
      <c r="CD119" s="86">
        <f t="shared" si="128"/>
        <v>1284</v>
      </c>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86">
        <f t="shared" si="129"/>
        <v>1284</v>
      </c>
    </row>
    <row r="120" spans="1:138" s="13" customFormat="1" ht="24.95" hidden="1" customHeight="1" outlineLevel="1">
      <c r="A120" s="48" t="s">
        <v>414</v>
      </c>
      <c r="B120" s="49" t="s">
        <v>2944</v>
      </c>
      <c r="C120" s="50"/>
      <c r="D120" s="41">
        <f t="shared" si="179"/>
        <v>917</v>
      </c>
      <c r="E120" s="41">
        <f t="shared" si="180"/>
        <v>681</v>
      </c>
      <c r="F120" s="41">
        <f t="shared" si="181"/>
        <v>236</v>
      </c>
      <c r="G120" s="41">
        <f t="shared" si="182"/>
        <v>55</v>
      </c>
      <c r="H120" s="41">
        <f t="shared" si="183"/>
        <v>181</v>
      </c>
      <c r="I120" s="41">
        <f t="shared" si="184"/>
        <v>0</v>
      </c>
      <c r="J120" s="41">
        <f t="shared" si="185"/>
        <v>0</v>
      </c>
      <c r="K120" s="41">
        <f t="shared" si="186"/>
        <v>0</v>
      </c>
      <c r="L120" s="58">
        <f t="shared" si="130"/>
        <v>289</v>
      </c>
      <c r="M120" s="58">
        <f t="shared" si="131"/>
        <v>220</v>
      </c>
      <c r="N120" s="58">
        <f t="shared" si="132"/>
        <v>69</v>
      </c>
      <c r="O120" s="41">
        <f t="shared" si="195"/>
        <v>289</v>
      </c>
      <c r="P120" s="41">
        <f t="shared" si="196"/>
        <v>220</v>
      </c>
      <c r="Q120" s="41">
        <f t="shared" si="197"/>
        <v>69</v>
      </c>
      <c r="R120" s="41">
        <f t="shared" si="198"/>
        <v>14</v>
      </c>
      <c r="S120" s="41">
        <f t="shared" si="199"/>
        <v>55</v>
      </c>
      <c r="T120" s="41">
        <f t="shared" si="200"/>
        <v>0</v>
      </c>
      <c r="U120" s="41">
        <f t="shared" si="201"/>
        <v>0</v>
      </c>
      <c r="V120" s="41">
        <f t="shared" si="202"/>
        <v>0</v>
      </c>
      <c r="W120" s="41">
        <f t="shared" si="170"/>
        <v>289</v>
      </c>
      <c r="X120" s="41">
        <v>220</v>
      </c>
      <c r="Y120" s="41">
        <f t="shared" si="204"/>
        <v>69</v>
      </c>
      <c r="Z120" s="41">
        <v>14</v>
      </c>
      <c r="AA120" s="41">
        <v>55</v>
      </c>
      <c r="AB120" s="41"/>
      <c r="AC120" s="41"/>
      <c r="AD120" s="41"/>
      <c r="AE120" s="41">
        <f t="shared" si="177"/>
        <v>0</v>
      </c>
      <c r="AF120" s="41"/>
      <c r="AG120" s="41">
        <f t="shared" si="205"/>
        <v>0</v>
      </c>
      <c r="AH120" s="41"/>
      <c r="AI120" s="41"/>
      <c r="AJ120" s="41"/>
      <c r="AK120" s="41"/>
      <c r="AL120" s="41"/>
      <c r="AM120" s="41">
        <f>SUM(AN120:AO120)</f>
        <v>246</v>
      </c>
      <c r="AN120" s="41">
        <v>185</v>
      </c>
      <c r="AO120" s="41">
        <f>SUM(AP120:AS120)</f>
        <v>61</v>
      </c>
      <c r="AP120" s="41">
        <v>13</v>
      </c>
      <c r="AQ120" s="41">
        <v>48</v>
      </c>
      <c r="AR120" s="41"/>
      <c r="AS120" s="41"/>
      <c r="AT120" s="41"/>
      <c r="AU120" s="41">
        <f>SUM(AV120:AW120)</f>
        <v>0</v>
      </c>
      <c r="AV120" s="41"/>
      <c r="AW120" s="41"/>
      <c r="AX120" s="41"/>
      <c r="AY120" s="41"/>
      <c r="AZ120" s="41"/>
      <c r="BA120" s="41"/>
      <c r="BB120" s="41"/>
      <c r="BC120" s="41">
        <f t="shared" si="187"/>
        <v>535</v>
      </c>
      <c r="BD120" s="41">
        <f t="shared" si="188"/>
        <v>405</v>
      </c>
      <c r="BE120" s="41">
        <f t="shared" si="189"/>
        <v>130</v>
      </c>
      <c r="BF120" s="41">
        <f t="shared" si="190"/>
        <v>27</v>
      </c>
      <c r="BG120" s="41">
        <f t="shared" si="191"/>
        <v>103</v>
      </c>
      <c r="BH120" s="41">
        <f t="shared" si="192"/>
        <v>0</v>
      </c>
      <c r="BI120" s="41">
        <f t="shared" si="193"/>
        <v>0</v>
      </c>
      <c r="BJ120" s="41">
        <f t="shared" si="194"/>
        <v>0</v>
      </c>
      <c r="BK120" s="41">
        <f>SUM(BL120:BM120)</f>
        <v>382</v>
      </c>
      <c r="BL120" s="41">
        <v>276</v>
      </c>
      <c r="BM120" s="41">
        <f t="shared" ref="BM120:BM130" si="206">SUM(BN120:BR120)</f>
        <v>106</v>
      </c>
      <c r="BN120" s="41">
        <v>28</v>
      </c>
      <c r="BO120" s="41">
        <v>78</v>
      </c>
      <c r="BP120" s="41"/>
      <c r="BQ120" s="41"/>
      <c r="BR120" s="41"/>
      <c r="BS120" s="50"/>
      <c r="BT120" s="182"/>
      <c r="BU120" s="200"/>
      <c r="BV120" s="200"/>
      <c r="BW120" s="200"/>
      <c r="BX120" s="200"/>
      <c r="BY120" s="200"/>
      <c r="BZ120" s="200"/>
      <c r="CA120" s="200"/>
      <c r="CD120" s="86">
        <f t="shared" si="128"/>
        <v>236</v>
      </c>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86">
        <f t="shared" si="129"/>
        <v>236</v>
      </c>
    </row>
    <row r="121" spans="1:138" s="13" customFormat="1" ht="24.95" hidden="1" customHeight="1" outlineLevel="1">
      <c r="A121" s="48" t="s">
        <v>414</v>
      </c>
      <c r="B121" s="49" t="s">
        <v>2945</v>
      </c>
      <c r="C121" s="50"/>
      <c r="D121" s="41">
        <f t="shared" si="179"/>
        <v>1242</v>
      </c>
      <c r="E121" s="41">
        <f t="shared" si="180"/>
        <v>922</v>
      </c>
      <c r="F121" s="41">
        <f t="shared" si="181"/>
        <v>320</v>
      </c>
      <c r="G121" s="41">
        <f t="shared" si="182"/>
        <v>74</v>
      </c>
      <c r="H121" s="41">
        <f t="shared" si="183"/>
        <v>246</v>
      </c>
      <c r="I121" s="41">
        <f t="shared" si="184"/>
        <v>0</v>
      </c>
      <c r="J121" s="41">
        <f t="shared" si="185"/>
        <v>0</v>
      </c>
      <c r="K121" s="41">
        <f t="shared" si="186"/>
        <v>0</v>
      </c>
      <c r="L121" s="58">
        <f t="shared" si="130"/>
        <v>0</v>
      </c>
      <c r="M121" s="58">
        <f t="shared" si="131"/>
        <v>0</v>
      </c>
      <c r="N121" s="58">
        <f t="shared" si="132"/>
        <v>0</v>
      </c>
      <c r="O121" s="41">
        <f t="shared" si="195"/>
        <v>0</v>
      </c>
      <c r="P121" s="41">
        <f t="shared" si="196"/>
        <v>0</v>
      </c>
      <c r="Q121" s="41">
        <f t="shared" si="197"/>
        <v>0</v>
      </c>
      <c r="R121" s="41">
        <f t="shared" si="198"/>
        <v>0</v>
      </c>
      <c r="S121" s="41">
        <f t="shared" si="199"/>
        <v>0</v>
      </c>
      <c r="T121" s="41">
        <f t="shared" si="200"/>
        <v>0</v>
      </c>
      <c r="U121" s="41">
        <f t="shared" si="201"/>
        <v>0</v>
      </c>
      <c r="V121" s="41">
        <f t="shared" si="202"/>
        <v>0</v>
      </c>
      <c r="W121" s="41">
        <f t="shared" si="170"/>
        <v>0</v>
      </c>
      <c r="X121" s="41"/>
      <c r="Y121" s="41">
        <f t="shared" si="204"/>
        <v>0</v>
      </c>
      <c r="Z121" s="41"/>
      <c r="AA121" s="41"/>
      <c r="AB121" s="41"/>
      <c r="AC121" s="41"/>
      <c r="AD121" s="41"/>
      <c r="AE121" s="41">
        <f t="shared" si="177"/>
        <v>0</v>
      </c>
      <c r="AF121" s="41"/>
      <c r="AG121" s="41">
        <f t="shared" si="205"/>
        <v>0</v>
      </c>
      <c r="AH121" s="41"/>
      <c r="AI121" s="41"/>
      <c r="AJ121" s="41"/>
      <c r="AK121" s="41"/>
      <c r="AL121" s="41"/>
      <c r="AM121" s="41">
        <f>SUM(AN121:AO121)</f>
        <v>485</v>
      </c>
      <c r="AN121" s="41">
        <v>370</v>
      </c>
      <c r="AO121" s="41">
        <f>SUM(AP121:AS121)</f>
        <v>115</v>
      </c>
      <c r="AP121" s="41">
        <v>22</v>
      </c>
      <c r="AQ121" s="41">
        <v>93</v>
      </c>
      <c r="AR121" s="41"/>
      <c r="AS121" s="41"/>
      <c r="AT121" s="41"/>
      <c r="AU121" s="41">
        <f>SUM(AV121:AW121)</f>
        <v>0</v>
      </c>
      <c r="AV121" s="41"/>
      <c r="AW121" s="41"/>
      <c r="AX121" s="41"/>
      <c r="AY121" s="41"/>
      <c r="AZ121" s="41"/>
      <c r="BA121" s="41"/>
      <c r="BB121" s="41"/>
      <c r="BC121" s="41">
        <f t="shared" si="187"/>
        <v>485</v>
      </c>
      <c r="BD121" s="41">
        <f t="shared" si="188"/>
        <v>370</v>
      </c>
      <c r="BE121" s="41">
        <f t="shared" si="189"/>
        <v>115</v>
      </c>
      <c r="BF121" s="41">
        <f t="shared" si="190"/>
        <v>22</v>
      </c>
      <c r="BG121" s="41">
        <f t="shared" si="191"/>
        <v>93</v>
      </c>
      <c r="BH121" s="41">
        <f t="shared" si="192"/>
        <v>0</v>
      </c>
      <c r="BI121" s="41">
        <f t="shared" si="193"/>
        <v>0</v>
      </c>
      <c r="BJ121" s="41">
        <f t="shared" si="194"/>
        <v>0</v>
      </c>
      <c r="BK121" s="41">
        <f>SUM(BL121:BM121)</f>
        <v>757</v>
      </c>
      <c r="BL121" s="41">
        <v>552</v>
      </c>
      <c r="BM121" s="41">
        <f t="shared" si="206"/>
        <v>205</v>
      </c>
      <c r="BN121" s="41">
        <v>52</v>
      </c>
      <c r="BO121" s="41">
        <v>153</v>
      </c>
      <c r="BP121" s="41"/>
      <c r="BQ121" s="41"/>
      <c r="BR121" s="41"/>
      <c r="BS121" s="50"/>
      <c r="BT121" s="182"/>
      <c r="BU121" s="200"/>
      <c r="BV121" s="200"/>
      <c r="BW121" s="200"/>
      <c r="BX121" s="200"/>
      <c r="BY121" s="200"/>
      <c r="BZ121" s="200"/>
      <c r="CA121" s="200"/>
      <c r="CD121" s="86">
        <f t="shared" si="128"/>
        <v>320</v>
      </c>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86">
        <f t="shared" si="129"/>
        <v>320</v>
      </c>
    </row>
    <row r="122" spans="1:138" s="13" customFormat="1" ht="24.95" hidden="1" customHeight="1" outlineLevel="1">
      <c r="A122" s="48" t="s">
        <v>414</v>
      </c>
      <c r="B122" s="49" t="s">
        <v>2946</v>
      </c>
      <c r="C122" s="50"/>
      <c r="D122" s="41">
        <f t="shared" si="179"/>
        <v>1864</v>
      </c>
      <c r="E122" s="41">
        <f t="shared" si="180"/>
        <v>1383</v>
      </c>
      <c r="F122" s="41">
        <f t="shared" si="181"/>
        <v>481</v>
      </c>
      <c r="G122" s="41">
        <f t="shared" si="182"/>
        <v>112</v>
      </c>
      <c r="H122" s="41">
        <f t="shared" si="183"/>
        <v>369</v>
      </c>
      <c r="I122" s="41">
        <f t="shared" si="184"/>
        <v>0</v>
      </c>
      <c r="J122" s="41">
        <f t="shared" si="185"/>
        <v>0</v>
      </c>
      <c r="K122" s="41">
        <f t="shared" si="186"/>
        <v>0</v>
      </c>
      <c r="L122" s="58">
        <f t="shared" si="130"/>
        <v>0</v>
      </c>
      <c r="M122" s="58">
        <f t="shared" si="131"/>
        <v>0</v>
      </c>
      <c r="N122" s="58">
        <f t="shared" si="132"/>
        <v>0</v>
      </c>
      <c r="O122" s="41">
        <f t="shared" si="195"/>
        <v>0</v>
      </c>
      <c r="P122" s="41">
        <f t="shared" si="196"/>
        <v>0</v>
      </c>
      <c r="Q122" s="41">
        <f t="shared" si="197"/>
        <v>0</v>
      </c>
      <c r="R122" s="41">
        <f t="shared" si="198"/>
        <v>0</v>
      </c>
      <c r="S122" s="41">
        <f t="shared" si="199"/>
        <v>0</v>
      </c>
      <c r="T122" s="41">
        <f t="shared" si="200"/>
        <v>0</v>
      </c>
      <c r="U122" s="41">
        <f t="shared" si="201"/>
        <v>0</v>
      </c>
      <c r="V122" s="41">
        <f t="shared" si="202"/>
        <v>0</v>
      </c>
      <c r="W122" s="41">
        <f t="shared" si="170"/>
        <v>0</v>
      </c>
      <c r="X122" s="41"/>
      <c r="Y122" s="41">
        <f t="shared" si="204"/>
        <v>0</v>
      </c>
      <c r="Z122" s="41"/>
      <c r="AA122" s="41"/>
      <c r="AB122" s="41"/>
      <c r="AC122" s="41"/>
      <c r="AD122" s="41"/>
      <c r="AE122" s="41">
        <f t="shared" si="177"/>
        <v>0</v>
      </c>
      <c r="AF122" s="41"/>
      <c r="AG122" s="41">
        <f t="shared" si="205"/>
        <v>0</v>
      </c>
      <c r="AH122" s="41"/>
      <c r="AI122" s="41"/>
      <c r="AJ122" s="41"/>
      <c r="AK122" s="41"/>
      <c r="AL122" s="41"/>
      <c r="AM122" s="41">
        <f>SUM(AN122:AO122)</f>
        <v>728</v>
      </c>
      <c r="AN122" s="41">
        <v>555</v>
      </c>
      <c r="AO122" s="41">
        <f>SUM(AP122:AS122)</f>
        <v>173</v>
      </c>
      <c r="AP122" s="41">
        <v>34</v>
      </c>
      <c r="AQ122" s="41">
        <v>139</v>
      </c>
      <c r="AR122" s="41"/>
      <c r="AS122" s="41"/>
      <c r="AT122" s="41"/>
      <c r="AU122" s="41">
        <f>SUM(AV122:AW122)</f>
        <v>0</v>
      </c>
      <c r="AV122" s="41"/>
      <c r="AW122" s="41"/>
      <c r="AX122" s="41"/>
      <c r="AY122" s="41"/>
      <c r="AZ122" s="41"/>
      <c r="BA122" s="41"/>
      <c r="BB122" s="41"/>
      <c r="BC122" s="41">
        <f t="shared" si="187"/>
        <v>728</v>
      </c>
      <c r="BD122" s="41">
        <f t="shared" si="188"/>
        <v>555</v>
      </c>
      <c r="BE122" s="41">
        <f t="shared" si="189"/>
        <v>173</v>
      </c>
      <c r="BF122" s="41">
        <f t="shared" si="190"/>
        <v>34</v>
      </c>
      <c r="BG122" s="41">
        <f t="shared" si="191"/>
        <v>139</v>
      </c>
      <c r="BH122" s="41">
        <f t="shared" si="192"/>
        <v>0</v>
      </c>
      <c r="BI122" s="41">
        <f t="shared" si="193"/>
        <v>0</v>
      </c>
      <c r="BJ122" s="41">
        <f t="shared" si="194"/>
        <v>0</v>
      </c>
      <c r="BK122" s="41">
        <f>SUM(BL122:BM122)</f>
        <v>1136</v>
      </c>
      <c r="BL122" s="41">
        <v>828</v>
      </c>
      <c r="BM122" s="41">
        <f t="shared" si="206"/>
        <v>308</v>
      </c>
      <c r="BN122" s="41">
        <v>78</v>
      </c>
      <c r="BO122" s="41">
        <v>230</v>
      </c>
      <c r="BP122" s="41"/>
      <c r="BQ122" s="41"/>
      <c r="BR122" s="41"/>
      <c r="BS122" s="50"/>
      <c r="BT122" s="182"/>
      <c r="BU122" s="200"/>
      <c r="BV122" s="200"/>
      <c r="BW122" s="200"/>
      <c r="BX122" s="200"/>
      <c r="BY122" s="200"/>
      <c r="BZ122" s="200"/>
      <c r="CA122" s="200"/>
      <c r="CD122" s="86">
        <f t="shared" si="128"/>
        <v>481</v>
      </c>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86">
        <f t="shared" si="129"/>
        <v>481</v>
      </c>
    </row>
    <row r="123" spans="1:138" s="13" customFormat="1" ht="24.95" customHeight="1" collapsed="1">
      <c r="A123" s="48" t="s">
        <v>222</v>
      </c>
      <c r="B123" s="49" t="s">
        <v>52</v>
      </c>
      <c r="C123" s="50">
        <v>13</v>
      </c>
      <c r="D123" s="41">
        <f t="shared" si="179"/>
        <v>14582</v>
      </c>
      <c r="E123" s="41">
        <f t="shared" si="180"/>
        <v>11084</v>
      </c>
      <c r="F123" s="41">
        <f t="shared" si="181"/>
        <v>3498</v>
      </c>
      <c r="G123" s="41">
        <f t="shared" si="182"/>
        <v>779</v>
      </c>
      <c r="H123" s="41">
        <f t="shared" si="183"/>
        <v>2719</v>
      </c>
      <c r="I123" s="41">
        <f t="shared" si="184"/>
        <v>0</v>
      </c>
      <c r="J123" s="41">
        <f t="shared" si="185"/>
        <v>0</v>
      </c>
      <c r="K123" s="41">
        <f t="shared" si="186"/>
        <v>0</v>
      </c>
      <c r="L123" s="58">
        <f t="shared" si="130"/>
        <v>3653</v>
      </c>
      <c r="M123" s="58">
        <f t="shared" si="131"/>
        <v>2782</v>
      </c>
      <c r="N123" s="58">
        <f t="shared" si="132"/>
        <v>871</v>
      </c>
      <c r="O123" s="41">
        <f t="shared" si="195"/>
        <v>3653</v>
      </c>
      <c r="P123" s="41">
        <f t="shared" si="196"/>
        <v>2782</v>
      </c>
      <c r="Q123" s="41">
        <f t="shared" si="197"/>
        <v>871</v>
      </c>
      <c r="R123" s="41">
        <f t="shared" si="198"/>
        <v>176</v>
      </c>
      <c r="S123" s="41">
        <f t="shared" si="199"/>
        <v>695</v>
      </c>
      <c r="T123" s="41">
        <f t="shared" si="200"/>
        <v>0</v>
      </c>
      <c r="U123" s="41">
        <f t="shared" si="201"/>
        <v>0</v>
      </c>
      <c r="V123" s="41">
        <f t="shared" si="202"/>
        <v>0</v>
      </c>
      <c r="W123" s="41">
        <f t="shared" si="170"/>
        <v>3653</v>
      </c>
      <c r="X123" s="41">
        <f>SUM(X124:X128)</f>
        <v>2782</v>
      </c>
      <c r="Y123" s="41">
        <f t="shared" si="204"/>
        <v>871</v>
      </c>
      <c r="Z123" s="41">
        <f>SUM(Z124:Z128)</f>
        <v>176</v>
      </c>
      <c r="AA123" s="41">
        <f>SUM(AA124:AA128)</f>
        <v>695</v>
      </c>
      <c r="AB123" s="41">
        <f>SUM(AB124:AB128)</f>
        <v>0</v>
      </c>
      <c r="AC123" s="41">
        <f>SUM(AC124:AC128)</f>
        <v>0</v>
      </c>
      <c r="AD123" s="41">
        <f>SUM(AD124:AD128)</f>
        <v>0</v>
      </c>
      <c r="AE123" s="41">
        <f t="shared" si="177"/>
        <v>0</v>
      </c>
      <c r="AF123" s="41"/>
      <c r="AG123" s="41">
        <f t="shared" si="205"/>
        <v>0</v>
      </c>
      <c r="AH123" s="41"/>
      <c r="AI123" s="41"/>
      <c r="AJ123" s="41">
        <f t="shared" ref="AJ123:AT123" si="207">SUM(AJ124:AJ128)</f>
        <v>0</v>
      </c>
      <c r="AK123" s="41">
        <f t="shared" si="207"/>
        <v>0</v>
      </c>
      <c r="AL123" s="41">
        <f t="shared" si="207"/>
        <v>0</v>
      </c>
      <c r="AM123" s="41">
        <f t="shared" si="207"/>
        <v>3156</v>
      </c>
      <c r="AN123" s="41">
        <f t="shared" si="207"/>
        <v>2405</v>
      </c>
      <c r="AO123" s="41">
        <f t="shared" si="207"/>
        <v>751</v>
      </c>
      <c r="AP123" s="41">
        <f t="shared" si="207"/>
        <v>147</v>
      </c>
      <c r="AQ123" s="41">
        <f t="shared" si="207"/>
        <v>604</v>
      </c>
      <c r="AR123" s="41">
        <f t="shared" si="207"/>
        <v>0</v>
      </c>
      <c r="AS123" s="41">
        <f t="shared" si="207"/>
        <v>0</v>
      </c>
      <c r="AT123" s="41">
        <f t="shared" si="207"/>
        <v>0</v>
      </c>
      <c r="AU123" s="41">
        <v>2846</v>
      </c>
      <c r="AV123" s="41">
        <v>2309</v>
      </c>
      <c r="AW123" s="41">
        <v>537</v>
      </c>
      <c r="AX123" s="41">
        <v>116</v>
      </c>
      <c r="AY123" s="41">
        <v>421</v>
      </c>
      <c r="AZ123" s="41">
        <f>SUM(AZ124:AZ128)</f>
        <v>0</v>
      </c>
      <c r="BA123" s="41">
        <f>SUM(BA124:BA128)</f>
        <v>0</v>
      </c>
      <c r="BB123" s="41">
        <f>SUM(BB124:BB128)</f>
        <v>0</v>
      </c>
      <c r="BC123" s="41">
        <f t="shared" si="187"/>
        <v>9655</v>
      </c>
      <c r="BD123" s="41">
        <f t="shared" si="188"/>
        <v>7496</v>
      </c>
      <c r="BE123" s="41">
        <f t="shared" si="189"/>
        <v>2159</v>
      </c>
      <c r="BF123" s="41">
        <f t="shared" si="190"/>
        <v>439</v>
      </c>
      <c r="BG123" s="41">
        <f t="shared" si="191"/>
        <v>1720</v>
      </c>
      <c r="BH123" s="41">
        <f t="shared" si="192"/>
        <v>0</v>
      </c>
      <c r="BI123" s="41">
        <f t="shared" si="193"/>
        <v>0</v>
      </c>
      <c r="BJ123" s="41">
        <f t="shared" si="194"/>
        <v>0</v>
      </c>
      <c r="BK123" s="41">
        <f>SUM(BK124:BK128)</f>
        <v>4927</v>
      </c>
      <c r="BL123" s="41">
        <f>SUM(BL124:BL128)</f>
        <v>3588</v>
      </c>
      <c r="BM123" s="41">
        <f t="shared" si="206"/>
        <v>1339</v>
      </c>
      <c r="BN123" s="41">
        <f>SUM(BN124:BN128)</f>
        <v>340</v>
      </c>
      <c r="BO123" s="41">
        <f>SUM(BO124:BO128)</f>
        <v>999</v>
      </c>
      <c r="BP123" s="41">
        <f>SUM(BP124:BP128)</f>
        <v>0</v>
      </c>
      <c r="BQ123" s="41">
        <f>SUM(BQ124:BQ128)</f>
        <v>0</v>
      </c>
      <c r="BR123" s="41">
        <f>SUM(BR124:BR128)</f>
        <v>0</v>
      </c>
      <c r="BS123" s="50"/>
      <c r="BT123" s="182"/>
      <c r="BU123" s="200"/>
      <c r="BV123" s="200"/>
      <c r="BW123" s="200"/>
      <c r="BX123" s="200"/>
      <c r="BY123" s="200"/>
      <c r="BZ123" s="200"/>
      <c r="CA123" s="200"/>
      <c r="CD123" s="86">
        <f t="shared" si="128"/>
        <v>3498</v>
      </c>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86">
        <f t="shared" si="129"/>
        <v>3498</v>
      </c>
    </row>
    <row r="124" spans="1:138" s="13" customFormat="1" ht="24.95" hidden="1" customHeight="1" outlineLevel="1">
      <c r="A124" s="48" t="s">
        <v>414</v>
      </c>
      <c r="B124" s="49" t="s">
        <v>2947</v>
      </c>
      <c r="C124" s="50"/>
      <c r="D124" s="41">
        <f t="shared" si="179"/>
        <v>268</v>
      </c>
      <c r="E124" s="41">
        <f t="shared" si="180"/>
        <v>204</v>
      </c>
      <c r="F124" s="41">
        <f t="shared" si="181"/>
        <v>64</v>
      </c>
      <c r="G124" s="41">
        <f t="shared" si="182"/>
        <v>13</v>
      </c>
      <c r="H124" s="41">
        <f t="shared" si="183"/>
        <v>51</v>
      </c>
      <c r="I124" s="41">
        <f t="shared" si="184"/>
        <v>0</v>
      </c>
      <c r="J124" s="41">
        <f t="shared" si="185"/>
        <v>0</v>
      </c>
      <c r="K124" s="41">
        <f t="shared" si="186"/>
        <v>0</v>
      </c>
      <c r="L124" s="58">
        <f t="shared" si="130"/>
        <v>268</v>
      </c>
      <c r="M124" s="58">
        <f t="shared" si="131"/>
        <v>204</v>
      </c>
      <c r="N124" s="58">
        <f t="shared" si="132"/>
        <v>64</v>
      </c>
      <c r="O124" s="41">
        <f t="shared" si="195"/>
        <v>268</v>
      </c>
      <c r="P124" s="41">
        <f t="shared" si="196"/>
        <v>204</v>
      </c>
      <c r="Q124" s="41">
        <f t="shared" si="197"/>
        <v>64</v>
      </c>
      <c r="R124" s="41">
        <f t="shared" si="198"/>
        <v>13</v>
      </c>
      <c r="S124" s="41">
        <f t="shared" si="199"/>
        <v>51</v>
      </c>
      <c r="T124" s="41">
        <f t="shared" si="200"/>
        <v>0</v>
      </c>
      <c r="U124" s="41">
        <f t="shared" si="201"/>
        <v>0</v>
      </c>
      <c r="V124" s="41">
        <f t="shared" si="202"/>
        <v>0</v>
      </c>
      <c r="W124" s="41">
        <f t="shared" si="170"/>
        <v>268</v>
      </c>
      <c r="X124" s="41">
        <v>204</v>
      </c>
      <c r="Y124" s="41">
        <f t="shared" si="204"/>
        <v>64</v>
      </c>
      <c r="Z124" s="41">
        <v>13</v>
      </c>
      <c r="AA124" s="41">
        <v>51</v>
      </c>
      <c r="AB124" s="41"/>
      <c r="AC124" s="41"/>
      <c r="AD124" s="41"/>
      <c r="AE124" s="41">
        <f t="shared" si="177"/>
        <v>0</v>
      </c>
      <c r="AF124" s="41"/>
      <c r="AG124" s="41">
        <f t="shared" si="205"/>
        <v>0</v>
      </c>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f t="shared" si="187"/>
        <v>268</v>
      </c>
      <c r="BD124" s="41">
        <f t="shared" si="188"/>
        <v>204</v>
      </c>
      <c r="BE124" s="41">
        <f t="shared" si="189"/>
        <v>64</v>
      </c>
      <c r="BF124" s="41">
        <f t="shared" si="190"/>
        <v>13</v>
      </c>
      <c r="BG124" s="41">
        <f t="shared" si="191"/>
        <v>51</v>
      </c>
      <c r="BH124" s="41">
        <f t="shared" si="192"/>
        <v>0</v>
      </c>
      <c r="BI124" s="41">
        <f t="shared" si="193"/>
        <v>0</v>
      </c>
      <c r="BJ124" s="41">
        <f t="shared" si="194"/>
        <v>0</v>
      </c>
      <c r="BK124" s="41"/>
      <c r="BL124" s="41"/>
      <c r="BM124" s="41">
        <f t="shared" si="206"/>
        <v>0</v>
      </c>
      <c r="BN124" s="41"/>
      <c r="BO124" s="41"/>
      <c r="BP124" s="41"/>
      <c r="BQ124" s="41"/>
      <c r="BR124" s="41"/>
      <c r="BS124" s="50"/>
      <c r="BT124" s="182"/>
      <c r="BU124" s="200"/>
      <c r="BV124" s="200"/>
      <c r="BW124" s="200"/>
      <c r="BX124" s="200"/>
      <c r="BY124" s="200"/>
      <c r="BZ124" s="200"/>
      <c r="CA124" s="200"/>
      <c r="CD124" s="86">
        <f t="shared" si="128"/>
        <v>64</v>
      </c>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86">
        <f t="shared" si="129"/>
        <v>64</v>
      </c>
    </row>
    <row r="125" spans="1:138" s="13" customFormat="1" ht="24.95" hidden="1" customHeight="1" outlineLevel="1">
      <c r="A125" s="48" t="s">
        <v>414</v>
      </c>
      <c r="B125" s="49" t="s">
        <v>2948</v>
      </c>
      <c r="C125" s="50"/>
      <c r="D125" s="41">
        <f t="shared" si="179"/>
        <v>5525</v>
      </c>
      <c r="E125" s="41">
        <f t="shared" si="180"/>
        <v>4121</v>
      </c>
      <c r="F125" s="41">
        <f t="shared" si="181"/>
        <v>1404</v>
      </c>
      <c r="G125" s="41">
        <f t="shared" si="182"/>
        <v>318</v>
      </c>
      <c r="H125" s="41">
        <f t="shared" si="183"/>
        <v>1086</v>
      </c>
      <c r="I125" s="41">
        <f t="shared" si="184"/>
        <v>0</v>
      </c>
      <c r="J125" s="41">
        <f t="shared" si="185"/>
        <v>0</v>
      </c>
      <c r="K125" s="41">
        <f t="shared" si="186"/>
        <v>0</v>
      </c>
      <c r="L125" s="58">
        <f t="shared" si="130"/>
        <v>1177</v>
      </c>
      <c r="M125" s="58">
        <f t="shared" si="131"/>
        <v>896</v>
      </c>
      <c r="N125" s="58">
        <f t="shared" si="132"/>
        <v>281</v>
      </c>
      <c r="O125" s="41">
        <f t="shared" si="195"/>
        <v>1177</v>
      </c>
      <c r="P125" s="41">
        <f t="shared" si="196"/>
        <v>896</v>
      </c>
      <c r="Q125" s="41">
        <f t="shared" si="197"/>
        <v>281</v>
      </c>
      <c r="R125" s="41">
        <f t="shared" si="198"/>
        <v>57</v>
      </c>
      <c r="S125" s="41">
        <f t="shared" si="199"/>
        <v>224</v>
      </c>
      <c r="T125" s="41">
        <f t="shared" si="200"/>
        <v>0</v>
      </c>
      <c r="U125" s="41">
        <f t="shared" si="201"/>
        <v>0</v>
      </c>
      <c r="V125" s="41">
        <f t="shared" si="202"/>
        <v>0</v>
      </c>
      <c r="W125" s="41">
        <f t="shared" si="170"/>
        <v>1177</v>
      </c>
      <c r="X125" s="41">
        <v>896</v>
      </c>
      <c r="Y125" s="41">
        <f t="shared" si="204"/>
        <v>281</v>
      </c>
      <c r="Z125" s="41">
        <v>57</v>
      </c>
      <c r="AA125" s="41">
        <v>224</v>
      </c>
      <c r="AB125" s="41"/>
      <c r="AC125" s="41"/>
      <c r="AD125" s="41"/>
      <c r="AE125" s="41">
        <f t="shared" si="177"/>
        <v>0</v>
      </c>
      <c r="AF125" s="41"/>
      <c r="AG125" s="41">
        <f t="shared" si="205"/>
        <v>0</v>
      </c>
      <c r="AH125" s="41"/>
      <c r="AI125" s="41"/>
      <c r="AJ125" s="41"/>
      <c r="AK125" s="41"/>
      <c r="AL125" s="41"/>
      <c r="AM125" s="41">
        <f>SUM(AN125:AO125)</f>
        <v>1698</v>
      </c>
      <c r="AN125" s="41">
        <v>1295</v>
      </c>
      <c r="AO125" s="41">
        <f>SUM(AP125:AS125)</f>
        <v>403</v>
      </c>
      <c r="AP125" s="41">
        <v>79</v>
      </c>
      <c r="AQ125" s="41">
        <v>324</v>
      </c>
      <c r="AR125" s="41"/>
      <c r="AS125" s="41"/>
      <c r="AT125" s="41"/>
      <c r="AU125" s="41">
        <f>SUM(AV125:AW125)</f>
        <v>0</v>
      </c>
      <c r="AV125" s="41"/>
      <c r="AW125" s="41"/>
      <c r="AX125" s="41"/>
      <c r="AY125" s="41"/>
      <c r="AZ125" s="41"/>
      <c r="BA125" s="41"/>
      <c r="BB125" s="41"/>
      <c r="BC125" s="41">
        <f t="shared" si="187"/>
        <v>2875</v>
      </c>
      <c r="BD125" s="41">
        <f t="shared" si="188"/>
        <v>2191</v>
      </c>
      <c r="BE125" s="41">
        <f t="shared" si="189"/>
        <v>684</v>
      </c>
      <c r="BF125" s="41">
        <f t="shared" si="190"/>
        <v>136</v>
      </c>
      <c r="BG125" s="41">
        <f t="shared" si="191"/>
        <v>548</v>
      </c>
      <c r="BH125" s="41">
        <f t="shared" si="192"/>
        <v>0</v>
      </c>
      <c r="BI125" s="41">
        <f t="shared" si="193"/>
        <v>0</v>
      </c>
      <c r="BJ125" s="41">
        <f t="shared" si="194"/>
        <v>0</v>
      </c>
      <c r="BK125" s="41">
        <f>SUM(BL125:BM125)</f>
        <v>2650</v>
      </c>
      <c r="BL125" s="184">
        <v>1930</v>
      </c>
      <c r="BM125" s="41">
        <f t="shared" si="206"/>
        <v>720</v>
      </c>
      <c r="BN125" s="41">
        <v>182</v>
      </c>
      <c r="BO125" s="41">
        <v>538</v>
      </c>
      <c r="BP125" s="41"/>
      <c r="BQ125" s="41"/>
      <c r="BR125" s="41"/>
      <c r="BS125" s="50"/>
      <c r="BT125" s="182"/>
      <c r="BU125" s="200"/>
      <c r="BV125" s="200"/>
      <c r="BW125" s="200"/>
      <c r="BX125" s="200"/>
      <c r="BY125" s="200"/>
      <c r="BZ125" s="200"/>
      <c r="CA125" s="200"/>
      <c r="CD125" s="86">
        <f t="shared" si="128"/>
        <v>1404</v>
      </c>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86">
        <f t="shared" si="129"/>
        <v>1404</v>
      </c>
    </row>
    <row r="126" spans="1:138" s="13" customFormat="1" ht="24.95" hidden="1" customHeight="1" outlineLevel="1">
      <c r="A126" s="48" t="s">
        <v>414</v>
      </c>
      <c r="B126" s="49" t="s">
        <v>2949</v>
      </c>
      <c r="C126" s="50"/>
      <c r="D126" s="41">
        <f t="shared" si="179"/>
        <v>743</v>
      </c>
      <c r="E126" s="41">
        <f t="shared" si="180"/>
        <v>566</v>
      </c>
      <c r="F126" s="41">
        <f t="shared" si="181"/>
        <v>177</v>
      </c>
      <c r="G126" s="41">
        <f t="shared" si="182"/>
        <v>36</v>
      </c>
      <c r="H126" s="41">
        <f t="shared" si="183"/>
        <v>141</v>
      </c>
      <c r="I126" s="41">
        <f t="shared" si="184"/>
        <v>0</v>
      </c>
      <c r="J126" s="41">
        <f t="shared" si="185"/>
        <v>0</v>
      </c>
      <c r="K126" s="41">
        <f t="shared" si="186"/>
        <v>0</v>
      </c>
      <c r="L126" s="58">
        <f t="shared" si="130"/>
        <v>743</v>
      </c>
      <c r="M126" s="58">
        <f t="shared" si="131"/>
        <v>566</v>
      </c>
      <c r="N126" s="58">
        <f t="shared" si="132"/>
        <v>177</v>
      </c>
      <c r="O126" s="41">
        <f t="shared" si="195"/>
        <v>743</v>
      </c>
      <c r="P126" s="41">
        <f t="shared" si="196"/>
        <v>566</v>
      </c>
      <c r="Q126" s="41">
        <f t="shared" si="197"/>
        <v>177</v>
      </c>
      <c r="R126" s="41">
        <f t="shared" si="198"/>
        <v>36</v>
      </c>
      <c r="S126" s="41">
        <f t="shared" si="199"/>
        <v>141</v>
      </c>
      <c r="T126" s="41">
        <f t="shared" si="200"/>
        <v>0</v>
      </c>
      <c r="U126" s="41">
        <f t="shared" si="201"/>
        <v>0</v>
      </c>
      <c r="V126" s="41">
        <f t="shared" si="202"/>
        <v>0</v>
      </c>
      <c r="W126" s="41">
        <f t="shared" si="170"/>
        <v>743</v>
      </c>
      <c r="X126" s="41">
        <v>566</v>
      </c>
      <c r="Y126" s="41">
        <f t="shared" si="204"/>
        <v>177</v>
      </c>
      <c r="Z126" s="41">
        <v>36</v>
      </c>
      <c r="AA126" s="41">
        <v>141</v>
      </c>
      <c r="AB126" s="41"/>
      <c r="AC126" s="41"/>
      <c r="AD126" s="41"/>
      <c r="AE126" s="41">
        <f t="shared" si="177"/>
        <v>0</v>
      </c>
      <c r="AF126" s="41"/>
      <c r="AG126" s="41">
        <f t="shared" si="205"/>
        <v>0</v>
      </c>
      <c r="AH126" s="41"/>
      <c r="AI126" s="41"/>
      <c r="AJ126" s="41"/>
      <c r="AK126" s="41"/>
      <c r="AL126" s="41"/>
      <c r="AM126" s="41">
        <f>SUM(AN126:AO126)</f>
        <v>0</v>
      </c>
      <c r="AN126" s="41"/>
      <c r="AO126" s="41">
        <f>SUM(AP126:AS126)</f>
        <v>0</v>
      </c>
      <c r="AP126" s="41"/>
      <c r="AQ126" s="41"/>
      <c r="AR126" s="41"/>
      <c r="AS126" s="41"/>
      <c r="AT126" s="41"/>
      <c r="AU126" s="41">
        <f>SUM(AV126:AW126)</f>
        <v>0</v>
      </c>
      <c r="AV126" s="41"/>
      <c r="AW126" s="41"/>
      <c r="AX126" s="41"/>
      <c r="AY126" s="41"/>
      <c r="AZ126" s="41"/>
      <c r="BA126" s="41"/>
      <c r="BB126" s="41"/>
      <c r="BC126" s="41">
        <f t="shared" si="187"/>
        <v>743</v>
      </c>
      <c r="BD126" s="41">
        <f t="shared" si="188"/>
        <v>566</v>
      </c>
      <c r="BE126" s="41">
        <f t="shared" si="189"/>
        <v>177</v>
      </c>
      <c r="BF126" s="41">
        <f t="shared" si="190"/>
        <v>36</v>
      </c>
      <c r="BG126" s="41">
        <f t="shared" si="191"/>
        <v>141</v>
      </c>
      <c r="BH126" s="41">
        <f t="shared" si="192"/>
        <v>0</v>
      </c>
      <c r="BI126" s="41">
        <f t="shared" si="193"/>
        <v>0</v>
      </c>
      <c r="BJ126" s="41">
        <f t="shared" si="194"/>
        <v>0</v>
      </c>
      <c r="BK126" s="41">
        <f>SUM(BL126:BM126)</f>
        <v>0</v>
      </c>
      <c r="BL126" s="184"/>
      <c r="BM126" s="41">
        <f t="shared" si="206"/>
        <v>0</v>
      </c>
      <c r="BN126" s="41"/>
      <c r="BO126" s="41"/>
      <c r="BP126" s="41"/>
      <c r="BQ126" s="41"/>
      <c r="BR126" s="41"/>
      <c r="BS126" s="50"/>
      <c r="BT126" s="182"/>
      <c r="BU126" s="200"/>
      <c r="BV126" s="200"/>
      <c r="BW126" s="200"/>
      <c r="BX126" s="200"/>
      <c r="BY126" s="200"/>
      <c r="BZ126" s="200"/>
      <c r="CA126" s="200"/>
      <c r="CD126" s="86">
        <f t="shared" si="128"/>
        <v>177</v>
      </c>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86">
        <f t="shared" si="129"/>
        <v>177</v>
      </c>
    </row>
    <row r="127" spans="1:138" s="13" customFormat="1" ht="24.95" hidden="1" customHeight="1" outlineLevel="1">
      <c r="A127" s="48" t="s">
        <v>414</v>
      </c>
      <c r="B127" s="49" t="s">
        <v>2950</v>
      </c>
      <c r="C127" s="50"/>
      <c r="D127" s="41">
        <f t="shared" si="179"/>
        <v>916</v>
      </c>
      <c r="E127" s="41">
        <f t="shared" si="180"/>
        <v>681</v>
      </c>
      <c r="F127" s="41">
        <f t="shared" si="181"/>
        <v>235</v>
      </c>
      <c r="G127" s="41">
        <f t="shared" si="182"/>
        <v>54</v>
      </c>
      <c r="H127" s="41">
        <f t="shared" si="183"/>
        <v>181</v>
      </c>
      <c r="I127" s="41">
        <f t="shared" si="184"/>
        <v>0</v>
      </c>
      <c r="J127" s="41">
        <f t="shared" si="185"/>
        <v>0</v>
      </c>
      <c r="K127" s="41">
        <f t="shared" si="186"/>
        <v>0</v>
      </c>
      <c r="L127" s="58">
        <f t="shared" si="130"/>
        <v>289</v>
      </c>
      <c r="M127" s="58">
        <f t="shared" si="131"/>
        <v>220</v>
      </c>
      <c r="N127" s="58">
        <f t="shared" si="132"/>
        <v>69</v>
      </c>
      <c r="O127" s="41">
        <f t="shared" si="195"/>
        <v>289</v>
      </c>
      <c r="P127" s="41">
        <f t="shared" si="196"/>
        <v>220</v>
      </c>
      <c r="Q127" s="41">
        <f t="shared" si="197"/>
        <v>69</v>
      </c>
      <c r="R127" s="41">
        <f t="shared" si="198"/>
        <v>14</v>
      </c>
      <c r="S127" s="41">
        <f t="shared" si="199"/>
        <v>55</v>
      </c>
      <c r="T127" s="41">
        <f t="shared" si="200"/>
        <v>0</v>
      </c>
      <c r="U127" s="41">
        <f t="shared" si="201"/>
        <v>0</v>
      </c>
      <c r="V127" s="41">
        <f t="shared" si="202"/>
        <v>0</v>
      </c>
      <c r="W127" s="41">
        <f t="shared" si="170"/>
        <v>289</v>
      </c>
      <c r="X127" s="41">
        <v>220</v>
      </c>
      <c r="Y127" s="41">
        <f t="shared" si="204"/>
        <v>69</v>
      </c>
      <c r="Z127" s="41">
        <v>14</v>
      </c>
      <c r="AA127" s="41">
        <v>55</v>
      </c>
      <c r="AB127" s="41"/>
      <c r="AC127" s="41"/>
      <c r="AD127" s="41"/>
      <c r="AE127" s="41">
        <f t="shared" si="177"/>
        <v>0</v>
      </c>
      <c r="AF127" s="41"/>
      <c r="AG127" s="41">
        <f t="shared" si="205"/>
        <v>0</v>
      </c>
      <c r="AH127" s="41"/>
      <c r="AI127" s="41"/>
      <c r="AJ127" s="41"/>
      <c r="AK127" s="41"/>
      <c r="AL127" s="41"/>
      <c r="AM127" s="41">
        <f>SUM(AN127:AO127)</f>
        <v>245</v>
      </c>
      <c r="AN127" s="41">
        <v>185</v>
      </c>
      <c r="AO127" s="41">
        <f>SUM(AP127:AS127)</f>
        <v>60</v>
      </c>
      <c r="AP127" s="41">
        <v>12</v>
      </c>
      <c r="AQ127" s="41">
        <v>48</v>
      </c>
      <c r="AR127" s="41"/>
      <c r="AS127" s="41"/>
      <c r="AT127" s="41"/>
      <c r="AU127" s="41">
        <f>SUM(AV127:AW127)</f>
        <v>0</v>
      </c>
      <c r="AV127" s="41"/>
      <c r="AW127" s="41"/>
      <c r="AX127" s="41"/>
      <c r="AY127" s="41"/>
      <c r="AZ127" s="41"/>
      <c r="BA127" s="41"/>
      <c r="BB127" s="41"/>
      <c r="BC127" s="41">
        <f t="shared" si="187"/>
        <v>534</v>
      </c>
      <c r="BD127" s="41">
        <f t="shared" si="188"/>
        <v>405</v>
      </c>
      <c r="BE127" s="41">
        <f t="shared" si="189"/>
        <v>129</v>
      </c>
      <c r="BF127" s="41">
        <f t="shared" si="190"/>
        <v>26</v>
      </c>
      <c r="BG127" s="41">
        <f t="shared" si="191"/>
        <v>103</v>
      </c>
      <c r="BH127" s="41">
        <f t="shared" si="192"/>
        <v>0</v>
      </c>
      <c r="BI127" s="41">
        <f t="shared" si="193"/>
        <v>0</v>
      </c>
      <c r="BJ127" s="41">
        <f t="shared" si="194"/>
        <v>0</v>
      </c>
      <c r="BK127" s="41">
        <f>SUM(BL127:BM127)</f>
        <v>382</v>
      </c>
      <c r="BL127" s="184">
        <v>276</v>
      </c>
      <c r="BM127" s="41">
        <f t="shared" si="206"/>
        <v>106</v>
      </c>
      <c r="BN127" s="41">
        <v>28</v>
      </c>
      <c r="BO127" s="41">
        <v>78</v>
      </c>
      <c r="BP127" s="41"/>
      <c r="BQ127" s="41"/>
      <c r="BR127" s="41"/>
      <c r="BS127" s="50"/>
      <c r="BT127" s="182"/>
      <c r="BU127" s="200"/>
      <c r="BV127" s="200"/>
      <c r="BW127" s="200"/>
      <c r="BX127" s="200"/>
      <c r="BY127" s="200"/>
      <c r="BZ127" s="200"/>
      <c r="CA127" s="200"/>
      <c r="CD127" s="86">
        <f t="shared" si="128"/>
        <v>235</v>
      </c>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86">
        <f t="shared" si="129"/>
        <v>235</v>
      </c>
    </row>
    <row r="128" spans="1:138" s="13" customFormat="1" ht="24.95" hidden="1" customHeight="1" outlineLevel="1">
      <c r="A128" s="48" t="s">
        <v>414</v>
      </c>
      <c r="B128" s="49" t="s">
        <v>2951</v>
      </c>
      <c r="C128" s="50"/>
      <c r="D128" s="41">
        <f t="shared" si="179"/>
        <v>4284</v>
      </c>
      <c r="E128" s="41">
        <f t="shared" si="180"/>
        <v>3203</v>
      </c>
      <c r="F128" s="41">
        <f t="shared" si="181"/>
        <v>1081</v>
      </c>
      <c r="G128" s="41">
        <f t="shared" si="182"/>
        <v>242</v>
      </c>
      <c r="H128" s="41">
        <f t="shared" si="183"/>
        <v>839</v>
      </c>
      <c r="I128" s="41">
        <f t="shared" si="184"/>
        <v>0</v>
      </c>
      <c r="J128" s="41">
        <f t="shared" si="185"/>
        <v>0</v>
      </c>
      <c r="K128" s="41">
        <f t="shared" si="186"/>
        <v>0</v>
      </c>
      <c r="L128" s="58">
        <f t="shared" si="130"/>
        <v>1176</v>
      </c>
      <c r="M128" s="58">
        <f t="shared" si="131"/>
        <v>896</v>
      </c>
      <c r="N128" s="58">
        <f t="shared" si="132"/>
        <v>280</v>
      </c>
      <c r="O128" s="41">
        <f t="shared" si="195"/>
        <v>1176</v>
      </c>
      <c r="P128" s="41">
        <f t="shared" si="196"/>
        <v>896</v>
      </c>
      <c r="Q128" s="41">
        <f t="shared" si="197"/>
        <v>280</v>
      </c>
      <c r="R128" s="41">
        <f t="shared" si="198"/>
        <v>56</v>
      </c>
      <c r="S128" s="41">
        <f t="shared" si="199"/>
        <v>224</v>
      </c>
      <c r="T128" s="41">
        <f t="shared" si="200"/>
        <v>0</v>
      </c>
      <c r="U128" s="41">
        <f t="shared" si="201"/>
        <v>0</v>
      </c>
      <c r="V128" s="41">
        <f t="shared" si="202"/>
        <v>0</v>
      </c>
      <c r="W128" s="41">
        <f t="shared" si="170"/>
        <v>1176</v>
      </c>
      <c r="X128" s="41">
        <v>896</v>
      </c>
      <c r="Y128" s="41">
        <f t="shared" si="204"/>
        <v>280</v>
      </c>
      <c r="Z128" s="41">
        <v>56</v>
      </c>
      <c r="AA128" s="41">
        <v>224</v>
      </c>
      <c r="AB128" s="41"/>
      <c r="AC128" s="41"/>
      <c r="AD128" s="41"/>
      <c r="AE128" s="41">
        <f t="shared" si="177"/>
        <v>0</v>
      </c>
      <c r="AF128" s="41"/>
      <c r="AG128" s="41">
        <f t="shared" si="205"/>
        <v>0</v>
      </c>
      <c r="AH128" s="41"/>
      <c r="AI128" s="41"/>
      <c r="AJ128" s="41"/>
      <c r="AK128" s="41"/>
      <c r="AL128" s="41"/>
      <c r="AM128" s="41">
        <f>SUM(AN128:AO128)</f>
        <v>1213</v>
      </c>
      <c r="AN128" s="41">
        <v>925</v>
      </c>
      <c r="AO128" s="41">
        <f>SUM(AP128:AS128)</f>
        <v>288</v>
      </c>
      <c r="AP128" s="41">
        <v>56</v>
      </c>
      <c r="AQ128" s="41">
        <v>232</v>
      </c>
      <c r="AR128" s="41"/>
      <c r="AS128" s="41"/>
      <c r="AT128" s="41"/>
      <c r="AU128" s="41">
        <f>SUM(AV128:AW128)</f>
        <v>0</v>
      </c>
      <c r="AV128" s="41"/>
      <c r="AW128" s="41"/>
      <c r="AX128" s="41"/>
      <c r="AY128" s="41"/>
      <c r="AZ128" s="41"/>
      <c r="BA128" s="41"/>
      <c r="BB128" s="41"/>
      <c r="BC128" s="41">
        <f t="shared" si="187"/>
        <v>2389</v>
      </c>
      <c r="BD128" s="41">
        <f t="shared" si="188"/>
        <v>1821</v>
      </c>
      <c r="BE128" s="41">
        <f t="shared" si="189"/>
        <v>568</v>
      </c>
      <c r="BF128" s="41">
        <f t="shared" si="190"/>
        <v>112</v>
      </c>
      <c r="BG128" s="41">
        <f t="shared" si="191"/>
        <v>456</v>
      </c>
      <c r="BH128" s="41">
        <f t="shared" si="192"/>
        <v>0</v>
      </c>
      <c r="BI128" s="41">
        <f t="shared" si="193"/>
        <v>0</v>
      </c>
      <c r="BJ128" s="41">
        <f t="shared" si="194"/>
        <v>0</v>
      </c>
      <c r="BK128" s="41">
        <f>SUM(BL128:BM128)</f>
        <v>1895</v>
      </c>
      <c r="BL128" s="41">
        <v>1382</v>
      </c>
      <c r="BM128" s="41">
        <f t="shared" si="206"/>
        <v>513</v>
      </c>
      <c r="BN128" s="41">
        <v>130</v>
      </c>
      <c r="BO128" s="41">
        <v>383</v>
      </c>
      <c r="BP128" s="41"/>
      <c r="BQ128" s="41"/>
      <c r="BR128" s="41"/>
      <c r="BS128" s="50"/>
      <c r="BT128" s="182"/>
      <c r="BU128" s="200"/>
      <c r="BV128" s="200"/>
      <c r="BW128" s="200"/>
      <c r="BX128" s="200"/>
      <c r="BY128" s="200"/>
      <c r="BZ128" s="200"/>
      <c r="CA128" s="200"/>
      <c r="CD128" s="86">
        <f t="shared" si="128"/>
        <v>1081</v>
      </c>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86">
        <f t="shared" si="129"/>
        <v>1081</v>
      </c>
    </row>
    <row r="129" spans="1:138" s="13" customFormat="1" ht="24.95" customHeight="1" collapsed="1">
      <c r="A129" s="48" t="s">
        <v>222</v>
      </c>
      <c r="B129" s="49" t="s">
        <v>97</v>
      </c>
      <c r="C129" s="50">
        <v>13</v>
      </c>
      <c r="D129" s="41">
        <f t="shared" si="179"/>
        <v>475</v>
      </c>
      <c r="E129" s="41">
        <f t="shared" si="180"/>
        <v>362</v>
      </c>
      <c r="F129" s="41">
        <f t="shared" si="181"/>
        <v>113</v>
      </c>
      <c r="G129" s="41">
        <f t="shared" si="182"/>
        <v>23</v>
      </c>
      <c r="H129" s="41">
        <f t="shared" si="183"/>
        <v>90</v>
      </c>
      <c r="I129" s="41">
        <f t="shared" si="184"/>
        <v>0</v>
      </c>
      <c r="J129" s="41">
        <f t="shared" si="185"/>
        <v>0</v>
      </c>
      <c r="K129" s="41">
        <f t="shared" si="186"/>
        <v>0</v>
      </c>
      <c r="L129" s="58">
        <f t="shared" si="130"/>
        <v>475</v>
      </c>
      <c r="M129" s="58">
        <f t="shared" si="131"/>
        <v>362</v>
      </c>
      <c r="N129" s="58">
        <f t="shared" si="132"/>
        <v>113</v>
      </c>
      <c r="O129" s="41">
        <f t="shared" si="195"/>
        <v>475</v>
      </c>
      <c r="P129" s="41">
        <f t="shared" si="196"/>
        <v>362</v>
      </c>
      <c r="Q129" s="41">
        <f t="shared" si="197"/>
        <v>113</v>
      </c>
      <c r="R129" s="41">
        <f t="shared" si="198"/>
        <v>23</v>
      </c>
      <c r="S129" s="41">
        <f t="shared" si="199"/>
        <v>90</v>
      </c>
      <c r="T129" s="41">
        <f t="shared" si="200"/>
        <v>0</v>
      </c>
      <c r="U129" s="41">
        <f t="shared" si="201"/>
        <v>0</v>
      </c>
      <c r="V129" s="41">
        <f t="shared" si="202"/>
        <v>0</v>
      </c>
      <c r="W129" s="41">
        <f t="shared" ref="W129:AE129" si="208">W130</f>
        <v>475</v>
      </c>
      <c r="X129" s="41">
        <f t="shared" si="208"/>
        <v>362</v>
      </c>
      <c r="Y129" s="41">
        <f t="shared" si="208"/>
        <v>113</v>
      </c>
      <c r="Z129" s="41">
        <f t="shared" si="208"/>
        <v>23</v>
      </c>
      <c r="AA129" s="41">
        <f t="shared" si="208"/>
        <v>90</v>
      </c>
      <c r="AB129" s="41">
        <f t="shared" si="208"/>
        <v>0</v>
      </c>
      <c r="AC129" s="41">
        <f t="shared" si="208"/>
        <v>0</v>
      </c>
      <c r="AD129" s="41">
        <f t="shared" si="208"/>
        <v>0</v>
      </c>
      <c r="AE129" s="41">
        <f t="shared" si="208"/>
        <v>0</v>
      </c>
      <c r="AF129" s="41"/>
      <c r="AG129" s="41">
        <f>AG130</f>
        <v>0</v>
      </c>
      <c r="AH129" s="41"/>
      <c r="AI129" s="41"/>
      <c r="AJ129" s="41">
        <f t="shared" ref="AJ129:BB129" si="209">AJ130</f>
        <v>0</v>
      </c>
      <c r="AK129" s="41">
        <f t="shared" si="209"/>
        <v>0</v>
      </c>
      <c r="AL129" s="41">
        <f t="shared" si="209"/>
        <v>0</v>
      </c>
      <c r="AM129" s="41">
        <f t="shared" si="209"/>
        <v>0</v>
      </c>
      <c r="AN129" s="41">
        <f t="shared" si="209"/>
        <v>0</v>
      </c>
      <c r="AO129" s="41">
        <f t="shared" si="209"/>
        <v>0</v>
      </c>
      <c r="AP129" s="41">
        <f t="shared" si="209"/>
        <v>0</v>
      </c>
      <c r="AQ129" s="41">
        <f t="shared" si="209"/>
        <v>0</v>
      </c>
      <c r="AR129" s="41">
        <f t="shared" si="209"/>
        <v>0</v>
      </c>
      <c r="AS129" s="41">
        <f t="shared" si="209"/>
        <v>0</v>
      </c>
      <c r="AT129" s="41">
        <f t="shared" si="209"/>
        <v>0</v>
      </c>
      <c r="AU129" s="41">
        <f t="shared" si="209"/>
        <v>0</v>
      </c>
      <c r="AV129" s="41">
        <f t="shared" si="209"/>
        <v>0</v>
      </c>
      <c r="AW129" s="41">
        <f t="shared" si="209"/>
        <v>0</v>
      </c>
      <c r="AX129" s="41">
        <f t="shared" si="209"/>
        <v>0</v>
      </c>
      <c r="AY129" s="41">
        <f t="shared" si="209"/>
        <v>0</v>
      </c>
      <c r="AZ129" s="41">
        <f t="shared" si="209"/>
        <v>0</v>
      </c>
      <c r="BA129" s="41">
        <f t="shared" si="209"/>
        <v>0</v>
      </c>
      <c r="BB129" s="41">
        <f t="shared" si="209"/>
        <v>0</v>
      </c>
      <c r="BC129" s="41">
        <f t="shared" si="187"/>
        <v>475</v>
      </c>
      <c r="BD129" s="41">
        <f t="shared" si="188"/>
        <v>362</v>
      </c>
      <c r="BE129" s="41">
        <f t="shared" si="189"/>
        <v>113</v>
      </c>
      <c r="BF129" s="41">
        <f t="shared" si="190"/>
        <v>23</v>
      </c>
      <c r="BG129" s="41">
        <f t="shared" si="191"/>
        <v>90</v>
      </c>
      <c r="BH129" s="41">
        <f t="shared" si="192"/>
        <v>0</v>
      </c>
      <c r="BI129" s="41">
        <f t="shared" si="193"/>
        <v>0</v>
      </c>
      <c r="BJ129" s="41">
        <f t="shared" si="194"/>
        <v>0</v>
      </c>
      <c r="BK129" s="41">
        <f>BK130</f>
        <v>0</v>
      </c>
      <c r="BL129" s="41">
        <f>BL130</f>
        <v>0</v>
      </c>
      <c r="BM129" s="41">
        <f t="shared" si="206"/>
        <v>0</v>
      </c>
      <c r="BN129" s="41">
        <f>BN130</f>
        <v>0</v>
      </c>
      <c r="BO129" s="41">
        <f>BO130</f>
        <v>0</v>
      </c>
      <c r="BP129" s="41">
        <f>BP130</f>
        <v>0</v>
      </c>
      <c r="BQ129" s="41">
        <f>BQ130</f>
        <v>0</v>
      </c>
      <c r="BR129" s="41">
        <f>BR130</f>
        <v>0</v>
      </c>
      <c r="BS129" s="50"/>
      <c r="BT129" s="182"/>
      <c r="BU129" s="200"/>
      <c r="BV129" s="200"/>
      <c r="BW129" s="200"/>
      <c r="BX129" s="200"/>
      <c r="BY129" s="200"/>
      <c r="BZ129" s="200"/>
      <c r="CA129" s="200"/>
      <c r="CD129" s="86">
        <f t="shared" si="128"/>
        <v>113</v>
      </c>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86">
        <f t="shared" si="129"/>
        <v>113</v>
      </c>
    </row>
    <row r="130" spans="1:138" s="13" customFormat="1" ht="24.95" hidden="1" customHeight="1" outlineLevel="1">
      <c r="A130" s="48" t="s">
        <v>414</v>
      </c>
      <c r="B130" s="49" t="s">
        <v>2952</v>
      </c>
      <c r="C130" s="50"/>
      <c r="D130" s="41">
        <f t="shared" si="179"/>
        <v>475</v>
      </c>
      <c r="E130" s="41">
        <f t="shared" si="180"/>
        <v>362</v>
      </c>
      <c r="F130" s="41">
        <f t="shared" si="181"/>
        <v>113</v>
      </c>
      <c r="G130" s="41">
        <f t="shared" si="182"/>
        <v>23</v>
      </c>
      <c r="H130" s="41">
        <f t="shared" si="183"/>
        <v>90</v>
      </c>
      <c r="I130" s="41">
        <f t="shared" si="184"/>
        <v>0</v>
      </c>
      <c r="J130" s="41">
        <f t="shared" si="185"/>
        <v>0</v>
      </c>
      <c r="K130" s="41">
        <f t="shared" si="186"/>
        <v>0</v>
      </c>
      <c r="L130" s="58">
        <f t="shared" si="130"/>
        <v>475</v>
      </c>
      <c r="M130" s="58">
        <f t="shared" si="131"/>
        <v>362</v>
      </c>
      <c r="N130" s="58">
        <f t="shared" si="132"/>
        <v>113</v>
      </c>
      <c r="O130" s="41">
        <f t="shared" si="195"/>
        <v>475</v>
      </c>
      <c r="P130" s="41">
        <f t="shared" si="196"/>
        <v>362</v>
      </c>
      <c r="Q130" s="41">
        <f t="shared" si="197"/>
        <v>113</v>
      </c>
      <c r="R130" s="41">
        <f t="shared" si="198"/>
        <v>23</v>
      </c>
      <c r="S130" s="41">
        <f t="shared" si="199"/>
        <v>90</v>
      </c>
      <c r="T130" s="41">
        <f t="shared" si="200"/>
        <v>0</v>
      </c>
      <c r="U130" s="41">
        <f t="shared" si="201"/>
        <v>0</v>
      </c>
      <c r="V130" s="41">
        <f t="shared" si="202"/>
        <v>0</v>
      </c>
      <c r="W130" s="41">
        <f>SUM(X130:Y130)</f>
        <v>475</v>
      </c>
      <c r="X130" s="41">
        <v>362</v>
      </c>
      <c r="Y130" s="41">
        <f t="shared" ref="Y130:Y139" si="210">SUM(Z130:AC130)</f>
        <v>113</v>
      </c>
      <c r="Z130" s="41">
        <v>23</v>
      </c>
      <c r="AA130" s="41">
        <v>90</v>
      </c>
      <c r="AB130" s="41"/>
      <c r="AC130" s="41"/>
      <c r="AD130" s="41"/>
      <c r="AE130" s="41">
        <f>SUM(AF130:AG130)</f>
        <v>0</v>
      </c>
      <c r="AF130" s="41"/>
      <c r="AG130" s="41">
        <f t="shared" ref="AG130:AG139" si="211">SUM(AH130:AK130)</f>
        <v>0</v>
      </c>
      <c r="AH130" s="41"/>
      <c r="AI130" s="41"/>
      <c r="AJ130" s="41"/>
      <c r="AK130" s="41"/>
      <c r="AL130" s="41"/>
      <c r="AM130" s="41">
        <f>SUM(AN130:AO130)</f>
        <v>0</v>
      </c>
      <c r="AN130" s="41"/>
      <c r="AO130" s="41">
        <f>SUM(AP130:AS130)</f>
        <v>0</v>
      </c>
      <c r="AP130" s="41"/>
      <c r="AQ130" s="41"/>
      <c r="AR130" s="41"/>
      <c r="AS130" s="41"/>
      <c r="AT130" s="41"/>
      <c r="AU130" s="41">
        <f>SUM(AV130:AW130)</f>
        <v>0</v>
      </c>
      <c r="AV130" s="41"/>
      <c r="AW130" s="41"/>
      <c r="AX130" s="41"/>
      <c r="AY130" s="41"/>
      <c r="AZ130" s="41"/>
      <c r="BA130" s="41"/>
      <c r="BB130" s="41"/>
      <c r="BC130" s="41">
        <f t="shared" si="187"/>
        <v>475</v>
      </c>
      <c r="BD130" s="41">
        <f t="shared" si="188"/>
        <v>362</v>
      </c>
      <c r="BE130" s="41">
        <f t="shared" si="189"/>
        <v>113</v>
      </c>
      <c r="BF130" s="41">
        <f t="shared" si="190"/>
        <v>23</v>
      </c>
      <c r="BG130" s="41">
        <f t="shared" si="191"/>
        <v>90</v>
      </c>
      <c r="BH130" s="41">
        <f t="shared" si="192"/>
        <v>0</v>
      </c>
      <c r="BI130" s="41">
        <f t="shared" si="193"/>
        <v>0</v>
      </c>
      <c r="BJ130" s="41">
        <f t="shared" si="194"/>
        <v>0</v>
      </c>
      <c r="BK130" s="41">
        <f>SUM(BL130:BM130)</f>
        <v>0</v>
      </c>
      <c r="BL130" s="41"/>
      <c r="BM130" s="41">
        <f t="shared" si="206"/>
        <v>0</v>
      </c>
      <c r="BN130" s="41"/>
      <c r="BO130" s="41"/>
      <c r="BP130" s="41"/>
      <c r="BQ130" s="41"/>
      <c r="BR130" s="41"/>
      <c r="BS130" s="50"/>
      <c r="BT130" s="182"/>
      <c r="BU130" s="200"/>
      <c r="BV130" s="200"/>
      <c r="BW130" s="200"/>
      <c r="BX130" s="200"/>
      <c r="BY130" s="200"/>
      <c r="BZ130" s="200"/>
      <c r="CA130" s="200"/>
      <c r="CD130" s="86">
        <f t="shared" si="128"/>
        <v>113</v>
      </c>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86">
        <f t="shared" si="129"/>
        <v>113</v>
      </c>
    </row>
    <row r="131" spans="1:138" s="13" customFormat="1" ht="24.95" customHeight="1" collapsed="1">
      <c r="A131" s="643" t="s">
        <v>222</v>
      </c>
      <c r="B131" s="49" t="s">
        <v>1550</v>
      </c>
      <c r="C131" s="50">
        <v>16</v>
      </c>
      <c r="D131" s="41">
        <f t="shared" si="179"/>
        <v>16407</v>
      </c>
      <c r="E131" s="41">
        <f t="shared" si="180"/>
        <v>12472</v>
      </c>
      <c r="F131" s="41">
        <f t="shared" si="181"/>
        <v>3935</v>
      </c>
      <c r="G131" s="41">
        <f t="shared" si="182"/>
        <v>880</v>
      </c>
      <c r="H131" s="41">
        <f t="shared" si="183"/>
        <v>3055</v>
      </c>
      <c r="I131" s="41">
        <f t="shared" si="184"/>
        <v>0</v>
      </c>
      <c r="J131" s="41">
        <f t="shared" si="185"/>
        <v>0</v>
      </c>
      <c r="K131" s="41">
        <f t="shared" si="186"/>
        <v>0</v>
      </c>
      <c r="L131" s="58">
        <f t="shared" si="130"/>
        <v>2955</v>
      </c>
      <c r="M131" s="58">
        <f t="shared" si="131"/>
        <v>2250</v>
      </c>
      <c r="N131" s="58">
        <f t="shared" si="132"/>
        <v>705</v>
      </c>
      <c r="O131" s="41">
        <f t="shared" si="195"/>
        <v>2955</v>
      </c>
      <c r="P131" s="41">
        <f t="shared" si="196"/>
        <v>2250</v>
      </c>
      <c r="Q131" s="41">
        <f t="shared" si="197"/>
        <v>705</v>
      </c>
      <c r="R131" s="41">
        <f t="shared" si="198"/>
        <v>142</v>
      </c>
      <c r="S131" s="41">
        <f t="shared" si="199"/>
        <v>563</v>
      </c>
      <c r="T131" s="41">
        <f t="shared" si="200"/>
        <v>0</v>
      </c>
      <c r="U131" s="41">
        <f t="shared" si="201"/>
        <v>0</v>
      </c>
      <c r="V131" s="41">
        <f t="shared" si="202"/>
        <v>0</v>
      </c>
      <c r="W131" s="41">
        <f>SUM(W132:W139)</f>
        <v>2955</v>
      </c>
      <c r="X131" s="41">
        <f>SUM(X132:X139)</f>
        <v>2250</v>
      </c>
      <c r="Y131" s="41">
        <f t="shared" si="210"/>
        <v>705</v>
      </c>
      <c r="Z131" s="41">
        <f>SUM(Z132:Z139)</f>
        <v>142</v>
      </c>
      <c r="AA131" s="41">
        <f>SUM(AA132:AA139)</f>
        <v>563</v>
      </c>
      <c r="AB131" s="41">
        <f>SUM(AB132:AB139)</f>
        <v>0</v>
      </c>
      <c r="AC131" s="41">
        <f>SUM(AC132:AC139)</f>
        <v>0</v>
      </c>
      <c r="AD131" s="41">
        <f>SUM(AD132:AD139)</f>
        <v>0</v>
      </c>
      <c r="AE131" s="41"/>
      <c r="AF131" s="41"/>
      <c r="AG131" s="41">
        <f t="shared" si="211"/>
        <v>0</v>
      </c>
      <c r="AH131" s="41"/>
      <c r="AI131" s="41"/>
      <c r="AJ131" s="41">
        <f>SUM(AJ132:AJ139)</f>
        <v>0</v>
      </c>
      <c r="AK131" s="41">
        <f>SUM(AK132:AK139)</f>
        <v>0</v>
      </c>
      <c r="AL131" s="41">
        <f>SUM(AL132:AL139)</f>
        <v>0</v>
      </c>
      <c r="AM131" s="41">
        <f>SUM(AN131:AO131)</f>
        <v>3879</v>
      </c>
      <c r="AN131" s="41">
        <f>SUM(AN133:AN139)</f>
        <v>2960</v>
      </c>
      <c r="AO131" s="41">
        <f>SUM(AP131:AS131)</f>
        <v>919</v>
      </c>
      <c r="AP131" s="41">
        <f>SUM(AP133:AP139)</f>
        <v>178</v>
      </c>
      <c r="AQ131" s="41">
        <f>SUM(AQ133:AQ139)</f>
        <v>741</v>
      </c>
      <c r="AR131" s="41">
        <f>SUM(AR133:AR139)</f>
        <v>0</v>
      </c>
      <c r="AS131" s="41"/>
      <c r="AT131" s="41"/>
      <c r="AU131" s="41">
        <v>3508</v>
      </c>
      <c r="AV131" s="41">
        <v>2842</v>
      </c>
      <c r="AW131" s="41">
        <v>666</v>
      </c>
      <c r="AX131" s="41">
        <v>144</v>
      </c>
      <c r="AY131" s="41">
        <v>522</v>
      </c>
      <c r="AZ131" s="41">
        <f>SUM(AZ133:AZ139)</f>
        <v>0</v>
      </c>
      <c r="BA131" s="41"/>
      <c r="BB131" s="41"/>
      <c r="BC131" s="41">
        <f t="shared" si="187"/>
        <v>10342</v>
      </c>
      <c r="BD131" s="41">
        <f t="shared" si="188"/>
        <v>8052</v>
      </c>
      <c r="BE131" s="41">
        <f t="shared" si="189"/>
        <v>2290</v>
      </c>
      <c r="BF131" s="41">
        <f t="shared" si="190"/>
        <v>464</v>
      </c>
      <c r="BG131" s="41">
        <f t="shared" si="191"/>
        <v>1826</v>
      </c>
      <c r="BH131" s="41">
        <f t="shared" si="192"/>
        <v>0</v>
      </c>
      <c r="BI131" s="41">
        <f t="shared" si="193"/>
        <v>0</v>
      </c>
      <c r="BJ131" s="41">
        <f t="shared" si="194"/>
        <v>0</v>
      </c>
      <c r="BK131" s="41">
        <f>SUM(BL131:BM131)</f>
        <v>6065</v>
      </c>
      <c r="BL131" s="41">
        <f>SUM(BL133:BL139)</f>
        <v>4420</v>
      </c>
      <c r="BM131" s="41">
        <f>SUM(BM133:BM139)</f>
        <v>1645</v>
      </c>
      <c r="BN131" s="41">
        <f>SUM(BN133:BN139)</f>
        <v>416</v>
      </c>
      <c r="BO131" s="41">
        <f>SUM(BO133:BO139)</f>
        <v>1229</v>
      </c>
      <c r="BP131" s="41">
        <f>SUM(BP133:BP139)</f>
        <v>0</v>
      </c>
      <c r="BQ131" s="41"/>
      <c r="BR131" s="41"/>
      <c r="BS131" s="50"/>
      <c r="BT131" s="182"/>
      <c r="BU131" s="200"/>
      <c r="BV131" s="200"/>
      <c r="BW131" s="129"/>
      <c r="BX131" s="67"/>
      <c r="BY131" s="778"/>
      <c r="BZ131" s="778"/>
      <c r="CA131" s="200"/>
      <c r="CD131" s="86">
        <f t="shared" si="128"/>
        <v>3935</v>
      </c>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86">
        <f t="shared" si="129"/>
        <v>3935</v>
      </c>
    </row>
    <row r="132" spans="1:138" s="13" customFormat="1" ht="24.95" hidden="1" customHeight="1" outlineLevel="1">
      <c r="A132" s="48" t="s">
        <v>414</v>
      </c>
      <c r="B132" s="49" t="s">
        <v>2953</v>
      </c>
      <c r="C132" s="50"/>
      <c r="D132" s="92">
        <f t="shared" si="179"/>
        <v>454</v>
      </c>
      <c r="E132" s="92">
        <f t="shared" si="180"/>
        <v>346</v>
      </c>
      <c r="F132" s="92">
        <f t="shared" si="181"/>
        <v>108</v>
      </c>
      <c r="G132" s="92">
        <f t="shared" si="182"/>
        <v>22</v>
      </c>
      <c r="H132" s="92">
        <f t="shared" si="183"/>
        <v>86</v>
      </c>
      <c r="I132" s="92">
        <f t="shared" si="184"/>
        <v>0</v>
      </c>
      <c r="J132" s="92">
        <f t="shared" si="185"/>
        <v>0</v>
      </c>
      <c r="K132" s="92">
        <f t="shared" si="186"/>
        <v>0</v>
      </c>
      <c r="L132" s="36">
        <f t="shared" si="130"/>
        <v>454</v>
      </c>
      <c r="M132" s="36">
        <f t="shared" si="131"/>
        <v>346</v>
      </c>
      <c r="N132" s="36">
        <f t="shared" si="132"/>
        <v>108</v>
      </c>
      <c r="O132" s="41">
        <f t="shared" si="195"/>
        <v>454</v>
      </c>
      <c r="P132" s="41">
        <f t="shared" si="196"/>
        <v>346</v>
      </c>
      <c r="Q132" s="41">
        <f t="shared" si="197"/>
        <v>108</v>
      </c>
      <c r="R132" s="41">
        <f t="shared" si="198"/>
        <v>22</v>
      </c>
      <c r="S132" s="41">
        <f t="shared" si="199"/>
        <v>86</v>
      </c>
      <c r="T132" s="41">
        <f t="shared" si="200"/>
        <v>0</v>
      </c>
      <c r="U132" s="41">
        <f t="shared" si="201"/>
        <v>0</v>
      </c>
      <c r="V132" s="41">
        <f t="shared" si="202"/>
        <v>0</v>
      </c>
      <c r="W132" s="41">
        <f t="shared" ref="W132:W139" si="212">SUM(X132:Y132)</f>
        <v>227</v>
      </c>
      <c r="X132" s="41">
        <v>173</v>
      </c>
      <c r="Y132" s="41">
        <f t="shared" si="210"/>
        <v>54</v>
      </c>
      <c r="Z132" s="41">
        <v>11</v>
      </c>
      <c r="AA132" s="41">
        <v>43</v>
      </c>
      <c r="AB132" s="41"/>
      <c r="AC132" s="41"/>
      <c r="AD132" s="41"/>
      <c r="AE132" s="41">
        <f t="shared" ref="AE132:AE139" si="213">SUM(AF132:AG132)</f>
        <v>227</v>
      </c>
      <c r="AF132" s="41">
        <v>173</v>
      </c>
      <c r="AG132" s="41">
        <f t="shared" si="211"/>
        <v>54</v>
      </c>
      <c r="AH132" s="41">
        <v>11</v>
      </c>
      <c r="AI132" s="41">
        <v>43</v>
      </c>
      <c r="AJ132" s="41"/>
      <c r="AK132" s="41"/>
      <c r="AL132" s="41"/>
      <c r="AM132" s="41"/>
      <c r="AN132" s="41"/>
      <c r="AO132" s="41"/>
      <c r="AP132" s="41"/>
      <c r="AQ132" s="41"/>
      <c r="AR132" s="41"/>
      <c r="AS132" s="41"/>
      <c r="AT132" s="41"/>
      <c r="AU132" s="41"/>
      <c r="AV132" s="41"/>
      <c r="AW132" s="41"/>
      <c r="AX132" s="41"/>
      <c r="AY132" s="41"/>
      <c r="AZ132" s="41"/>
      <c r="BA132" s="41"/>
      <c r="BB132" s="41"/>
      <c r="BC132" s="92">
        <f t="shared" si="187"/>
        <v>454</v>
      </c>
      <c r="BD132" s="92">
        <f t="shared" si="188"/>
        <v>346</v>
      </c>
      <c r="BE132" s="92">
        <f t="shared" si="189"/>
        <v>108</v>
      </c>
      <c r="BF132" s="92">
        <f t="shared" si="190"/>
        <v>22</v>
      </c>
      <c r="BG132" s="92">
        <f t="shared" si="191"/>
        <v>86</v>
      </c>
      <c r="BH132" s="92">
        <f t="shared" si="192"/>
        <v>0</v>
      </c>
      <c r="BI132" s="92">
        <f t="shared" si="193"/>
        <v>0</v>
      </c>
      <c r="BJ132" s="92">
        <f t="shared" si="194"/>
        <v>0</v>
      </c>
      <c r="BK132" s="41"/>
      <c r="BL132" s="41"/>
      <c r="BM132" s="41">
        <f t="shared" ref="BM132:BM139" si="214">SUM(BN132:BR132)</f>
        <v>0</v>
      </c>
      <c r="BN132" s="41"/>
      <c r="BO132" s="41"/>
      <c r="BP132" s="41"/>
      <c r="BQ132" s="41"/>
      <c r="BR132" s="41"/>
      <c r="BS132" s="50"/>
      <c r="BT132" s="182"/>
      <c r="BU132" s="200"/>
      <c r="BV132" s="200"/>
      <c r="BW132" s="200"/>
      <c r="BX132" s="200"/>
      <c r="BY132" s="200"/>
      <c r="BZ132" s="200"/>
      <c r="CA132" s="200"/>
      <c r="CD132" s="86">
        <f t="shared" si="128"/>
        <v>108</v>
      </c>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86">
        <f t="shared" si="129"/>
        <v>108</v>
      </c>
    </row>
    <row r="133" spans="1:138" s="13" customFormat="1" ht="24.95" hidden="1" customHeight="1" outlineLevel="1">
      <c r="A133" s="48" t="s">
        <v>414</v>
      </c>
      <c r="B133" s="49" t="s">
        <v>2954</v>
      </c>
      <c r="C133" s="50"/>
      <c r="D133" s="92">
        <f t="shared" si="179"/>
        <v>621</v>
      </c>
      <c r="E133" s="92">
        <f t="shared" si="180"/>
        <v>461</v>
      </c>
      <c r="F133" s="92">
        <f t="shared" si="181"/>
        <v>160</v>
      </c>
      <c r="G133" s="92">
        <f t="shared" si="182"/>
        <v>37</v>
      </c>
      <c r="H133" s="92">
        <f t="shared" si="183"/>
        <v>123</v>
      </c>
      <c r="I133" s="92">
        <f t="shared" si="184"/>
        <v>0</v>
      </c>
      <c r="J133" s="92">
        <f t="shared" si="185"/>
        <v>0</v>
      </c>
      <c r="K133" s="92">
        <f t="shared" si="186"/>
        <v>0</v>
      </c>
      <c r="L133" s="36">
        <f t="shared" si="130"/>
        <v>0</v>
      </c>
      <c r="M133" s="36">
        <f t="shared" si="131"/>
        <v>0</v>
      </c>
      <c r="N133" s="36">
        <f t="shared" si="132"/>
        <v>0</v>
      </c>
      <c r="O133" s="41">
        <f t="shared" si="195"/>
        <v>0</v>
      </c>
      <c r="P133" s="41">
        <f t="shared" si="196"/>
        <v>0</v>
      </c>
      <c r="Q133" s="41">
        <f t="shared" si="197"/>
        <v>0</v>
      </c>
      <c r="R133" s="41">
        <f t="shared" si="198"/>
        <v>0</v>
      </c>
      <c r="S133" s="41">
        <f t="shared" si="199"/>
        <v>0</v>
      </c>
      <c r="T133" s="41">
        <f t="shared" si="200"/>
        <v>0</v>
      </c>
      <c r="U133" s="41">
        <f t="shared" si="201"/>
        <v>0</v>
      </c>
      <c r="V133" s="41">
        <f t="shared" si="202"/>
        <v>0</v>
      </c>
      <c r="W133" s="41">
        <f t="shared" si="212"/>
        <v>0</v>
      </c>
      <c r="X133" s="41"/>
      <c r="Y133" s="41">
        <f t="shared" si="210"/>
        <v>0</v>
      </c>
      <c r="Z133" s="41"/>
      <c r="AA133" s="41"/>
      <c r="AB133" s="41"/>
      <c r="AC133" s="41"/>
      <c r="AD133" s="41"/>
      <c r="AE133" s="41">
        <f t="shared" si="213"/>
        <v>0</v>
      </c>
      <c r="AF133" s="41"/>
      <c r="AG133" s="41">
        <f t="shared" si="211"/>
        <v>0</v>
      </c>
      <c r="AH133" s="41"/>
      <c r="AI133" s="41"/>
      <c r="AJ133" s="41"/>
      <c r="AK133" s="41"/>
      <c r="AL133" s="41"/>
      <c r="AM133" s="41">
        <f>SUM(AN133:AO133)</f>
        <v>242</v>
      </c>
      <c r="AN133" s="41">
        <v>185</v>
      </c>
      <c r="AO133" s="41">
        <f>SUM(AP133:AS133)</f>
        <v>57</v>
      </c>
      <c r="AP133" s="41">
        <v>11</v>
      </c>
      <c r="AQ133" s="41">
        <v>46</v>
      </c>
      <c r="AR133" s="41"/>
      <c r="AS133" s="41"/>
      <c r="AT133" s="41"/>
      <c r="AU133" s="41">
        <f>SUM(AV133:AW133)</f>
        <v>0</v>
      </c>
      <c r="AV133" s="41"/>
      <c r="AW133" s="41"/>
      <c r="AX133" s="41"/>
      <c r="AY133" s="41"/>
      <c r="AZ133" s="41"/>
      <c r="BA133" s="41"/>
      <c r="BB133" s="41"/>
      <c r="BC133" s="92">
        <f t="shared" si="187"/>
        <v>242</v>
      </c>
      <c r="BD133" s="92">
        <f t="shared" si="188"/>
        <v>185</v>
      </c>
      <c r="BE133" s="92">
        <f t="shared" si="189"/>
        <v>57</v>
      </c>
      <c r="BF133" s="92">
        <f t="shared" si="190"/>
        <v>11</v>
      </c>
      <c r="BG133" s="92">
        <f t="shared" si="191"/>
        <v>46</v>
      </c>
      <c r="BH133" s="92">
        <f t="shared" si="192"/>
        <v>0</v>
      </c>
      <c r="BI133" s="92">
        <f t="shared" si="193"/>
        <v>0</v>
      </c>
      <c r="BJ133" s="92">
        <f t="shared" si="194"/>
        <v>0</v>
      </c>
      <c r="BK133" s="41">
        <f>SUM(BL133:BM133)</f>
        <v>379</v>
      </c>
      <c r="BL133" s="41">
        <v>276</v>
      </c>
      <c r="BM133" s="41">
        <f t="shared" si="214"/>
        <v>103</v>
      </c>
      <c r="BN133" s="41">
        <v>26</v>
      </c>
      <c r="BO133" s="41">
        <v>77</v>
      </c>
      <c r="BP133" s="41"/>
      <c r="BQ133" s="41"/>
      <c r="BR133" s="41"/>
      <c r="BS133" s="50"/>
      <c r="BT133" s="182"/>
      <c r="BU133" s="200"/>
      <c r="BV133" s="200"/>
      <c r="BW133" s="200"/>
      <c r="BX133" s="200"/>
      <c r="BY133" s="200"/>
      <c r="BZ133" s="200"/>
      <c r="CA133" s="200"/>
      <c r="CD133" s="86">
        <f t="shared" si="128"/>
        <v>160</v>
      </c>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86">
        <f t="shared" si="129"/>
        <v>160</v>
      </c>
    </row>
    <row r="134" spans="1:138" s="13" customFormat="1" ht="24.95" hidden="1" customHeight="1" outlineLevel="1">
      <c r="A134" s="48" t="s">
        <v>414</v>
      </c>
      <c r="B134" s="49" t="s">
        <v>2955</v>
      </c>
      <c r="C134" s="50"/>
      <c r="D134" s="92">
        <f t="shared" si="179"/>
        <v>621</v>
      </c>
      <c r="E134" s="92">
        <f t="shared" si="180"/>
        <v>461</v>
      </c>
      <c r="F134" s="92">
        <f t="shared" si="181"/>
        <v>160</v>
      </c>
      <c r="G134" s="92">
        <f t="shared" si="182"/>
        <v>37</v>
      </c>
      <c r="H134" s="92">
        <f t="shared" si="183"/>
        <v>123</v>
      </c>
      <c r="I134" s="92">
        <f t="shared" si="184"/>
        <v>0</v>
      </c>
      <c r="J134" s="92">
        <f t="shared" si="185"/>
        <v>0</v>
      </c>
      <c r="K134" s="92">
        <f t="shared" si="186"/>
        <v>0</v>
      </c>
      <c r="L134" s="36">
        <f t="shared" si="130"/>
        <v>0</v>
      </c>
      <c r="M134" s="36">
        <f t="shared" si="131"/>
        <v>0</v>
      </c>
      <c r="N134" s="36">
        <f t="shared" si="132"/>
        <v>0</v>
      </c>
      <c r="O134" s="41">
        <f t="shared" si="195"/>
        <v>0</v>
      </c>
      <c r="P134" s="41">
        <f t="shared" si="196"/>
        <v>0</v>
      </c>
      <c r="Q134" s="41">
        <f t="shared" si="197"/>
        <v>0</v>
      </c>
      <c r="R134" s="41">
        <f t="shared" si="198"/>
        <v>0</v>
      </c>
      <c r="S134" s="41">
        <f t="shared" si="199"/>
        <v>0</v>
      </c>
      <c r="T134" s="41">
        <f t="shared" si="200"/>
        <v>0</v>
      </c>
      <c r="U134" s="41">
        <f t="shared" si="201"/>
        <v>0</v>
      </c>
      <c r="V134" s="41">
        <f t="shared" si="202"/>
        <v>0</v>
      </c>
      <c r="W134" s="41">
        <f t="shared" si="212"/>
        <v>0</v>
      </c>
      <c r="X134" s="41"/>
      <c r="Y134" s="41">
        <f t="shared" si="210"/>
        <v>0</v>
      </c>
      <c r="Z134" s="41"/>
      <c r="AA134" s="41"/>
      <c r="AB134" s="41"/>
      <c r="AC134" s="41"/>
      <c r="AD134" s="41"/>
      <c r="AE134" s="41">
        <f t="shared" si="213"/>
        <v>0</v>
      </c>
      <c r="AF134" s="41"/>
      <c r="AG134" s="41">
        <f t="shared" si="211"/>
        <v>0</v>
      </c>
      <c r="AH134" s="41"/>
      <c r="AI134" s="41"/>
      <c r="AJ134" s="41"/>
      <c r="AK134" s="41"/>
      <c r="AL134" s="41"/>
      <c r="AM134" s="41">
        <f>SUM(AN134:AO134)</f>
        <v>242</v>
      </c>
      <c r="AN134" s="41">
        <v>185</v>
      </c>
      <c r="AO134" s="41">
        <f>SUM(AP134:AS134)</f>
        <v>57</v>
      </c>
      <c r="AP134" s="41">
        <v>11</v>
      </c>
      <c r="AQ134" s="41">
        <v>46</v>
      </c>
      <c r="AR134" s="41"/>
      <c r="AS134" s="41"/>
      <c r="AT134" s="41"/>
      <c r="AU134" s="41">
        <f>SUM(AV134:AW134)</f>
        <v>0</v>
      </c>
      <c r="AV134" s="41"/>
      <c r="AW134" s="41"/>
      <c r="AX134" s="41"/>
      <c r="AY134" s="41"/>
      <c r="AZ134" s="41"/>
      <c r="BA134" s="41"/>
      <c r="BB134" s="41"/>
      <c r="BC134" s="92">
        <f t="shared" si="187"/>
        <v>242</v>
      </c>
      <c r="BD134" s="92">
        <f t="shared" si="188"/>
        <v>185</v>
      </c>
      <c r="BE134" s="92">
        <f t="shared" si="189"/>
        <v>57</v>
      </c>
      <c r="BF134" s="92">
        <f t="shared" si="190"/>
        <v>11</v>
      </c>
      <c r="BG134" s="92">
        <f t="shared" si="191"/>
        <v>46</v>
      </c>
      <c r="BH134" s="92">
        <f t="shared" si="192"/>
        <v>0</v>
      </c>
      <c r="BI134" s="92">
        <f t="shared" si="193"/>
        <v>0</v>
      </c>
      <c r="BJ134" s="92">
        <f t="shared" si="194"/>
        <v>0</v>
      </c>
      <c r="BK134" s="41">
        <f>SUM(BL134:BM134)</f>
        <v>379</v>
      </c>
      <c r="BL134" s="41">
        <v>276</v>
      </c>
      <c r="BM134" s="41">
        <f t="shared" si="214"/>
        <v>103</v>
      </c>
      <c r="BN134" s="41">
        <v>26</v>
      </c>
      <c r="BO134" s="41">
        <v>77</v>
      </c>
      <c r="BP134" s="41"/>
      <c r="BQ134" s="41"/>
      <c r="BR134" s="41"/>
      <c r="BS134" s="50"/>
      <c r="BT134" s="182"/>
      <c r="BU134" s="200"/>
      <c r="BV134" s="200"/>
      <c r="BW134" s="200"/>
      <c r="BX134" s="200"/>
      <c r="BY134" s="200"/>
      <c r="BZ134" s="200"/>
      <c r="CA134" s="200"/>
      <c r="CD134" s="86">
        <f t="shared" si="128"/>
        <v>160</v>
      </c>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86">
        <f t="shared" si="129"/>
        <v>160</v>
      </c>
    </row>
    <row r="135" spans="1:138" s="13" customFormat="1" ht="24.95" hidden="1" customHeight="1" outlineLevel="1">
      <c r="A135" s="48" t="s">
        <v>414</v>
      </c>
      <c r="B135" s="49" t="s">
        <v>2956</v>
      </c>
      <c r="C135" s="50"/>
      <c r="D135" s="92">
        <f t="shared" si="179"/>
        <v>1493</v>
      </c>
      <c r="E135" s="92">
        <f t="shared" si="180"/>
        <v>1123</v>
      </c>
      <c r="F135" s="92">
        <f t="shared" si="181"/>
        <v>370</v>
      </c>
      <c r="G135" s="92">
        <f t="shared" si="182"/>
        <v>79</v>
      </c>
      <c r="H135" s="92">
        <f t="shared" si="183"/>
        <v>291</v>
      </c>
      <c r="I135" s="92">
        <f t="shared" si="184"/>
        <v>0</v>
      </c>
      <c r="J135" s="92">
        <f t="shared" si="185"/>
        <v>0</v>
      </c>
      <c r="K135" s="92">
        <f t="shared" si="186"/>
        <v>0</v>
      </c>
      <c r="L135" s="36">
        <f t="shared" si="130"/>
        <v>872</v>
      </c>
      <c r="M135" s="36">
        <f t="shared" si="131"/>
        <v>662</v>
      </c>
      <c r="N135" s="36">
        <f t="shared" si="132"/>
        <v>210</v>
      </c>
      <c r="O135" s="41">
        <f t="shared" si="195"/>
        <v>872</v>
      </c>
      <c r="P135" s="41">
        <f t="shared" si="196"/>
        <v>662</v>
      </c>
      <c r="Q135" s="41">
        <f t="shared" si="197"/>
        <v>210</v>
      </c>
      <c r="R135" s="41">
        <f t="shared" si="198"/>
        <v>42</v>
      </c>
      <c r="S135" s="41">
        <f t="shared" si="199"/>
        <v>168</v>
      </c>
      <c r="T135" s="41">
        <f t="shared" si="200"/>
        <v>0</v>
      </c>
      <c r="U135" s="41">
        <f t="shared" si="201"/>
        <v>0</v>
      </c>
      <c r="V135" s="41">
        <f t="shared" si="202"/>
        <v>0</v>
      </c>
      <c r="W135" s="41">
        <f t="shared" si="212"/>
        <v>436</v>
      </c>
      <c r="X135" s="41">
        <v>331</v>
      </c>
      <c r="Y135" s="41">
        <f t="shared" si="210"/>
        <v>105</v>
      </c>
      <c r="Z135" s="41">
        <v>21</v>
      </c>
      <c r="AA135" s="41">
        <v>84</v>
      </c>
      <c r="AB135" s="41"/>
      <c r="AC135" s="41"/>
      <c r="AD135" s="41"/>
      <c r="AE135" s="41">
        <f t="shared" si="213"/>
        <v>436</v>
      </c>
      <c r="AF135" s="41">
        <v>331</v>
      </c>
      <c r="AG135" s="41">
        <f t="shared" si="211"/>
        <v>105</v>
      </c>
      <c r="AH135" s="41">
        <v>21</v>
      </c>
      <c r="AI135" s="41">
        <v>84</v>
      </c>
      <c r="AJ135" s="41"/>
      <c r="AK135" s="41"/>
      <c r="AL135" s="41"/>
      <c r="AM135" s="41">
        <f>SUM(AN135:AO135)</f>
        <v>242</v>
      </c>
      <c r="AN135" s="41">
        <v>185</v>
      </c>
      <c r="AO135" s="41">
        <f>SUM(AP135:AS135)</f>
        <v>57</v>
      </c>
      <c r="AP135" s="41">
        <v>11</v>
      </c>
      <c r="AQ135" s="41">
        <v>46</v>
      </c>
      <c r="AR135" s="41"/>
      <c r="AS135" s="41"/>
      <c r="AT135" s="41"/>
      <c r="AU135" s="41">
        <f>SUM(AV135:AW135)</f>
        <v>0</v>
      </c>
      <c r="AV135" s="41"/>
      <c r="AW135" s="41"/>
      <c r="AX135" s="41"/>
      <c r="AY135" s="41"/>
      <c r="AZ135" s="41"/>
      <c r="BA135" s="41"/>
      <c r="BB135" s="41"/>
      <c r="BC135" s="92">
        <f t="shared" si="187"/>
        <v>1114</v>
      </c>
      <c r="BD135" s="92">
        <f t="shared" si="188"/>
        <v>847</v>
      </c>
      <c r="BE135" s="92">
        <f t="shared" si="189"/>
        <v>267</v>
      </c>
      <c r="BF135" s="92">
        <f t="shared" si="190"/>
        <v>53</v>
      </c>
      <c r="BG135" s="92">
        <f t="shared" si="191"/>
        <v>214</v>
      </c>
      <c r="BH135" s="92">
        <f t="shared" si="192"/>
        <v>0</v>
      </c>
      <c r="BI135" s="92">
        <f t="shared" si="193"/>
        <v>0</v>
      </c>
      <c r="BJ135" s="92">
        <f t="shared" si="194"/>
        <v>0</v>
      </c>
      <c r="BK135" s="41">
        <f>SUM(BL135:BM135)</f>
        <v>379</v>
      </c>
      <c r="BL135" s="41">
        <v>276</v>
      </c>
      <c r="BM135" s="41">
        <f t="shared" si="214"/>
        <v>103</v>
      </c>
      <c r="BN135" s="41">
        <v>26</v>
      </c>
      <c r="BO135" s="41">
        <v>77</v>
      </c>
      <c r="BP135" s="41"/>
      <c r="BQ135" s="41"/>
      <c r="BR135" s="41"/>
      <c r="BS135" s="50"/>
      <c r="BT135" s="182"/>
      <c r="BU135" s="200"/>
      <c r="BV135" s="200"/>
      <c r="BW135" s="200"/>
      <c r="BX135" s="200"/>
      <c r="BY135" s="200"/>
      <c r="BZ135" s="200"/>
      <c r="CA135" s="200"/>
      <c r="CD135" s="86">
        <f t="shared" si="128"/>
        <v>370</v>
      </c>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86">
        <f t="shared" si="129"/>
        <v>370</v>
      </c>
    </row>
    <row r="136" spans="1:138" s="13" customFormat="1" ht="24.95" hidden="1" customHeight="1" outlineLevel="1">
      <c r="A136" s="48" t="s">
        <v>414</v>
      </c>
      <c r="B136" s="49" t="s">
        <v>2957</v>
      </c>
      <c r="C136" s="50"/>
      <c r="D136" s="92">
        <f t="shared" si="179"/>
        <v>1362</v>
      </c>
      <c r="E136" s="92">
        <f t="shared" si="180"/>
        <v>1038</v>
      </c>
      <c r="F136" s="92">
        <f t="shared" si="181"/>
        <v>324</v>
      </c>
      <c r="G136" s="92">
        <f t="shared" si="182"/>
        <v>66</v>
      </c>
      <c r="H136" s="92">
        <f t="shared" si="183"/>
        <v>258</v>
      </c>
      <c r="I136" s="92">
        <f t="shared" si="184"/>
        <v>0</v>
      </c>
      <c r="J136" s="92">
        <f t="shared" si="185"/>
        <v>0</v>
      </c>
      <c r="K136" s="92">
        <f t="shared" si="186"/>
        <v>0</v>
      </c>
      <c r="L136" s="36">
        <f t="shared" si="130"/>
        <v>1362</v>
      </c>
      <c r="M136" s="36">
        <f t="shared" si="131"/>
        <v>1038</v>
      </c>
      <c r="N136" s="36">
        <f t="shared" si="132"/>
        <v>324</v>
      </c>
      <c r="O136" s="41">
        <f t="shared" si="195"/>
        <v>1362</v>
      </c>
      <c r="P136" s="41">
        <f t="shared" si="196"/>
        <v>1038</v>
      </c>
      <c r="Q136" s="41">
        <f t="shared" si="197"/>
        <v>324</v>
      </c>
      <c r="R136" s="41">
        <f t="shared" si="198"/>
        <v>66</v>
      </c>
      <c r="S136" s="41">
        <f t="shared" si="199"/>
        <v>258</v>
      </c>
      <c r="T136" s="41">
        <f t="shared" si="200"/>
        <v>0</v>
      </c>
      <c r="U136" s="41">
        <f t="shared" si="201"/>
        <v>0</v>
      </c>
      <c r="V136" s="41">
        <f t="shared" si="202"/>
        <v>0</v>
      </c>
      <c r="W136" s="41">
        <f t="shared" si="212"/>
        <v>681</v>
      </c>
      <c r="X136" s="41">
        <v>519</v>
      </c>
      <c r="Y136" s="41">
        <f t="shared" si="210"/>
        <v>162</v>
      </c>
      <c r="Z136" s="41">
        <v>33</v>
      </c>
      <c r="AA136" s="41">
        <v>129</v>
      </c>
      <c r="AB136" s="41"/>
      <c r="AC136" s="41"/>
      <c r="AD136" s="41"/>
      <c r="AE136" s="41">
        <f t="shared" si="213"/>
        <v>681</v>
      </c>
      <c r="AF136" s="41">
        <v>519</v>
      </c>
      <c r="AG136" s="41">
        <f t="shared" si="211"/>
        <v>162</v>
      </c>
      <c r="AH136" s="41">
        <v>33</v>
      </c>
      <c r="AI136" s="41">
        <v>129</v>
      </c>
      <c r="AJ136" s="41"/>
      <c r="AK136" s="41"/>
      <c r="AL136" s="41"/>
      <c r="AM136" s="41"/>
      <c r="AN136" s="41"/>
      <c r="AO136" s="41"/>
      <c r="AP136" s="41"/>
      <c r="AQ136" s="41"/>
      <c r="AR136" s="41"/>
      <c r="AS136" s="41"/>
      <c r="AT136" s="41"/>
      <c r="AU136" s="41"/>
      <c r="AV136" s="41"/>
      <c r="AW136" s="41"/>
      <c r="AX136" s="41"/>
      <c r="AY136" s="41"/>
      <c r="AZ136" s="41"/>
      <c r="BA136" s="41"/>
      <c r="BB136" s="41"/>
      <c r="BC136" s="92">
        <f t="shared" si="187"/>
        <v>1362</v>
      </c>
      <c r="BD136" s="92">
        <f t="shared" si="188"/>
        <v>1038</v>
      </c>
      <c r="BE136" s="92">
        <f t="shared" si="189"/>
        <v>324</v>
      </c>
      <c r="BF136" s="92">
        <f t="shared" si="190"/>
        <v>66</v>
      </c>
      <c r="BG136" s="92">
        <f t="shared" si="191"/>
        <v>258</v>
      </c>
      <c r="BH136" s="92">
        <f t="shared" si="192"/>
        <v>0</v>
      </c>
      <c r="BI136" s="92">
        <f t="shared" si="193"/>
        <v>0</v>
      </c>
      <c r="BJ136" s="92">
        <f t="shared" si="194"/>
        <v>0</v>
      </c>
      <c r="BK136" s="41"/>
      <c r="BL136" s="41"/>
      <c r="BM136" s="41">
        <f t="shared" si="214"/>
        <v>0</v>
      </c>
      <c r="BN136" s="41"/>
      <c r="BO136" s="41"/>
      <c r="BP136" s="41"/>
      <c r="BQ136" s="41"/>
      <c r="BR136" s="41"/>
      <c r="BS136" s="50"/>
      <c r="BT136" s="182"/>
      <c r="BU136" s="200"/>
      <c r="BV136" s="200"/>
      <c r="BW136" s="200"/>
      <c r="BX136" s="200"/>
      <c r="BY136" s="200"/>
      <c r="BZ136" s="200"/>
      <c r="CA136" s="200"/>
      <c r="CD136" s="86">
        <f t="shared" si="128"/>
        <v>324</v>
      </c>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86">
        <f t="shared" si="129"/>
        <v>324</v>
      </c>
    </row>
    <row r="137" spans="1:138" s="13" customFormat="1" ht="24.95" hidden="1" customHeight="1" outlineLevel="1">
      <c r="A137" s="48" t="s">
        <v>414</v>
      </c>
      <c r="B137" s="49" t="s">
        <v>2958</v>
      </c>
      <c r="C137" s="50"/>
      <c r="D137" s="92">
        <f t="shared" si="179"/>
        <v>6916</v>
      </c>
      <c r="E137" s="92">
        <f t="shared" si="180"/>
        <v>5170</v>
      </c>
      <c r="F137" s="92">
        <f t="shared" si="181"/>
        <v>1746</v>
      </c>
      <c r="G137" s="92">
        <f t="shared" si="182"/>
        <v>391</v>
      </c>
      <c r="H137" s="92">
        <f t="shared" si="183"/>
        <v>1355</v>
      </c>
      <c r="I137" s="92">
        <f t="shared" si="184"/>
        <v>0</v>
      </c>
      <c r="J137" s="92">
        <f t="shared" si="185"/>
        <v>0</v>
      </c>
      <c r="K137" s="92">
        <f t="shared" si="186"/>
        <v>0</v>
      </c>
      <c r="L137" s="36">
        <f t="shared" si="130"/>
        <v>1944</v>
      </c>
      <c r="M137" s="36">
        <f t="shared" si="131"/>
        <v>1480</v>
      </c>
      <c r="N137" s="36">
        <f t="shared" si="132"/>
        <v>464</v>
      </c>
      <c r="O137" s="41">
        <f t="shared" si="195"/>
        <v>1944</v>
      </c>
      <c r="P137" s="41">
        <f t="shared" si="196"/>
        <v>1480</v>
      </c>
      <c r="Q137" s="41">
        <f t="shared" si="197"/>
        <v>464</v>
      </c>
      <c r="R137" s="41">
        <f t="shared" si="198"/>
        <v>94</v>
      </c>
      <c r="S137" s="41">
        <f t="shared" si="199"/>
        <v>370</v>
      </c>
      <c r="T137" s="41">
        <f t="shared" si="200"/>
        <v>0</v>
      </c>
      <c r="U137" s="41">
        <f t="shared" si="201"/>
        <v>0</v>
      </c>
      <c r="V137" s="41">
        <f t="shared" si="202"/>
        <v>0</v>
      </c>
      <c r="W137" s="41">
        <f t="shared" si="212"/>
        <v>972</v>
      </c>
      <c r="X137" s="41">
        <v>740</v>
      </c>
      <c r="Y137" s="41">
        <f t="shared" si="210"/>
        <v>232</v>
      </c>
      <c r="Z137" s="41">
        <v>47</v>
      </c>
      <c r="AA137" s="41">
        <v>185</v>
      </c>
      <c r="AB137" s="41"/>
      <c r="AC137" s="41"/>
      <c r="AD137" s="41"/>
      <c r="AE137" s="41">
        <f t="shared" si="213"/>
        <v>972</v>
      </c>
      <c r="AF137" s="41">
        <v>740</v>
      </c>
      <c r="AG137" s="41">
        <f t="shared" si="211"/>
        <v>232</v>
      </c>
      <c r="AH137" s="41">
        <v>47</v>
      </c>
      <c r="AI137" s="41">
        <v>185</v>
      </c>
      <c r="AJ137" s="41"/>
      <c r="AK137" s="41"/>
      <c r="AL137" s="41"/>
      <c r="AM137" s="41">
        <f>SUM(AN137:AO137)</f>
        <v>1940</v>
      </c>
      <c r="AN137" s="41">
        <v>1480</v>
      </c>
      <c r="AO137" s="41">
        <f>SUM(AP137:AS137)</f>
        <v>460</v>
      </c>
      <c r="AP137" s="41">
        <v>89</v>
      </c>
      <c r="AQ137" s="41">
        <v>371</v>
      </c>
      <c r="AR137" s="41"/>
      <c r="AS137" s="41"/>
      <c r="AT137" s="41"/>
      <c r="AU137" s="41">
        <f>SUM(AV137:AW137)</f>
        <v>0</v>
      </c>
      <c r="AV137" s="41"/>
      <c r="AW137" s="41"/>
      <c r="AX137" s="41"/>
      <c r="AY137" s="41"/>
      <c r="AZ137" s="41"/>
      <c r="BA137" s="41"/>
      <c r="BB137" s="41"/>
      <c r="BC137" s="92">
        <f t="shared" si="187"/>
        <v>3884</v>
      </c>
      <c r="BD137" s="92">
        <f t="shared" si="188"/>
        <v>2960</v>
      </c>
      <c r="BE137" s="92">
        <f t="shared" si="189"/>
        <v>924</v>
      </c>
      <c r="BF137" s="92">
        <f t="shared" si="190"/>
        <v>183</v>
      </c>
      <c r="BG137" s="92">
        <f t="shared" si="191"/>
        <v>741</v>
      </c>
      <c r="BH137" s="92">
        <f t="shared" si="192"/>
        <v>0</v>
      </c>
      <c r="BI137" s="92">
        <f t="shared" si="193"/>
        <v>0</v>
      </c>
      <c r="BJ137" s="92">
        <f t="shared" si="194"/>
        <v>0</v>
      </c>
      <c r="BK137" s="41">
        <f>SUM(BL137:BM137)</f>
        <v>3032</v>
      </c>
      <c r="BL137" s="41">
        <v>2210</v>
      </c>
      <c r="BM137" s="41">
        <f t="shared" si="214"/>
        <v>822</v>
      </c>
      <c r="BN137" s="41">
        <v>208</v>
      </c>
      <c r="BO137" s="41">
        <v>614</v>
      </c>
      <c r="BP137" s="41"/>
      <c r="BQ137" s="41"/>
      <c r="BR137" s="41"/>
      <c r="BS137" s="50"/>
      <c r="BT137" s="182"/>
      <c r="BU137" s="200"/>
      <c r="BV137" s="200"/>
      <c r="BW137" s="200"/>
      <c r="BX137" s="200"/>
      <c r="BY137" s="200"/>
      <c r="BZ137" s="200"/>
      <c r="CA137" s="200"/>
      <c r="CD137" s="86">
        <f t="shared" si="128"/>
        <v>1746</v>
      </c>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86">
        <f t="shared" si="129"/>
        <v>1746</v>
      </c>
    </row>
    <row r="138" spans="1:138" s="13" customFormat="1" ht="24.95" hidden="1" customHeight="1" outlineLevel="1">
      <c r="A138" s="48" t="s">
        <v>414</v>
      </c>
      <c r="B138" s="49" t="s">
        <v>2959</v>
      </c>
      <c r="C138" s="50"/>
      <c r="D138" s="92">
        <f t="shared" si="179"/>
        <v>2522</v>
      </c>
      <c r="E138" s="92">
        <f t="shared" si="180"/>
        <v>1896</v>
      </c>
      <c r="F138" s="92">
        <f t="shared" si="181"/>
        <v>626</v>
      </c>
      <c r="G138" s="92">
        <f t="shared" si="182"/>
        <v>135</v>
      </c>
      <c r="H138" s="92">
        <f t="shared" si="183"/>
        <v>491</v>
      </c>
      <c r="I138" s="92">
        <f t="shared" si="184"/>
        <v>0</v>
      </c>
      <c r="J138" s="92">
        <f t="shared" si="185"/>
        <v>0</v>
      </c>
      <c r="K138" s="92">
        <f t="shared" si="186"/>
        <v>0</v>
      </c>
      <c r="L138" s="36">
        <f t="shared" si="130"/>
        <v>1278</v>
      </c>
      <c r="M138" s="36">
        <f t="shared" si="131"/>
        <v>974</v>
      </c>
      <c r="N138" s="36">
        <f t="shared" si="132"/>
        <v>304</v>
      </c>
      <c r="O138" s="41">
        <f t="shared" si="195"/>
        <v>1278</v>
      </c>
      <c r="P138" s="41">
        <f t="shared" si="196"/>
        <v>974</v>
      </c>
      <c r="Q138" s="41">
        <f t="shared" si="197"/>
        <v>304</v>
      </c>
      <c r="R138" s="41">
        <f t="shared" si="198"/>
        <v>60</v>
      </c>
      <c r="S138" s="41">
        <f t="shared" si="199"/>
        <v>244</v>
      </c>
      <c r="T138" s="41">
        <f t="shared" si="200"/>
        <v>0</v>
      </c>
      <c r="U138" s="41">
        <f t="shared" si="201"/>
        <v>0</v>
      </c>
      <c r="V138" s="41">
        <f t="shared" si="202"/>
        <v>0</v>
      </c>
      <c r="W138" s="41">
        <f t="shared" si="212"/>
        <v>639</v>
      </c>
      <c r="X138" s="41">
        <v>487</v>
      </c>
      <c r="Y138" s="41">
        <f t="shared" si="210"/>
        <v>152</v>
      </c>
      <c r="Z138" s="41">
        <v>30</v>
      </c>
      <c r="AA138" s="41">
        <v>122</v>
      </c>
      <c r="AB138" s="41"/>
      <c r="AC138" s="41"/>
      <c r="AD138" s="41"/>
      <c r="AE138" s="41">
        <f t="shared" si="213"/>
        <v>639</v>
      </c>
      <c r="AF138" s="41">
        <v>487</v>
      </c>
      <c r="AG138" s="41">
        <f t="shared" si="211"/>
        <v>152</v>
      </c>
      <c r="AH138" s="41">
        <v>30</v>
      </c>
      <c r="AI138" s="41">
        <v>122</v>
      </c>
      <c r="AJ138" s="41"/>
      <c r="AK138" s="41"/>
      <c r="AL138" s="41"/>
      <c r="AM138" s="41">
        <f>SUM(AN138:AO138)</f>
        <v>486</v>
      </c>
      <c r="AN138" s="41">
        <v>370</v>
      </c>
      <c r="AO138" s="41">
        <f>SUM(AP138:AS138)</f>
        <v>116</v>
      </c>
      <c r="AP138" s="41">
        <v>23</v>
      </c>
      <c r="AQ138" s="41">
        <v>93</v>
      </c>
      <c r="AR138" s="41"/>
      <c r="AS138" s="41"/>
      <c r="AT138" s="41"/>
      <c r="AU138" s="41">
        <f>SUM(AV138:AW138)</f>
        <v>0</v>
      </c>
      <c r="AV138" s="41"/>
      <c r="AW138" s="41"/>
      <c r="AX138" s="41"/>
      <c r="AY138" s="41"/>
      <c r="AZ138" s="41"/>
      <c r="BA138" s="41"/>
      <c r="BB138" s="41"/>
      <c r="BC138" s="92">
        <f t="shared" si="187"/>
        <v>1764</v>
      </c>
      <c r="BD138" s="92">
        <f t="shared" si="188"/>
        <v>1344</v>
      </c>
      <c r="BE138" s="92">
        <f t="shared" si="189"/>
        <v>420</v>
      </c>
      <c r="BF138" s="92">
        <f t="shared" si="190"/>
        <v>83</v>
      </c>
      <c r="BG138" s="92">
        <f t="shared" si="191"/>
        <v>337</v>
      </c>
      <c r="BH138" s="92">
        <f t="shared" si="192"/>
        <v>0</v>
      </c>
      <c r="BI138" s="92">
        <f t="shared" si="193"/>
        <v>0</v>
      </c>
      <c r="BJ138" s="92">
        <f t="shared" si="194"/>
        <v>0</v>
      </c>
      <c r="BK138" s="41">
        <f>SUM(BL138:BM138)</f>
        <v>758</v>
      </c>
      <c r="BL138" s="41">
        <v>552</v>
      </c>
      <c r="BM138" s="41">
        <f t="shared" si="214"/>
        <v>206</v>
      </c>
      <c r="BN138" s="41">
        <v>52</v>
      </c>
      <c r="BO138" s="41">
        <v>154</v>
      </c>
      <c r="BP138" s="41"/>
      <c r="BQ138" s="41"/>
      <c r="BR138" s="41"/>
      <c r="BS138" s="50"/>
      <c r="BT138" s="182"/>
      <c r="BU138" s="200"/>
      <c r="BV138" s="200"/>
      <c r="BW138" s="200"/>
      <c r="BX138" s="200"/>
      <c r="BY138" s="200"/>
      <c r="BZ138" s="200"/>
      <c r="CA138" s="200"/>
      <c r="CD138" s="86">
        <f t="shared" si="128"/>
        <v>626</v>
      </c>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86">
        <f t="shared" si="129"/>
        <v>626</v>
      </c>
    </row>
    <row r="139" spans="1:138" s="13" customFormat="1" ht="24.95" hidden="1" customHeight="1" outlineLevel="1">
      <c r="A139" s="48" t="s">
        <v>414</v>
      </c>
      <c r="B139" s="49" t="s">
        <v>2934</v>
      </c>
      <c r="C139" s="50"/>
      <c r="D139" s="92">
        <f t="shared" si="179"/>
        <v>1865</v>
      </c>
      <c r="E139" s="92">
        <f t="shared" si="180"/>
        <v>1385</v>
      </c>
      <c r="F139" s="92">
        <f t="shared" si="181"/>
        <v>480</v>
      </c>
      <c r="G139" s="92">
        <f t="shared" si="182"/>
        <v>111</v>
      </c>
      <c r="H139" s="92">
        <f t="shared" si="183"/>
        <v>369</v>
      </c>
      <c r="I139" s="92">
        <f t="shared" si="184"/>
        <v>0</v>
      </c>
      <c r="J139" s="92">
        <f t="shared" si="185"/>
        <v>0</v>
      </c>
      <c r="K139" s="92">
        <f t="shared" si="186"/>
        <v>0</v>
      </c>
      <c r="L139" s="36">
        <f t="shared" si="130"/>
        <v>0</v>
      </c>
      <c r="M139" s="36">
        <f t="shared" si="131"/>
        <v>0</v>
      </c>
      <c r="N139" s="36">
        <f t="shared" si="132"/>
        <v>0</v>
      </c>
      <c r="O139" s="41">
        <f t="shared" si="195"/>
        <v>0</v>
      </c>
      <c r="P139" s="41">
        <f t="shared" si="196"/>
        <v>0</v>
      </c>
      <c r="Q139" s="41">
        <f t="shared" si="197"/>
        <v>0</v>
      </c>
      <c r="R139" s="41">
        <f t="shared" si="198"/>
        <v>0</v>
      </c>
      <c r="S139" s="41">
        <f t="shared" si="199"/>
        <v>0</v>
      </c>
      <c r="T139" s="41">
        <f t="shared" si="200"/>
        <v>0</v>
      </c>
      <c r="U139" s="41">
        <f t="shared" si="201"/>
        <v>0</v>
      </c>
      <c r="V139" s="41">
        <f t="shared" si="202"/>
        <v>0</v>
      </c>
      <c r="W139" s="41">
        <f t="shared" si="212"/>
        <v>0</v>
      </c>
      <c r="X139" s="41"/>
      <c r="Y139" s="41">
        <f t="shared" si="210"/>
        <v>0</v>
      </c>
      <c r="Z139" s="41"/>
      <c r="AA139" s="41"/>
      <c r="AB139" s="41"/>
      <c r="AC139" s="41"/>
      <c r="AD139" s="41"/>
      <c r="AE139" s="41">
        <f t="shared" si="213"/>
        <v>0</v>
      </c>
      <c r="AF139" s="41"/>
      <c r="AG139" s="41">
        <f t="shared" si="211"/>
        <v>0</v>
      </c>
      <c r="AH139" s="41"/>
      <c r="AI139" s="41"/>
      <c r="AJ139" s="41"/>
      <c r="AK139" s="41"/>
      <c r="AL139" s="41"/>
      <c r="AM139" s="41">
        <f>SUM(AN139:AO139)</f>
        <v>727</v>
      </c>
      <c r="AN139" s="41">
        <v>555</v>
      </c>
      <c r="AO139" s="41">
        <f>SUM(AP139:AS139)</f>
        <v>172</v>
      </c>
      <c r="AP139" s="41">
        <v>33</v>
      </c>
      <c r="AQ139" s="41">
        <v>139</v>
      </c>
      <c r="AR139" s="41"/>
      <c r="AS139" s="41"/>
      <c r="AT139" s="41"/>
      <c r="AU139" s="41">
        <f>SUM(AV139:AW139)</f>
        <v>0</v>
      </c>
      <c r="AV139" s="41"/>
      <c r="AW139" s="41"/>
      <c r="AX139" s="41"/>
      <c r="AY139" s="41"/>
      <c r="AZ139" s="41"/>
      <c r="BA139" s="41"/>
      <c r="BB139" s="41"/>
      <c r="BC139" s="92">
        <f t="shared" si="187"/>
        <v>727</v>
      </c>
      <c r="BD139" s="92">
        <f t="shared" si="188"/>
        <v>555</v>
      </c>
      <c r="BE139" s="92">
        <f t="shared" si="189"/>
        <v>172</v>
      </c>
      <c r="BF139" s="92">
        <f t="shared" si="190"/>
        <v>33</v>
      </c>
      <c r="BG139" s="92">
        <f t="shared" si="191"/>
        <v>139</v>
      </c>
      <c r="BH139" s="92">
        <f t="shared" si="192"/>
        <v>0</v>
      </c>
      <c r="BI139" s="92">
        <f t="shared" si="193"/>
        <v>0</v>
      </c>
      <c r="BJ139" s="92">
        <f t="shared" si="194"/>
        <v>0</v>
      </c>
      <c r="BK139" s="41">
        <f>SUM(BL139:BM139)</f>
        <v>1138</v>
      </c>
      <c r="BL139" s="41">
        <v>830</v>
      </c>
      <c r="BM139" s="41">
        <f t="shared" si="214"/>
        <v>308</v>
      </c>
      <c r="BN139" s="41">
        <v>78</v>
      </c>
      <c r="BO139" s="41">
        <v>230</v>
      </c>
      <c r="BP139" s="41"/>
      <c r="BQ139" s="41"/>
      <c r="BR139" s="41"/>
      <c r="BS139" s="50"/>
      <c r="BT139" s="182"/>
      <c r="BU139" s="200"/>
      <c r="BV139" s="200"/>
      <c r="BW139" s="227" t="s">
        <v>2960</v>
      </c>
      <c r="BX139" s="228" t="s">
        <v>2961</v>
      </c>
      <c r="BY139" s="773" t="s">
        <v>2962</v>
      </c>
      <c r="BZ139" s="773"/>
      <c r="CA139" s="229" t="s">
        <v>2963</v>
      </c>
      <c r="CD139" s="86">
        <f t="shared" ref="CD139:CD202" si="215">Q139+AO139+AW139+BM139</f>
        <v>480</v>
      </c>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86">
        <f t="shared" ref="EH139:EH202" si="216">BE139+BM139</f>
        <v>480</v>
      </c>
    </row>
    <row r="140" spans="1:138" s="13" customFormat="1" ht="132" hidden="1" customHeight="1" outlineLevel="1">
      <c r="A140" s="209" t="s">
        <v>62</v>
      </c>
      <c r="B140" s="210" t="s">
        <v>2964</v>
      </c>
      <c r="C140" s="204"/>
      <c r="D140" s="211">
        <f>E140+F140</f>
        <v>14755</v>
      </c>
      <c r="E140" s="211">
        <f t="shared" ref="E140:K140" si="217">BD140+BL140</f>
        <v>0</v>
      </c>
      <c r="F140" s="211">
        <f t="shared" si="217"/>
        <v>14755</v>
      </c>
      <c r="G140" s="149">
        <f t="shared" si="217"/>
        <v>0</v>
      </c>
      <c r="H140" s="149">
        <f t="shared" si="217"/>
        <v>5835</v>
      </c>
      <c r="I140" s="149">
        <f t="shared" si="217"/>
        <v>0</v>
      </c>
      <c r="J140" s="149">
        <f t="shared" si="217"/>
        <v>775</v>
      </c>
      <c r="K140" s="149">
        <f t="shared" si="217"/>
        <v>8145</v>
      </c>
      <c r="L140" s="157">
        <f t="shared" si="130"/>
        <v>1200</v>
      </c>
      <c r="M140" s="157">
        <f t="shared" si="131"/>
        <v>0</v>
      </c>
      <c r="N140" s="157">
        <f t="shared" si="132"/>
        <v>1200</v>
      </c>
      <c r="O140" s="211">
        <f t="shared" si="195"/>
        <v>1200</v>
      </c>
      <c r="P140" s="211">
        <f t="shared" si="196"/>
        <v>0</v>
      </c>
      <c r="Q140" s="211">
        <f t="shared" si="197"/>
        <v>1200</v>
      </c>
      <c r="R140" s="211">
        <f t="shared" si="198"/>
        <v>0</v>
      </c>
      <c r="S140" s="211">
        <f t="shared" si="199"/>
        <v>0</v>
      </c>
      <c r="T140" s="211">
        <f t="shared" si="200"/>
        <v>0</v>
      </c>
      <c r="U140" s="211">
        <f t="shared" si="201"/>
        <v>0</v>
      </c>
      <c r="V140" s="211">
        <f t="shared" si="202"/>
        <v>1200</v>
      </c>
      <c r="W140" s="211">
        <f t="shared" ref="W140:BJ140" si="218">W141+W189+W204</f>
        <v>1150</v>
      </c>
      <c r="X140" s="211">
        <f t="shared" si="218"/>
        <v>0</v>
      </c>
      <c r="Y140" s="211">
        <f t="shared" si="218"/>
        <v>1150</v>
      </c>
      <c r="Z140" s="211">
        <f t="shared" si="218"/>
        <v>0</v>
      </c>
      <c r="AA140" s="211">
        <f t="shared" si="218"/>
        <v>0</v>
      </c>
      <c r="AB140" s="211">
        <f t="shared" si="218"/>
        <v>0</v>
      </c>
      <c r="AC140" s="211">
        <f t="shared" si="218"/>
        <v>0</v>
      </c>
      <c r="AD140" s="211">
        <f t="shared" si="218"/>
        <v>1150</v>
      </c>
      <c r="AE140" s="211">
        <f t="shared" si="218"/>
        <v>50</v>
      </c>
      <c r="AF140" s="211">
        <f t="shared" si="218"/>
        <v>0</v>
      </c>
      <c r="AG140" s="211">
        <f t="shared" si="218"/>
        <v>50</v>
      </c>
      <c r="AH140" s="211">
        <f t="shared" si="218"/>
        <v>0</v>
      </c>
      <c r="AI140" s="211">
        <f t="shared" si="218"/>
        <v>0</v>
      </c>
      <c r="AJ140" s="211">
        <f t="shared" si="218"/>
        <v>0</v>
      </c>
      <c r="AK140" s="211">
        <f t="shared" si="218"/>
        <v>0</v>
      </c>
      <c r="AL140" s="211">
        <f t="shared" si="218"/>
        <v>50</v>
      </c>
      <c r="AM140" s="211">
        <f t="shared" si="218"/>
        <v>2672</v>
      </c>
      <c r="AN140" s="211">
        <f t="shared" si="218"/>
        <v>0</v>
      </c>
      <c r="AO140" s="211">
        <f t="shared" si="218"/>
        <v>2672</v>
      </c>
      <c r="AP140" s="211">
        <f t="shared" si="218"/>
        <v>0</v>
      </c>
      <c r="AQ140" s="211">
        <f t="shared" si="218"/>
        <v>1135</v>
      </c>
      <c r="AR140" s="211">
        <f t="shared" si="218"/>
        <v>0</v>
      </c>
      <c r="AS140" s="211">
        <f t="shared" si="218"/>
        <v>775</v>
      </c>
      <c r="AT140" s="211">
        <f t="shared" si="218"/>
        <v>762</v>
      </c>
      <c r="AU140" s="211">
        <f t="shared" si="218"/>
        <v>2362</v>
      </c>
      <c r="AV140" s="211">
        <f t="shared" si="218"/>
        <v>0</v>
      </c>
      <c r="AW140" s="211">
        <f t="shared" si="218"/>
        <v>2362</v>
      </c>
      <c r="AX140" s="211">
        <f t="shared" si="218"/>
        <v>0</v>
      </c>
      <c r="AY140" s="211">
        <f t="shared" si="218"/>
        <v>1020</v>
      </c>
      <c r="AZ140" s="211">
        <f t="shared" si="218"/>
        <v>0</v>
      </c>
      <c r="BA140" s="211">
        <f t="shared" si="218"/>
        <v>0</v>
      </c>
      <c r="BB140" s="211">
        <f t="shared" si="218"/>
        <v>1342</v>
      </c>
      <c r="BC140" s="211">
        <f t="shared" si="218"/>
        <v>6234</v>
      </c>
      <c r="BD140" s="211">
        <f t="shared" si="218"/>
        <v>0</v>
      </c>
      <c r="BE140" s="211">
        <f t="shared" si="218"/>
        <v>6234</v>
      </c>
      <c r="BF140" s="211">
        <f t="shared" si="218"/>
        <v>0</v>
      </c>
      <c r="BG140" s="211">
        <f t="shared" si="218"/>
        <v>2155</v>
      </c>
      <c r="BH140" s="211">
        <f t="shared" si="218"/>
        <v>0</v>
      </c>
      <c r="BI140" s="211">
        <f t="shared" si="218"/>
        <v>775</v>
      </c>
      <c r="BJ140" s="211">
        <f t="shared" si="218"/>
        <v>3304</v>
      </c>
      <c r="BK140" s="211">
        <f>SUM(BL140:BM140)</f>
        <v>8521</v>
      </c>
      <c r="BL140" s="211"/>
      <c r="BM140" s="255">
        <f t="shared" ref="BM140:BR140" si="219">BM141+BM189+BM204</f>
        <v>8521</v>
      </c>
      <c r="BN140" s="255">
        <f t="shared" si="219"/>
        <v>0</v>
      </c>
      <c r="BO140" s="255">
        <f t="shared" si="219"/>
        <v>3680</v>
      </c>
      <c r="BP140" s="255">
        <f t="shared" si="219"/>
        <v>0</v>
      </c>
      <c r="BQ140" s="255">
        <f t="shared" si="219"/>
        <v>0</v>
      </c>
      <c r="BR140" s="255">
        <f t="shared" si="219"/>
        <v>4841</v>
      </c>
      <c r="BS140" s="204"/>
      <c r="BT140" s="182"/>
      <c r="BU140" s="200"/>
      <c r="BV140" s="200"/>
      <c r="BW140" s="230">
        <f>W140+AE140+AM140+AU140</f>
        <v>6234</v>
      </c>
      <c r="BX140" s="231">
        <f>BX141+BX189+BX204</f>
        <v>99.999999999999986</v>
      </c>
      <c r="BY140" s="232">
        <v>14755</v>
      </c>
      <c r="BZ140" s="233">
        <f>BZ141+BZ189+BZ204</f>
        <v>14755</v>
      </c>
      <c r="CA140" s="234">
        <f>SUM(CA141:CA143)</f>
        <v>14755</v>
      </c>
      <c r="CD140" s="86">
        <f t="shared" si="215"/>
        <v>14755</v>
      </c>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86">
        <f t="shared" si="216"/>
        <v>14755</v>
      </c>
    </row>
    <row r="141" spans="1:138" ht="63.75" collapsed="1">
      <c r="A141" s="212" t="s">
        <v>62</v>
      </c>
      <c r="B141" s="213" t="s">
        <v>2965</v>
      </c>
      <c r="C141" s="214"/>
      <c r="D141" s="215">
        <f>E141+F141</f>
        <v>6335</v>
      </c>
      <c r="E141" s="215">
        <f t="shared" ref="E141:K141" si="220">E142+E144</f>
        <v>0</v>
      </c>
      <c r="F141" s="215">
        <f t="shared" si="220"/>
        <v>6335</v>
      </c>
      <c r="G141" s="215">
        <f t="shared" si="220"/>
        <v>0</v>
      </c>
      <c r="H141" s="215">
        <f t="shared" si="220"/>
        <v>5835</v>
      </c>
      <c r="I141" s="215">
        <f t="shared" si="220"/>
        <v>0</v>
      </c>
      <c r="J141" s="215">
        <f t="shared" si="220"/>
        <v>0</v>
      </c>
      <c r="K141" s="215">
        <f t="shared" si="220"/>
        <v>500</v>
      </c>
      <c r="L141" s="217">
        <f t="shared" ref="L141:L204" si="221">W141+AE141</f>
        <v>500</v>
      </c>
      <c r="M141" s="217">
        <f t="shared" ref="M141:M204" si="222">X141+AF141</f>
        <v>0</v>
      </c>
      <c r="N141" s="217">
        <f t="shared" ref="N141:N204" si="223">Y141+AG141</f>
        <v>500</v>
      </c>
      <c r="O141" s="215">
        <f t="shared" ref="O141:O172" si="224">P141+Q141</f>
        <v>500</v>
      </c>
      <c r="P141" s="219"/>
      <c r="Q141" s="215">
        <f t="shared" ref="Q141:V141" si="225">Q142+Q144</f>
        <v>500</v>
      </c>
      <c r="R141" s="215">
        <f t="shared" si="225"/>
        <v>0</v>
      </c>
      <c r="S141" s="215">
        <f t="shared" si="225"/>
        <v>0</v>
      </c>
      <c r="T141" s="215">
        <f t="shared" si="225"/>
        <v>0</v>
      </c>
      <c r="U141" s="215">
        <f t="shared" si="225"/>
        <v>0</v>
      </c>
      <c r="V141" s="215">
        <f t="shared" si="225"/>
        <v>500</v>
      </c>
      <c r="W141" s="215">
        <f t="shared" ref="W141:W172" si="226">X141+Y141</f>
        <v>500</v>
      </c>
      <c r="X141" s="219"/>
      <c r="Y141" s="215">
        <f t="shared" ref="Y141:AD141" si="227">Y142+Y144</f>
        <v>500</v>
      </c>
      <c r="Z141" s="215">
        <f t="shared" si="227"/>
        <v>0</v>
      </c>
      <c r="AA141" s="215">
        <f t="shared" si="227"/>
        <v>0</v>
      </c>
      <c r="AB141" s="215">
        <f t="shared" si="227"/>
        <v>0</v>
      </c>
      <c r="AC141" s="215">
        <f t="shared" si="227"/>
        <v>0</v>
      </c>
      <c r="AD141" s="215">
        <f t="shared" si="227"/>
        <v>500</v>
      </c>
      <c r="AE141" s="215">
        <f t="shared" ref="AE141:AE183" si="228">AF141+AG141</f>
        <v>0</v>
      </c>
      <c r="AF141" s="219"/>
      <c r="AG141" s="215">
        <f t="shared" ref="AG141:AL141" si="229">AG142+AG144</f>
        <v>0</v>
      </c>
      <c r="AH141" s="215">
        <f t="shared" si="229"/>
        <v>0</v>
      </c>
      <c r="AI141" s="215">
        <f t="shared" si="229"/>
        <v>0</v>
      </c>
      <c r="AJ141" s="215">
        <f t="shared" si="229"/>
        <v>0</v>
      </c>
      <c r="AK141" s="215">
        <f t="shared" si="229"/>
        <v>0</v>
      </c>
      <c r="AL141" s="215">
        <f t="shared" si="229"/>
        <v>0</v>
      </c>
      <c r="AM141" s="215">
        <f t="shared" ref="AM141:AM187" si="230">AN141+AO141</f>
        <v>1135</v>
      </c>
      <c r="AN141" s="219"/>
      <c r="AO141" s="215">
        <f t="shared" ref="AO141:AT141" si="231">AO142+AO144</f>
        <v>1135</v>
      </c>
      <c r="AP141" s="215">
        <f t="shared" si="231"/>
        <v>0</v>
      </c>
      <c r="AQ141" s="215">
        <f t="shared" si="231"/>
        <v>1135</v>
      </c>
      <c r="AR141" s="215">
        <f t="shared" si="231"/>
        <v>0</v>
      </c>
      <c r="AS141" s="215">
        <f t="shared" si="231"/>
        <v>0</v>
      </c>
      <c r="AT141" s="215">
        <f t="shared" si="231"/>
        <v>0</v>
      </c>
      <c r="AU141" s="215">
        <f t="shared" ref="AU141:AU187" si="232">AV141+AW141</f>
        <v>1020</v>
      </c>
      <c r="AV141" s="219"/>
      <c r="AW141" s="215">
        <f t="shared" ref="AW141:BB141" si="233">AW142+AW144</f>
        <v>1020</v>
      </c>
      <c r="AX141" s="215">
        <f t="shared" si="233"/>
        <v>0</v>
      </c>
      <c r="AY141" s="215">
        <f t="shared" si="233"/>
        <v>1020</v>
      </c>
      <c r="AZ141" s="215">
        <f t="shared" si="233"/>
        <v>0</v>
      </c>
      <c r="BA141" s="215">
        <f t="shared" si="233"/>
        <v>0</v>
      </c>
      <c r="BB141" s="215">
        <f t="shared" si="233"/>
        <v>0</v>
      </c>
      <c r="BC141" s="215">
        <f>BD141+BE141</f>
        <v>2655</v>
      </c>
      <c r="BD141" s="219"/>
      <c r="BE141" s="215">
        <f t="shared" ref="BE141:BJ141" si="234">BE142+BE144</f>
        <v>2655</v>
      </c>
      <c r="BF141" s="215">
        <f t="shared" si="234"/>
        <v>0</v>
      </c>
      <c r="BG141" s="215">
        <f t="shared" si="234"/>
        <v>2155</v>
      </c>
      <c r="BH141" s="215">
        <f t="shared" si="234"/>
        <v>0</v>
      </c>
      <c r="BI141" s="215">
        <f t="shared" si="234"/>
        <v>0</v>
      </c>
      <c r="BJ141" s="215">
        <f t="shared" si="234"/>
        <v>500</v>
      </c>
      <c r="BK141" s="215">
        <f t="shared" ref="BK141:BK187" si="235">BL141+BM141</f>
        <v>3680</v>
      </c>
      <c r="BL141" s="219"/>
      <c r="BM141" s="95">
        <f t="shared" ref="BM141:BR141" si="236">BM142+BM144</f>
        <v>3680</v>
      </c>
      <c r="BN141" s="95">
        <f t="shared" si="236"/>
        <v>0</v>
      </c>
      <c r="BO141" s="95">
        <f t="shared" si="236"/>
        <v>3680</v>
      </c>
      <c r="BP141" s="95">
        <f t="shared" si="236"/>
        <v>0</v>
      </c>
      <c r="BQ141" s="95">
        <f t="shared" si="236"/>
        <v>0</v>
      </c>
      <c r="BR141" s="95">
        <f t="shared" si="236"/>
        <v>0</v>
      </c>
      <c r="BS141" s="220"/>
      <c r="BT141" s="221"/>
      <c r="BW141" s="235">
        <v>2655</v>
      </c>
      <c r="BX141" s="236">
        <f>BW141/BW140%</f>
        <v>42.589027911453321</v>
      </c>
      <c r="BY141" s="199"/>
      <c r="BZ141" s="237">
        <f>ROUND(BY140*BX141/100,0)</f>
        <v>6284</v>
      </c>
      <c r="CA141" s="238">
        <v>6284</v>
      </c>
      <c r="CD141" s="86">
        <f t="shared" si="215"/>
        <v>6335</v>
      </c>
      <c r="EH141" s="86">
        <f t="shared" si="216"/>
        <v>6335</v>
      </c>
    </row>
    <row r="142" spans="1:138" ht="20.100000000000001" customHeight="1">
      <c r="A142" s="37">
        <v>1</v>
      </c>
      <c r="B142" s="34" t="s">
        <v>171</v>
      </c>
      <c r="C142" s="94"/>
      <c r="D142" s="95">
        <f>E142+F142</f>
        <v>0</v>
      </c>
      <c r="E142" s="96"/>
      <c r="F142" s="96">
        <f>F143</f>
        <v>0</v>
      </c>
      <c r="G142" s="98"/>
      <c r="H142" s="99">
        <f>H143</f>
        <v>0</v>
      </c>
      <c r="I142" s="99">
        <f>I143</f>
        <v>0</v>
      </c>
      <c r="J142" s="99">
        <f>J143</f>
        <v>0</v>
      </c>
      <c r="K142" s="99">
        <f>K143</f>
        <v>0</v>
      </c>
      <c r="L142" s="36">
        <f t="shared" si="221"/>
        <v>0</v>
      </c>
      <c r="M142" s="36">
        <f t="shared" si="222"/>
        <v>0</v>
      </c>
      <c r="N142" s="36">
        <f t="shared" si="223"/>
        <v>0</v>
      </c>
      <c r="O142" s="95">
        <f t="shared" si="224"/>
        <v>0</v>
      </c>
      <c r="P142" s="96"/>
      <c r="Q142" s="96">
        <f>Q143</f>
        <v>0</v>
      </c>
      <c r="R142" s="98"/>
      <c r="S142" s="99">
        <f>S143</f>
        <v>0</v>
      </c>
      <c r="T142" s="96"/>
      <c r="U142" s="96"/>
      <c r="V142" s="96"/>
      <c r="W142" s="95">
        <f t="shared" si="226"/>
        <v>0</v>
      </c>
      <c r="X142" s="96"/>
      <c r="Y142" s="96">
        <f>Y143</f>
        <v>0</v>
      </c>
      <c r="Z142" s="98"/>
      <c r="AA142" s="99">
        <f>AA143</f>
        <v>0</v>
      </c>
      <c r="AB142" s="96"/>
      <c r="AC142" s="96"/>
      <c r="AD142" s="96"/>
      <c r="AE142" s="95">
        <f t="shared" si="228"/>
        <v>0</v>
      </c>
      <c r="AF142" s="96"/>
      <c r="AG142" s="96">
        <f>AG143</f>
        <v>0</v>
      </c>
      <c r="AH142" s="98"/>
      <c r="AI142" s="99">
        <f>AI143</f>
        <v>0</v>
      </c>
      <c r="AJ142" s="96"/>
      <c r="AK142" s="96"/>
      <c r="AL142" s="96"/>
      <c r="AM142" s="95">
        <f t="shared" si="230"/>
        <v>0</v>
      </c>
      <c r="AN142" s="96"/>
      <c r="AO142" s="96">
        <f>AO143</f>
        <v>0</v>
      </c>
      <c r="AP142" s="98"/>
      <c r="AQ142" s="99">
        <f>AQ143</f>
        <v>0</v>
      </c>
      <c r="AR142" s="96"/>
      <c r="AS142" s="96"/>
      <c r="AT142" s="96"/>
      <c r="AU142" s="95">
        <f t="shared" si="232"/>
        <v>0</v>
      </c>
      <c r="AV142" s="96"/>
      <c r="AW142" s="96">
        <f>AW143</f>
        <v>0</v>
      </c>
      <c r="AX142" s="98"/>
      <c r="AY142" s="99">
        <f>AY143</f>
        <v>0</v>
      </c>
      <c r="AZ142" s="96"/>
      <c r="BA142" s="96"/>
      <c r="BB142" s="96"/>
      <c r="BC142" s="95">
        <f>BD142+BE142</f>
        <v>0</v>
      </c>
      <c r="BD142" s="96"/>
      <c r="BE142" s="96">
        <f>BE143</f>
        <v>0</v>
      </c>
      <c r="BF142" s="98"/>
      <c r="BG142" s="99">
        <f>BG143</f>
        <v>0</v>
      </c>
      <c r="BH142" s="96"/>
      <c r="BI142" s="96"/>
      <c r="BJ142" s="96"/>
      <c r="BK142" s="95">
        <f t="shared" si="235"/>
        <v>0</v>
      </c>
      <c r="BL142" s="96"/>
      <c r="BM142" s="96">
        <f>BM143</f>
        <v>0</v>
      </c>
      <c r="BN142" s="98"/>
      <c r="BO142" s="99"/>
      <c r="BP142" s="96"/>
      <c r="BQ142" s="96"/>
      <c r="BR142" s="96"/>
      <c r="BS142" s="48"/>
      <c r="BT142" s="222"/>
      <c r="CA142" s="238">
        <v>4275</v>
      </c>
      <c r="CD142" s="86">
        <f t="shared" si="215"/>
        <v>0</v>
      </c>
      <c r="EH142" s="86">
        <f t="shared" si="216"/>
        <v>0</v>
      </c>
    </row>
    <row r="143" spans="1:138" ht="20.100000000000001" customHeight="1">
      <c r="A143" s="39" t="s">
        <v>222</v>
      </c>
      <c r="B143" s="40" t="s">
        <v>2966</v>
      </c>
      <c r="C143" s="100"/>
      <c r="D143" s="41">
        <f t="shared" ref="D143:K143" si="237">BC143+BK143</f>
        <v>0</v>
      </c>
      <c r="E143" s="41">
        <f t="shared" si="237"/>
        <v>0</v>
      </c>
      <c r="F143" s="41">
        <f t="shared" si="237"/>
        <v>0</v>
      </c>
      <c r="G143" s="41">
        <f t="shared" si="237"/>
        <v>0</v>
      </c>
      <c r="H143" s="41">
        <f t="shared" si="237"/>
        <v>0</v>
      </c>
      <c r="I143" s="41">
        <f t="shared" si="237"/>
        <v>0</v>
      </c>
      <c r="J143" s="41">
        <f t="shared" si="237"/>
        <v>0</v>
      </c>
      <c r="K143" s="41">
        <f t="shared" si="237"/>
        <v>0</v>
      </c>
      <c r="L143" s="36">
        <f t="shared" si="221"/>
        <v>0</v>
      </c>
      <c r="M143" s="36">
        <f t="shared" si="222"/>
        <v>0</v>
      </c>
      <c r="N143" s="36">
        <f t="shared" si="223"/>
        <v>0</v>
      </c>
      <c r="O143" s="107">
        <f t="shared" si="224"/>
        <v>0</v>
      </c>
      <c r="P143" s="96"/>
      <c r="Q143" s="96">
        <f>SUM(R143:V143)</f>
        <v>0</v>
      </c>
      <c r="R143" s="98"/>
      <c r="S143" s="98"/>
      <c r="T143" s="96"/>
      <c r="U143" s="96"/>
      <c r="V143" s="96"/>
      <c r="W143" s="107">
        <f t="shared" si="226"/>
        <v>0</v>
      </c>
      <c r="X143" s="96"/>
      <c r="Y143" s="96">
        <f>SUM(Z143:AD143)</f>
        <v>0</v>
      </c>
      <c r="Z143" s="98"/>
      <c r="AA143" s="98"/>
      <c r="AB143" s="96"/>
      <c r="AC143" s="96"/>
      <c r="AD143" s="96"/>
      <c r="AE143" s="107">
        <f t="shared" si="228"/>
        <v>0</v>
      </c>
      <c r="AF143" s="96"/>
      <c r="AG143" s="96">
        <f>SUM(AH143:AL143)</f>
        <v>0</v>
      </c>
      <c r="AH143" s="98"/>
      <c r="AI143" s="98"/>
      <c r="AJ143" s="96"/>
      <c r="AK143" s="96"/>
      <c r="AL143" s="96"/>
      <c r="AM143" s="107">
        <f t="shared" si="230"/>
        <v>0</v>
      </c>
      <c r="AN143" s="96"/>
      <c r="AO143" s="96">
        <f t="shared" ref="AO143:AO187" si="238">SUM(AP143:AT143)</f>
        <v>0</v>
      </c>
      <c r="AP143" s="98"/>
      <c r="AQ143" s="98">
        <f>340-340</f>
        <v>0</v>
      </c>
      <c r="AR143" s="96"/>
      <c r="AS143" s="96"/>
      <c r="AT143" s="96"/>
      <c r="AU143" s="107">
        <f t="shared" si="232"/>
        <v>0</v>
      </c>
      <c r="AV143" s="96"/>
      <c r="AW143" s="96">
        <f t="shared" ref="AW143:AW187" si="239">SUM(AX143:BB143)</f>
        <v>0</v>
      </c>
      <c r="AX143" s="98"/>
      <c r="AY143" s="98">
        <f>306-306</f>
        <v>0</v>
      </c>
      <c r="AZ143" s="96"/>
      <c r="BA143" s="96"/>
      <c r="BB143" s="96"/>
      <c r="BC143" s="41">
        <f t="shared" ref="BC143:BJ143" si="240">W143+AE143+AM143+AU143</f>
        <v>0</v>
      </c>
      <c r="BD143" s="41">
        <f t="shared" si="240"/>
        <v>0</v>
      </c>
      <c r="BE143" s="41">
        <f t="shared" si="240"/>
        <v>0</v>
      </c>
      <c r="BF143" s="41">
        <f t="shared" si="240"/>
        <v>0</v>
      </c>
      <c r="BG143" s="41">
        <f t="shared" si="240"/>
        <v>0</v>
      </c>
      <c r="BH143" s="41">
        <f t="shared" si="240"/>
        <v>0</v>
      </c>
      <c r="BI143" s="41">
        <f t="shared" si="240"/>
        <v>0</v>
      </c>
      <c r="BJ143" s="41">
        <f t="shared" si="240"/>
        <v>0</v>
      </c>
      <c r="BK143" s="107">
        <f t="shared" si="235"/>
        <v>0</v>
      </c>
      <c r="BL143" s="96"/>
      <c r="BM143" s="96">
        <f t="shared" ref="BM143:BM187" si="241">SUM(BN143:BR143)</f>
        <v>0</v>
      </c>
      <c r="BN143" s="98"/>
      <c r="BO143" s="98"/>
      <c r="BP143" s="96"/>
      <c r="BQ143" s="96"/>
      <c r="BR143" s="96"/>
      <c r="BS143" s="48"/>
      <c r="BT143" s="222"/>
      <c r="CA143" s="238">
        <v>4196</v>
      </c>
      <c r="CD143" s="86">
        <f t="shared" si="215"/>
        <v>0</v>
      </c>
      <c r="EH143" s="86">
        <f t="shared" si="216"/>
        <v>0</v>
      </c>
    </row>
    <row r="144" spans="1:138" ht="20.100000000000001" customHeight="1">
      <c r="A144" s="37">
        <v>2</v>
      </c>
      <c r="B144" s="34" t="s">
        <v>2875</v>
      </c>
      <c r="C144" s="37">
        <f>SUM(C145:C187)</f>
        <v>36</v>
      </c>
      <c r="D144" s="95">
        <f>E144+F144</f>
        <v>6335</v>
      </c>
      <c r="E144" s="99">
        <f>E145+E149+E153+E159+E167+E172+E184+E188</f>
        <v>0</v>
      </c>
      <c r="F144" s="97">
        <f>SUM(G144:K144)</f>
        <v>6335</v>
      </c>
      <c r="G144" s="99">
        <f>G145+G149+G153+G159+G167+G172+G184+G188</f>
        <v>0</v>
      </c>
      <c r="H144" s="99">
        <f>H145+H149+H153+H159+H167+H172+H184+H188</f>
        <v>5835</v>
      </c>
      <c r="I144" s="99">
        <f>I145+I149+I153+I159+I167+I172+I184+I188</f>
        <v>0</v>
      </c>
      <c r="J144" s="99">
        <f>J145+J149+J153+J159+J167+J172+J184+J188</f>
        <v>0</v>
      </c>
      <c r="K144" s="99">
        <f>K145+K149+K153+K159+K167+K172+K184+K188</f>
        <v>500</v>
      </c>
      <c r="L144" s="36">
        <f t="shared" si="221"/>
        <v>500</v>
      </c>
      <c r="M144" s="36">
        <f t="shared" si="222"/>
        <v>0</v>
      </c>
      <c r="N144" s="36">
        <f t="shared" si="223"/>
        <v>500</v>
      </c>
      <c r="O144" s="95">
        <f t="shared" si="224"/>
        <v>500</v>
      </c>
      <c r="P144" s="99">
        <f>P145+P149+P153+P159+P167+P172+P184+P188</f>
        <v>0</v>
      </c>
      <c r="Q144" s="97">
        <f>SUM(R144:V144)</f>
        <v>500</v>
      </c>
      <c r="R144" s="99">
        <f>R145+R149+R153+R159+R167+R172+R184+R188</f>
        <v>0</v>
      </c>
      <c r="S144" s="99">
        <f>S145+S149+S153+S159+S167+S172+S184+S188</f>
        <v>0</v>
      </c>
      <c r="T144" s="99">
        <f>T145+T149+T153+T159+T167+T172+T184+T188</f>
        <v>0</v>
      </c>
      <c r="U144" s="99">
        <f>U145+U149+U153+U159+U167+U172+U184+U188</f>
        <v>0</v>
      </c>
      <c r="V144" s="99">
        <f>V145+V149+V153+V159+V167+V172+V184+V188</f>
        <v>500</v>
      </c>
      <c r="W144" s="95">
        <f t="shared" si="226"/>
        <v>500</v>
      </c>
      <c r="X144" s="99">
        <f>X145+X149+X153+X159+X167+X172+X184+X188</f>
        <v>0</v>
      </c>
      <c r="Y144" s="97">
        <f>SUM(Z144:AD144)</f>
        <v>500</v>
      </c>
      <c r="Z144" s="99">
        <f>Z145+Z149+Z153+Z159+Z167+Z172+Z184+Z188</f>
        <v>0</v>
      </c>
      <c r="AA144" s="99">
        <f>AA145+AA149+AA153+AA159+AA167+AA172+AA184+AA188</f>
        <v>0</v>
      </c>
      <c r="AB144" s="99">
        <f>AB145+AB149+AB153+AB159+AB167+AB172+AB184+AB188</f>
        <v>0</v>
      </c>
      <c r="AC144" s="99">
        <f>AC145+AC149+AC153+AC159+AC167+AC172+AC184+AC188</f>
        <v>0</v>
      </c>
      <c r="AD144" s="99">
        <f>AD145+AD149+AD153+AD159+AD167+AD172+AD184+AD188</f>
        <v>500</v>
      </c>
      <c r="AE144" s="95">
        <f t="shared" si="228"/>
        <v>0</v>
      </c>
      <c r="AF144" s="99">
        <f>AF145+AF149+AF153+AF159+AF167+AF172+AF184+AF188</f>
        <v>0</v>
      </c>
      <c r="AG144" s="97">
        <f>SUM(AH144:AL144)</f>
        <v>0</v>
      </c>
      <c r="AH144" s="99">
        <f>AH145+AH149+AH153+AH159+AH167+AH172+AH184+AH188</f>
        <v>0</v>
      </c>
      <c r="AI144" s="99">
        <f>AI145+AI149+AI153+AI159+AI167+AI172+AI184+AI188</f>
        <v>0</v>
      </c>
      <c r="AJ144" s="99">
        <f>AJ145+AJ149+AJ153+AJ159+AJ167+AJ172+AJ184+AJ188</f>
        <v>0</v>
      </c>
      <c r="AK144" s="99">
        <f>AK145+AK149+AK153+AK159+AK167+AK172+AK184+AK188</f>
        <v>0</v>
      </c>
      <c r="AL144" s="99">
        <f>AL145+AL149+AL153+AL159+AL167+AL172+AL184+AL188</f>
        <v>0</v>
      </c>
      <c r="AM144" s="95">
        <f t="shared" si="230"/>
        <v>1135</v>
      </c>
      <c r="AN144" s="99">
        <f>AN145+AN149+AN153+AN159+AN167+AN172+AN184+AN188</f>
        <v>0</v>
      </c>
      <c r="AO144" s="97">
        <f t="shared" si="238"/>
        <v>1135</v>
      </c>
      <c r="AP144" s="99">
        <f>AP145+AP149+AP153+AP159+AP167+AP172+AP184+AP188</f>
        <v>0</v>
      </c>
      <c r="AQ144" s="99">
        <f>AQ145+AQ149+AQ153+AQ159+AQ167+AQ172+AQ184+AQ188</f>
        <v>1135</v>
      </c>
      <c r="AR144" s="99">
        <f>AR145+AR149+AR153+AR159+AR167+AR172+AR184+AR188</f>
        <v>0</v>
      </c>
      <c r="AS144" s="99">
        <f>AS145+AS149+AS153+AS159+AS167+AS172+AS184+AS188</f>
        <v>0</v>
      </c>
      <c r="AT144" s="99">
        <f>AT145+AT149+AT153+AT159+AT167+AT172+AT184+AT188</f>
        <v>0</v>
      </c>
      <c r="AU144" s="95">
        <f t="shared" si="232"/>
        <v>1020</v>
      </c>
      <c r="AV144" s="99">
        <f>AV145+AV149+AV153+AV159+AV167+AV172+AV184+AV188</f>
        <v>0</v>
      </c>
      <c r="AW144" s="97">
        <f t="shared" si="239"/>
        <v>1020</v>
      </c>
      <c r="AX144" s="99">
        <f>AX145+AX149+AX153+AX159+AX167+AX172+AX184+AX188</f>
        <v>0</v>
      </c>
      <c r="AY144" s="99">
        <f>AY145+AY149+AY153+AY159+AY167+AY172+AY184+AY188</f>
        <v>1020</v>
      </c>
      <c r="AZ144" s="99">
        <f>AZ145+AZ149+AZ153+AZ159+AZ167+AZ172+AZ184+AZ188</f>
        <v>0</v>
      </c>
      <c r="BA144" s="99">
        <f>BA145+BA149+BA153+BA159+BA167+BA172+BA184+BA188</f>
        <v>0</v>
      </c>
      <c r="BB144" s="99">
        <f>BB145+BB149+BB153+BB159+BB167+BB172+BB184+BB188</f>
        <v>0</v>
      </c>
      <c r="BC144" s="95">
        <f>BD144+BE144</f>
        <v>2655</v>
      </c>
      <c r="BD144" s="99">
        <f>BD145+BD149+BD153+BD159+BD167+BD172+BD184+BD188</f>
        <v>0</v>
      </c>
      <c r="BE144" s="97">
        <f>SUM(BF144:BJ144)</f>
        <v>2655</v>
      </c>
      <c r="BF144" s="99">
        <f>BF145+BF149+BF153+BF159+BF167+BF172+BF184+BF188</f>
        <v>0</v>
      </c>
      <c r="BG144" s="99">
        <f>BG145+BG149+BG153+BG159+BG167+BG172+BG184+BG188</f>
        <v>2155</v>
      </c>
      <c r="BH144" s="99">
        <f>BH145+BH149+BH153+BH159+BH167+BH172+BH184+BH188</f>
        <v>0</v>
      </c>
      <c r="BI144" s="99">
        <f>BI145+BI149+BI153+BI159+BI167+BI172+BI184+BI188</f>
        <v>0</v>
      </c>
      <c r="BJ144" s="99">
        <f>BJ145+BJ149+BJ153+BJ159+BJ167+BJ172+BJ184+BJ188</f>
        <v>500</v>
      </c>
      <c r="BK144" s="95">
        <f t="shared" si="235"/>
        <v>3680</v>
      </c>
      <c r="BL144" s="99">
        <f>BL145+BL149+BL153+BL159+BL167+BL172+BL184</f>
        <v>0</v>
      </c>
      <c r="BM144" s="97">
        <f t="shared" si="241"/>
        <v>3680</v>
      </c>
      <c r="BN144" s="99">
        <f>BN145+BN149+BN153+BN159+BN167+BN172+BN184</f>
        <v>0</v>
      </c>
      <c r="BO144" s="256">
        <v>3680</v>
      </c>
      <c r="BP144" s="99">
        <f>BP145+BP149+BP153+BP159+BP167+BP172+BP184</f>
        <v>0</v>
      </c>
      <c r="BQ144" s="99">
        <f>BQ145+BQ149+BQ153+BQ159+BQ167+BQ172+BQ184</f>
        <v>0</v>
      </c>
      <c r="BR144" s="99">
        <f>BR145+BR149+BR153+BR159+BR167+BR172+BR184</f>
        <v>0</v>
      </c>
      <c r="BS144" s="48"/>
      <c r="BT144" s="222"/>
      <c r="CD144" s="86">
        <f t="shared" si="215"/>
        <v>6335</v>
      </c>
      <c r="EH144" s="86">
        <f t="shared" si="216"/>
        <v>6335</v>
      </c>
    </row>
    <row r="145" spans="1:142" s="14" customFormat="1" ht="20.100000000000001" customHeight="1">
      <c r="A145" s="101" t="s">
        <v>222</v>
      </c>
      <c r="B145" s="40" t="s">
        <v>2967</v>
      </c>
      <c r="C145" s="94">
        <v>3</v>
      </c>
      <c r="D145" s="41">
        <f t="shared" ref="D145:D188" si="242">BC145+BK145</f>
        <v>921</v>
      </c>
      <c r="E145" s="41">
        <f t="shared" ref="E145:E188" si="243">BD145+BL145</f>
        <v>0</v>
      </c>
      <c r="F145" s="41">
        <f t="shared" ref="F145:F188" si="244">BE145+BM145</f>
        <v>921</v>
      </c>
      <c r="G145" s="41">
        <f t="shared" ref="G145:G188" si="245">BF145+BN145</f>
        <v>0</v>
      </c>
      <c r="H145" s="41">
        <f t="shared" ref="H145:H188" si="246">BG145+BO145</f>
        <v>921</v>
      </c>
      <c r="I145" s="41">
        <f t="shared" ref="I145:I188" si="247">BH145+BP145</f>
        <v>0</v>
      </c>
      <c r="J145" s="41">
        <f t="shared" ref="J145:J188" si="248">BI145+BQ145</f>
        <v>0</v>
      </c>
      <c r="K145" s="41">
        <f t="shared" ref="K145:K188" si="249">BJ145+BR145</f>
        <v>0</v>
      </c>
      <c r="L145" s="36">
        <f t="shared" si="221"/>
        <v>0</v>
      </c>
      <c r="M145" s="36">
        <f t="shared" si="222"/>
        <v>0</v>
      </c>
      <c r="N145" s="36">
        <f t="shared" si="223"/>
        <v>0</v>
      </c>
      <c r="O145" s="107">
        <f t="shared" si="224"/>
        <v>0</v>
      </c>
      <c r="P145" s="96"/>
      <c r="Q145" s="96">
        <f>SUM(R145:V145)</f>
        <v>0</v>
      </c>
      <c r="R145" s="98"/>
      <c r="S145" s="98">
        <f>SUM(S146:S148)</f>
        <v>0</v>
      </c>
      <c r="T145" s="108"/>
      <c r="U145" s="108"/>
      <c r="V145" s="108"/>
      <c r="W145" s="107">
        <f t="shared" si="226"/>
        <v>0</v>
      </c>
      <c r="X145" s="96"/>
      <c r="Y145" s="96">
        <f>SUM(Z145:AD145)</f>
        <v>0</v>
      </c>
      <c r="Z145" s="98"/>
      <c r="AA145" s="98">
        <f>SUM(AA146:AA148)</f>
        <v>0</v>
      </c>
      <c r="AB145" s="108"/>
      <c r="AC145" s="108"/>
      <c r="AD145" s="108"/>
      <c r="AE145" s="107">
        <f t="shared" si="228"/>
        <v>0</v>
      </c>
      <c r="AF145" s="96"/>
      <c r="AG145" s="96">
        <f>SUM(AH145:AL145)</f>
        <v>0</v>
      </c>
      <c r="AH145" s="98"/>
      <c r="AI145" s="98">
        <f>SUM(AI146:AI148)</f>
        <v>0</v>
      </c>
      <c r="AJ145" s="108"/>
      <c r="AK145" s="108"/>
      <c r="AL145" s="108"/>
      <c r="AM145" s="107">
        <f t="shared" si="230"/>
        <v>72</v>
      </c>
      <c r="AN145" s="96"/>
      <c r="AO145" s="96">
        <f t="shared" si="238"/>
        <v>72</v>
      </c>
      <c r="AP145" s="98"/>
      <c r="AQ145" s="98">
        <f>SUM(AQ146:AQ148)</f>
        <v>72</v>
      </c>
      <c r="AR145" s="108"/>
      <c r="AS145" s="108"/>
      <c r="AT145" s="108"/>
      <c r="AU145" s="107">
        <f t="shared" si="232"/>
        <v>66</v>
      </c>
      <c r="AV145" s="96"/>
      <c r="AW145" s="96">
        <f t="shared" si="239"/>
        <v>66</v>
      </c>
      <c r="AX145" s="98"/>
      <c r="AY145" s="98">
        <f>SUM(AY146:AY148)</f>
        <v>66</v>
      </c>
      <c r="AZ145" s="108"/>
      <c r="BA145" s="108"/>
      <c r="BB145" s="108"/>
      <c r="BC145" s="41">
        <f t="shared" ref="BC145:BC188" si="250">W145+AE145+AM145+AU145</f>
        <v>138</v>
      </c>
      <c r="BD145" s="41">
        <f t="shared" ref="BD145:BD188" si="251">X145+AF145+AN145+AV145</f>
        <v>0</v>
      </c>
      <c r="BE145" s="41">
        <f t="shared" ref="BE145:BE188" si="252">Y145+AG145+AO145+AW145</f>
        <v>138</v>
      </c>
      <c r="BF145" s="41">
        <f t="shared" ref="BF145:BF188" si="253">Z145+AH145+AP145+AX145</f>
        <v>0</v>
      </c>
      <c r="BG145" s="41">
        <f t="shared" ref="BG145:BG188" si="254">AA145+AI145+AQ145+AY145</f>
        <v>138</v>
      </c>
      <c r="BH145" s="41">
        <f t="shared" ref="BH145:BH188" si="255">AB145+AJ145+AR145+AZ145</f>
        <v>0</v>
      </c>
      <c r="BI145" s="41">
        <f t="shared" ref="BI145:BI188" si="256">AC145+AK145+AS145+BA145</f>
        <v>0</v>
      </c>
      <c r="BJ145" s="41">
        <f t="shared" ref="BJ145:BJ188" si="257">AD145+AL145+AT145+BB145</f>
        <v>0</v>
      </c>
      <c r="BK145" s="107">
        <f t="shared" si="235"/>
        <v>783</v>
      </c>
      <c r="BL145" s="96"/>
      <c r="BM145" s="96">
        <f t="shared" si="241"/>
        <v>783</v>
      </c>
      <c r="BN145" s="98"/>
      <c r="BO145" s="257">
        <v>783</v>
      </c>
      <c r="BP145" s="108"/>
      <c r="BQ145" s="108"/>
      <c r="BR145" s="108"/>
      <c r="BS145" s="119"/>
      <c r="BT145" s="223"/>
      <c r="BU145" s="239"/>
      <c r="BV145" s="239"/>
      <c r="BW145" s="239"/>
      <c r="BX145" s="239"/>
      <c r="BY145" s="239"/>
      <c r="BZ145" s="239"/>
      <c r="CA145" s="239"/>
      <c r="CD145" s="86">
        <f t="shared" si="215"/>
        <v>921</v>
      </c>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86">
        <f t="shared" si="216"/>
        <v>921</v>
      </c>
      <c r="EL145" s="86"/>
    </row>
    <row r="146" spans="1:142" ht="20.100000000000001" hidden="1" customHeight="1" outlineLevel="1">
      <c r="A146" s="102" t="s">
        <v>414</v>
      </c>
      <c r="B146" s="40" t="s">
        <v>2386</v>
      </c>
      <c r="C146" s="94"/>
      <c r="D146" s="41">
        <f t="shared" si="242"/>
        <v>46</v>
      </c>
      <c r="E146" s="41">
        <f t="shared" si="243"/>
        <v>0</v>
      </c>
      <c r="F146" s="41">
        <f t="shared" si="244"/>
        <v>46</v>
      </c>
      <c r="G146" s="41">
        <f t="shared" si="245"/>
        <v>0</v>
      </c>
      <c r="H146" s="41">
        <f t="shared" si="246"/>
        <v>46</v>
      </c>
      <c r="I146" s="41">
        <f t="shared" si="247"/>
        <v>0</v>
      </c>
      <c r="J146" s="41">
        <f t="shared" si="248"/>
        <v>0</v>
      </c>
      <c r="K146" s="41">
        <f t="shared" si="249"/>
        <v>0</v>
      </c>
      <c r="L146" s="36">
        <f t="shared" si="221"/>
        <v>0</v>
      </c>
      <c r="M146" s="36">
        <f t="shared" si="222"/>
        <v>0</v>
      </c>
      <c r="N146" s="36">
        <f t="shared" si="223"/>
        <v>0</v>
      </c>
      <c r="O146" s="107">
        <f t="shared" si="224"/>
        <v>0</v>
      </c>
      <c r="P146" s="96"/>
      <c r="Q146" s="96"/>
      <c r="R146" s="98"/>
      <c r="S146" s="98"/>
      <c r="T146" s="96"/>
      <c r="U146" s="96"/>
      <c r="V146" s="96"/>
      <c r="W146" s="107">
        <f t="shared" si="226"/>
        <v>0</v>
      </c>
      <c r="X146" s="96"/>
      <c r="Y146" s="96"/>
      <c r="Z146" s="98"/>
      <c r="AA146" s="98"/>
      <c r="AB146" s="96"/>
      <c r="AC146" s="96"/>
      <c r="AD146" s="96"/>
      <c r="AE146" s="107">
        <f t="shared" si="228"/>
        <v>0</v>
      </c>
      <c r="AF146" s="96"/>
      <c r="AG146" s="96"/>
      <c r="AH146" s="98"/>
      <c r="AI146" s="98"/>
      <c r="AJ146" s="96"/>
      <c r="AK146" s="96"/>
      <c r="AL146" s="96"/>
      <c r="AM146" s="107">
        <f t="shared" si="230"/>
        <v>24</v>
      </c>
      <c r="AN146" s="96"/>
      <c r="AO146" s="96">
        <f t="shared" si="238"/>
        <v>24</v>
      </c>
      <c r="AP146" s="98"/>
      <c r="AQ146" s="98">
        <v>24</v>
      </c>
      <c r="AR146" s="96"/>
      <c r="AS146" s="96"/>
      <c r="AT146" s="96"/>
      <c r="AU146" s="107">
        <f t="shared" si="232"/>
        <v>22</v>
      </c>
      <c r="AV146" s="96"/>
      <c r="AW146" s="96">
        <f t="shared" si="239"/>
        <v>22</v>
      </c>
      <c r="AX146" s="98"/>
      <c r="AY146" s="98">
        <v>22</v>
      </c>
      <c r="AZ146" s="96"/>
      <c r="BA146" s="96"/>
      <c r="BB146" s="96"/>
      <c r="BC146" s="41">
        <f t="shared" si="250"/>
        <v>46</v>
      </c>
      <c r="BD146" s="41">
        <f t="shared" si="251"/>
        <v>0</v>
      </c>
      <c r="BE146" s="41">
        <f t="shared" si="252"/>
        <v>46</v>
      </c>
      <c r="BF146" s="41">
        <f t="shared" si="253"/>
        <v>0</v>
      </c>
      <c r="BG146" s="41">
        <f t="shared" si="254"/>
        <v>46</v>
      </c>
      <c r="BH146" s="41">
        <f t="shared" si="255"/>
        <v>0</v>
      </c>
      <c r="BI146" s="41">
        <f t="shared" si="256"/>
        <v>0</v>
      </c>
      <c r="BJ146" s="41">
        <f t="shared" si="257"/>
        <v>0</v>
      </c>
      <c r="BK146" s="107">
        <f t="shared" si="235"/>
        <v>0</v>
      </c>
      <c r="BL146" s="96"/>
      <c r="BM146" s="96">
        <f t="shared" si="241"/>
        <v>0</v>
      </c>
      <c r="BN146" s="98"/>
      <c r="BO146" s="257"/>
      <c r="BP146" s="96"/>
      <c r="BQ146" s="96"/>
      <c r="BR146" s="96"/>
      <c r="BS146" s="48"/>
      <c r="BT146" s="222"/>
      <c r="CD146" s="86">
        <f t="shared" si="215"/>
        <v>46</v>
      </c>
      <c r="EH146" s="86">
        <f t="shared" si="216"/>
        <v>46</v>
      </c>
      <c r="EL146" s="86"/>
    </row>
    <row r="147" spans="1:142" ht="20.100000000000001" hidden="1" customHeight="1" outlineLevel="1">
      <c r="A147" s="102" t="s">
        <v>414</v>
      </c>
      <c r="B147" s="40" t="s">
        <v>2906</v>
      </c>
      <c r="C147" s="94"/>
      <c r="D147" s="41">
        <f t="shared" si="242"/>
        <v>46</v>
      </c>
      <c r="E147" s="41">
        <f t="shared" si="243"/>
        <v>0</v>
      </c>
      <c r="F147" s="41">
        <f t="shared" si="244"/>
        <v>46</v>
      </c>
      <c r="G147" s="41">
        <f t="shared" si="245"/>
        <v>0</v>
      </c>
      <c r="H147" s="41">
        <f t="shared" si="246"/>
        <v>46</v>
      </c>
      <c r="I147" s="41">
        <f t="shared" si="247"/>
        <v>0</v>
      </c>
      <c r="J147" s="41">
        <f t="shared" si="248"/>
        <v>0</v>
      </c>
      <c r="K147" s="41">
        <f t="shared" si="249"/>
        <v>0</v>
      </c>
      <c r="L147" s="36">
        <f t="shared" si="221"/>
        <v>0</v>
      </c>
      <c r="M147" s="36">
        <f t="shared" si="222"/>
        <v>0</v>
      </c>
      <c r="N147" s="36">
        <f t="shared" si="223"/>
        <v>0</v>
      </c>
      <c r="O147" s="107">
        <f t="shared" si="224"/>
        <v>0</v>
      </c>
      <c r="P147" s="96"/>
      <c r="Q147" s="96"/>
      <c r="R147" s="98"/>
      <c r="S147" s="98"/>
      <c r="T147" s="96"/>
      <c r="U147" s="96"/>
      <c r="V147" s="96"/>
      <c r="W147" s="107">
        <f t="shared" si="226"/>
        <v>0</v>
      </c>
      <c r="X147" s="96"/>
      <c r="Y147" s="96"/>
      <c r="Z147" s="98"/>
      <c r="AA147" s="98"/>
      <c r="AB147" s="96"/>
      <c r="AC147" s="96"/>
      <c r="AD147" s="96"/>
      <c r="AE147" s="107">
        <f t="shared" si="228"/>
        <v>0</v>
      </c>
      <c r="AF147" s="96"/>
      <c r="AG147" s="96"/>
      <c r="AH147" s="98"/>
      <c r="AI147" s="98"/>
      <c r="AJ147" s="96"/>
      <c r="AK147" s="96"/>
      <c r="AL147" s="96"/>
      <c r="AM147" s="107">
        <f t="shared" si="230"/>
        <v>24</v>
      </c>
      <c r="AN147" s="96"/>
      <c r="AO147" s="96">
        <f t="shared" si="238"/>
        <v>24</v>
      </c>
      <c r="AP147" s="98"/>
      <c r="AQ147" s="98">
        <v>24</v>
      </c>
      <c r="AR147" s="96"/>
      <c r="AS147" s="96"/>
      <c r="AT147" s="96"/>
      <c r="AU147" s="107">
        <f t="shared" si="232"/>
        <v>22</v>
      </c>
      <c r="AV147" s="96"/>
      <c r="AW147" s="96">
        <f t="shared" si="239"/>
        <v>22</v>
      </c>
      <c r="AX147" s="98"/>
      <c r="AY147" s="98">
        <v>22</v>
      </c>
      <c r="AZ147" s="96"/>
      <c r="BA147" s="96"/>
      <c r="BB147" s="96"/>
      <c r="BC147" s="41">
        <f t="shared" si="250"/>
        <v>46</v>
      </c>
      <c r="BD147" s="41">
        <f t="shared" si="251"/>
        <v>0</v>
      </c>
      <c r="BE147" s="41">
        <f t="shared" si="252"/>
        <v>46</v>
      </c>
      <c r="BF147" s="41">
        <f t="shared" si="253"/>
        <v>0</v>
      </c>
      <c r="BG147" s="41">
        <f t="shared" si="254"/>
        <v>46</v>
      </c>
      <c r="BH147" s="41">
        <f t="shared" si="255"/>
        <v>0</v>
      </c>
      <c r="BI147" s="41">
        <f t="shared" si="256"/>
        <v>0</v>
      </c>
      <c r="BJ147" s="41">
        <f t="shared" si="257"/>
        <v>0</v>
      </c>
      <c r="BK147" s="107">
        <f t="shared" si="235"/>
        <v>0</v>
      </c>
      <c r="BL147" s="96"/>
      <c r="BM147" s="96">
        <f t="shared" si="241"/>
        <v>0</v>
      </c>
      <c r="BN147" s="98"/>
      <c r="BO147" s="257"/>
      <c r="BP147" s="96"/>
      <c r="BQ147" s="96"/>
      <c r="BR147" s="96"/>
      <c r="BS147" s="48"/>
      <c r="BT147" s="222"/>
      <c r="CD147" s="86">
        <f t="shared" si="215"/>
        <v>46</v>
      </c>
      <c r="EH147" s="86">
        <f t="shared" si="216"/>
        <v>46</v>
      </c>
      <c r="EL147" s="86"/>
    </row>
    <row r="148" spans="1:142" ht="20.100000000000001" hidden="1" customHeight="1" outlineLevel="1">
      <c r="A148" s="102" t="s">
        <v>414</v>
      </c>
      <c r="B148" s="40" t="s">
        <v>661</v>
      </c>
      <c r="C148" s="94"/>
      <c r="D148" s="41">
        <f t="shared" si="242"/>
        <v>46</v>
      </c>
      <c r="E148" s="41">
        <f t="shared" si="243"/>
        <v>0</v>
      </c>
      <c r="F148" s="41">
        <f t="shared" si="244"/>
        <v>46</v>
      </c>
      <c r="G148" s="41">
        <f t="shared" si="245"/>
        <v>0</v>
      </c>
      <c r="H148" s="41">
        <f t="shared" si="246"/>
        <v>46</v>
      </c>
      <c r="I148" s="41">
        <f t="shared" si="247"/>
        <v>0</v>
      </c>
      <c r="J148" s="41">
        <f t="shared" si="248"/>
        <v>0</v>
      </c>
      <c r="K148" s="41">
        <f t="shared" si="249"/>
        <v>0</v>
      </c>
      <c r="L148" s="36">
        <f t="shared" si="221"/>
        <v>0</v>
      </c>
      <c r="M148" s="36">
        <f t="shared" si="222"/>
        <v>0</v>
      </c>
      <c r="N148" s="36">
        <f t="shared" si="223"/>
        <v>0</v>
      </c>
      <c r="O148" s="107">
        <f t="shared" si="224"/>
        <v>0</v>
      </c>
      <c r="P148" s="96"/>
      <c r="Q148" s="96"/>
      <c r="R148" s="98"/>
      <c r="S148" s="98"/>
      <c r="T148" s="96"/>
      <c r="U148" s="96"/>
      <c r="V148" s="96"/>
      <c r="W148" s="107">
        <f t="shared" si="226"/>
        <v>0</v>
      </c>
      <c r="X148" s="96"/>
      <c r="Y148" s="96"/>
      <c r="Z148" s="98"/>
      <c r="AA148" s="98"/>
      <c r="AB148" s="96"/>
      <c r="AC148" s="96"/>
      <c r="AD148" s="96"/>
      <c r="AE148" s="107">
        <f t="shared" si="228"/>
        <v>0</v>
      </c>
      <c r="AF148" s="96"/>
      <c r="AG148" s="96"/>
      <c r="AH148" s="98"/>
      <c r="AI148" s="98"/>
      <c r="AJ148" s="96"/>
      <c r="AK148" s="96"/>
      <c r="AL148" s="96"/>
      <c r="AM148" s="107">
        <f t="shared" si="230"/>
        <v>24</v>
      </c>
      <c r="AN148" s="96"/>
      <c r="AO148" s="96">
        <f t="shared" si="238"/>
        <v>24</v>
      </c>
      <c r="AP148" s="98"/>
      <c r="AQ148" s="98">
        <v>24</v>
      </c>
      <c r="AR148" s="96"/>
      <c r="AS148" s="96"/>
      <c r="AT148" s="96"/>
      <c r="AU148" s="107">
        <f t="shared" si="232"/>
        <v>22</v>
      </c>
      <c r="AV148" s="96"/>
      <c r="AW148" s="96">
        <f t="shared" si="239"/>
        <v>22</v>
      </c>
      <c r="AX148" s="98"/>
      <c r="AY148" s="98">
        <v>22</v>
      </c>
      <c r="AZ148" s="96"/>
      <c r="BA148" s="96"/>
      <c r="BB148" s="96"/>
      <c r="BC148" s="41">
        <f t="shared" si="250"/>
        <v>46</v>
      </c>
      <c r="BD148" s="41">
        <f t="shared" si="251"/>
        <v>0</v>
      </c>
      <c r="BE148" s="41">
        <f t="shared" si="252"/>
        <v>46</v>
      </c>
      <c r="BF148" s="41">
        <f t="shared" si="253"/>
        <v>0</v>
      </c>
      <c r="BG148" s="41">
        <f t="shared" si="254"/>
        <v>46</v>
      </c>
      <c r="BH148" s="41">
        <f t="shared" si="255"/>
        <v>0</v>
      </c>
      <c r="BI148" s="41">
        <f t="shared" si="256"/>
        <v>0</v>
      </c>
      <c r="BJ148" s="41">
        <f t="shared" si="257"/>
        <v>0</v>
      </c>
      <c r="BK148" s="107">
        <f t="shared" si="235"/>
        <v>0</v>
      </c>
      <c r="BL148" s="96"/>
      <c r="BM148" s="96">
        <f t="shared" si="241"/>
        <v>0</v>
      </c>
      <c r="BN148" s="98"/>
      <c r="BO148" s="257"/>
      <c r="BP148" s="96"/>
      <c r="BQ148" s="96"/>
      <c r="BR148" s="96"/>
      <c r="BS148" s="48"/>
      <c r="BT148" s="222"/>
      <c r="CD148" s="86">
        <f t="shared" si="215"/>
        <v>46</v>
      </c>
      <c r="EH148" s="86">
        <f t="shared" si="216"/>
        <v>46</v>
      </c>
      <c r="EL148" s="86"/>
    </row>
    <row r="149" spans="1:142" ht="20.100000000000001" customHeight="1" collapsed="1">
      <c r="A149" s="102" t="s">
        <v>222</v>
      </c>
      <c r="B149" s="40" t="s">
        <v>97</v>
      </c>
      <c r="C149" s="39">
        <v>3</v>
      </c>
      <c r="D149" s="41">
        <f t="shared" si="242"/>
        <v>314</v>
      </c>
      <c r="E149" s="41">
        <f t="shared" si="243"/>
        <v>0</v>
      </c>
      <c r="F149" s="41">
        <f t="shared" si="244"/>
        <v>314</v>
      </c>
      <c r="G149" s="41">
        <f t="shared" si="245"/>
        <v>0</v>
      </c>
      <c r="H149" s="41">
        <f t="shared" si="246"/>
        <v>314</v>
      </c>
      <c r="I149" s="41">
        <f t="shared" si="247"/>
        <v>0</v>
      </c>
      <c r="J149" s="41">
        <f t="shared" si="248"/>
        <v>0</v>
      </c>
      <c r="K149" s="41">
        <f t="shared" si="249"/>
        <v>0</v>
      </c>
      <c r="L149" s="36">
        <f t="shared" si="221"/>
        <v>0</v>
      </c>
      <c r="M149" s="36">
        <f t="shared" si="222"/>
        <v>0</v>
      </c>
      <c r="N149" s="36">
        <f t="shared" si="223"/>
        <v>0</v>
      </c>
      <c r="O149" s="107">
        <f t="shared" si="224"/>
        <v>0</v>
      </c>
      <c r="P149" s="96"/>
      <c r="Q149" s="96">
        <f>SUM(R149:V149)</f>
        <v>0</v>
      </c>
      <c r="R149" s="98"/>
      <c r="S149" s="98">
        <f>SUM(S150:S152)</f>
        <v>0</v>
      </c>
      <c r="T149" s="96"/>
      <c r="U149" s="96"/>
      <c r="V149" s="96"/>
      <c r="W149" s="107">
        <f t="shared" si="226"/>
        <v>0</v>
      </c>
      <c r="X149" s="96"/>
      <c r="Y149" s="96">
        <f>SUM(Z149:AD149)</f>
        <v>0</v>
      </c>
      <c r="Z149" s="98"/>
      <c r="AA149" s="98">
        <f>SUM(AA150:AA152)</f>
        <v>0</v>
      </c>
      <c r="AB149" s="96"/>
      <c r="AC149" s="96"/>
      <c r="AD149" s="96"/>
      <c r="AE149" s="107">
        <f t="shared" si="228"/>
        <v>0</v>
      </c>
      <c r="AF149" s="96"/>
      <c r="AG149" s="96">
        <f>SUM(AH149:AL149)</f>
        <v>0</v>
      </c>
      <c r="AH149" s="98"/>
      <c r="AI149" s="98">
        <f>SUM(AI150:AI152)</f>
        <v>0</v>
      </c>
      <c r="AJ149" s="96"/>
      <c r="AK149" s="96"/>
      <c r="AL149" s="96"/>
      <c r="AM149" s="107">
        <f t="shared" si="230"/>
        <v>61</v>
      </c>
      <c r="AN149" s="96"/>
      <c r="AO149" s="96">
        <f t="shared" si="238"/>
        <v>61</v>
      </c>
      <c r="AP149" s="98"/>
      <c r="AQ149" s="98">
        <f>SUM(AQ150:AQ152)</f>
        <v>61</v>
      </c>
      <c r="AR149" s="96"/>
      <c r="AS149" s="96"/>
      <c r="AT149" s="96"/>
      <c r="AU149" s="107">
        <f t="shared" si="232"/>
        <v>55</v>
      </c>
      <c r="AV149" s="96"/>
      <c r="AW149" s="96">
        <f t="shared" si="239"/>
        <v>55</v>
      </c>
      <c r="AX149" s="98"/>
      <c r="AY149" s="98">
        <f>SUM(AY150:AY152)</f>
        <v>55</v>
      </c>
      <c r="AZ149" s="96"/>
      <c r="BA149" s="96"/>
      <c r="BB149" s="96"/>
      <c r="BC149" s="41">
        <f t="shared" si="250"/>
        <v>116</v>
      </c>
      <c r="BD149" s="41">
        <f t="shared" si="251"/>
        <v>0</v>
      </c>
      <c r="BE149" s="41">
        <f t="shared" si="252"/>
        <v>116</v>
      </c>
      <c r="BF149" s="41">
        <f t="shared" si="253"/>
        <v>0</v>
      </c>
      <c r="BG149" s="41">
        <f t="shared" si="254"/>
        <v>116</v>
      </c>
      <c r="BH149" s="41">
        <f t="shared" si="255"/>
        <v>0</v>
      </c>
      <c r="BI149" s="41">
        <f t="shared" si="256"/>
        <v>0</v>
      </c>
      <c r="BJ149" s="41">
        <f t="shared" si="257"/>
        <v>0</v>
      </c>
      <c r="BK149" s="107">
        <f t="shared" si="235"/>
        <v>198</v>
      </c>
      <c r="BL149" s="96"/>
      <c r="BM149" s="96">
        <f t="shared" si="241"/>
        <v>198</v>
      </c>
      <c r="BN149" s="98"/>
      <c r="BO149" s="257">
        <v>198</v>
      </c>
      <c r="BP149" s="96"/>
      <c r="BQ149" s="96"/>
      <c r="BR149" s="96"/>
      <c r="BS149" s="48"/>
      <c r="BT149" s="222"/>
      <c r="CD149" s="86">
        <f t="shared" si="215"/>
        <v>314</v>
      </c>
      <c r="EH149" s="86">
        <f t="shared" si="216"/>
        <v>314</v>
      </c>
      <c r="EL149" s="86"/>
    </row>
    <row r="150" spans="1:142" ht="20.100000000000001" hidden="1" customHeight="1" outlineLevel="1">
      <c r="A150" s="102" t="s">
        <v>414</v>
      </c>
      <c r="B150" s="40" t="s">
        <v>2968</v>
      </c>
      <c r="C150" s="94"/>
      <c r="D150" s="41">
        <f t="shared" si="242"/>
        <v>44</v>
      </c>
      <c r="E150" s="41">
        <f t="shared" si="243"/>
        <v>0</v>
      </c>
      <c r="F150" s="41">
        <f t="shared" si="244"/>
        <v>44</v>
      </c>
      <c r="G150" s="41">
        <f t="shared" si="245"/>
        <v>0</v>
      </c>
      <c r="H150" s="41">
        <f t="shared" si="246"/>
        <v>44</v>
      </c>
      <c r="I150" s="41">
        <f t="shared" si="247"/>
        <v>0</v>
      </c>
      <c r="J150" s="41">
        <f t="shared" si="248"/>
        <v>0</v>
      </c>
      <c r="K150" s="41">
        <f t="shared" si="249"/>
        <v>0</v>
      </c>
      <c r="L150" s="36">
        <f t="shared" si="221"/>
        <v>0</v>
      </c>
      <c r="M150" s="36">
        <f t="shared" si="222"/>
        <v>0</v>
      </c>
      <c r="N150" s="36">
        <f t="shared" si="223"/>
        <v>0</v>
      </c>
      <c r="O150" s="107">
        <f t="shared" si="224"/>
        <v>0</v>
      </c>
      <c r="P150" s="96"/>
      <c r="Q150" s="96"/>
      <c r="R150" s="98"/>
      <c r="S150" s="98"/>
      <c r="T150" s="96"/>
      <c r="U150" s="96"/>
      <c r="V150" s="96"/>
      <c r="W150" s="107">
        <f t="shared" si="226"/>
        <v>0</v>
      </c>
      <c r="X150" s="96"/>
      <c r="Y150" s="96"/>
      <c r="Z150" s="98"/>
      <c r="AA150" s="98"/>
      <c r="AB150" s="96"/>
      <c r="AC150" s="96"/>
      <c r="AD150" s="96"/>
      <c r="AE150" s="107">
        <f t="shared" si="228"/>
        <v>0</v>
      </c>
      <c r="AF150" s="96"/>
      <c r="AG150" s="96"/>
      <c r="AH150" s="98"/>
      <c r="AI150" s="98"/>
      <c r="AJ150" s="96"/>
      <c r="AK150" s="96"/>
      <c r="AL150" s="96"/>
      <c r="AM150" s="107">
        <f t="shared" si="230"/>
        <v>23</v>
      </c>
      <c r="AN150" s="96"/>
      <c r="AO150" s="96">
        <f t="shared" si="238"/>
        <v>23</v>
      </c>
      <c r="AP150" s="98"/>
      <c r="AQ150" s="98">
        <v>23</v>
      </c>
      <c r="AR150" s="96"/>
      <c r="AS150" s="96"/>
      <c r="AT150" s="96"/>
      <c r="AU150" s="107">
        <f t="shared" si="232"/>
        <v>21</v>
      </c>
      <c r="AV150" s="96"/>
      <c r="AW150" s="96">
        <f t="shared" si="239"/>
        <v>21</v>
      </c>
      <c r="AX150" s="98"/>
      <c r="AY150" s="98">
        <v>21</v>
      </c>
      <c r="AZ150" s="96"/>
      <c r="BA150" s="96"/>
      <c r="BB150" s="96"/>
      <c r="BC150" s="41">
        <f t="shared" si="250"/>
        <v>44</v>
      </c>
      <c r="BD150" s="41">
        <f t="shared" si="251"/>
        <v>0</v>
      </c>
      <c r="BE150" s="41">
        <f t="shared" si="252"/>
        <v>44</v>
      </c>
      <c r="BF150" s="41">
        <f t="shared" si="253"/>
        <v>0</v>
      </c>
      <c r="BG150" s="41">
        <f t="shared" si="254"/>
        <v>44</v>
      </c>
      <c r="BH150" s="41">
        <f t="shared" si="255"/>
        <v>0</v>
      </c>
      <c r="BI150" s="41">
        <f t="shared" si="256"/>
        <v>0</v>
      </c>
      <c r="BJ150" s="41">
        <f t="shared" si="257"/>
        <v>0</v>
      </c>
      <c r="BK150" s="107">
        <f t="shared" si="235"/>
        <v>0</v>
      </c>
      <c r="BL150" s="96"/>
      <c r="BM150" s="96">
        <f t="shared" si="241"/>
        <v>0</v>
      </c>
      <c r="BN150" s="98"/>
      <c r="BO150" s="257"/>
      <c r="BP150" s="96"/>
      <c r="BQ150" s="96"/>
      <c r="BR150" s="96"/>
      <c r="BS150" s="48"/>
      <c r="BT150" s="222"/>
      <c r="CD150" s="86">
        <f t="shared" si="215"/>
        <v>44</v>
      </c>
      <c r="EH150" s="86">
        <f t="shared" si="216"/>
        <v>44</v>
      </c>
      <c r="EL150" s="86"/>
    </row>
    <row r="151" spans="1:142" ht="20.100000000000001" hidden="1" customHeight="1" outlineLevel="1">
      <c r="A151" s="102" t="s">
        <v>414</v>
      </c>
      <c r="B151" s="40" t="s">
        <v>2051</v>
      </c>
      <c r="C151" s="94"/>
      <c r="D151" s="41">
        <f t="shared" si="242"/>
        <v>36</v>
      </c>
      <c r="E151" s="41">
        <f t="shared" si="243"/>
        <v>0</v>
      </c>
      <c r="F151" s="41">
        <f t="shared" si="244"/>
        <v>36</v>
      </c>
      <c r="G151" s="41">
        <f t="shared" si="245"/>
        <v>0</v>
      </c>
      <c r="H151" s="41">
        <f t="shared" si="246"/>
        <v>36</v>
      </c>
      <c r="I151" s="41">
        <f t="shared" si="247"/>
        <v>0</v>
      </c>
      <c r="J151" s="41">
        <f t="shared" si="248"/>
        <v>0</v>
      </c>
      <c r="K151" s="41">
        <f t="shared" si="249"/>
        <v>0</v>
      </c>
      <c r="L151" s="36">
        <f t="shared" si="221"/>
        <v>0</v>
      </c>
      <c r="M151" s="36">
        <f t="shared" si="222"/>
        <v>0</v>
      </c>
      <c r="N151" s="36">
        <f t="shared" si="223"/>
        <v>0</v>
      </c>
      <c r="O151" s="107">
        <f t="shared" si="224"/>
        <v>0</v>
      </c>
      <c r="P151" s="96"/>
      <c r="Q151" s="96"/>
      <c r="R151" s="98"/>
      <c r="S151" s="98"/>
      <c r="T151" s="96"/>
      <c r="U151" s="96"/>
      <c r="V151" s="96"/>
      <c r="W151" s="107">
        <f t="shared" si="226"/>
        <v>0</v>
      </c>
      <c r="X151" s="96"/>
      <c r="Y151" s="96"/>
      <c r="Z151" s="98"/>
      <c r="AA151" s="98"/>
      <c r="AB151" s="96"/>
      <c r="AC151" s="96"/>
      <c r="AD151" s="96"/>
      <c r="AE151" s="107">
        <f t="shared" si="228"/>
        <v>0</v>
      </c>
      <c r="AF151" s="96"/>
      <c r="AG151" s="96"/>
      <c r="AH151" s="98"/>
      <c r="AI151" s="98"/>
      <c r="AJ151" s="96"/>
      <c r="AK151" s="96"/>
      <c r="AL151" s="96"/>
      <c r="AM151" s="107">
        <f t="shared" si="230"/>
        <v>19</v>
      </c>
      <c r="AN151" s="96"/>
      <c r="AO151" s="96">
        <f t="shared" si="238"/>
        <v>19</v>
      </c>
      <c r="AP151" s="98"/>
      <c r="AQ151" s="98">
        <v>19</v>
      </c>
      <c r="AR151" s="96"/>
      <c r="AS151" s="96"/>
      <c r="AT151" s="96"/>
      <c r="AU151" s="107">
        <f t="shared" si="232"/>
        <v>17</v>
      </c>
      <c r="AV151" s="96"/>
      <c r="AW151" s="96">
        <f t="shared" si="239"/>
        <v>17</v>
      </c>
      <c r="AX151" s="98"/>
      <c r="AY151" s="98">
        <v>17</v>
      </c>
      <c r="AZ151" s="96"/>
      <c r="BA151" s="96"/>
      <c r="BB151" s="96"/>
      <c r="BC151" s="41">
        <f t="shared" si="250"/>
        <v>36</v>
      </c>
      <c r="BD151" s="41">
        <f t="shared" si="251"/>
        <v>0</v>
      </c>
      <c r="BE151" s="41">
        <f t="shared" si="252"/>
        <v>36</v>
      </c>
      <c r="BF151" s="41">
        <f t="shared" si="253"/>
        <v>0</v>
      </c>
      <c r="BG151" s="41">
        <f t="shared" si="254"/>
        <v>36</v>
      </c>
      <c r="BH151" s="41">
        <f t="shared" si="255"/>
        <v>0</v>
      </c>
      <c r="BI151" s="41">
        <f t="shared" si="256"/>
        <v>0</v>
      </c>
      <c r="BJ151" s="41">
        <f t="shared" si="257"/>
        <v>0</v>
      </c>
      <c r="BK151" s="107">
        <f t="shared" si="235"/>
        <v>0</v>
      </c>
      <c r="BL151" s="96"/>
      <c r="BM151" s="96">
        <f t="shared" si="241"/>
        <v>0</v>
      </c>
      <c r="BN151" s="98"/>
      <c r="BO151" s="257"/>
      <c r="BP151" s="96"/>
      <c r="BQ151" s="96"/>
      <c r="BR151" s="96"/>
      <c r="BS151" s="48"/>
      <c r="BT151" s="222"/>
      <c r="CD151" s="86">
        <f t="shared" si="215"/>
        <v>36</v>
      </c>
      <c r="EH151" s="86">
        <f t="shared" si="216"/>
        <v>36</v>
      </c>
      <c r="EL151" s="86"/>
    </row>
    <row r="152" spans="1:142" ht="20.100000000000001" hidden="1" customHeight="1" outlineLevel="1">
      <c r="A152" s="102" t="s">
        <v>414</v>
      </c>
      <c r="B152" s="40" t="s">
        <v>2013</v>
      </c>
      <c r="C152" s="94"/>
      <c r="D152" s="41">
        <f t="shared" si="242"/>
        <v>36</v>
      </c>
      <c r="E152" s="41">
        <f t="shared" si="243"/>
        <v>0</v>
      </c>
      <c r="F152" s="41">
        <f t="shared" si="244"/>
        <v>36</v>
      </c>
      <c r="G152" s="41">
        <f t="shared" si="245"/>
        <v>0</v>
      </c>
      <c r="H152" s="41">
        <f t="shared" si="246"/>
        <v>36</v>
      </c>
      <c r="I152" s="41">
        <f t="shared" si="247"/>
        <v>0</v>
      </c>
      <c r="J152" s="41">
        <f t="shared" si="248"/>
        <v>0</v>
      </c>
      <c r="K152" s="41">
        <f t="shared" si="249"/>
        <v>0</v>
      </c>
      <c r="L152" s="36">
        <f t="shared" si="221"/>
        <v>0</v>
      </c>
      <c r="M152" s="36">
        <f t="shared" si="222"/>
        <v>0</v>
      </c>
      <c r="N152" s="36">
        <f t="shared" si="223"/>
        <v>0</v>
      </c>
      <c r="O152" s="107">
        <f t="shared" si="224"/>
        <v>0</v>
      </c>
      <c r="P152" s="96"/>
      <c r="Q152" s="96"/>
      <c r="R152" s="98"/>
      <c r="S152" s="98"/>
      <c r="T152" s="96"/>
      <c r="U152" s="96"/>
      <c r="V152" s="96"/>
      <c r="W152" s="107">
        <f t="shared" si="226"/>
        <v>0</v>
      </c>
      <c r="X152" s="96"/>
      <c r="Y152" s="96"/>
      <c r="Z152" s="98"/>
      <c r="AA152" s="98"/>
      <c r="AB152" s="96"/>
      <c r="AC152" s="96"/>
      <c r="AD152" s="96"/>
      <c r="AE152" s="107">
        <f t="shared" si="228"/>
        <v>0</v>
      </c>
      <c r="AF152" s="96"/>
      <c r="AG152" s="96"/>
      <c r="AH152" s="98"/>
      <c r="AI152" s="98"/>
      <c r="AJ152" s="96"/>
      <c r="AK152" s="96"/>
      <c r="AL152" s="96"/>
      <c r="AM152" s="107">
        <f t="shared" si="230"/>
        <v>19</v>
      </c>
      <c r="AN152" s="96"/>
      <c r="AO152" s="96">
        <f t="shared" si="238"/>
        <v>19</v>
      </c>
      <c r="AP152" s="98"/>
      <c r="AQ152" s="98">
        <v>19</v>
      </c>
      <c r="AR152" s="96"/>
      <c r="AS152" s="96"/>
      <c r="AT152" s="96"/>
      <c r="AU152" s="107">
        <f t="shared" si="232"/>
        <v>17</v>
      </c>
      <c r="AV152" s="96"/>
      <c r="AW152" s="96">
        <f t="shared" si="239"/>
        <v>17</v>
      </c>
      <c r="AX152" s="98"/>
      <c r="AY152" s="98">
        <v>17</v>
      </c>
      <c r="AZ152" s="96"/>
      <c r="BA152" s="96"/>
      <c r="BB152" s="96"/>
      <c r="BC152" s="41">
        <f t="shared" si="250"/>
        <v>36</v>
      </c>
      <c r="BD152" s="41">
        <f t="shared" si="251"/>
        <v>0</v>
      </c>
      <c r="BE152" s="41">
        <f t="shared" si="252"/>
        <v>36</v>
      </c>
      <c r="BF152" s="41">
        <f t="shared" si="253"/>
        <v>0</v>
      </c>
      <c r="BG152" s="41">
        <f t="shared" si="254"/>
        <v>36</v>
      </c>
      <c r="BH152" s="41">
        <f t="shared" si="255"/>
        <v>0</v>
      </c>
      <c r="BI152" s="41">
        <f t="shared" si="256"/>
        <v>0</v>
      </c>
      <c r="BJ152" s="41">
        <f t="shared" si="257"/>
        <v>0</v>
      </c>
      <c r="BK152" s="107">
        <f t="shared" si="235"/>
        <v>0</v>
      </c>
      <c r="BL152" s="96"/>
      <c r="BM152" s="96">
        <f t="shared" si="241"/>
        <v>0</v>
      </c>
      <c r="BN152" s="98"/>
      <c r="BO152" s="257"/>
      <c r="BP152" s="96"/>
      <c r="BQ152" s="96"/>
      <c r="BR152" s="96"/>
      <c r="BS152" s="48"/>
      <c r="BT152" s="222"/>
      <c r="CD152" s="86">
        <f t="shared" si="215"/>
        <v>36</v>
      </c>
      <c r="EH152" s="86">
        <f t="shared" si="216"/>
        <v>36</v>
      </c>
      <c r="EL152" s="86"/>
    </row>
    <row r="153" spans="1:142" ht="20.100000000000001" customHeight="1" collapsed="1">
      <c r="A153" s="102" t="s">
        <v>222</v>
      </c>
      <c r="B153" s="40" t="s">
        <v>63</v>
      </c>
      <c r="C153" s="39">
        <v>5</v>
      </c>
      <c r="D153" s="41">
        <f t="shared" si="242"/>
        <v>919</v>
      </c>
      <c r="E153" s="41">
        <f t="shared" si="243"/>
        <v>0</v>
      </c>
      <c r="F153" s="41">
        <f t="shared" si="244"/>
        <v>919</v>
      </c>
      <c r="G153" s="41">
        <f t="shared" si="245"/>
        <v>0</v>
      </c>
      <c r="H153" s="41">
        <f t="shared" si="246"/>
        <v>919</v>
      </c>
      <c r="I153" s="41">
        <f t="shared" si="247"/>
        <v>0</v>
      </c>
      <c r="J153" s="41">
        <f t="shared" si="248"/>
        <v>0</v>
      </c>
      <c r="K153" s="41">
        <f t="shared" si="249"/>
        <v>0</v>
      </c>
      <c r="L153" s="36">
        <f t="shared" si="221"/>
        <v>0</v>
      </c>
      <c r="M153" s="36">
        <f t="shared" si="222"/>
        <v>0</v>
      </c>
      <c r="N153" s="36">
        <f t="shared" si="223"/>
        <v>0</v>
      </c>
      <c r="O153" s="107">
        <f t="shared" si="224"/>
        <v>0</v>
      </c>
      <c r="P153" s="96"/>
      <c r="Q153" s="96">
        <f>SUM(R153:V153)</f>
        <v>0</v>
      </c>
      <c r="R153" s="98"/>
      <c r="S153" s="98">
        <f>SUM(S154:S158)</f>
        <v>0</v>
      </c>
      <c r="T153" s="96"/>
      <c r="U153" s="96"/>
      <c r="V153" s="96"/>
      <c r="W153" s="107">
        <f t="shared" si="226"/>
        <v>0</v>
      </c>
      <c r="X153" s="96"/>
      <c r="Y153" s="96">
        <f>SUM(Z153:AD153)</f>
        <v>0</v>
      </c>
      <c r="Z153" s="98"/>
      <c r="AA153" s="98">
        <f>SUM(AA154:AA158)</f>
        <v>0</v>
      </c>
      <c r="AB153" s="96"/>
      <c r="AC153" s="96"/>
      <c r="AD153" s="96"/>
      <c r="AE153" s="107">
        <f t="shared" si="228"/>
        <v>0</v>
      </c>
      <c r="AF153" s="96"/>
      <c r="AG153" s="96">
        <f>SUM(AH153:AL153)</f>
        <v>0</v>
      </c>
      <c r="AH153" s="98"/>
      <c r="AI153" s="98">
        <f>SUM(AI154:AI158)</f>
        <v>0</v>
      </c>
      <c r="AJ153" s="96"/>
      <c r="AK153" s="96"/>
      <c r="AL153" s="96"/>
      <c r="AM153" s="107">
        <f t="shared" si="230"/>
        <v>453</v>
      </c>
      <c r="AN153" s="96"/>
      <c r="AO153" s="96">
        <f t="shared" si="238"/>
        <v>453</v>
      </c>
      <c r="AP153" s="98"/>
      <c r="AQ153" s="98">
        <f>SUM(AQ154:AQ158)</f>
        <v>453</v>
      </c>
      <c r="AR153" s="96"/>
      <c r="AS153" s="96"/>
      <c r="AT153" s="96"/>
      <c r="AU153" s="107">
        <f t="shared" si="232"/>
        <v>100</v>
      </c>
      <c r="AV153" s="96"/>
      <c r="AW153" s="96">
        <f t="shared" si="239"/>
        <v>100</v>
      </c>
      <c r="AX153" s="98"/>
      <c r="AY153" s="98">
        <f>SUM(AY154:AY158)</f>
        <v>100</v>
      </c>
      <c r="AZ153" s="96"/>
      <c r="BA153" s="96"/>
      <c r="BB153" s="96"/>
      <c r="BC153" s="41">
        <f t="shared" si="250"/>
        <v>553</v>
      </c>
      <c r="BD153" s="41">
        <f t="shared" si="251"/>
        <v>0</v>
      </c>
      <c r="BE153" s="41">
        <f t="shared" si="252"/>
        <v>553</v>
      </c>
      <c r="BF153" s="41">
        <f t="shared" si="253"/>
        <v>0</v>
      </c>
      <c r="BG153" s="41">
        <f t="shared" si="254"/>
        <v>553</v>
      </c>
      <c r="BH153" s="41">
        <f t="shared" si="255"/>
        <v>0</v>
      </c>
      <c r="BI153" s="41">
        <f t="shared" si="256"/>
        <v>0</v>
      </c>
      <c r="BJ153" s="41">
        <f t="shared" si="257"/>
        <v>0</v>
      </c>
      <c r="BK153" s="107">
        <f t="shared" si="235"/>
        <v>366</v>
      </c>
      <c r="BL153" s="96"/>
      <c r="BM153" s="96">
        <f t="shared" si="241"/>
        <v>366</v>
      </c>
      <c r="BN153" s="98"/>
      <c r="BO153" s="257">
        <v>366</v>
      </c>
      <c r="BP153" s="96"/>
      <c r="BQ153" s="96"/>
      <c r="BR153" s="96"/>
      <c r="BS153" s="48"/>
      <c r="BT153" s="222"/>
      <c r="CD153" s="86">
        <f t="shared" si="215"/>
        <v>919</v>
      </c>
      <c r="EH153" s="86">
        <f t="shared" si="216"/>
        <v>919</v>
      </c>
      <c r="EL153" s="86"/>
    </row>
    <row r="154" spans="1:142" ht="20.100000000000001" hidden="1" customHeight="1" outlineLevel="1">
      <c r="A154" s="102" t="s">
        <v>414</v>
      </c>
      <c r="B154" s="103" t="s">
        <v>2969</v>
      </c>
      <c r="C154" s="94"/>
      <c r="D154" s="41">
        <f t="shared" si="242"/>
        <v>39</v>
      </c>
      <c r="E154" s="41">
        <f t="shared" si="243"/>
        <v>0</v>
      </c>
      <c r="F154" s="41">
        <f t="shared" si="244"/>
        <v>39</v>
      </c>
      <c r="G154" s="41">
        <f t="shared" si="245"/>
        <v>0</v>
      </c>
      <c r="H154" s="41">
        <f t="shared" si="246"/>
        <v>39</v>
      </c>
      <c r="I154" s="41">
        <f t="shared" si="247"/>
        <v>0</v>
      </c>
      <c r="J154" s="41">
        <f t="shared" si="248"/>
        <v>0</v>
      </c>
      <c r="K154" s="41">
        <f t="shared" si="249"/>
        <v>0</v>
      </c>
      <c r="L154" s="36">
        <f t="shared" si="221"/>
        <v>0</v>
      </c>
      <c r="M154" s="36">
        <f t="shared" si="222"/>
        <v>0</v>
      </c>
      <c r="N154" s="36">
        <f t="shared" si="223"/>
        <v>0</v>
      </c>
      <c r="O154" s="107">
        <f t="shared" si="224"/>
        <v>0</v>
      </c>
      <c r="P154" s="96"/>
      <c r="Q154" s="96"/>
      <c r="R154" s="98"/>
      <c r="S154" s="98"/>
      <c r="T154" s="96"/>
      <c r="U154" s="96"/>
      <c r="V154" s="96"/>
      <c r="W154" s="107">
        <f t="shared" si="226"/>
        <v>0</v>
      </c>
      <c r="X154" s="96"/>
      <c r="Y154" s="96"/>
      <c r="Z154" s="98"/>
      <c r="AA154" s="98"/>
      <c r="AB154" s="96"/>
      <c r="AC154" s="96"/>
      <c r="AD154" s="96"/>
      <c r="AE154" s="107">
        <f t="shared" si="228"/>
        <v>0</v>
      </c>
      <c r="AF154" s="96"/>
      <c r="AG154" s="96"/>
      <c r="AH154" s="98"/>
      <c r="AI154" s="98"/>
      <c r="AJ154" s="96"/>
      <c r="AK154" s="96"/>
      <c r="AL154" s="96"/>
      <c r="AM154" s="107">
        <f t="shared" si="230"/>
        <v>21</v>
      </c>
      <c r="AN154" s="96"/>
      <c r="AO154" s="96">
        <f t="shared" si="238"/>
        <v>21</v>
      </c>
      <c r="AP154" s="98"/>
      <c r="AQ154" s="98">
        <v>21</v>
      </c>
      <c r="AR154" s="96"/>
      <c r="AS154" s="96"/>
      <c r="AT154" s="96"/>
      <c r="AU154" s="107">
        <f t="shared" si="232"/>
        <v>18</v>
      </c>
      <c r="AV154" s="96"/>
      <c r="AW154" s="96">
        <f t="shared" si="239"/>
        <v>18</v>
      </c>
      <c r="AX154" s="98"/>
      <c r="AY154" s="98">
        <v>18</v>
      </c>
      <c r="AZ154" s="96"/>
      <c r="BA154" s="96"/>
      <c r="BB154" s="96"/>
      <c r="BC154" s="41">
        <f t="shared" si="250"/>
        <v>39</v>
      </c>
      <c r="BD154" s="41">
        <f t="shared" si="251"/>
        <v>0</v>
      </c>
      <c r="BE154" s="41">
        <f t="shared" si="252"/>
        <v>39</v>
      </c>
      <c r="BF154" s="41">
        <f t="shared" si="253"/>
        <v>0</v>
      </c>
      <c r="BG154" s="41">
        <f t="shared" si="254"/>
        <v>39</v>
      </c>
      <c r="BH154" s="41">
        <f t="shared" si="255"/>
        <v>0</v>
      </c>
      <c r="BI154" s="41">
        <f t="shared" si="256"/>
        <v>0</v>
      </c>
      <c r="BJ154" s="41">
        <f t="shared" si="257"/>
        <v>0</v>
      </c>
      <c r="BK154" s="107">
        <f t="shared" si="235"/>
        <v>0</v>
      </c>
      <c r="BL154" s="96"/>
      <c r="BM154" s="96">
        <f t="shared" si="241"/>
        <v>0</v>
      </c>
      <c r="BN154" s="98"/>
      <c r="BO154" s="257"/>
      <c r="BP154" s="96"/>
      <c r="BQ154" s="96"/>
      <c r="BR154" s="96"/>
      <c r="BS154" s="48"/>
      <c r="BT154" s="222"/>
      <c r="CD154" s="86">
        <f t="shared" si="215"/>
        <v>39</v>
      </c>
      <c r="EH154" s="86">
        <f t="shared" si="216"/>
        <v>39</v>
      </c>
      <c r="EL154" s="86"/>
    </row>
    <row r="155" spans="1:142" ht="20.100000000000001" hidden="1" customHeight="1" outlineLevel="1">
      <c r="A155" s="102" t="s">
        <v>414</v>
      </c>
      <c r="B155" s="103" t="s">
        <v>1792</v>
      </c>
      <c r="C155" s="94"/>
      <c r="D155" s="41">
        <f t="shared" si="242"/>
        <v>39</v>
      </c>
      <c r="E155" s="41">
        <f t="shared" si="243"/>
        <v>0</v>
      </c>
      <c r="F155" s="41">
        <f t="shared" si="244"/>
        <v>39</v>
      </c>
      <c r="G155" s="41">
        <f t="shared" si="245"/>
        <v>0</v>
      </c>
      <c r="H155" s="41">
        <f t="shared" si="246"/>
        <v>39</v>
      </c>
      <c r="I155" s="41">
        <f t="shared" si="247"/>
        <v>0</v>
      </c>
      <c r="J155" s="41">
        <f t="shared" si="248"/>
        <v>0</v>
      </c>
      <c r="K155" s="41">
        <f t="shared" si="249"/>
        <v>0</v>
      </c>
      <c r="L155" s="36">
        <f t="shared" si="221"/>
        <v>0</v>
      </c>
      <c r="M155" s="36">
        <f t="shared" si="222"/>
        <v>0</v>
      </c>
      <c r="N155" s="36">
        <f t="shared" si="223"/>
        <v>0</v>
      </c>
      <c r="O155" s="107">
        <f t="shared" si="224"/>
        <v>0</v>
      </c>
      <c r="P155" s="96"/>
      <c r="Q155" s="96"/>
      <c r="R155" s="98"/>
      <c r="S155" s="98"/>
      <c r="T155" s="96"/>
      <c r="U155" s="96"/>
      <c r="V155" s="96"/>
      <c r="W155" s="107">
        <f t="shared" si="226"/>
        <v>0</v>
      </c>
      <c r="X155" s="96"/>
      <c r="Y155" s="96"/>
      <c r="Z155" s="98"/>
      <c r="AA155" s="98"/>
      <c r="AB155" s="96"/>
      <c r="AC155" s="96"/>
      <c r="AD155" s="96"/>
      <c r="AE155" s="107">
        <f t="shared" si="228"/>
        <v>0</v>
      </c>
      <c r="AF155" s="96"/>
      <c r="AG155" s="96"/>
      <c r="AH155" s="98"/>
      <c r="AI155" s="98"/>
      <c r="AJ155" s="96"/>
      <c r="AK155" s="96"/>
      <c r="AL155" s="96"/>
      <c r="AM155" s="107">
        <f t="shared" si="230"/>
        <v>21</v>
      </c>
      <c r="AN155" s="96"/>
      <c r="AO155" s="96">
        <f t="shared" si="238"/>
        <v>21</v>
      </c>
      <c r="AP155" s="98"/>
      <c r="AQ155" s="98">
        <v>21</v>
      </c>
      <c r="AR155" s="96"/>
      <c r="AS155" s="96"/>
      <c r="AT155" s="96"/>
      <c r="AU155" s="107">
        <f t="shared" si="232"/>
        <v>18</v>
      </c>
      <c r="AV155" s="96"/>
      <c r="AW155" s="96">
        <f t="shared" si="239"/>
        <v>18</v>
      </c>
      <c r="AX155" s="98"/>
      <c r="AY155" s="98">
        <v>18</v>
      </c>
      <c r="AZ155" s="96"/>
      <c r="BA155" s="96"/>
      <c r="BB155" s="96"/>
      <c r="BC155" s="41">
        <f t="shared" si="250"/>
        <v>39</v>
      </c>
      <c r="BD155" s="41">
        <f t="shared" si="251"/>
        <v>0</v>
      </c>
      <c r="BE155" s="41">
        <f t="shared" si="252"/>
        <v>39</v>
      </c>
      <c r="BF155" s="41">
        <f t="shared" si="253"/>
        <v>0</v>
      </c>
      <c r="BG155" s="41">
        <f t="shared" si="254"/>
        <v>39</v>
      </c>
      <c r="BH155" s="41">
        <f t="shared" si="255"/>
        <v>0</v>
      </c>
      <c r="BI155" s="41">
        <f t="shared" si="256"/>
        <v>0</v>
      </c>
      <c r="BJ155" s="41">
        <f t="shared" si="257"/>
        <v>0</v>
      </c>
      <c r="BK155" s="107">
        <f t="shared" si="235"/>
        <v>0</v>
      </c>
      <c r="BL155" s="96"/>
      <c r="BM155" s="96">
        <f t="shared" si="241"/>
        <v>0</v>
      </c>
      <c r="BN155" s="98"/>
      <c r="BO155" s="257"/>
      <c r="BP155" s="96"/>
      <c r="BQ155" s="96"/>
      <c r="BR155" s="96"/>
      <c r="BS155" s="48"/>
      <c r="BT155" s="222"/>
      <c r="CD155" s="86">
        <f t="shared" si="215"/>
        <v>39</v>
      </c>
      <c r="EH155" s="86">
        <f t="shared" si="216"/>
        <v>39</v>
      </c>
      <c r="EL155" s="86"/>
    </row>
    <row r="156" spans="1:142" ht="20.100000000000001" hidden="1" customHeight="1" outlineLevel="1">
      <c r="A156" s="102" t="s">
        <v>414</v>
      </c>
      <c r="B156" s="103" t="s">
        <v>2970</v>
      </c>
      <c r="C156" s="94"/>
      <c r="D156" s="41">
        <f t="shared" si="242"/>
        <v>39</v>
      </c>
      <c r="E156" s="41">
        <f t="shared" si="243"/>
        <v>0</v>
      </c>
      <c r="F156" s="41">
        <f t="shared" si="244"/>
        <v>39</v>
      </c>
      <c r="G156" s="41">
        <f t="shared" si="245"/>
        <v>0</v>
      </c>
      <c r="H156" s="41">
        <f t="shared" si="246"/>
        <v>39</v>
      </c>
      <c r="I156" s="41">
        <f t="shared" si="247"/>
        <v>0</v>
      </c>
      <c r="J156" s="41">
        <f t="shared" si="248"/>
        <v>0</v>
      </c>
      <c r="K156" s="41">
        <f t="shared" si="249"/>
        <v>0</v>
      </c>
      <c r="L156" s="36">
        <f t="shared" si="221"/>
        <v>0</v>
      </c>
      <c r="M156" s="36">
        <f t="shared" si="222"/>
        <v>0</v>
      </c>
      <c r="N156" s="36">
        <f t="shared" si="223"/>
        <v>0</v>
      </c>
      <c r="O156" s="107">
        <f t="shared" si="224"/>
        <v>0</v>
      </c>
      <c r="P156" s="96"/>
      <c r="Q156" s="96"/>
      <c r="R156" s="98"/>
      <c r="S156" s="98"/>
      <c r="T156" s="96"/>
      <c r="U156" s="96"/>
      <c r="V156" s="96"/>
      <c r="W156" s="107">
        <f t="shared" si="226"/>
        <v>0</v>
      </c>
      <c r="X156" s="96"/>
      <c r="Y156" s="96"/>
      <c r="Z156" s="98"/>
      <c r="AA156" s="98"/>
      <c r="AB156" s="96"/>
      <c r="AC156" s="96"/>
      <c r="AD156" s="96"/>
      <c r="AE156" s="107">
        <f t="shared" si="228"/>
        <v>0</v>
      </c>
      <c r="AF156" s="96"/>
      <c r="AG156" s="96"/>
      <c r="AH156" s="98"/>
      <c r="AI156" s="98"/>
      <c r="AJ156" s="96"/>
      <c r="AK156" s="96"/>
      <c r="AL156" s="96"/>
      <c r="AM156" s="107">
        <f t="shared" si="230"/>
        <v>21</v>
      </c>
      <c r="AN156" s="96"/>
      <c r="AO156" s="96">
        <f t="shared" si="238"/>
        <v>21</v>
      </c>
      <c r="AP156" s="98"/>
      <c r="AQ156" s="98">
        <v>21</v>
      </c>
      <c r="AR156" s="96"/>
      <c r="AS156" s="96"/>
      <c r="AT156" s="96"/>
      <c r="AU156" s="107">
        <f t="shared" si="232"/>
        <v>18</v>
      </c>
      <c r="AV156" s="96"/>
      <c r="AW156" s="96">
        <f t="shared" si="239"/>
        <v>18</v>
      </c>
      <c r="AX156" s="98"/>
      <c r="AY156" s="98">
        <v>18</v>
      </c>
      <c r="AZ156" s="96"/>
      <c r="BA156" s="96"/>
      <c r="BB156" s="96"/>
      <c r="BC156" s="41">
        <f t="shared" si="250"/>
        <v>39</v>
      </c>
      <c r="BD156" s="41">
        <f t="shared" si="251"/>
        <v>0</v>
      </c>
      <c r="BE156" s="41">
        <f t="shared" si="252"/>
        <v>39</v>
      </c>
      <c r="BF156" s="41">
        <f t="shared" si="253"/>
        <v>0</v>
      </c>
      <c r="BG156" s="41">
        <f t="shared" si="254"/>
        <v>39</v>
      </c>
      <c r="BH156" s="41">
        <f t="shared" si="255"/>
        <v>0</v>
      </c>
      <c r="BI156" s="41">
        <f t="shared" si="256"/>
        <v>0</v>
      </c>
      <c r="BJ156" s="41">
        <f t="shared" si="257"/>
        <v>0</v>
      </c>
      <c r="BK156" s="107">
        <f t="shared" si="235"/>
        <v>0</v>
      </c>
      <c r="BL156" s="96"/>
      <c r="BM156" s="96">
        <f t="shared" si="241"/>
        <v>0</v>
      </c>
      <c r="BN156" s="98"/>
      <c r="BO156" s="257"/>
      <c r="BP156" s="96"/>
      <c r="BQ156" s="96"/>
      <c r="BR156" s="96"/>
      <c r="BS156" s="48"/>
      <c r="BT156" s="222"/>
      <c r="CD156" s="86">
        <f t="shared" si="215"/>
        <v>39</v>
      </c>
      <c r="EH156" s="86">
        <f t="shared" si="216"/>
        <v>39</v>
      </c>
      <c r="EL156" s="86"/>
    </row>
    <row r="157" spans="1:142" ht="20.100000000000001" hidden="1" customHeight="1" outlineLevel="1">
      <c r="A157" s="102" t="s">
        <v>414</v>
      </c>
      <c r="B157" s="103" t="s">
        <v>1815</v>
      </c>
      <c r="C157" s="94"/>
      <c r="D157" s="41">
        <f t="shared" si="242"/>
        <v>48</v>
      </c>
      <c r="E157" s="41">
        <f t="shared" si="243"/>
        <v>0</v>
      </c>
      <c r="F157" s="41">
        <f t="shared" si="244"/>
        <v>48</v>
      </c>
      <c r="G157" s="41">
        <f t="shared" si="245"/>
        <v>0</v>
      </c>
      <c r="H157" s="41">
        <f t="shared" si="246"/>
        <v>48</v>
      </c>
      <c r="I157" s="41">
        <f t="shared" si="247"/>
        <v>0</v>
      </c>
      <c r="J157" s="41">
        <f t="shared" si="248"/>
        <v>0</v>
      </c>
      <c r="K157" s="41">
        <f t="shared" si="249"/>
        <v>0</v>
      </c>
      <c r="L157" s="36">
        <f t="shared" si="221"/>
        <v>0</v>
      </c>
      <c r="M157" s="36">
        <f t="shared" si="222"/>
        <v>0</v>
      </c>
      <c r="N157" s="36">
        <f t="shared" si="223"/>
        <v>0</v>
      </c>
      <c r="O157" s="107">
        <f t="shared" si="224"/>
        <v>0</v>
      </c>
      <c r="P157" s="96"/>
      <c r="Q157" s="96"/>
      <c r="R157" s="98"/>
      <c r="S157" s="98"/>
      <c r="T157" s="96"/>
      <c r="U157" s="96"/>
      <c r="V157" s="96"/>
      <c r="W157" s="107">
        <f t="shared" si="226"/>
        <v>0</v>
      </c>
      <c r="X157" s="96"/>
      <c r="Y157" s="96"/>
      <c r="Z157" s="98"/>
      <c r="AA157" s="98"/>
      <c r="AB157" s="96"/>
      <c r="AC157" s="96"/>
      <c r="AD157" s="96"/>
      <c r="AE157" s="107">
        <f t="shared" si="228"/>
        <v>0</v>
      </c>
      <c r="AF157" s="96"/>
      <c r="AG157" s="96"/>
      <c r="AH157" s="98"/>
      <c r="AI157" s="98"/>
      <c r="AJ157" s="96"/>
      <c r="AK157" s="96"/>
      <c r="AL157" s="96"/>
      <c r="AM157" s="107">
        <f t="shared" si="230"/>
        <v>25</v>
      </c>
      <c r="AN157" s="96"/>
      <c r="AO157" s="96">
        <f t="shared" si="238"/>
        <v>25</v>
      </c>
      <c r="AP157" s="98"/>
      <c r="AQ157" s="98">
        <v>25</v>
      </c>
      <c r="AR157" s="96"/>
      <c r="AS157" s="96"/>
      <c r="AT157" s="96"/>
      <c r="AU157" s="107">
        <f t="shared" si="232"/>
        <v>23</v>
      </c>
      <c r="AV157" s="96"/>
      <c r="AW157" s="96">
        <f t="shared" si="239"/>
        <v>23</v>
      </c>
      <c r="AX157" s="98"/>
      <c r="AY157" s="98">
        <v>23</v>
      </c>
      <c r="AZ157" s="96"/>
      <c r="BA157" s="96"/>
      <c r="BB157" s="96"/>
      <c r="BC157" s="41">
        <f t="shared" si="250"/>
        <v>48</v>
      </c>
      <c r="BD157" s="41">
        <f t="shared" si="251"/>
        <v>0</v>
      </c>
      <c r="BE157" s="41">
        <f t="shared" si="252"/>
        <v>48</v>
      </c>
      <c r="BF157" s="41">
        <f t="shared" si="253"/>
        <v>0</v>
      </c>
      <c r="BG157" s="41">
        <f t="shared" si="254"/>
        <v>48</v>
      </c>
      <c r="BH157" s="41">
        <f t="shared" si="255"/>
        <v>0</v>
      </c>
      <c r="BI157" s="41">
        <f t="shared" si="256"/>
        <v>0</v>
      </c>
      <c r="BJ157" s="41">
        <f t="shared" si="257"/>
        <v>0</v>
      </c>
      <c r="BK157" s="107">
        <f t="shared" si="235"/>
        <v>0</v>
      </c>
      <c r="BL157" s="96"/>
      <c r="BM157" s="96">
        <f t="shared" si="241"/>
        <v>0</v>
      </c>
      <c r="BN157" s="98"/>
      <c r="BO157" s="257"/>
      <c r="BP157" s="96"/>
      <c r="BQ157" s="96"/>
      <c r="BR157" s="96"/>
      <c r="BS157" s="48"/>
      <c r="BT157" s="222"/>
      <c r="CD157" s="86">
        <f t="shared" si="215"/>
        <v>48</v>
      </c>
      <c r="EH157" s="86">
        <f t="shared" si="216"/>
        <v>48</v>
      </c>
      <c r="EL157" s="86"/>
    </row>
    <row r="158" spans="1:142" ht="20.100000000000001" hidden="1" customHeight="1" outlineLevel="1">
      <c r="A158" s="102" t="s">
        <v>414</v>
      </c>
      <c r="B158" s="103" t="s">
        <v>1924</v>
      </c>
      <c r="C158" s="94"/>
      <c r="D158" s="41">
        <f t="shared" si="242"/>
        <v>388</v>
      </c>
      <c r="E158" s="41">
        <f t="shared" si="243"/>
        <v>0</v>
      </c>
      <c r="F158" s="41">
        <f t="shared" si="244"/>
        <v>388</v>
      </c>
      <c r="G158" s="41">
        <f t="shared" si="245"/>
        <v>0</v>
      </c>
      <c r="H158" s="41">
        <f t="shared" si="246"/>
        <v>388</v>
      </c>
      <c r="I158" s="41">
        <f t="shared" si="247"/>
        <v>0</v>
      </c>
      <c r="J158" s="41">
        <f t="shared" si="248"/>
        <v>0</v>
      </c>
      <c r="K158" s="41">
        <f t="shared" si="249"/>
        <v>0</v>
      </c>
      <c r="L158" s="36">
        <f t="shared" si="221"/>
        <v>0</v>
      </c>
      <c r="M158" s="36">
        <f t="shared" si="222"/>
        <v>0</v>
      </c>
      <c r="N158" s="36">
        <f t="shared" si="223"/>
        <v>0</v>
      </c>
      <c r="O158" s="107">
        <f t="shared" si="224"/>
        <v>0</v>
      </c>
      <c r="P158" s="96"/>
      <c r="Q158" s="96"/>
      <c r="R158" s="98"/>
      <c r="S158" s="98"/>
      <c r="T158" s="96"/>
      <c r="U158" s="96"/>
      <c r="V158" s="96"/>
      <c r="W158" s="107">
        <f t="shared" si="226"/>
        <v>0</v>
      </c>
      <c r="X158" s="96"/>
      <c r="Y158" s="96"/>
      <c r="Z158" s="98"/>
      <c r="AA158" s="98"/>
      <c r="AB158" s="96"/>
      <c r="AC158" s="96"/>
      <c r="AD158" s="96"/>
      <c r="AE158" s="107">
        <f t="shared" si="228"/>
        <v>0</v>
      </c>
      <c r="AF158" s="96"/>
      <c r="AG158" s="96"/>
      <c r="AH158" s="98"/>
      <c r="AI158" s="98"/>
      <c r="AJ158" s="96"/>
      <c r="AK158" s="96"/>
      <c r="AL158" s="96"/>
      <c r="AM158" s="107">
        <f t="shared" si="230"/>
        <v>365</v>
      </c>
      <c r="AN158" s="96"/>
      <c r="AO158" s="96">
        <f t="shared" si="238"/>
        <v>365</v>
      </c>
      <c r="AP158" s="98"/>
      <c r="AQ158" s="98">
        <f>25+340</f>
        <v>365</v>
      </c>
      <c r="AR158" s="96"/>
      <c r="AS158" s="96"/>
      <c r="AT158" s="96"/>
      <c r="AU158" s="107">
        <f t="shared" si="232"/>
        <v>23</v>
      </c>
      <c r="AV158" s="96"/>
      <c r="AW158" s="96">
        <f t="shared" si="239"/>
        <v>23</v>
      </c>
      <c r="AX158" s="98"/>
      <c r="AY158" s="98">
        <v>23</v>
      </c>
      <c r="AZ158" s="96"/>
      <c r="BA158" s="96"/>
      <c r="BB158" s="96"/>
      <c r="BC158" s="41">
        <f t="shared" si="250"/>
        <v>388</v>
      </c>
      <c r="BD158" s="41">
        <f t="shared" si="251"/>
        <v>0</v>
      </c>
      <c r="BE158" s="41">
        <f t="shared" si="252"/>
        <v>388</v>
      </c>
      <c r="BF158" s="41">
        <f t="shared" si="253"/>
        <v>0</v>
      </c>
      <c r="BG158" s="41">
        <f t="shared" si="254"/>
        <v>388</v>
      </c>
      <c r="BH158" s="41">
        <f t="shared" si="255"/>
        <v>0</v>
      </c>
      <c r="BI158" s="41">
        <f t="shared" si="256"/>
        <v>0</v>
      </c>
      <c r="BJ158" s="41">
        <f t="shared" si="257"/>
        <v>0</v>
      </c>
      <c r="BK158" s="107">
        <f t="shared" si="235"/>
        <v>0</v>
      </c>
      <c r="BL158" s="96"/>
      <c r="BM158" s="96">
        <f t="shared" si="241"/>
        <v>0</v>
      </c>
      <c r="BN158" s="98"/>
      <c r="BO158" s="257"/>
      <c r="BP158" s="96"/>
      <c r="BQ158" s="96"/>
      <c r="BR158" s="96"/>
      <c r="BS158" s="48"/>
      <c r="BT158" s="222"/>
      <c r="CD158" s="86">
        <f t="shared" si="215"/>
        <v>388</v>
      </c>
      <c r="EH158" s="86">
        <f t="shared" si="216"/>
        <v>388</v>
      </c>
      <c r="EL158" s="86"/>
    </row>
    <row r="159" spans="1:142" ht="20.100000000000001" customHeight="1" collapsed="1">
      <c r="A159" s="102" t="s">
        <v>222</v>
      </c>
      <c r="B159" s="40" t="s">
        <v>52</v>
      </c>
      <c r="C159" s="39">
        <v>7</v>
      </c>
      <c r="D159" s="41">
        <f t="shared" si="242"/>
        <v>1343</v>
      </c>
      <c r="E159" s="41">
        <f t="shared" si="243"/>
        <v>0</v>
      </c>
      <c r="F159" s="41">
        <f t="shared" si="244"/>
        <v>1343</v>
      </c>
      <c r="G159" s="41">
        <f t="shared" si="245"/>
        <v>0</v>
      </c>
      <c r="H159" s="41">
        <f t="shared" si="246"/>
        <v>1343</v>
      </c>
      <c r="I159" s="41">
        <f t="shared" si="247"/>
        <v>0</v>
      </c>
      <c r="J159" s="41">
        <f t="shared" si="248"/>
        <v>0</v>
      </c>
      <c r="K159" s="41">
        <f t="shared" si="249"/>
        <v>0</v>
      </c>
      <c r="L159" s="36">
        <f t="shared" si="221"/>
        <v>0</v>
      </c>
      <c r="M159" s="36">
        <f t="shared" si="222"/>
        <v>0</v>
      </c>
      <c r="N159" s="36">
        <f t="shared" si="223"/>
        <v>0</v>
      </c>
      <c r="O159" s="107">
        <f t="shared" si="224"/>
        <v>0</v>
      </c>
      <c r="P159" s="96"/>
      <c r="Q159" s="96">
        <f>SUM(R159:V159)</f>
        <v>0</v>
      </c>
      <c r="R159" s="98"/>
      <c r="S159" s="98">
        <f>SUM(S160:S166)</f>
        <v>0</v>
      </c>
      <c r="T159" s="96"/>
      <c r="U159" s="96"/>
      <c r="V159" s="96"/>
      <c r="W159" s="107">
        <f t="shared" si="226"/>
        <v>0</v>
      </c>
      <c r="X159" s="96"/>
      <c r="Y159" s="96">
        <f>SUM(Z159:AD159)</f>
        <v>0</v>
      </c>
      <c r="Z159" s="98"/>
      <c r="AA159" s="98">
        <f>SUM(AA160:AA166)</f>
        <v>0</v>
      </c>
      <c r="AB159" s="96"/>
      <c r="AC159" s="96"/>
      <c r="AD159" s="96"/>
      <c r="AE159" s="107">
        <f t="shared" si="228"/>
        <v>0</v>
      </c>
      <c r="AF159" s="96"/>
      <c r="AG159" s="96">
        <f>SUM(AH159:AL159)</f>
        <v>0</v>
      </c>
      <c r="AH159" s="98"/>
      <c r="AI159" s="98">
        <f>SUM(AI160:AI166)</f>
        <v>0</v>
      </c>
      <c r="AJ159" s="96"/>
      <c r="AK159" s="96"/>
      <c r="AL159" s="96"/>
      <c r="AM159" s="107">
        <f t="shared" si="230"/>
        <v>154</v>
      </c>
      <c r="AN159" s="96"/>
      <c r="AO159" s="96">
        <f t="shared" si="238"/>
        <v>154</v>
      </c>
      <c r="AP159" s="98"/>
      <c r="AQ159" s="98">
        <f>SUM(AQ160:AQ166)</f>
        <v>154</v>
      </c>
      <c r="AR159" s="96"/>
      <c r="AS159" s="96"/>
      <c r="AT159" s="96"/>
      <c r="AU159" s="107">
        <f t="shared" si="232"/>
        <v>138</v>
      </c>
      <c r="AV159" s="96"/>
      <c r="AW159" s="96">
        <f t="shared" si="239"/>
        <v>138</v>
      </c>
      <c r="AX159" s="98"/>
      <c r="AY159" s="98">
        <f>SUM(AY160:AY166)</f>
        <v>138</v>
      </c>
      <c r="AZ159" s="96"/>
      <c r="BA159" s="96"/>
      <c r="BB159" s="96"/>
      <c r="BC159" s="41">
        <f t="shared" si="250"/>
        <v>292</v>
      </c>
      <c r="BD159" s="41">
        <f t="shared" si="251"/>
        <v>0</v>
      </c>
      <c r="BE159" s="41">
        <f t="shared" si="252"/>
        <v>292</v>
      </c>
      <c r="BF159" s="41">
        <f t="shared" si="253"/>
        <v>0</v>
      </c>
      <c r="BG159" s="41">
        <f t="shared" si="254"/>
        <v>292</v>
      </c>
      <c r="BH159" s="41">
        <f t="shared" si="255"/>
        <v>0</v>
      </c>
      <c r="BI159" s="41">
        <f t="shared" si="256"/>
        <v>0</v>
      </c>
      <c r="BJ159" s="41">
        <f t="shared" si="257"/>
        <v>0</v>
      </c>
      <c r="BK159" s="107">
        <f t="shared" si="235"/>
        <v>1051</v>
      </c>
      <c r="BL159" s="96"/>
      <c r="BM159" s="96">
        <f t="shared" si="241"/>
        <v>1051</v>
      </c>
      <c r="BN159" s="98"/>
      <c r="BO159" s="257">
        <v>1051</v>
      </c>
      <c r="BP159" s="96"/>
      <c r="BQ159" s="96"/>
      <c r="BR159" s="96"/>
      <c r="BS159" s="48"/>
      <c r="BT159" s="222"/>
      <c r="CD159" s="86">
        <f t="shared" si="215"/>
        <v>1343</v>
      </c>
      <c r="EH159" s="86">
        <f t="shared" si="216"/>
        <v>1343</v>
      </c>
      <c r="EL159" s="86"/>
    </row>
    <row r="160" spans="1:142" ht="20.100000000000001" hidden="1" customHeight="1" outlineLevel="1">
      <c r="A160" s="102" t="s">
        <v>414</v>
      </c>
      <c r="B160" s="104" t="s">
        <v>2971</v>
      </c>
      <c r="C160" s="94"/>
      <c r="D160" s="41">
        <f t="shared" si="242"/>
        <v>39</v>
      </c>
      <c r="E160" s="41">
        <f t="shared" si="243"/>
        <v>0</v>
      </c>
      <c r="F160" s="41">
        <f t="shared" si="244"/>
        <v>39</v>
      </c>
      <c r="G160" s="41">
        <f t="shared" si="245"/>
        <v>0</v>
      </c>
      <c r="H160" s="41">
        <f t="shared" si="246"/>
        <v>39</v>
      </c>
      <c r="I160" s="41">
        <f t="shared" si="247"/>
        <v>0</v>
      </c>
      <c r="J160" s="41">
        <f t="shared" si="248"/>
        <v>0</v>
      </c>
      <c r="K160" s="41">
        <f t="shared" si="249"/>
        <v>0</v>
      </c>
      <c r="L160" s="36">
        <f t="shared" si="221"/>
        <v>0</v>
      </c>
      <c r="M160" s="36">
        <f t="shared" si="222"/>
        <v>0</v>
      </c>
      <c r="N160" s="36">
        <f t="shared" si="223"/>
        <v>0</v>
      </c>
      <c r="O160" s="107">
        <f t="shared" si="224"/>
        <v>0</v>
      </c>
      <c r="P160" s="96"/>
      <c r="Q160" s="96"/>
      <c r="R160" s="98"/>
      <c r="S160" s="98"/>
      <c r="T160" s="96"/>
      <c r="U160" s="96"/>
      <c r="V160" s="96"/>
      <c r="W160" s="107">
        <f t="shared" si="226"/>
        <v>0</v>
      </c>
      <c r="X160" s="96"/>
      <c r="Y160" s="96"/>
      <c r="Z160" s="98"/>
      <c r="AA160" s="98"/>
      <c r="AB160" s="96"/>
      <c r="AC160" s="96"/>
      <c r="AD160" s="96"/>
      <c r="AE160" s="107">
        <f t="shared" si="228"/>
        <v>0</v>
      </c>
      <c r="AF160" s="96"/>
      <c r="AG160" s="96"/>
      <c r="AH160" s="98"/>
      <c r="AI160" s="98"/>
      <c r="AJ160" s="96"/>
      <c r="AK160" s="96"/>
      <c r="AL160" s="96"/>
      <c r="AM160" s="107">
        <f t="shared" si="230"/>
        <v>21</v>
      </c>
      <c r="AN160" s="96"/>
      <c r="AO160" s="96">
        <f t="shared" si="238"/>
        <v>21</v>
      </c>
      <c r="AP160" s="98"/>
      <c r="AQ160" s="98">
        <v>21</v>
      </c>
      <c r="AR160" s="96"/>
      <c r="AS160" s="96"/>
      <c r="AT160" s="96"/>
      <c r="AU160" s="107">
        <f t="shared" si="232"/>
        <v>18</v>
      </c>
      <c r="AV160" s="96"/>
      <c r="AW160" s="96">
        <f t="shared" si="239"/>
        <v>18</v>
      </c>
      <c r="AX160" s="98"/>
      <c r="AY160" s="98">
        <v>18</v>
      </c>
      <c r="AZ160" s="96"/>
      <c r="BA160" s="96"/>
      <c r="BB160" s="96"/>
      <c r="BC160" s="41">
        <f t="shared" si="250"/>
        <v>39</v>
      </c>
      <c r="BD160" s="41">
        <f t="shared" si="251"/>
        <v>0</v>
      </c>
      <c r="BE160" s="41">
        <f t="shared" si="252"/>
        <v>39</v>
      </c>
      <c r="BF160" s="41">
        <f t="shared" si="253"/>
        <v>0</v>
      </c>
      <c r="BG160" s="41">
        <f t="shared" si="254"/>
        <v>39</v>
      </c>
      <c r="BH160" s="41">
        <f t="shared" si="255"/>
        <v>0</v>
      </c>
      <c r="BI160" s="41">
        <f t="shared" si="256"/>
        <v>0</v>
      </c>
      <c r="BJ160" s="41">
        <f t="shared" si="257"/>
        <v>0</v>
      </c>
      <c r="BK160" s="107">
        <f t="shared" si="235"/>
        <v>0</v>
      </c>
      <c r="BL160" s="96"/>
      <c r="BM160" s="96">
        <f t="shared" si="241"/>
        <v>0</v>
      </c>
      <c r="BN160" s="98"/>
      <c r="BO160" s="257"/>
      <c r="BP160" s="96"/>
      <c r="BQ160" s="96"/>
      <c r="BR160" s="96"/>
      <c r="BS160" s="48"/>
      <c r="BT160" s="222"/>
      <c r="CD160" s="86">
        <f t="shared" si="215"/>
        <v>39</v>
      </c>
      <c r="EH160" s="86">
        <f t="shared" si="216"/>
        <v>39</v>
      </c>
      <c r="EL160" s="86"/>
    </row>
    <row r="161" spans="1:142" ht="20.100000000000001" hidden="1" customHeight="1" outlineLevel="1">
      <c r="A161" s="102" t="s">
        <v>414</v>
      </c>
      <c r="B161" s="40" t="s">
        <v>2972</v>
      </c>
      <c r="C161" s="94"/>
      <c r="D161" s="41">
        <f t="shared" si="242"/>
        <v>36</v>
      </c>
      <c r="E161" s="41">
        <f t="shared" si="243"/>
        <v>0</v>
      </c>
      <c r="F161" s="41">
        <f t="shared" si="244"/>
        <v>36</v>
      </c>
      <c r="G161" s="41">
        <f t="shared" si="245"/>
        <v>0</v>
      </c>
      <c r="H161" s="41">
        <f t="shared" si="246"/>
        <v>36</v>
      </c>
      <c r="I161" s="41">
        <f t="shared" si="247"/>
        <v>0</v>
      </c>
      <c r="J161" s="41">
        <f t="shared" si="248"/>
        <v>0</v>
      </c>
      <c r="K161" s="41">
        <f t="shared" si="249"/>
        <v>0</v>
      </c>
      <c r="L161" s="36">
        <f t="shared" si="221"/>
        <v>0</v>
      </c>
      <c r="M161" s="36">
        <f t="shared" si="222"/>
        <v>0</v>
      </c>
      <c r="N161" s="36">
        <f t="shared" si="223"/>
        <v>0</v>
      </c>
      <c r="O161" s="107">
        <f t="shared" si="224"/>
        <v>0</v>
      </c>
      <c r="P161" s="96"/>
      <c r="Q161" s="96"/>
      <c r="R161" s="98"/>
      <c r="S161" s="98"/>
      <c r="T161" s="96"/>
      <c r="U161" s="96"/>
      <c r="V161" s="96"/>
      <c r="W161" s="107">
        <f t="shared" si="226"/>
        <v>0</v>
      </c>
      <c r="X161" s="96"/>
      <c r="Y161" s="96"/>
      <c r="Z161" s="98"/>
      <c r="AA161" s="98"/>
      <c r="AB161" s="96"/>
      <c r="AC161" s="96"/>
      <c r="AD161" s="96"/>
      <c r="AE161" s="107">
        <f t="shared" si="228"/>
        <v>0</v>
      </c>
      <c r="AF161" s="96"/>
      <c r="AG161" s="96"/>
      <c r="AH161" s="98"/>
      <c r="AI161" s="98"/>
      <c r="AJ161" s="96"/>
      <c r="AK161" s="96"/>
      <c r="AL161" s="96"/>
      <c r="AM161" s="107">
        <f t="shared" si="230"/>
        <v>19</v>
      </c>
      <c r="AN161" s="96"/>
      <c r="AO161" s="96">
        <f t="shared" si="238"/>
        <v>19</v>
      </c>
      <c r="AP161" s="98"/>
      <c r="AQ161" s="98">
        <v>19</v>
      </c>
      <c r="AR161" s="96"/>
      <c r="AS161" s="96"/>
      <c r="AT161" s="96"/>
      <c r="AU161" s="107">
        <f t="shared" si="232"/>
        <v>17</v>
      </c>
      <c r="AV161" s="96"/>
      <c r="AW161" s="96">
        <f t="shared" si="239"/>
        <v>17</v>
      </c>
      <c r="AX161" s="98"/>
      <c r="AY161" s="98">
        <v>17</v>
      </c>
      <c r="AZ161" s="96"/>
      <c r="BA161" s="96"/>
      <c r="BB161" s="96"/>
      <c r="BC161" s="41">
        <f t="shared" si="250"/>
        <v>36</v>
      </c>
      <c r="BD161" s="41">
        <f t="shared" si="251"/>
        <v>0</v>
      </c>
      <c r="BE161" s="41">
        <f t="shared" si="252"/>
        <v>36</v>
      </c>
      <c r="BF161" s="41">
        <f t="shared" si="253"/>
        <v>0</v>
      </c>
      <c r="BG161" s="41">
        <f t="shared" si="254"/>
        <v>36</v>
      </c>
      <c r="BH161" s="41">
        <f t="shared" si="255"/>
        <v>0</v>
      </c>
      <c r="BI161" s="41">
        <f t="shared" si="256"/>
        <v>0</v>
      </c>
      <c r="BJ161" s="41">
        <f t="shared" si="257"/>
        <v>0</v>
      </c>
      <c r="BK161" s="107">
        <f t="shared" si="235"/>
        <v>0</v>
      </c>
      <c r="BL161" s="96"/>
      <c r="BM161" s="96">
        <f t="shared" si="241"/>
        <v>0</v>
      </c>
      <c r="BN161" s="98"/>
      <c r="BO161" s="257"/>
      <c r="BP161" s="96"/>
      <c r="BQ161" s="96"/>
      <c r="BR161" s="96"/>
      <c r="BS161" s="48"/>
      <c r="BT161" s="222"/>
      <c r="CD161" s="86">
        <f t="shared" si="215"/>
        <v>36</v>
      </c>
      <c r="EH161" s="86">
        <f t="shared" si="216"/>
        <v>36</v>
      </c>
      <c r="EL161" s="86"/>
    </row>
    <row r="162" spans="1:142" ht="20.100000000000001" hidden="1" customHeight="1" outlineLevel="1">
      <c r="A162" s="102" t="s">
        <v>414</v>
      </c>
      <c r="B162" s="40" t="s">
        <v>2973</v>
      </c>
      <c r="C162" s="94"/>
      <c r="D162" s="41">
        <f t="shared" si="242"/>
        <v>39</v>
      </c>
      <c r="E162" s="41">
        <f t="shared" si="243"/>
        <v>0</v>
      </c>
      <c r="F162" s="41">
        <f t="shared" si="244"/>
        <v>39</v>
      </c>
      <c r="G162" s="41">
        <f t="shared" si="245"/>
        <v>0</v>
      </c>
      <c r="H162" s="41">
        <f t="shared" si="246"/>
        <v>39</v>
      </c>
      <c r="I162" s="41">
        <f t="shared" si="247"/>
        <v>0</v>
      </c>
      <c r="J162" s="41">
        <f t="shared" si="248"/>
        <v>0</v>
      </c>
      <c r="K162" s="41">
        <f t="shared" si="249"/>
        <v>0</v>
      </c>
      <c r="L162" s="36">
        <f t="shared" si="221"/>
        <v>0</v>
      </c>
      <c r="M162" s="36">
        <f t="shared" si="222"/>
        <v>0</v>
      </c>
      <c r="N162" s="36">
        <f t="shared" si="223"/>
        <v>0</v>
      </c>
      <c r="O162" s="107">
        <f t="shared" si="224"/>
        <v>0</v>
      </c>
      <c r="P162" s="96"/>
      <c r="Q162" s="96"/>
      <c r="R162" s="98"/>
      <c r="S162" s="98"/>
      <c r="T162" s="96"/>
      <c r="U162" s="96"/>
      <c r="V162" s="96"/>
      <c r="W162" s="107">
        <f t="shared" si="226"/>
        <v>0</v>
      </c>
      <c r="X162" s="96"/>
      <c r="Y162" s="96"/>
      <c r="Z162" s="98"/>
      <c r="AA162" s="98"/>
      <c r="AB162" s="96"/>
      <c r="AC162" s="96"/>
      <c r="AD162" s="96"/>
      <c r="AE162" s="107">
        <f t="shared" si="228"/>
        <v>0</v>
      </c>
      <c r="AF162" s="96"/>
      <c r="AG162" s="96"/>
      <c r="AH162" s="98"/>
      <c r="AI162" s="98"/>
      <c r="AJ162" s="96"/>
      <c r="AK162" s="96"/>
      <c r="AL162" s="96"/>
      <c r="AM162" s="107">
        <f t="shared" si="230"/>
        <v>21</v>
      </c>
      <c r="AN162" s="96"/>
      <c r="AO162" s="96">
        <f t="shared" si="238"/>
        <v>21</v>
      </c>
      <c r="AP162" s="98"/>
      <c r="AQ162" s="98">
        <v>21</v>
      </c>
      <c r="AR162" s="96"/>
      <c r="AS162" s="96"/>
      <c r="AT162" s="96"/>
      <c r="AU162" s="107">
        <f t="shared" si="232"/>
        <v>18</v>
      </c>
      <c r="AV162" s="96"/>
      <c r="AW162" s="96">
        <f t="shared" si="239"/>
        <v>18</v>
      </c>
      <c r="AX162" s="98"/>
      <c r="AY162" s="98">
        <v>18</v>
      </c>
      <c r="AZ162" s="96"/>
      <c r="BA162" s="96"/>
      <c r="BB162" s="96"/>
      <c r="BC162" s="41">
        <f t="shared" si="250"/>
        <v>39</v>
      </c>
      <c r="BD162" s="41">
        <f t="shared" si="251"/>
        <v>0</v>
      </c>
      <c r="BE162" s="41">
        <f t="shared" si="252"/>
        <v>39</v>
      </c>
      <c r="BF162" s="41">
        <f t="shared" si="253"/>
        <v>0</v>
      </c>
      <c r="BG162" s="41">
        <f t="shared" si="254"/>
        <v>39</v>
      </c>
      <c r="BH162" s="41">
        <f t="shared" si="255"/>
        <v>0</v>
      </c>
      <c r="BI162" s="41">
        <f t="shared" si="256"/>
        <v>0</v>
      </c>
      <c r="BJ162" s="41">
        <f t="shared" si="257"/>
        <v>0</v>
      </c>
      <c r="BK162" s="107">
        <f t="shared" si="235"/>
        <v>0</v>
      </c>
      <c r="BL162" s="96"/>
      <c r="BM162" s="96">
        <f t="shared" si="241"/>
        <v>0</v>
      </c>
      <c r="BN162" s="98"/>
      <c r="BO162" s="257"/>
      <c r="BP162" s="96"/>
      <c r="BQ162" s="96"/>
      <c r="BR162" s="96"/>
      <c r="BS162" s="48"/>
      <c r="BT162" s="222"/>
      <c r="CD162" s="86">
        <f t="shared" si="215"/>
        <v>39</v>
      </c>
      <c r="EH162" s="86">
        <f t="shared" si="216"/>
        <v>39</v>
      </c>
      <c r="EL162" s="86"/>
    </row>
    <row r="163" spans="1:142" ht="20.100000000000001" hidden="1" customHeight="1" outlineLevel="1">
      <c r="A163" s="102" t="s">
        <v>414</v>
      </c>
      <c r="B163" s="40" t="s">
        <v>1174</v>
      </c>
      <c r="C163" s="94"/>
      <c r="D163" s="41">
        <f t="shared" si="242"/>
        <v>46</v>
      </c>
      <c r="E163" s="41">
        <f t="shared" si="243"/>
        <v>0</v>
      </c>
      <c r="F163" s="41">
        <f t="shared" si="244"/>
        <v>46</v>
      </c>
      <c r="G163" s="41">
        <f t="shared" si="245"/>
        <v>0</v>
      </c>
      <c r="H163" s="41">
        <f t="shared" si="246"/>
        <v>46</v>
      </c>
      <c r="I163" s="41">
        <f t="shared" si="247"/>
        <v>0</v>
      </c>
      <c r="J163" s="41">
        <f t="shared" si="248"/>
        <v>0</v>
      </c>
      <c r="K163" s="41">
        <f t="shared" si="249"/>
        <v>0</v>
      </c>
      <c r="L163" s="36">
        <f t="shared" si="221"/>
        <v>0</v>
      </c>
      <c r="M163" s="36">
        <f t="shared" si="222"/>
        <v>0</v>
      </c>
      <c r="N163" s="36">
        <f t="shared" si="223"/>
        <v>0</v>
      </c>
      <c r="O163" s="107">
        <f t="shared" si="224"/>
        <v>0</v>
      </c>
      <c r="P163" s="96"/>
      <c r="Q163" s="96"/>
      <c r="R163" s="98"/>
      <c r="S163" s="98"/>
      <c r="T163" s="96"/>
      <c r="U163" s="96"/>
      <c r="V163" s="96"/>
      <c r="W163" s="107">
        <f t="shared" si="226"/>
        <v>0</v>
      </c>
      <c r="X163" s="96"/>
      <c r="Y163" s="96"/>
      <c r="Z163" s="98"/>
      <c r="AA163" s="98"/>
      <c r="AB163" s="96"/>
      <c r="AC163" s="96"/>
      <c r="AD163" s="96"/>
      <c r="AE163" s="107">
        <f t="shared" si="228"/>
        <v>0</v>
      </c>
      <c r="AF163" s="96"/>
      <c r="AG163" s="96"/>
      <c r="AH163" s="98"/>
      <c r="AI163" s="98"/>
      <c r="AJ163" s="96"/>
      <c r="AK163" s="96"/>
      <c r="AL163" s="96"/>
      <c r="AM163" s="107">
        <f t="shared" si="230"/>
        <v>24</v>
      </c>
      <c r="AN163" s="96"/>
      <c r="AO163" s="96">
        <f t="shared" si="238"/>
        <v>24</v>
      </c>
      <c r="AP163" s="98"/>
      <c r="AQ163" s="98">
        <v>24</v>
      </c>
      <c r="AR163" s="96"/>
      <c r="AS163" s="96"/>
      <c r="AT163" s="96"/>
      <c r="AU163" s="107">
        <f t="shared" si="232"/>
        <v>22</v>
      </c>
      <c r="AV163" s="96"/>
      <c r="AW163" s="96">
        <f t="shared" si="239"/>
        <v>22</v>
      </c>
      <c r="AX163" s="98"/>
      <c r="AY163" s="98">
        <v>22</v>
      </c>
      <c r="AZ163" s="96"/>
      <c r="BA163" s="96"/>
      <c r="BB163" s="96"/>
      <c r="BC163" s="41">
        <f t="shared" si="250"/>
        <v>46</v>
      </c>
      <c r="BD163" s="41">
        <f t="shared" si="251"/>
        <v>0</v>
      </c>
      <c r="BE163" s="41">
        <f t="shared" si="252"/>
        <v>46</v>
      </c>
      <c r="BF163" s="41">
        <f t="shared" si="253"/>
        <v>0</v>
      </c>
      <c r="BG163" s="41">
        <f t="shared" si="254"/>
        <v>46</v>
      </c>
      <c r="BH163" s="41">
        <f t="shared" si="255"/>
        <v>0</v>
      </c>
      <c r="BI163" s="41">
        <f t="shared" si="256"/>
        <v>0</v>
      </c>
      <c r="BJ163" s="41">
        <f t="shared" si="257"/>
        <v>0</v>
      </c>
      <c r="BK163" s="107">
        <f t="shared" si="235"/>
        <v>0</v>
      </c>
      <c r="BL163" s="96"/>
      <c r="BM163" s="96">
        <f t="shared" si="241"/>
        <v>0</v>
      </c>
      <c r="BN163" s="98"/>
      <c r="BO163" s="257"/>
      <c r="BP163" s="96"/>
      <c r="BQ163" s="96"/>
      <c r="BR163" s="96"/>
      <c r="BS163" s="48"/>
      <c r="BT163" s="222"/>
      <c r="CD163" s="86">
        <f t="shared" si="215"/>
        <v>46</v>
      </c>
      <c r="EH163" s="86">
        <f t="shared" si="216"/>
        <v>46</v>
      </c>
      <c r="EL163" s="86"/>
    </row>
    <row r="164" spans="1:142" ht="20.100000000000001" hidden="1" customHeight="1" outlineLevel="1">
      <c r="A164" s="102" t="s">
        <v>414</v>
      </c>
      <c r="B164" s="40" t="s">
        <v>1160</v>
      </c>
      <c r="C164" s="94"/>
      <c r="D164" s="41">
        <f t="shared" si="242"/>
        <v>48</v>
      </c>
      <c r="E164" s="41">
        <f t="shared" si="243"/>
        <v>0</v>
      </c>
      <c r="F164" s="41">
        <f t="shared" si="244"/>
        <v>48</v>
      </c>
      <c r="G164" s="41">
        <f t="shared" si="245"/>
        <v>0</v>
      </c>
      <c r="H164" s="41">
        <f t="shared" si="246"/>
        <v>48</v>
      </c>
      <c r="I164" s="41">
        <f t="shared" si="247"/>
        <v>0</v>
      </c>
      <c r="J164" s="41">
        <f t="shared" si="248"/>
        <v>0</v>
      </c>
      <c r="K164" s="41">
        <f t="shared" si="249"/>
        <v>0</v>
      </c>
      <c r="L164" s="36">
        <f t="shared" si="221"/>
        <v>0</v>
      </c>
      <c r="M164" s="36">
        <f t="shared" si="222"/>
        <v>0</v>
      </c>
      <c r="N164" s="36">
        <f t="shared" si="223"/>
        <v>0</v>
      </c>
      <c r="O164" s="107">
        <f t="shared" si="224"/>
        <v>0</v>
      </c>
      <c r="P164" s="96"/>
      <c r="Q164" s="96"/>
      <c r="R164" s="98"/>
      <c r="S164" s="98"/>
      <c r="T164" s="96"/>
      <c r="U164" s="96"/>
      <c r="V164" s="96"/>
      <c r="W164" s="107">
        <f t="shared" si="226"/>
        <v>0</v>
      </c>
      <c r="X164" s="96"/>
      <c r="Y164" s="96"/>
      <c r="Z164" s="98"/>
      <c r="AA164" s="98"/>
      <c r="AB164" s="96"/>
      <c r="AC164" s="96"/>
      <c r="AD164" s="96"/>
      <c r="AE164" s="107">
        <f t="shared" si="228"/>
        <v>0</v>
      </c>
      <c r="AF164" s="96"/>
      <c r="AG164" s="96"/>
      <c r="AH164" s="98"/>
      <c r="AI164" s="98"/>
      <c r="AJ164" s="96"/>
      <c r="AK164" s="96"/>
      <c r="AL164" s="96"/>
      <c r="AM164" s="107">
        <f t="shared" si="230"/>
        <v>25</v>
      </c>
      <c r="AN164" s="96"/>
      <c r="AO164" s="96">
        <f t="shared" si="238"/>
        <v>25</v>
      </c>
      <c r="AP164" s="98"/>
      <c r="AQ164" s="98">
        <v>25</v>
      </c>
      <c r="AR164" s="96"/>
      <c r="AS164" s="96"/>
      <c r="AT164" s="96"/>
      <c r="AU164" s="107">
        <f t="shared" si="232"/>
        <v>23</v>
      </c>
      <c r="AV164" s="96"/>
      <c r="AW164" s="96">
        <f t="shared" si="239"/>
        <v>23</v>
      </c>
      <c r="AX164" s="98"/>
      <c r="AY164" s="98">
        <v>23</v>
      </c>
      <c r="AZ164" s="96"/>
      <c r="BA164" s="96"/>
      <c r="BB164" s="96"/>
      <c r="BC164" s="41">
        <f t="shared" si="250"/>
        <v>48</v>
      </c>
      <c r="BD164" s="41">
        <f t="shared" si="251"/>
        <v>0</v>
      </c>
      <c r="BE164" s="41">
        <f t="shared" si="252"/>
        <v>48</v>
      </c>
      <c r="BF164" s="41">
        <f t="shared" si="253"/>
        <v>0</v>
      </c>
      <c r="BG164" s="41">
        <f t="shared" si="254"/>
        <v>48</v>
      </c>
      <c r="BH164" s="41">
        <f t="shared" si="255"/>
        <v>0</v>
      </c>
      <c r="BI164" s="41">
        <f t="shared" si="256"/>
        <v>0</v>
      </c>
      <c r="BJ164" s="41">
        <f t="shared" si="257"/>
        <v>0</v>
      </c>
      <c r="BK164" s="107">
        <f t="shared" si="235"/>
        <v>0</v>
      </c>
      <c r="BL164" s="96"/>
      <c r="BM164" s="96">
        <f t="shared" si="241"/>
        <v>0</v>
      </c>
      <c r="BN164" s="98"/>
      <c r="BO164" s="257"/>
      <c r="BP164" s="96"/>
      <c r="BQ164" s="96"/>
      <c r="BR164" s="96"/>
      <c r="BS164" s="48"/>
      <c r="BT164" s="222"/>
      <c r="CD164" s="86">
        <f t="shared" si="215"/>
        <v>48</v>
      </c>
      <c r="EH164" s="86">
        <f t="shared" si="216"/>
        <v>48</v>
      </c>
      <c r="EL164" s="86"/>
    </row>
    <row r="165" spans="1:142" ht="20.100000000000001" hidden="1" customHeight="1" outlineLevel="1">
      <c r="A165" s="102" t="s">
        <v>414</v>
      </c>
      <c r="B165" s="40" t="s">
        <v>1146</v>
      </c>
      <c r="C165" s="94"/>
      <c r="D165" s="41">
        <f t="shared" si="242"/>
        <v>48</v>
      </c>
      <c r="E165" s="41">
        <f t="shared" si="243"/>
        <v>0</v>
      </c>
      <c r="F165" s="41">
        <f t="shared" si="244"/>
        <v>48</v>
      </c>
      <c r="G165" s="41">
        <f t="shared" si="245"/>
        <v>0</v>
      </c>
      <c r="H165" s="41">
        <f t="shared" si="246"/>
        <v>48</v>
      </c>
      <c r="I165" s="41">
        <f t="shared" si="247"/>
        <v>0</v>
      </c>
      <c r="J165" s="41">
        <f t="shared" si="248"/>
        <v>0</v>
      </c>
      <c r="K165" s="41">
        <f t="shared" si="249"/>
        <v>0</v>
      </c>
      <c r="L165" s="36">
        <f t="shared" si="221"/>
        <v>0</v>
      </c>
      <c r="M165" s="36">
        <f t="shared" si="222"/>
        <v>0</v>
      </c>
      <c r="N165" s="36">
        <f t="shared" si="223"/>
        <v>0</v>
      </c>
      <c r="O165" s="107">
        <f t="shared" si="224"/>
        <v>0</v>
      </c>
      <c r="P165" s="96"/>
      <c r="Q165" s="96"/>
      <c r="R165" s="98"/>
      <c r="S165" s="98"/>
      <c r="T165" s="96"/>
      <c r="U165" s="96"/>
      <c r="V165" s="96"/>
      <c r="W165" s="107">
        <f t="shared" si="226"/>
        <v>0</v>
      </c>
      <c r="X165" s="96"/>
      <c r="Y165" s="96"/>
      <c r="Z165" s="98"/>
      <c r="AA165" s="98"/>
      <c r="AB165" s="96"/>
      <c r="AC165" s="96"/>
      <c r="AD165" s="96"/>
      <c r="AE165" s="107">
        <f t="shared" si="228"/>
        <v>0</v>
      </c>
      <c r="AF165" s="96"/>
      <c r="AG165" s="96"/>
      <c r="AH165" s="98"/>
      <c r="AI165" s="98"/>
      <c r="AJ165" s="96"/>
      <c r="AK165" s="96"/>
      <c r="AL165" s="96"/>
      <c r="AM165" s="107">
        <f t="shared" si="230"/>
        <v>25</v>
      </c>
      <c r="AN165" s="96"/>
      <c r="AO165" s="96">
        <f t="shared" si="238"/>
        <v>25</v>
      </c>
      <c r="AP165" s="98"/>
      <c r="AQ165" s="98">
        <v>25</v>
      </c>
      <c r="AR165" s="96"/>
      <c r="AS165" s="96"/>
      <c r="AT165" s="96"/>
      <c r="AU165" s="107">
        <f t="shared" si="232"/>
        <v>23</v>
      </c>
      <c r="AV165" s="96"/>
      <c r="AW165" s="96">
        <f t="shared" si="239"/>
        <v>23</v>
      </c>
      <c r="AX165" s="98"/>
      <c r="AY165" s="98">
        <v>23</v>
      </c>
      <c r="AZ165" s="96"/>
      <c r="BA165" s="96"/>
      <c r="BB165" s="96"/>
      <c r="BC165" s="41">
        <f t="shared" si="250"/>
        <v>48</v>
      </c>
      <c r="BD165" s="41">
        <f t="shared" si="251"/>
        <v>0</v>
      </c>
      <c r="BE165" s="41">
        <f t="shared" si="252"/>
        <v>48</v>
      </c>
      <c r="BF165" s="41">
        <f t="shared" si="253"/>
        <v>0</v>
      </c>
      <c r="BG165" s="41">
        <f t="shared" si="254"/>
        <v>48</v>
      </c>
      <c r="BH165" s="41">
        <f t="shared" si="255"/>
        <v>0</v>
      </c>
      <c r="BI165" s="41">
        <f t="shared" si="256"/>
        <v>0</v>
      </c>
      <c r="BJ165" s="41">
        <f t="shared" si="257"/>
        <v>0</v>
      </c>
      <c r="BK165" s="107">
        <f t="shared" si="235"/>
        <v>0</v>
      </c>
      <c r="BL165" s="96"/>
      <c r="BM165" s="96">
        <f t="shared" si="241"/>
        <v>0</v>
      </c>
      <c r="BN165" s="98"/>
      <c r="BO165" s="257"/>
      <c r="BP165" s="96"/>
      <c r="BQ165" s="96"/>
      <c r="BR165" s="96"/>
      <c r="BS165" s="48"/>
      <c r="BT165" s="222"/>
      <c r="CD165" s="86">
        <f t="shared" si="215"/>
        <v>48</v>
      </c>
      <c r="EH165" s="86">
        <f t="shared" si="216"/>
        <v>48</v>
      </c>
      <c r="EL165" s="86"/>
    </row>
    <row r="166" spans="1:142" ht="20.100000000000001" hidden="1" customHeight="1" outlineLevel="1">
      <c r="A166" s="102" t="s">
        <v>414</v>
      </c>
      <c r="B166" s="40" t="s">
        <v>1189</v>
      </c>
      <c r="C166" s="94"/>
      <c r="D166" s="41">
        <f t="shared" si="242"/>
        <v>36</v>
      </c>
      <c r="E166" s="41">
        <f t="shared" si="243"/>
        <v>0</v>
      </c>
      <c r="F166" s="41">
        <f t="shared" si="244"/>
        <v>36</v>
      </c>
      <c r="G166" s="41">
        <f t="shared" si="245"/>
        <v>0</v>
      </c>
      <c r="H166" s="41">
        <f t="shared" si="246"/>
        <v>36</v>
      </c>
      <c r="I166" s="41">
        <f t="shared" si="247"/>
        <v>0</v>
      </c>
      <c r="J166" s="41">
        <f t="shared" si="248"/>
        <v>0</v>
      </c>
      <c r="K166" s="41">
        <f t="shared" si="249"/>
        <v>0</v>
      </c>
      <c r="L166" s="36">
        <f t="shared" si="221"/>
        <v>0</v>
      </c>
      <c r="M166" s="36">
        <f t="shared" si="222"/>
        <v>0</v>
      </c>
      <c r="N166" s="36">
        <f t="shared" si="223"/>
        <v>0</v>
      </c>
      <c r="O166" s="107">
        <f t="shared" si="224"/>
        <v>0</v>
      </c>
      <c r="P166" s="96"/>
      <c r="Q166" s="96"/>
      <c r="R166" s="98"/>
      <c r="S166" s="98"/>
      <c r="T166" s="96"/>
      <c r="U166" s="96"/>
      <c r="V166" s="96"/>
      <c r="W166" s="107">
        <f t="shared" si="226"/>
        <v>0</v>
      </c>
      <c r="X166" s="96"/>
      <c r="Y166" s="96"/>
      <c r="Z166" s="98"/>
      <c r="AA166" s="98"/>
      <c r="AB166" s="96"/>
      <c r="AC166" s="96"/>
      <c r="AD166" s="96"/>
      <c r="AE166" s="107">
        <f t="shared" si="228"/>
        <v>0</v>
      </c>
      <c r="AF166" s="96"/>
      <c r="AG166" s="96"/>
      <c r="AH166" s="98"/>
      <c r="AI166" s="98"/>
      <c r="AJ166" s="96"/>
      <c r="AK166" s="96"/>
      <c r="AL166" s="96"/>
      <c r="AM166" s="107">
        <f t="shared" si="230"/>
        <v>19</v>
      </c>
      <c r="AN166" s="96"/>
      <c r="AO166" s="96">
        <f t="shared" si="238"/>
        <v>19</v>
      </c>
      <c r="AP166" s="98"/>
      <c r="AQ166" s="98">
        <v>19</v>
      </c>
      <c r="AR166" s="96"/>
      <c r="AS166" s="96"/>
      <c r="AT166" s="96"/>
      <c r="AU166" s="107">
        <f t="shared" si="232"/>
        <v>17</v>
      </c>
      <c r="AV166" s="96"/>
      <c r="AW166" s="96">
        <f t="shared" si="239"/>
        <v>17</v>
      </c>
      <c r="AX166" s="98"/>
      <c r="AY166" s="98">
        <v>17</v>
      </c>
      <c r="AZ166" s="96"/>
      <c r="BA166" s="96"/>
      <c r="BB166" s="96"/>
      <c r="BC166" s="41">
        <f t="shared" si="250"/>
        <v>36</v>
      </c>
      <c r="BD166" s="41">
        <f t="shared" si="251"/>
        <v>0</v>
      </c>
      <c r="BE166" s="41">
        <f t="shared" si="252"/>
        <v>36</v>
      </c>
      <c r="BF166" s="41">
        <f t="shared" si="253"/>
        <v>0</v>
      </c>
      <c r="BG166" s="41">
        <f t="shared" si="254"/>
        <v>36</v>
      </c>
      <c r="BH166" s="41">
        <f t="shared" si="255"/>
        <v>0</v>
      </c>
      <c r="BI166" s="41">
        <f t="shared" si="256"/>
        <v>0</v>
      </c>
      <c r="BJ166" s="41">
        <f t="shared" si="257"/>
        <v>0</v>
      </c>
      <c r="BK166" s="107">
        <f t="shared" si="235"/>
        <v>0</v>
      </c>
      <c r="BL166" s="96"/>
      <c r="BM166" s="96">
        <f t="shared" si="241"/>
        <v>0</v>
      </c>
      <c r="BN166" s="98"/>
      <c r="BO166" s="257"/>
      <c r="BP166" s="96"/>
      <c r="BQ166" s="96"/>
      <c r="BR166" s="96"/>
      <c r="BS166" s="48"/>
      <c r="BT166" s="222"/>
      <c r="CD166" s="86">
        <f t="shared" si="215"/>
        <v>36</v>
      </c>
      <c r="EH166" s="86">
        <f t="shared" si="216"/>
        <v>36</v>
      </c>
      <c r="EL166" s="86"/>
    </row>
    <row r="167" spans="1:142" ht="20.100000000000001" customHeight="1" collapsed="1">
      <c r="A167" s="102" t="s">
        <v>222</v>
      </c>
      <c r="B167" s="40" t="s">
        <v>106</v>
      </c>
      <c r="C167" s="39">
        <v>4</v>
      </c>
      <c r="D167" s="41">
        <f t="shared" si="242"/>
        <v>437</v>
      </c>
      <c r="E167" s="41">
        <f t="shared" si="243"/>
        <v>0</v>
      </c>
      <c r="F167" s="41">
        <f t="shared" si="244"/>
        <v>437</v>
      </c>
      <c r="G167" s="41">
        <f t="shared" si="245"/>
        <v>0</v>
      </c>
      <c r="H167" s="41">
        <f t="shared" si="246"/>
        <v>437</v>
      </c>
      <c r="I167" s="41">
        <f t="shared" si="247"/>
        <v>0</v>
      </c>
      <c r="J167" s="41">
        <f t="shared" si="248"/>
        <v>0</v>
      </c>
      <c r="K167" s="41">
        <f t="shared" si="249"/>
        <v>0</v>
      </c>
      <c r="L167" s="36">
        <f t="shared" si="221"/>
        <v>0</v>
      </c>
      <c r="M167" s="36">
        <f t="shared" si="222"/>
        <v>0</v>
      </c>
      <c r="N167" s="36">
        <f t="shared" si="223"/>
        <v>0</v>
      </c>
      <c r="O167" s="107">
        <f t="shared" si="224"/>
        <v>0</v>
      </c>
      <c r="P167" s="96"/>
      <c r="Q167" s="96">
        <f>SUM(R167:V167)</f>
        <v>0</v>
      </c>
      <c r="R167" s="98"/>
      <c r="S167" s="98">
        <f>SUM(S168:S171)</f>
        <v>0</v>
      </c>
      <c r="T167" s="96"/>
      <c r="U167" s="96"/>
      <c r="V167" s="96"/>
      <c r="W167" s="107">
        <f t="shared" si="226"/>
        <v>0</v>
      </c>
      <c r="X167" s="96"/>
      <c r="Y167" s="96">
        <f>SUM(Z167:AD167)</f>
        <v>0</v>
      </c>
      <c r="Z167" s="98"/>
      <c r="AA167" s="98">
        <f>SUM(AA168:AA171)</f>
        <v>0</v>
      </c>
      <c r="AB167" s="96"/>
      <c r="AC167" s="96"/>
      <c r="AD167" s="96"/>
      <c r="AE167" s="107">
        <f t="shared" si="228"/>
        <v>0</v>
      </c>
      <c r="AF167" s="96"/>
      <c r="AG167" s="96">
        <f>SUM(AH167:AL167)</f>
        <v>0</v>
      </c>
      <c r="AH167" s="98"/>
      <c r="AI167" s="98">
        <f>SUM(AI168:AI171)</f>
        <v>0</v>
      </c>
      <c r="AJ167" s="96"/>
      <c r="AK167" s="96"/>
      <c r="AL167" s="96"/>
      <c r="AM167" s="107">
        <f t="shared" si="230"/>
        <v>84</v>
      </c>
      <c r="AN167" s="96"/>
      <c r="AO167" s="96">
        <f t="shared" si="238"/>
        <v>84</v>
      </c>
      <c r="AP167" s="98"/>
      <c r="AQ167" s="98">
        <f>SUM(AQ168:AQ171)</f>
        <v>84</v>
      </c>
      <c r="AR167" s="96"/>
      <c r="AS167" s="96"/>
      <c r="AT167" s="96"/>
      <c r="AU167" s="107">
        <f t="shared" si="232"/>
        <v>76</v>
      </c>
      <c r="AV167" s="96"/>
      <c r="AW167" s="96">
        <f t="shared" si="239"/>
        <v>76</v>
      </c>
      <c r="AX167" s="98"/>
      <c r="AY167" s="98">
        <f>SUM(AY168:AY171)</f>
        <v>76</v>
      </c>
      <c r="AZ167" s="96"/>
      <c r="BA167" s="96"/>
      <c r="BB167" s="96"/>
      <c r="BC167" s="41">
        <f t="shared" si="250"/>
        <v>160</v>
      </c>
      <c r="BD167" s="41">
        <f t="shared" si="251"/>
        <v>0</v>
      </c>
      <c r="BE167" s="41">
        <f t="shared" si="252"/>
        <v>160</v>
      </c>
      <c r="BF167" s="41">
        <f t="shared" si="253"/>
        <v>0</v>
      </c>
      <c r="BG167" s="41">
        <f t="shared" si="254"/>
        <v>160</v>
      </c>
      <c r="BH167" s="41">
        <f t="shared" si="255"/>
        <v>0</v>
      </c>
      <c r="BI167" s="41">
        <f t="shared" si="256"/>
        <v>0</v>
      </c>
      <c r="BJ167" s="41">
        <f t="shared" si="257"/>
        <v>0</v>
      </c>
      <c r="BK167" s="107">
        <f t="shared" si="235"/>
        <v>277</v>
      </c>
      <c r="BL167" s="96"/>
      <c r="BM167" s="96">
        <f t="shared" si="241"/>
        <v>277</v>
      </c>
      <c r="BN167" s="98"/>
      <c r="BO167" s="257">
        <v>277</v>
      </c>
      <c r="BP167" s="96"/>
      <c r="BQ167" s="96"/>
      <c r="BR167" s="96"/>
      <c r="BS167" s="48"/>
      <c r="BT167" s="222"/>
      <c r="CD167" s="86">
        <f t="shared" si="215"/>
        <v>437</v>
      </c>
      <c r="EH167" s="86">
        <f t="shared" si="216"/>
        <v>437</v>
      </c>
      <c r="EL167" s="86"/>
    </row>
    <row r="168" spans="1:142" ht="20.100000000000001" hidden="1" customHeight="1" outlineLevel="1">
      <c r="A168" s="102" t="s">
        <v>414</v>
      </c>
      <c r="B168" s="40" t="s">
        <v>2974</v>
      </c>
      <c r="C168" s="94"/>
      <c r="D168" s="41">
        <f t="shared" si="242"/>
        <v>46</v>
      </c>
      <c r="E168" s="41">
        <f t="shared" si="243"/>
        <v>0</v>
      </c>
      <c r="F168" s="41">
        <f t="shared" si="244"/>
        <v>46</v>
      </c>
      <c r="G168" s="41">
        <f t="shared" si="245"/>
        <v>0</v>
      </c>
      <c r="H168" s="41">
        <f t="shared" si="246"/>
        <v>46</v>
      </c>
      <c r="I168" s="41">
        <f t="shared" si="247"/>
        <v>0</v>
      </c>
      <c r="J168" s="41">
        <f t="shared" si="248"/>
        <v>0</v>
      </c>
      <c r="K168" s="41">
        <f t="shared" si="249"/>
        <v>0</v>
      </c>
      <c r="L168" s="36">
        <f t="shared" si="221"/>
        <v>0</v>
      </c>
      <c r="M168" s="36">
        <f t="shared" si="222"/>
        <v>0</v>
      </c>
      <c r="N168" s="36">
        <f t="shared" si="223"/>
        <v>0</v>
      </c>
      <c r="O168" s="107">
        <f t="shared" si="224"/>
        <v>0</v>
      </c>
      <c r="P168" s="96"/>
      <c r="Q168" s="96"/>
      <c r="R168" s="98"/>
      <c r="S168" s="98"/>
      <c r="T168" s="96"/>
      <c r="U168" s="96"/>
      <c r="V168" s="96"/>
      <c r="W168" s="107">
        <f t="shared" si="226"/>
        <v>0</v>
      </c>
      <c r="X168" s="96"/>
      <c r="Y168" s="96"/>
      <c r="Z168" s="98"/>
      <c r="AA168" s="98"/>
      <c r="AB168" s="96"/>
      <c r="AC168" s="96"/>
      <c r="AD168" s="96"/>
      <c r="AE168" s="107">
        <f t="shared" si="228"/>
        <v>0</v>
      </c>
      <c r="AF168" s="96"/>
      <c r="AG168" s="96"/>
      <c r="AH168" s="98"/>
      <c r="AI168" s="98"/>
      <c r="AJ168" s="96"/>
      <c r="AK168" s="96"/>
      <c r="AL168" s="96"/>
      <c r="AM168" s="107">
        <f t="shared" si="230"/>
        <v>24</v>
      </c>
      <c r="AN168" s="96"/>
      <c r="AO168" s="96">
        <f t="shared" si="238"/>
        <v>24</v>
      </c>
      <c r="AP168" s="98"/>
      <c r="AQ168" s="98">
        <v>24</v>
      </c>
      <c r="AR168" s="96"/>
      <c r="AS168" s="96"/>
      <c r="AT168" s="96"/>
      <c r="AU168" s="107">
        <f t="shared" si="232"/>
        <v>22</v>
      </c>
      <c r="AV168" s="96"/>
      <c r="AW168" s="96">
        <f t="shared" si="239"/>
        <v>22</v>
      </c>
      <c r="AX168" s="98"/>
      <c r="AY168" s="98">
        <v>22</v>
      </c>
      <c r="AZ168" s="96"/>
      <c r="BA168" s="96"/>
      <c r="BB168" s="96"/>
      <c r="BC168" s="41">
        <f t="shared" si="250"/>
        <v>46</v>
      </c>
      <c r="BD168" s="41">
        <f t="shared" si="251"/>
        <v>0</v>
      </c>
      <c r="BE168" s="41">
        <f t="shared" si="252"/>
        <v>46</v>
      </c>
      <c r="BF168" s="41">
        <f t="shared" si="253"/>
        <v>0</v>
      </c>
      <c r="BG168" s="41">
        <f t="shared" si="254"/>
        <v>46</v>
      </c>
      <c r="BH168" s="41">
        <f t="shared" si="255"/>
        <v>0</v>
      </c>
      <c r="BI168" s="41">
        <f t="shared" si="256"/>
        <v>0</v>
      </c>
      <c r="BJ168" s="41">
        <f t="shared" si="257"/>
        <v>0</v>
      </c>
      <c r="BK168" s="107">
        <f t="shared" si="235"/>
        <v>0</v>
      </c>
      <c r="BL168" s="96"/>
      <c r="BM168" s="96">
        <f t="shared" si="241"/>
        <v>0</v>
      </c>
      <c r="BN168" s="98"/>
      <c r="BO168" s="257"/>
      <c r="BP168" s="96"/>
      <c r="BQ168" s="96"/>
      <c r="BR168" s="96"/>
      <c r="BS168" s="48"/>
      <c r="BT168" s="222"/>
      <c r="CD168" s="86">
        <f t="shared" si="215"/>
        <v>46</v>
      </c>
      <c r="EH168" s="86">
        <f t="shared" si="216"/>
        <v>46</v>
      </c>
      <c r="EL168" s="86"/>
    </row>
    <row r="169" spans="1:142" ht="20.100000000000001" hidden="1" customHeight="1" outlineLevel="1">
      <c r="A169" s="102" t="s">
        <v>414</v>
      </c>
      <c r="B169" s="40" t="s">
        <v>847</v>
      </c>
      <c r="C169" s="94"/>
      <c r="D169" s="41">
        <f t="shared" si="242"/>
        <v>42</v>
      </c>
      <c r="E169" s="41">
        <f t="shared" si="243"/>
        <v>0</v>
      </c>
      <c r="F169" s="41">
        <f t="shared" si="244"/>
        <v>42</v>
      </c>
      <c r="G169" s="41">
        <f t="shared" si="245"/>
        <v>0</v>
      </c>
      <c r="H169" s="41">
        <f t="shared" si="246"/>
        <v>42</v>
      </c>
      <c r="I169" s="41">
        <f t="shared" si="247"/>
        <v>0</v>
      </c>
      <c r="J169" s="41">
        <f t="shared" si="248"/>
        <v>0</v>
      </c>
      <c r="K169" s="41">
        <f t="shared" si="249"/>
        <v>0</v>
      </c>
      <c r="L169" s="36">
        <f t="shared" si="221"/>
        <v>0</v>
      </c>
      <c r="M169" s="36">
        <f t="shared" si="222"/>
        <v>0</v>
      </c>
      <c r="N169" s="36">
        <f t="shared" si="223"/>
        <v>0</v>
      </c>
      <c r="O169" s="107">
        <f t="shared" si="224"/>
        <v>0</v>
      </c>
      <c r="P169" s="96"/>
      <c r="Q169" s="96"/>
      <c r="R169" s="98"/>
      <c r="S169" s="98"/>
      <c r="T169" s="96"/>
      <c r="U169" s="96"/>
      <c r="V169" s="96"/>
      <c r="W169" s="107">
        <f t="shared" si="226"/>
        <v>0</v>
      </c>
      <c r="X169" s="96"/>
      <c r="Y169" s="96"/>
      <c r="Z169" s="98"/>
      <c r="AA169" s="98"/>
      <c r="AB169" s="96"/>
      <c r="AC169" s="96"/>
      <c r="AD169" s="96"/>
      <c r="AE169" s="107">
        <f t="shared" si="228"/>
        <v>0</v>
      </c>
      <c r="AF169" s="96"/>
      <c r="AG169" s="96"/>
      <c r="AH169" s="98"/>
      <c r="AI169" s="98"/>
      <c r="AJ169" s="96"/>
      <c r="AK169" s="96"/>
      <c r="AL169" s="96"/>
      <c r="AM169" s="107">
        <f t="shared" si="230"/>
        <v>22</v>
      </c>
      <c r="AN169" s="96"/>
      <c r="AO169" s="96">
        <f t="shared" si="238"/>
        <v>22</v>
      </c>
      <c r="AP169" s="98"/>
      <c r="AQ169" s="98">
        <v>22</v>
      </c>
      <c r="AR169" s="96"/>
      <c r="AS169" s="96"/>
      <c r="AT169" s="96"/>
      <c r="AU169" s="107">
        <f t="shared" si="232"/>
        <v>20</v>
      </c>
      <c r="AV169" s="96"/>
      <c r="AW169" s="96">
        <f t="shared" si="239"/>
        <v>20</v>
      </c>
      <c r="AX169" s="98"/>
      <c r="AY169" s="98">
        <v>20</v>
      </c>
      <c r="AZ169" s="96"/>
      <c r="BA169" s="96"/>
      <c r="BB169" s="96"/>
      <c r="BC169" s="41">
        <f t="shared" si="250"/>
        <v>42</v>
      </c>
      <c r="BD169" s="41">
        <f t="shared" si="251"/>
        <v>0</v>
      </c>
      <c r="BE169" s="41">
        <f t="shared" si="252"/>
        <v>42</v>
      </c>
      <c r="BF169" s="41">
        <f t="shared" si="253"/>
        <v>0</v>
      </c>
      <c r="BG169" s="41">
        <f t="shared" si="254"/>
        <v>42</v>
      </c>
      <c r="BH169" s="41">
        <f t="shared" si="255"/>
        <v>0</v>
      </c>
      <c r="BI169" s="41">
        <f t="shared" si="256"/>
        <v>0</v>
      </c>
      <c r="BJ169" s="41">
        <f t="shared" si="257"/>
        <v>0</v>
      </c>
      <c r="BK169" s="107">
        <f t="shared" si="235"/>
        <v>0</v>
      </c>
      <c r="BL169" s="96"/>
      <c r="BM169" s="96">
        <f t="shared" si="241"/>
        <v>0</v>
      </c>
      <c r="BN169" s="98"/>
      <c r="BO169" s="257"/>
      <c r="BP169" s="96"/>
      <c r="BQ169" s="96"/>
      <c r="BR169" s="96"/>
      <c r="BS169" s="48"/>
      <c r="BT169" s="222"/>
      <c r="CD169" s="86">
        <f t="shared" si="215"/>
        <v>42</v>
      </c>
      <c r="EH169" s="86">
        <f t="shared" si="216"/>
        <v>42</v>
      </c>
      <c r="EL169" s="86"/>
    </row>
    <row r="170" spans="1:142" ht="20.100000000000001" hidden="1" customHeight="1" outlineLevel="1">
      <c r="A170" s="102" t="s">
        <v>414</v>
      </c>
      <c r="B170" s="40" t="s">
        <v>824</v>
      </c>
      <c r="C170" s="94"/>
      <c r="D170" s="41">
        <f t="shared" si="242"/>
        <v>36</v>
      </c>
      <c r="E170" s="41">
        <f t="shared" si="243"/>
        <v>0</v>
      </c>
      <c r="F170" s="41">
        <f t="shared" si="244"/>
        <v>36</v>
      </c>
      <c r="G170" s="41">
        <f t="shared" si="245"/>
        <v>0</v>
      </c>
      <c r="H170" s="41">
        <f t="shared" si="246"/>
        <v>36</v>
      </c>
      <c r="I170" s="41">
        <f t="shared" si="247"/>
        <v>0</v>
      </c>
      <c r="J170" s="41">
        <f t="shared" si="248"/>
        <v>0</v>
      </c>
      <c r="K170" s="41">
        <f t="shared" si="249"/>
        <v>0</v>
      </c>
      <c r="L170" s="36">
        <f t="shared" si="221"/>
        <v>0</v>
      </c>
      <c r="M170" s="36">
        <f t="shared" si="222"/>
        <v>0</v>
      </c>
      <c r="N170" s="36">
        <f t="shared" si="223"/>
        <v>0</v>
      </c>
      <c r="O170" s="107">
        <f t="shared" si="224"/>
        <v>0</v>
      </c>
      <c r="P170" s="96"/>
      <c r="Q170" s="96"/>
      <c r="R170" s="98"/>
      <c r="S170" s="98"/>
      <c r="T170" s="96"/>
      <c r="U170" s="96"/>
      <c r="V170" s="96"/>
      <c r="W170" s="107">
        <f t="shared" si="226"/>
        <v>0</v>
      </c>
      <c r="X170" s="96"/>
      <c r="Y170" s="96"/>
      <c r="Z170" s="98"/>
      <c r="AA170" s="98"/>
      <c r="AB170" s="96"/>
      <c r="AC170" s="96"/>
      <c r="AD170" s="96"/>
      <c r="AE170" s="107">
        <f t="shared" si="228"/>
        <v>0</v>
      </c>
      <c r="AF170" s="96"/>
      <c r="AG170" s="96"/>
      <c r="AH170" s="98"/>
      <c r="AI170" s="98"/>
      <c r="AJ170" s="96"/>
      <c r="AK170" s="96"/>
      <c r="AL170" s="96"/>
      <c r="AM170" s="107">
        <f t="shared" si="230"/>
        <v>19</v>
      </c>
      <c r="AN170" s="96"/>
      <c r="AO170" s="96">
        <f t="shared" si="238"/>
        <v>19</v>
      </c>
      <c r="AP170" s="98"/>
      <c r="AQ170" s="98">
        <v>19</v>
      </c>
      <c r="AR170" s="96"/>
      <c r="AS170" s="96"/>
      <c r="AT170" s="96"/>
      <c r="AU170" s="107">
        <f t="shared" si="232"/>
        <v>17</v>
      </c>
      <c r="AV170" s="96"/>
      <c r="AW170" s="96">
        <f t="shared" si="239"/>
        <v>17</v>
      </c>
      <c r="AX170" s="98"/>
      <c r="AY170" s="98">
        <v>17</v>
      </c>
      <c r="AZ170" s="96"/>
      <c r="BA170" s="96"/>
      <c r="BB170" s="96"/>
      <c r="BC170" s="41">
        <f t="shared" si="250"/>
        <v>36</v>
      </c>
      <c r="BD170" s="41">
        <f t="shared" si="251"/>
        <v>0</v>
      </c>
      <c r="BE170" s="41">
        <f t="shared" si="252"/>
        <v>36</v>
      </c>
      <c r="BF170" s="41">
        <f t="shared" si="253"/>
        <v>0</v>
      </c>
      <c r="BG170" s="41">
        <f t="shared" si="254"/>
        <v>36</v>
      </c>
      <c r="BH170" s="41">
        <f t="shared" si="255"/>
        <v>0</v>
      </c>
      <c r="BI170" s="41">
        <f t="shared" si="256"/>
        <v>0</v>
      </c>
      <c r="BJ170" s="41">
        <f t="shared" si="257"/>
        <v>0</v>
      </c>
      <c r="BK170" s="107">
        <f t="shared" si="235"/>
        <v>0</v>
      </c>
      <c r="BL170" s="96"/>
      <c r="BM170" s="96">
        <f t="shared" si="241"/>
        <v>0</v>
      </c>
      <c r="BN170" s="98"/>
      <c r="BO170" s="257"/>
      <c r="BP170" s="96"/>
      <c r="BQ170" s="96"/>
      <c r="BR170" s="96"/>
      <c r="BS170" s="48"/>
      <c r="BT170" s="222"/>
      <c r="CD170" s="86">
        <f t="shared" si="215"/>
        <v>36</v>
      </c>
      <c r="EH170" s="86">
        <f t="shared" si="216"/>
        <v>36</v>
      </c>
      <c r="EL170" s="86"/>
    </row>
    <row r="171" spans="1:142" ht="20.100000000000001" hidden="1" customHeight="1" outlineLevel="1">
      <c r="A171" s="102" t="s">
        <v>414</v>
      </c>
      <c r="B171" s="40" t="s">
        <v>2975</v>
      </c>
      <c r="C171" s="94"/>
      <c r="D171" s="41">
        <f t="shared" si="242"/>
        <v>36</v>
      </c>
      <c r="E171" s="41">
        <f t="shared" si="243"/>
        <v>0</v>
      </c>
      <c r="F171" s="41">
        <f t="shared" si="244"/>
        <v>36</v>
      </c>
      <c r="G171" s="41">
        <f t="shared" si="245"/>
        <v>0</v>
      </c>
      <c r="H171" s="41">
        <f t="shared" si="246"/>
        <v>36</v>
      </c>
      <c r="I171" s="41">
        <f t="shared" si="247"/>
        <v>0</v>
      </c>
      <c r="J171" s="41">
        <f t="shared" si="248"/>
        <v>0</v>
      </c>
      <c r="K171" s="41">
        <f t="shared" si="249"/>
        <v>0</v>
      </c>
      <c r="L171" s="36">
        <f t="shared" si="221"/>
        <v>0</v>
      </c>
      <c r="M171" s="36">
        <f t="shared" si="222"/>
        <v>0</v>
      </c>
      <c r="N171" s="36">
        <f t="shared" si="223"/>
        <v>0</v>
      </c>
      <c r="O171" s="107">
        <f t="shared" si="224"/>
        <v>0</v>
      </c>
      <c r="P171" s="96"/>
      <c r="Q171" s="96"/>
      <c r="R171" s="98"/>
      <c r="S171" s="98"/>
      <c r="T171" s="96"/>
      <c r="U171" s="96"/>
      <c r="V171" s="96"/>
      <c r="W171" s="107">
        <f t="shared" si="226"/>
        <v>0</v>
      </c>
      <c r="X171" s="96"/>
      <c r="Y171" s="96"/>
      <c r="Z171" s="98"/>
      <c r="AA171" s="98"/>
      <c r="AB171" s="96"/>
      <c r="AC171" s="96"/>
      <c r="AD171" s="96"/>
      <c r="AE171" s="107">
        <f t="shared" si="228"/>
        <v>0</v>
      </c>
      <c r="AF171" s="96"/>
      <c r="AG171" s="96"/>
      <c r="AH171" s="98"/>
      <c r="AI171" s="98"/>
      <c r="AJ171" s="96"/>
      <c r="AK171" s="96"/>
      <c r="AL171" s="96"/>
      <c r="AM171" s="107">
        <f t="shared" si="230"/>
        <v>19</v>
      </c>
      <c r="AN171" s="96"/>
      <c r="AO171" s="96">
        <f t="shared" si="238"/>
        <v>19</v>
      </c>
      <c r="AP171" s="98"/>
      <c r="AQ171" s="98">
        <v>19</v>
      </c>
      <c r="AR171" s="96"/>
      <c r="AS171" s="96"/>
      <c r="AT171" s="96"/>
      <c r="AU171" s="107">
        <f t="shared" si="232"/>
        <v>17</v>
      </c>
      <c r="AV171" s="96"/>
      <c r="AW171" s="96">
        <f t="shared" si="239"/>
        <v>17</v>
      </c>
      <c r="AX171" s="98"/>
      <c r="AY171" s="98">
        <v>17</v>
      </c>
      <c r="AZ171" s="96"/>
      <c r="BA171" s="96"/>
      <c r="BB171" s="96"/>
      <c r="BC171" s="41">
        <f t="shared" si="250"/>
        <v>36</v>
      </c>
      <c r="BD171" s="41">
        <f t="shared" si="251"/>
        <v>0</v>
      </c>
      <c r="BE171" s="41">
        <f t="shared" si="252"/>
        <v>36</v>
      </c>
      <c r="BF171" s="41">
        <f t="shared" si="253"/>
        <v>0</v>
      </c>
      <c r="BG171" s="41">
        <f t="shared" si="254"/>
        <v>36</v>
      </c>
      <c r="BH171" s="41">
        <f t="shared" si="255"/>
        <v>0</v>
      </c>
      <c r="BI171" s="41">
        <f t="shared" si="256"/>
        <v>0</v>
      </c>
      <c r="BJ171" s="41">
        <f t="shared" si="257"/>
        <v>0</v>
      </c>
      <c r="BK171" s="107">
        <f t="shared" si="235"/>
        <v>0</v>
      </c>
      <c r="BL171" s="96"/>
      <c r="BM171" s="96">
        <f t="shared" si="241"/>
        <v>0</v>
      </c>
      <c r="BN171" s="98"/>
      <c r="BO171" s="257"/>
      <c r="BP171" s="96"/>
      <c r="BQ171" s="96"/>
      <c r="BR171" s="96"/>
      <c r="BS171" s="48"/>
      <c r="BT171" s="222"/>
      <c r="CD171" s="86">
        <f t="shared" si="215"/>
        <v>36</v>
      </c>
      <c r="EH171" s="86">
        <f t="shared" si="216"/>
        <v>36</v>
      </c>
      <c r="EL171" s="86"/>
    </row>
    <row r="172" spans="1:142" ht="20.100000000000001" customHeight="1" collapsed="1">
      <c r="A172" s="102" t="s">
        <v>222</v>
      </c>
      <c r="B172" s="40" t="s">
        <v>1550</v>
      </c>
      <c r="C172" s="39">
        <v>11</v>
      </c>
      <c r="D172" s="41">
        <f t="shared" si="242"/>
        <v>1520</v>
      </c>
      <c r="E172" s="41">
        <f t="shared" si="243"/>
        <v>0</v>
      </c>
      <c r="F172" s="41">
        <f t="shared" si="244"/>
        <v>1520</v>
      </c>
      <c r="G172" s="41">
        <f t="shared" si="245"/>
        <v>0</v>
      </c>
      <c r="H172" s="41">
        <f t="shared" si="246"/>
        <v>1520</v>
      </c>
      <c r="I172" s="41">
        <f t="shared" si="247"/>
        <v>0</v>
      </c>
      <c r="J172" s="41">
        <f t="shared" si="248"/>
        <v>0</v>
      </c>
      <c r="K172" s="41">
        <f t="shared" si="249"/>
        <v>0</v>
      </c>
      <c r="L172" s="36">
        <f t="shared" si="221"/>
        <v>0</v>
      </c>
      <c r="M172" s="36">
        <f t="shared" si="222"/>
        <v>0</v>
      </c>
      <c r="N172" s="36">
        <f t="shared" si="223"/>
        <v>0</v>
      </c>
      <c r="O172" s="107">
        <f t="shared" si="224"/>
        <v>0</v>
      </c>
      <c r="P172" s="96"/>
      <c r="Q172" s="96">
        <f>SUM(R172:V172)</f>
        <v>0</v>
      </c>
      <c r="R172" s="98"/>
      <c r="S172" s="98">
        <f>SUM(S173:S183)</f>
        <v>0</v>
      </c>
      <c r="T172" s="96"/>
      <c r="U172" s="96"/>
      <c r="V172" s="96"/>
      <c r="W172" s="107">
        <f t="shared" si="226"/>
        <v>0</v>
      </c>
      <c r="X172" s="96"/>
      <c r="Y172" s="96">
        <f>SUM(Z172:AD172)</f>
        <v>0</v>
      </c>
      <c r="Z172" s="98"/>
      <c r="AA172" s="98">
        <f>SUM(AA173:AA183)</f>
        <v>0</v>
      </c>
      <c r="AB172" s="96"/>
      <c r="AC172" s="96"/>
      <c r="AD172" s="96"/>
      <c r="AE172" s="107">
        <f t="shared" si="228"/>
        <v>0</v>
      </c>
      <c r="AF172" s="96"/>
      <c r="AG172" s="96">
        <f>SUM(AH172:AL172)</f>
        <v>0</v>
      </c>
      <c r="AH172" s="98"/>
      <c r="AI172" s="98">
        <f>SUM(AI173:AI183)</f>
        <v>0</v>
      </c>
      <c r="AJ172" s="96"/>
      <c r="AK172" s="96"/>
      <c r="AL172" s="96"/>
      <c r="AM172" s="107">
        <f t="shared" si="230"/>
        <v>237</v>
      </c>
      <c r="AN172" s="96"/>
      <c r="AO172" s="96">
        <f t="shared" si="238"/>
        <v>237</v>
      </c>
      <c r="AP172" s="98"/>
      <c r="AQ172" s="98">
        <f>SUM(AQ173:AQ183)</f>
        <v>237</v>
      </c>
      <c r="AR172" s="96"/>
      <c r="AS172" s="96"/>
      <c r="AT172" s="96"/>
      <c r="AU172" s="107">
        <f t="shared" si="232"/>
        <v>517</v>
      </c>
      <c r="AV172" s="96"/>
      <c r="AW172" s="96">
        <f t="shared" si="239"/>
        <v>517</v>
      </c>
      <c r="AX172" s="98"/>
      <c r="AY172" s="98">
        <f>SUM(AY173:AY183)</f>
        <v>517</v>
      </c>
      <c r="AZ172" s="96"/>
      <c r="BA172" s="96"/>
      <c r="BB172" s="96"/>
      <c r="BC172" s="41">
        <f t="shared" si="250"/>
        <v>754</v>
      </c>
      <c r="BD172" s="41">
        <f t="shared" si="251"/>
        <v>0</v>
      </c>
      <c r="BE172" s="41">
        <f t="shared" si="252"/>
        <v>754</v>
      </c>
      <c r="BF172" s="41">
        <f t="shared" si="253"/>
        <v>0</v>
      </c>
      <c r="BG172" s="41">
        <f t="shared" si="254"/>
        <v>754</v>
      </c>
      <c r="BH172" s="41">
        <f t="shared" si="255"/>
        <v>0</v>
      </c>
      <c r="BI172" s="41">
        <f t="shared" si="256"/>
        <v>0</v>
      </c>
      <c r="BJ172" s="41">
        <f t="shared" si="257"/>
        <v>0</v>
      </c>
      <c r="BK172" s="107">
        <f t="shared" si="235"/>
        <v>766</v>
      </c>
      <c r="BL172" s="96"/>
      <c r="BM172" s="96">
        <f t="shared" si="241"/>
        <v>766</v>
      </c>
      <c r="BN172" s="98"/>
      <c r="BO172" s="257">
        <v>766</v>
      </c>
      <c r="BP172" s="96"/>
      <c r="BQ172" s="96"/>
      <c r="BR172" s="96"/>
      <c r="BS172" s="48"/>
      <c r="BT172" s="222"/>
      <c r="CD172" s="86">
        <f t="shared" si="215"/>
        <v>1520</v>
      </c>
      <c r="EH172" s="86">
        <f t="shared" si="216"/>
        <v>1520</v>
      </c>
      <c r="EL172" s="86"/>
    </row>
    <row r="173" spans="1:142" ht="20.100000000000001" hidden="1" customHeight="1" outlineLevel="1">
      <c r="A173" s="102" t="s">
        <v>414</v>
      </c>
      <c r="B173" s="40" t="s">
        <v>2953</v>
      </c>
      <c r="C173" s="94"/>
      <c r="D173" s="41">
        <f t="shared" si="242"/>
        <v>36</v>
      </c>
      <c r="E173" s="41">
        <f t="shared" si="243"/>
        <v>0</v>
      </c>
      <c r="F173" s="41">
        <f t="shared" si="244"/>
        <v>36</v>
      </c>
      <c r="G173" s="41">
        <f t="shared" si="245"/>
        <v>0</v>
      </c>
      <c r="H173" s="41">
        <f t="shared" si="246"/>
        <v>36</v>
      </c>
      <c r="I173" s="41">
        <f t="shared" si="247"/>
        <v>0</v>
      </c>
      <c r="J173" s="41">
        <f t="shared" si="248"/>
        <v>0</v>
      </c>
      <c r="K173" s="41">
        <f t="shared" si="249"/>
        <v>0</v>
      </c>
      <c r="L173" s="36">
        <f t="shared" si="221"/>
        <v>0</v>
      </c>
      <c r="M173" s="36">
        <f t="shared" si="222"/>
        <v>0</v>
      </c>
      <c r="N173" s="36">
        <f t="shared" si="223"/>
        <v>0</v>
      </c>
      <c r="O173" s="107">
        <f t="shared" ref="O173:O204" si="258">P173+Q173</f>
        <v>0</v>
      </c>
      <c r="P173" s="96"/>
      <c r="Q173" s="96"/>
      <c r="R173" s="98"/>
      <c r="S173" s="98"/>
      <c r="T173" s="96"/>
      <c r="U173" s="96"/>
      <c r="V173" s="96"/>
      <c r="W173" s="107">
        <f t="shared" ref="W173:W204" si="259">X173+Y173</f>
        <v>0</v>
      </c>
      <c r="X173" s="96"/>
      <c r="Y173" s="96"/>
      <c r="Z173" s="98"/>
      <c r="AA173" s="98"/>
      <c r="AB173" s="96"/>
      <c r="AC173" s="96"/>
      <c r="AD173" s="96"/>
      <c r="AE173" s="107">
        <f t="shared" si="228"/>
        <v>0</v>
      </c>
      <c r="AF173" s="96"/>
      <c r="AG173" s="96"/>
      <c r="AH173" s="98"/>
      <c r="AI173" s="98"/>
      <c r="AJ173" s="96"/>
      <c r="AK173" s="96"/>
      <c r="AL173" s="96"/>
      <c r="AM173" s="107">
        <f t="shared" si="230"/>
        <v>19</v>
      </c>
      <c r="AN173" s="96"/>
      <c r="AO173" s="96">
        <f t="shared" si="238"/>
        <v>19</v>
      </c>
      <c r="AP173" s="98"/>
      <c r="AQ173" s="98">
        <v>19</v>
      </c>
      <c r="AR173" s="96"/>
      <c r="AS173" s="96"/>
      <c r="AT173" s="96"/>
      <c r="AU173" s="107">
        <f t="shared" si="232"/>
        <v>17</v>
      </c>
      <c r="AV173" s="96"/>
      <c r="AW173" s="96">
        <f t="shared" si="239"/>
        <v>17</v>
      </c>
      <c r="AX173" s="98"/>
      <c r="AY173" s="98">
        <v>17</v>
      </c>
      <c r="AZ173" s="96"/>
      <c r="BA173" s="96"/>
      <c r="BB173" s="96"/>
      <c r="BC173" s="41">
        <f t="shared" si="250"/>
        <v>36</v>
      </c>
      <c r="BD173" s="41">
        <f t="shared" si="251"/>
        <v>0</v>
      </c>
      <c r="BE173" s="41">
        <f t="shared" si="252"/>
        <v>36</v>
      </c>
      <c r="BF173" s="41">
        <f t="shared" si="253"/>
        <v>0</v>
      </c>
      <c r="BG173" s="41">
        <f t="shared" si="254"/>
        <v>36</v>
      </c>
      <c r="BH173" s="41">
        <f t="shared" si="255"/>
        <v>0</v>
      </c>
      <c r="BI173" s="41">
        <f t="shared" si="256"/>
        <v>0</v>
      </c>
      <c r="BJ173" s="41">
        <f t="shared" si="257"/>
        <v>0</v>
      </c>
      <c r="BK173" s="107">
        <f t="shared" si="235"/>
        <v>0</v>
      </c>
      <c r="BL173" s="96"/>
      <c r="BM173" s="96">
        <f t="shared" si="241"/>
        <v>0</v>
      </c>
      <c r="BN173" s="98"/>
      <c r="BO173" s="257"/>
      <c r="BP173" s="96"/>
      <c r="BQ173" s="96"/>
      <c r="BR173" s="96"/>
      <c r="BS173" s="48"/>
      <c r="BT173" s="222"/>
      <c r="CD173" s="86">
        <f t="shared" si="215"/>
        <v>36</v>
      </c>
      <c r="EH173" s="86">
        <f t="shared" si="216"/>
        <v>36</v>
      </c>
      <c r="EL173" s="86"/>
    </row>
    <row r="174" spans="1:142" ht="20.100000000000001" hidden="1" customHeight="1" outlineLevel="1">
      <c r="A174" s="102" t="s">
        <v>414</v>
      </c>
      <c r="B174" s="40" t="s">
        <v>2976</v>
      </c>
      <c r="C174" s="94"/>
      <c r="D174" s="41">
        <f t="shared" si="242"/>
        <v>36</v>
      </c>
      <c r="E174" s="41">
        <f t="shared" si="243"/>
        <v>0</v>
      </c>
      <c r="F174" s="41">
        <f t="shared" si="244"/>
        <v>36</v>
      </c>
      <c r="G174" s="41">
        <f t="shared" si="245"/>
        <v>0</v>
      </c>
      <c r="H174" s="41">
        <f t="shared" si="246"/>
        <v>36</v>
      </c>
      <c r="I174" s="41">
        <f t="shared" si="247"/>
        <v>0</v>
      </c>
      <c r="J174" s="41">
        <f t="shared" si="248"/>
        <v>0</v>
      </c>
      <c r="K174" s="41">
        <f t="shared" si="249"/>
        <v>0</v>
      </c>
      <c r="L174" s="36">
        <f t="shared" si="221"/>
        <v>0</v>
      </c>
      <c r="M174" s="36">
        <f t="shared" si="222"/>
        <v>0</v>
      </c>
      <c r="N174" s="36">
        <f t="shared" si="223"/>
        <v>0</v>
      </c>
      <c r="O174" s="107">
        <f t="shared" si="258"/>
        <v>0</v>
      </c>
      <c r="P174" s="58"/>
      <c r="Q174" s="96"/>
      <c r="R174" s="58"/>
      <c r="S174" s="58"/>
      <c r="T174" s="58"/>
      <c r="U174" s="58"/>
      <c r="V174" s="58"/>
      <c r="W174" s="107">
        <f t="shared" si="259"/>
        <v>0</v>
      </c>
      <c r="X174" s="58"/>
      <c r="Y174" s="96"/>
      <c r="Z174" s="58"/>
      <c r="AA174" s="58"/>
      <c r="AB174" s="58"/>
      <c r="AC174" s="58"/>
      <c r="AD174" s="58"/>
      <c r="AE174" s="107">
        <f t="shared" si="228"/>
        <v>0</v>
      </c>
      <c r="AF174" s="58"/>
      <c r="AG174" s="96"/>
      <c r="AH174" s="58"/>
      <c r="AI174" s="58"/>
      <c r="AJ174" s="58"/>
      <c r="AK174" s="58"/>
      <c r="AL174" s="58"/>
      <c r="AM174" s="107">
        <f t="shared" si="230"/>
        <v>19</v>
      </c>
      <c r="AN174" s="58"/>
      <c r="AO174" s="96">
        <f t="shared" si="238"/>
        <v>19</v>
      </c>
      <c r="AP174" s="58"/>
      <c r="AQ174" s="58">
        <v>19</v>
      </c>
      <c r="AR174" s="58"/>
      <c r="AS174" s="58"/>
      <c r="AT174" s="58"/>
      <c r="AU174" s="107">
        <f t="shared" si="232"/>
        <v>17</v>
      </c>
      <c r="AV174" s="58"/>
      <c r="AW174" s="96">
        <f t="shared" si="239"/>
        <v>17</v>
      </c>
      <c r="AX174" s="58"/>
      <c r="AY174" s="58">
        <v>17</v>
      </c>
      <c r="AZ174" s="58"/>
      <c r="BA174" s="58"/>
      <c r="BB174" s="58"/>
      <c r="BC174" s="41">
        <f t="shared" si="250"/>
        <v>36</v>
      </c>
      <c r="BD174" s="41">
        <f t="shared" si="251"/>
        <v>0</v>
      </c>
      <c r="BE174" s="41">
        <f t="shared" si="252"/>
        <v>36</v>
      </c>
      <c r="BF174" s="41">
        <f t="shared" si="253"/>
        <v>0</v>
      </c>
      <c r="BG174" s="41">
        <f t="shared" si="254"/>
        <v>36</v>
      </c>
      <c r="BH174" s="41">
        <f t="shared" si="255"/>
        <v>0</v>
      </c>
      <c r="BI174" s="41">
        <f t="shared" si="256"/>
        <v>0</v>
      </c>
      <c r="BJ174" s="41">
        <f t="shared" si="257"/>
        <v>0</v>
      </c>
      <c r="BK174" s="107">
        <f t="shared" si="235"/>
        <v>0</v>
      </c>
      <c r="BL174" s="58"/>
      <c r="BM174" s="96">
        <f t="shared" si="241"/>
        <v>0</v>
      </c>
      <c r="BN174" s="58"/>
      <c r="BO174" s="258"/>
      <c r="BP174" s="58"/>
      <c r="BQ174" s="58"/>
      <c r="BR174" s="58"/>
      <c r="BS174" s="123"/>
      <c r="BT174" s="224"/>
      <c r="CD174" s="86">
        <f t="shared" si="215"/>
        <v>36</v>
      </c>
      <c r="EH174" s="86">
        <f t="shared" si="216"/>
        <v>36</v>
      </c>
      <c r="EL174" s="86"/>
    </row>
    <row r="175" spans="1:142" ht="20.100000000000001" hidden="1" customHeight="1" outlineLevel="1">
      <c r="A175" s="102" t="s">
        <v>414</v>
      </c>
      <c r="B175" s="40" t="s">
        <v>2977</v>
      </c>
      <c r="C175" s="94"/>
      <c r="D175" s="41">
        <f t="shared" si="242"/>
        <v>36</v>
      </c>
      <c r="E175" s="41">
        <f t="shared" si="243"/>
        <v>0</v>
      </c>
      <c r="F175" s="41">
        <f t="shared" si="244"/>
        <v>36</v>
      </c>
      <c r="G175" s="41">
        <f t="shared" si="245"/>
        <v>0</v>
      </c>
      <c r="H175" s="41">
        <f t="shared" si="246"/>
        <v>36</v>
      </c>
      <c r="I175" s="41">
        <f t="shared" si="247"/>
        <v>0</v>
      </c>
      <c r="J175" s="41">
        <f t="shared" si="248"/>
        <v>0</v>
      </c>
      <c r="K175" s="41">
        <f t="shared" si="249"/>
        <v>0</v>
      </c>
      <c r="L175" s="36">
        <f t="shared" si="221"/>
        <v>0</v>
      </c>
      <c r="M175" s="36">
        <f t="shared" si="222"/>
        <v>0</v>
      </c>
      <c r="N175" s="36">
        <f t="shared" si="223"/>
        <v>0</v>
      </c>
      <c r="O175" s="107">
        <f t="shared" si="258"/>
        <v>0</v>
      </c>
      <c r="P175" s="58"/>
      <c r="Q175" s="96"/>
      <c r="R175" s="58"/>
      <c r="S175" s="58"/>
      <c r="T175" s="58"/>
      <c r="U175" s="58"/>
      <c r="V175" s="58"/>
      <c r="W175" s="107">
        <f t="shared" si="259"/>
        <v>0</v>
      </c>
      <c r="X175" s="58"/>
      <c r="Y175" s="96"/>
      <c r="Z175" s="58"/>
      <c r="AA175" s="58"/>
      <c r="AB175" s="58"/>
      <c r="AC175" s="58"/>
      <c r="AD175" s="58"/>
      <c r="AE175" s="107">
        <f t="shared" si="228"/>
        <v>0</v>
      </c>
      <c r="AF175" s="58"/>
      <c r="AG175" s="96"/>
      <c r="AH175" s="58"/>
      <c r="AI175" s="58"/>
      <c r="AJ175" s="58"/>
      <c r="AK175" s="58"/>
      <c r="AL175" s="58"/>
      <c r="AM175" s="107">
        <f t="shared" si="230"/>
        <v>19</v>
      </c>
      <c r="AN175" s="58"/>
      <c r="AO175" s="96">
        <f t="shared" si="238"/>
        <v>19</v>
      </c>
      <c r="AP175" s="58"/>
      <c r="AQ175" s="58">
        <v>19</v>
      </c>
      <c r="AR175" s="58"/>
      <c r="AS175" s="58"/>
      <c r="AT175" s="58"/>
      <c r="AU175" s="107">
        <f t="shared" si="232"/>
        <v>17</v>
      </c>
      <c r="AV175" s="58"/>
      <c r="AW175" s="96">
        <f t="shared" si="239"/>
        <v>17</v>
      </c>
      <c r="AX175" s="58"/>
      <c r="AY175" s="58">
        <v>17</v>
      </c>
      <c r="AZ175" s="58"/>
      <c r="BA175" s="58"/>
      <c r="BB175" s="58"/>
      <c r="BC175" s="41">
        <f t="shared" si="250"/>
        <v>36</v>
      </c>
      <c r="BD175" s="41">
        <f t="shared" si="251"/>
        <v>0</v>
      </c>
      <c r="BE175" s="41">
        <f t="shared" si="252"/>
        <v>36</v>
      </c>
      <c r="BF175" s="41">
        <f t="shared" si="253"/>
        <v>0</v>
      </c>
      <c r="BG175" s="41">
        <f t="shared" si="254"/>
        <v>36</v>
      </c>
      <c r="BH175" s="41">
        <f t="shared" si="255"/>
        <v>0</v>
      </c>
      <c r="BI175" s="41">
        <f t="shared" si="256"/>
        <v>0</v>
      </c>
      <c r="BJ175" s="41">
        <f t="shared" si="257"/>
        <v>0</v>
      </c>
      <c r="BK175" s="107">
        <f t="shared" si="235"/>
        <v>0</v>
      </c>
      <c r="BL175" s="58"/>
      <c r="BM175" s="96">
        <f t="shared" si="241"/>
        <v>0</v>
      </c>
      <c r="BN175" s="58"/>
      <c r="BO175" s="258"/>
      <c r="BP175" s="58"/>
      <c r="BQ175" s="58"/>
      <c r="BR175" s="58"/>
      <c r="BS175" s="33"/>
      <c r="BT175" s="225"/>
      <c r="CD175" s="86">
        <f t="shared" si="215"/>
        <v>36</v>
      </c>
      <c r="EH175" s="86">
        <f t="shared" si="216"/>
        <v>36</v>
      </c>
      <c r="EL175" s="86"/>
    </row>
    <row r="176" spans="1:142" ht="20.100000000000001" hidden="1" customHeight="1" outlineLevel="1">
      <c r="A176" s="102" t="s">
        <v>414</v>
      </c>
      <c r="B176" s="40" t="s">
        <v>2978</v>
      </c>
      <c r="C176" s="94"/>
      <c r="D176" s="41">
        <f t="shared" si="242"/>
        <v>39</v>
      </c>
      <c r="E176" s="41">
        <f t="shared" si="243"/>
        <v>0</v>
      </c>
      <c r="F176" s="41">
        <f t="shared" si="244"/>
        <v>39</v>
      </c>
      <c r="G176" s="41">
        <f t="shared" si="245"/>
        <v>0</v>
      </c>
      <c r="H176" s="41">
        <f t="shared" si="246"/>
        <v>39</v>
      </c>
      <c r="I176" s="41">
        <f t="shared" si="247"/>
        <v>0</v>
      </c>
      <c r="J176" s="41">
        <f t="shared" si="248"/>
        <v>0</v>
      </c>
      <c r="K176" s="41">
        <f t="shared" si="249"/>
        <v>0</v>
      </c>
      <c r="L176" s="36">
        <f t="shared" si="221"/>
        <v>0</v>
      </c>
      <c r="M176" s="36">
        <f t="shared" si="222"/>
        <v>0</v>
      </c>
      <c r="N176" s="36">
        <f t="shared" si="223"/>
        <v>0</v>
      </c>
      <c r="O176" s="107">
        <f t="shared" si="258"/>
        <v>0</v>
      </c>
      <c r="P176" s="58"/>
      <c r="Q176" s="96"/>
      <c r="R176" s="58"/>
      <c r="S176" s="58"/>
      <c r="T176" s="58"/>
      <c r="U176" s="58"/>
      <c r="V176" s="58"/>
      <c r="W176" s="107">
        <f t="shared" si="259"/>
        <v>0</v>
      </c>
      <c r="X176" s="58"/>
      <c r="Y176" s="96"/>
      <c r="Z176" s="58"/>
      <c r="AA176" s="58"/>
      <c r="AB176" s="58"/>
      <c r="AC176" s="58"/>
      <c r="AD176" s="58"/>
      <c r="AE176" s="107">
        <f t="shared" si="228"/>
        <v>0</v>
      </c>
      <c r="AF176" s="58"/>
      <c r="AG176" s="96"/>
      <c r="AH176" s="58"/>
      <c r="AI176" s="58"/>
      <c r="AJ176" s="58"/>
      <c r="AK176" s="58"/>
      <c r="AL176" s="58"/>
      <c r="AM176" s="107">
        <f t="shared" si="230"/>
        <v>21</v>
      </c>
      <c r="AN176" s="58"/>
      <c r="AO176" s="96">
        <f t="shared" si="238"/>
        <v>21</v>
      </c>
      <c r="AP176" s="58"/>
      <c r="AQ176" s="58">
        <v>21</v>
      </c>
      <c r="AR176" s="58"/>
      <c r="AS176" s="58"/>
      <c r="AT176" s="58"/>
      <c r="AU176" s="107">
        <f t="shared" si="232"/>
        <v>18</v>
      </c>
      <c r="AV176" s="58"/>
      <c r="AW176" s="96">
        <f t="shared" si="239"/>
        <v>18</v>
      </c>
      <c r="AX176" s="58"/>
      <c r="AY176" s="58">
        <v>18</v>
      </c>
      <c r="AZ176" s="58"/>
      <c r="BA176" s="58"/>
      <c r="BB176" s="58"/>
      <c r="BC176" s="41">
        <f t="shared" si="250"/>
        <v>39</v>
      </c>
      <c r="BD176" s="41">
        <f t="shared" si="251"/>
        <v>0</v>
      </c>
      <c r="BE176" s="41">
        <f t="shared" si="252"/>
        <v>39</v>
      </c>
      <c r="BF176" s="41">
        <f t="shared" si="253"/>
        <v>0</v>
      </c>
      <c r="BG176" s="41">
        <f t="shared" si="254"/>
        <v>39</v>
      </c>
      <c r="BH176" s="41">
        <f t="shared" si="255"/>
        <v>0</v>
      </c>
      <c r="BI176" s="41">
        <f t="shared" si="256"/>
        <v>0</v>
      </c>
      <c r="BJ176" s="41">
        <f t="shared" si="257"/>
        <v>0</v>
      </c>
      <c r="BK176" s="107">
        <f t="shared" si="235"/>
        <v>0</v>
      </c>
      <c r="BL176" s="58"/>
      <c r="BM176" s="96">
        <f t="shared" si="241"/>
        <v>0</v>
      </c>
      <c r="BN176" s="58"/>
      <c r="BO176" s="258"/>
      <c r="BP176" s="58"/>
      <c r="BQ176" s="58"/>
      <c r="BR176" s="58"/>
      <c r="BS176" s="33"/>
      <c r="BT176" s="225"/>
      <c r="CD176" s="86">
        <f t="shared" si="215"/>
        <v>39</v>
      </c>
      <c r="EH176" s="86">
        <f t="shared" si="216"/>
        <v>39</v>
      </c>
      <c r="EL176" s="86"/>
    </row>
    <row r="177" spans="1:142" ht="20.100000000000001" hidden="1" customHeight="1" outlineLevel="1">
      <c r="A177" s="102" t="s">
        <v>414</v>
      </c>
      <c r="B177" s="40" t="s">
        <v>2979</v>
      </c>
      <c r="C177" s="94"/>
      <c r="D177" s="41">
        <f t="shared" si="242"/>
        <v>43</v>
      </c>
      <c r="E177" s="41">
        <f t="shared" si="243"/>
        <v>0</v>
      </c>
      <c r="F177" s="41">
        <f t="shared" si="244"/>
        <v>43</v>
      </c>
      <c r="G177" s="41">
        <f t="shared" si="245"/>
        <v>0</v>
      </c>
      <c r="H177" s="41">
        <f t="shared" si="246"/>
        <v>43</v>
      </c>
      <c r="I177" s="41">
        <f t="shared" si="247"/>
        <v>0</v>
      </c>
      <c r="J177" s="41">
        <f t="shared" si="248"/>
        <v>0</v>
      </c>
      <c r="K177" s="41">
        <f t="shared" si="249"/>
        <v>0</v>
      </c>
      <c r="L177" s="36">
        <f t="shared" si="221"/>
        <v>0</v>
      </c>
      <c r="M177" s="36">
        <f t="shared" si="222"/>
        <v>0</v>
      </c>
      <c r="N177" s="36">
        <f t="shared" si="223"/>
        <v>0</v>
      </c>
      <c r="O177" s="107">
        <f t="shared" si="258"/>
        <v>0</v>
      </c>
      <c r="P177" s="58"/>
      <c r="Q177" s="96"/>
      <c r="R177" s="58"/>
      <c r="S177" s="58"/>
      <c r="T177" s="58"/>
      <c r="U177" s="58"/>
      <c r="V177" s="58"/>
      <c r="W177" s="107">
        <f t="shared" si="259"/>
        <v>0</v>
      </c>
      <c r="X177" s="58"/>
      <c r="Y177" s="96"/>
      <c r="Z177" s="58"/>
      <c r="AA177" s="58"/>
      <c r="AB177" s="58"/>
      <c r="AC177" s="58"/>
      <c r="AD177" s="58"/>
      <c r="AE177" s="107">
        <f t="shared" si="228"/>
        <v>0</v>
      </c>
      <c r="AF177" s="58"/>
      <c r="AG177" s="96"/>
      <c r="AH177" s="58"/>
      <c r="AI177" s="58"/>
      <c r="AJ177" s="58"/>
      <c r="AK177" s="58"/>
      <c r="AL177" s="58"/>
      <c r="AM177" s="107">
        <f t="shared" si="230"/>
        <v>23</v>
      </c>
      <c r="AN177" s="58"/>
      <c r="AO177" s="96">
        <f t="shared" si="238"/>
        <v>23</v>
      </c>
      <c r="AP177" s="58"/>
      <c r="AQ177" s="58">
        <v>23</v>
      </c>
      <c r="AR177" s="58"/>
      <c r="AS177" s="58"/>
      <c r="AT177" s="58"/>
      <c r="AU177" s="107">
        <f t="shared" si="232"/>
        <v>20</v>
      </c>
      <c r="AV177" s="58"/>
      <c r="AW177" s="96">
        <f t="shared" si="239"/>
        <v>20</v>
      </c>
      <c r="AX177" s="58"/>
      <c r="AY177" s="58">
        <v>20</v>
      </c>
      <c r="AZ177" s="58"/>
      <c r="BA177" s="58"/>
      <c r="BB177" s="58"/>
      <c r="BC177" s="41">
        <f t="shared" si="250"/>
        <v>43</v>
      </c>
      <c r="BD177" s="41">
        <f t="shared" si="251"/>
        <v>0</v>
      </c>
      <c r="BE177" s="41">
        <f t="shared" si="252"/>
        <v>43</v>
      </c>
      <c r="BF177" s="41">
        <f t="shared" si="253"/>
        <v>0</v>
      </c>
      <c r="BG177" s="41">
        <f t="shared" si="254"/>
        <v>43</v>
      </c>
      <c r="BH177" s="41">
        <f t="shared" si="255"/>
        <v>0</v>
      </c>
      <c r="BI177" s="41">
        <f t="shared" si="256"/>
        <v>0</v>
      </c>
      <c r="BJ177" s="41">
        <f t="shared" si="257"/>
        <v>0</v>
      </c>
      <c r="BK177" s="107">
        <f t="shared" si="235"/>
        <v>0</v>
      </c>
      <c r="BL177" s="58"/>
      <c r="BM177" s="96">
        <f t="shared" si="241"/>
        <v>0</v>
      </c>
      <c r="BN177" s="58"/>
      <c r="BO177" s="258"/>
      <c r="BP177" s="58"/>
      <c r="BQ177" s="58"/>
      <c r="BR177" s="58"/>
      <c r="BS177" s="33"/>
      <c r="BT177" s="225"/>
      <c r="CD177" s="86">
        <f t="shared" si="215"/>
        <v>43</v>
      </c>
      <c r="EH177" s="86">
        <f t="shared" si="216"/>
        <v>43</v>
      </c>
      <c r="EL177" s="86"/>
    </row>
    <row r="178" spans="1:142" ht="20.100000000000001" hidden="1" customHeight="1" outlineLevel="1">
      <c r="A178" s="102" t="s">
        <v>414</v>
      </c>
      <c r="B178" s="40" t="s">
        <v>2980</v>
      </c>
      <c r="C178" s="94"/>
      <c r="D178" s="41">
        <f t="shared" si="242"/>
        <v>48</v>
      </c>
      <c r="E178" s="41">
        <f t="shared" si="243"/>
        <v>0</v>
      </c>
      <c r="F178" s="41">
        <f t="shared" si="244"/>
        <v>48</v>
      </c>
      <c r="G178" s="41">
        <f t="shared" si="245"/>
        <v>0</v>
      </c>
      <c r="H178" s="41">
        <f t="shared" si="246"/>
        <v>48</v>
      </c>
      <c r="I178" s="41">
        <f t="shared" si="247"/>
        <v>0</v>
      </c>
      <c r="J178" s="41">
        <f t="shared" si="248"/>
        <v>0</v>
      </c>
      <c r="K178" s="41">
        <f t="shared" si="249"/>
        <v>0</v>
      </c>
      <c r="L178" s="36">
        <f t="shared" si="221"/>
        <v>0</v>
      </c>
      <c r="M178" s="36">
        <f t="shared" si="222"/>
        <v>0</v>
      </c>
      <c r="N178" s="36">
        <f t="shared" si="223"/>
        <v>0</v>
      </c>
      <c r="O178" s="107">
        <f t="shared" si="258"/>
        <v>0</v>
      </c>
      <c r="P178" s="58"/>
      <c r="Q178" s="96"/>
      <c r="R178" s="58"/>
      <c r="S178" s="58"/>
      <c r="T178" s="58"/>
      <c r="U178" s="58"/>
      <c r="V178" s="58"/>
      <c r="W178" s="107">
        <f t="shared" si="259"/>
        <v>0</v>
      </c>
      <c r="X178" s="58"/>
      <c r="Y178" s="96"/>
      <c r="Z178" s="58"/>
      <c r="AA178" s="58"/>
      <c r="AB178" s="58"/>
      <c r="AC178" s="58"/>
      <c r="AD178" s="58"/>
      <c r="AE178" s="107">
        <f t="shared" si="228"/>
        <v>0</v>
      </c>
      <c r="AF178" s="58"/>
      <c r="AG178" s="96"/>
      <c r="AH178" s="58"/>
      <c r="AI178" s="58"/>
      <c r="AJ178" s="58"/>
      <c r="AK178" s="58"/>
      <c r="AL178" s="58"/>
      <c r="AM178" s="107">
        <f t="shared" si="230"/>
        <v>25</v>
      </c>
      <c r="AN178" s="58"/>
      <c r="AO178" s="96">
        <f t="shared" si="238"/>
        <v>25</v>
      </c>
      <c r="AP178" s="58"/>
      <c r="AQ178" s="58">
        <v>25</v>
      </c>
      <c r="AR178" s="58"/>
      <c r="AS178" s="58"/>
      <c r="AT178" s="58"/>
      <c r="AU178" s="107">
        <f t="shared" si="232"/>
        <v>23</v>
      </c>
      <c r="AV178" s="58"/>
      <c r="AW178" s="96">
        <f t="shared" si="239"/>
        <v>23</v>
      </c>
      <c r="AX178" s="58"/>
      <c r="AY178" s="58">
        <v>23</v>
      </c>
      <c r="AZ178" s="58"/>
      <c r="BA178" s="58"/>
      <c r="BB178" s="58"/>
      <c r="BC178" s="41">
        <f t="shared" si="250"/>
        <v>48</v>
      </c>
      <c r="BD178" s="41">
        <f t="shared" si="251"/>
        <v>0</v>
      </c>
      <c r="BE178" s="41">
        <f t="shared" si="252"/>
        <v>48</v>
      </c>
      <c r="BF178" s="41">
        <f t="shared" si="253"/>
        <v>0</v>
      </c>
      <c r="BG178" s="41">
        <f t="shared" si="254"/>
        <v>48</v>
      </c>
      <c r="BH178" s="41">
        <f t="shared" si="255"/>
        <v>0</v>
      </c>
      <c r="BI178" s="41">
        <f t="shared" si="256"/>
        <v>0</v>
      </c>
      <c r="BJ178" s="41">
        <f t="shared" si="257"/>
        <v>0</v>
      </c>
      <c r="BK178" s="107">
        <f t="shared" si="235"/>
        <v>0</v>
      </c>
      <c r="BL178" s="58"/>
      <c r="BM178" s="96">
        <f t="shared" si="241"/>
        <v>0</v>
      </c>
      <c r="BN178" s="58"/>
      <c r="BO178" s="258"/>
      <c r="BP178" s="58"/>
      <c r="BQ178" s="58"/>
      <c r="BR178" s="58"/>
      <c r="BS178" s="33"/>
      <c r="BT178" s="225"/>
      <c r="CD178" s="86">
        <f t="shared" si="215"/>
        <v>48</v>
      </c>
      <c r="EH178" s="86">
        <f t="shared" si="216"/>
        <v>48</v>
      </c>
      <c r="EL178" s="86"/>
    </row>
    <row r="179" spans="1:142" ht="20.100000000000001" hidden="1" customHeight="1" outlineLevel="1">
      <c r="A179" s="102" t="s">
        <v>414</v>
      </c>
      <c r="B179" s="40" t="s">
        <v>2981</v>
      </c>
      <c r="C179" s="94"/>
      <c r="D179" s="41">
        <f t="shared" si="242"/>
        <v>36</v>
      </c>
      <c r="E179" s="41">
        <f t="shared" si="243"/>
        <v>0</v>
      </c>
      <c r="F179" s="41">
        <f t="shared" si="244"/>
        <v>36</v>
      </c>
      <c r="G179" s="41">
        <f t="shared" si="245"/>
        <v>0</v>
      </c>
      <c r="H179" s="41">
        <f t="shared" si="246"/>
        <v>36</v>
      </c>
      <c r="I179" s="41">
        <f t="shared" si="247"/>
        <v>0</v>
      </c>
      <c r="J179" s="41">
        <f t="shared" si="248"/>
        <v>0</v>
      </c>
      <c r="K179" s="41">
        <f t="shared" si="249"/>
        <v>0</v>
      </c>
      <c r="L179" s="36">
        <f t="shared" si="221"/>
        <v>0</v>
      </c>
      <c r="M179" s="36">
        <f t="shared" si="222"/>
        <v>0</v>
      </c>
      <c r="N179" s="36">
        <f t="shared" si="223"/>
        <v>0</v>
      </c>
      <c r="O179" s="107">
        <f t="shared" si="258"/>
        <v>0</v>
      </c>
      <c r="P179" s="58"/>
      <c r="Q179" s="96"/>
      <c r="R179" s="58"/>
      <c r="S179" s="58"/>
      <c r="T179" s="58"/>
      <c r="U179" s="58"/>
      <c r="V179" s="58"/>
      <c r="W179" s="107">
        <f t="shared" si="259"/>
        <v>0</v>
      </c>
      <c r="X179" s="58"/>
      <c r="Y179" s="96"/>
      <c r="Z179" s="58"/>
      <c r="AA179" s="58"/>
      <c r="AB179" s="58"/>
      <c r="AC179" s="58"/>
      <c r="AD179" s="58"/>
      <c r="AE179" s="107">
        <f t="shared" si="228"/>
        <v>0</v>
      </c>
      <c r="AF179" s="58"/>
      <c r="AG179" s="96"/>
      <c r="AH179" s="58"/>
      <c r="AI179" s="58"/>
      <c r="AJ179" s="58"/>
      <c r="AK179" s="58"/>
      <c r="AL179" s="58"/>
      <c r="AM179" s="107">
        <f t="shared" si="230"/>
        <v>19</v>
      </c>
      <c r="AN179" s="58"/>
      <c r="AO179" s="96">
        <f t="shared" si="238"/>
        <v>19</v>
      </c>
      <c r="AP179" s="58"/>
      <c r="AQ179" s="58">
        <v>19</v>
      </c>
      <c r="AR179" s="58"/>
      <c r="AS179" s="58"/>
      <c r="AT179" s="58"/>
      <c r="AU179" s="107">
        <f t="shared" si="232"/>
        <v>17</v>
      </c>
      <c r="AV179" s="58"/>
      <c r="AW179" s="96">
        <f t="shared" si="239"/>
        <v>17</v>
      </c>
      <c r="AX179" s="58"/>
      <c r="AY179" s="58">
        <v>17</v>
      </c>
      <c r="AZ179" s="58"/>
      <c r="BA179" s="58"/>
      <c r="BB179" s="58"/>
      <c r="BC179" s="41">
        <f t="shared" si="250"/>
        <v>36</v>
      </c>
      <c r="BD179" s="41">
        <f t="shared" si="251"/>
        <v>0</v>
      </c>
      <c r="BE179" s="41">
        <f t="shared" si="252"/>
        <v>36</v>
      </c>
      <c r="BF179" s="41">
        <f t="shared" si="253"/>
        <v>0</v>
      </c>
      <c r="BG179" s="41">
        <f t="shared" si="254"/>
        <v>36</v>
      </c>
      <c r="BH179" s="41">
        <f t="shared" si="255"/>
        <v>0</v>
      </c>
      <c r="BI179" s="41">
        <f t="shared" si="256"/>
        <v>0</v>
      </c>
      <c r="BJ179" s="41">
        <f t="shared" si="257"/>
        <v>0</v>
      </c>
      <c r="BK179" s="107">
        <f t="shared" si="235"/>
        <v>0</v>
      </c>
      <c r="BL179" s="58"/>
      <c r="BM179" s="96">
        <f t="shared" si="241"/>
        <v>0</v>
      </c>
      <c r="BN179" s="58"/>
      <c r="BO179" s="258"/>
      <c r="BP179" s="58"/>
      <c r="BQ179" s="58"/>
      <c r="BR179" s="58"/>
      <c r="BS179" s="33"/>
      <c r="BT179" s="225"/>
      <c r="CD179" s="86">
        <f t="shared" si="215"/>
        <v>36</v>
      </c>
      <c r="EH179" s="86">
        <f t="shared" si="216"/>
        <v>36</v>
      </c>
      <c r="EL179" s="86"/>
    </row>
    <row r="180" spans="1:142" ht="20.100000000000001" hidden="1" customHeight="1" outlineLevel="1">
      <c r="A180" s="105" t="s">
        <v>414</v>
      </c>
      <c r="B180" s="40" t="s">
        <v>2982</v>
      </c>
      <c r="C180" s="94"/>
      <c r="D180" s="41">
        <f t="shared" si="242"/>
        <v>39</v>
      </c>
      <c r="E180" s="41">
        <f t="shared" si="243"/>
        <v>0</v>
      </c>
      <c r="F180" s="41">
        <f t="shared" si="244"/>
        <v>39</v>
      </c>
      <c r="G180" s="41">
        <f t="shared" si="245"/>
        <v>0</v>
      </c>
      <c r="H180" s="41">
        <f t="shared" si="246"/>
        <v>39</v>
      </c>
      <c r="I180" s="41">
        <f t="shared" si="247"/>
        <v>0</v>
      </c>
      <c r="J180" s="41">
        <f t="shared" si="248"/>
        <v>0</v>
      </c>
      <c r="K180" s="41">
        <f t="shared" si="249"/>
        <v>0</v>
      </c>
      <c r="L180" s="36">
        <f t="shared" si="221"/>
        <v>0</v>
      </c>
      <c r="M180" s="36">
        <f t="shared" si="222"/>
        <v>0</v>
      </c>
      <c r="N180" s="36">
        <f t="shared" si="223"/>
        <v>0</v>
      </c>
      <c r="O180" s="107">
        <f t="shared" si="258"/>
        <v>0</v>
      </c>
      <c r="P180" s="96"/>
      <c r="Q180" s="96"/>
      <c r="R180" s="98"/>
      <c r="S180" s="98"/>
      <c r="T180" s="96"/>
      <c r="U180" s="96"/>
      <c r="V180" s="96"/>
      <c r="W180" s="107">
        <f t="shared" si="259"/>
        <v>0</v>
      </c>
      <c r="X180" s="96"/>
      <c r="Y180" s="96"/>
      <c r="Z180" s="98"/>
      <c r="AA180" s="98"/>
      <c r="AB180" s="96"/>
      <c r="AC180" s="96"/>
      <c r="AD180" s="96"/>
      <c r="AE180" s="107">
        <f t="shared" si="228"/>
        <v>0</v>
      </c>
      <c r="AF180" s="96"/>
      <c r="AG180" s="96"/>
      <c r="AH180" s="98"/>
      <c r="AI180" s="98"/>
      <c r="AJ180" s="96"/>
      <c r="AK180" s="96"/>
      <c r="AL180" s="96"/>
      <c r="AM180" s="107">
        <f t="shared" si="230"/>
        <v>21</v>
      </c>
      <c r="AN180" s="96"/>
      <c r="AO180" s="96">
        <f t="shared" si="238"/>
        <v>21</v>
      </c>
      <c r="AP180" s="98"/>
      <c r="AQ180" s="98">
        <v>21</v>
      </c>
      <c r="AR180" s="96"/>
      <c r="AS180" s="96"/>
      <c r="AT180" s="96"/>
      <c r="AU180" s="107">
        <f t="shared" si="232"/>
        <v>18</v>
      </c>
      <c r="AV180" s="96"/>
      <c r="AW180" s="96">
        <f t="shared" si="239"/>
        <v>18</v>
      </c>
      <c r="AX180" s="98"/>
      <c r="AY180" s="98">
        <v>18</v>
      </c>
      <c r="AZ180" s="96"/>
      <c r="BA180" s="96"/>
      <c r="BB180" s="96"/>
      <c r="BC180" s="41">
        <f t="shared" si="250"/>
        <v>39</v>
      </c>
      <c r="BD180" s="41">
        <f t="shared" si="251"/>
        <v>0</v>
      </c>
      <c r="BE180" s="41">
        <f t="shared" si="252"/>
        <v>39</v>
      </c>
      <c r="BF180" s="41">
        <f t="shared" si="253"/>
        <v>0</v>
      </c>
      <c r="BG180" s="41">
        <f t="shared" si="254"/>
        <v>39</v>
      </c>
      <c r="BH180" s="41">
        <f t="shared" si="255"/>
        <v>0</v>
      </c>
      <c r="BI180" s="41">
        <f t="shared" si="256"/>
        <v>0</v>
      </c>
      <c r="BJ180" s="41">
        <f t="shared" si="257"/>
        <v>0</v>
      </c>
      <c r="BK180" s="107">
        <f t="shared" si="235"/>
        <v>0</v>
      </c>
      <c r="BL180" s="96"/>
      <c r="BM180" s="96">
        <f t="shared" si="241"/>
        <v>0</v>
      </c>
      <c r="BN180" s="98"/>
      <c r="BO180" s="257"/>
      <c r="BP180" s="96"/>
      <c r="BQ180" s="96"/>
      <c r="BR180" s="96"/>
      <c r="BS180" s="48"/>
      <c r="BT180" s="222"/>
      <c r="CD180" s="86">
        <f t="shared" si="215"/>
        <v>39</v>
      </c>
      <c r="EH180" s="86">
        <f t="shared" si="216"/>
        <v>39</v>
      </c>
      <c r="EL180" s="86"/>
    </row>
    <row r="181" spans="1:142" ht="20.100000000000001" hidden="1" customHeight="1" outlineLevel="1">
      <c r="A181" s="105" t="s">
        <v>414</v>
      </c>
      <c r="B181" s="40" t="s">
        <v>2983</v>
      </c>
      <c r="C181" s="94"/>
      <c r="D181" s="41">
        <f t="shared" si="242"/>
        <v>39</v>
      </c>
      <c r="E181" s="41">
        <f t="shared" si="243"/>
        <v>0</v>
      </c>
      <c r="F181" s="41">
        <f t="shared" si="244"/>
        <v>39</v>
      </c>
      <c r="G181" s="41">
        <f t="shared" si="245"/>
        <v>0</v>
      </c>
      <c r="H181" s="41">
        <f t="shared" si="246"/>
        <v>39</v>
      </c>
      <c r="I181" s="41">
        <f t="shared" si="247"/>
        <v>0</v>
      </c>
      <c r="J181" s="41">
        <f t="shared" si="248"/>
        <v>0</v>
      </c>
      <c r="K181" s="41">
        <f t="shared" si="249"/>
        <v>0</v>
      </c>
      <c r="L181" s="36">
        <f t="shared" si="221"/>
        <v>0</v>
      </c>
      <c r="M181" s="36">
        <f t="shared" si="222"/>
        <v>0</v>
      </c>
      <c r="N181" s="36">
        <f t="shared" si="223"/>
        <v>0</v>
      </c>
      <c r="O181" s="107">
        <f t="shared" si="258"/>
        <v>0</v>
      </c>
      <c r="P181" s="96"/>
      <c r="Q181" s="96"/>
      <c r="R181" s="98"/>
      <c r="S181" s="98"/>
      <c r="T181" s="96"/>
      <c r="U181" s="96"/>
      <c r="V181" s="96"/>
      <c r="W181" s="107">
        <f t="shared" si="259"/>
        <v>0</v>
      </c>
      <c r="X181" s="96"/>
      <c r="Y181" s="96"/>
      <c r="Z181" s="98"/>
      <c r="AA181" s="98"/>
      <c r="AB181" s="96"/>
      <c r="AC181" s="96"/>
      <c r="AD181" s="96"/>
      <c r="AE181" s="107">
        <f t="shared" si="228"/>
        <v>0</v>
      </c>
      <c r="AF181" s="96"/>
      <c r="AG181" s="96"/>
      <c r="AH181" s="98"/>
      <c r="AI181" s="98"/>
      <c r="AJ181" s="96"/>
      <c r="AK181" s="96"/>
      <c r="AL181" s="96"/>
      <c r="AM181" s="107">
        <f t="shared" si="230"/>
        <v>21</v>
      </c>
      <c r="AN181" s="96"/>
      <c r="AO181" s="96">
        <f t="shared" si="238"/>
        <v>21</v>
      </c>
      <c r="AP181" s="98"/>
      <c r="AQ181" s="98">
        <v>21</v>
      </c>
      <c r="AR181" s="96"/>
      <c r="AS181" s="96"/>
      <c r="AT181" s="96"/>
      <c r="AU181" s="107">
        <f t="shared" si="232"/>
        <v>18</v>
      </c>
      <c r="AV181" s="96"/>
      <c r="AW181" s="96">
        <f t="shared" si="239"/>
        <v>18</v>
      </c>
      <c r="AX181" s="98"/>
      <c r="AY181" s="98">
        <v>18</v>
      </c>
      <c r="AZ181" s="96"/>
      <c r="BA181" s="96"/>
      <c r="BB181" s="96"/>
      <c r="BC181" s="41">
        <f t="shared" si="250"/>
        <v>39</v>
      </c>
      <c r="BD181" s="41">
        <f t="shared" si="251"/>
        <v>0</v>
      </c>
      <c r="BE181" s="41">
        <f t="shared" si="252"/>
        <v>39</v>
      </c>
      <c r="BF181" s="41">
        <f t="shared" si="253"/>
        <v>0</v>
      </c>
      <c r="BG181" s="41">
        <f t="shared" si="254"/>
        <v>39</v>
      </c>
      <c r="BH181" s="41">
        <f t="shared" si="255"/>
        <v>0</v>
      </c>
      <c r="BI181" s="41">
        <f t="shared" si="256"/>
        <v>0</v>
      </c>
      <c r="BJ181" s="41">
        <f t="shared" si="257"/>
        <v>0</v>
      </c>
      <c r="BK181" s="107">
        <f t="shared" si="235"/>
        <v>0</v>
      </c>
      <c r="BL181" s="96"/>
      <c r="BM181" s="96">
        <f t="shared" si="241"/>
        <v>0</v>
      </c>
      <c r="BN181" s="98"/>
      <c r="BO181" s="257"/>
      <c r="BP181" s="96"/>
      <c r="BQ181" s="96"/>
      <c r="BR181" s="96"/>
      <c r="BS181" s="48"/>
      <c r="BT181" s="222"/>
      <c r="CD181" s="86">
        <f t="shared" si="215"/>
        <v>39</v>
      </c>
      <c r="EH181" s="86">
        <f t="shared" si="216"/>
        <v>39</v>
      </c>
      <c r="EL181" s="86"/>
    </row>
    <row r="182" spans="1:142" ht="20.100000000000001" hidden="1" customHeight="1" outlineLevel="1">
      <c r="A182" s="105" t="s">
        <v>414</v>
      </c>
      <c r="B182" s="40" t="s">
        <v>666</v>
      </c>
      <c r="C182" s="94"/>
      <c r="D182" s="41">
        <f t="shared" si="242"/>
        <v>354</v>
      </c>
      <c r="E182" s="41">
        <f t="shared" si="243"/>
        <v>0</v>
      </c>
      <c r="F182" s="41">
        <f t="shared" si="244"/>
        <v>354</v>
      </c>
      <c r="G182" s="41">
        <f t="shared" si="245"/>
        <v>0</v>
      </c>
      <c r="H182" s="41">
        <f t="shared" si="246"/>
        <v>354</v>
      </c>
      <c r="I182" s="41">
        <f t="shared" si="247"/>
        <v>0</v>
      </c>
      <c r="J182" s="41">
        <f t="shared" si="248"/>
        <v>0</v>
      </c>
      <c r="K182" s="41">
        <f t="shared" si="249"/>
        <v>0</v>
      </c>
      <c r="L182" s="36">
        <f t="shared" si="221"/>
        <v>0</v>
      </c>
      <c r="M182" s="36">
        <f t="shared" si="222"/>
        <v>0</v>
      </c>
      <c r="N182" s="36">
        <f t="shared" si="223"/>
        <v>0</v>
      </c>
      <c r="O182" s="107">
        <f t="shared" si="258"/>
        <v>0</v>
      </c>
      <c r="P182" s="96"/>
      <c r="Q182" s="96"/>
      <c r="R182" s="98"/>
      <c r="S182" s="98"/>
      <c r="T182" s="96"/>
      <c r="U182" s="96"/>
      <c r="V182" s="96"/>
      <c r="W182" s="107">
        <f t="shared" si="259"/>
        <v>0</v>
      </c>
      <c r="X182" s="96"/>
      <c r="Y182" s="96"/>
      <c r="Z182" s="98"/>
      <c r="AA182" s="98"/>
      <c r="AB182" s="96"/>
      <c r="AC182" s="96"/>
      <c r="AD182" s="96"/>
      <c r="AE182" s="107">
        <f t="shared" si="228"/>
        <v>0</v>
      </c>
      <c r="AF182" s="96"/>
      <c r="AG182" s="96"/>
      <c r="AH182" s="98"/>
      <c r="AI182" s="98"/>
      <c r="AJ182" s="96"/>
      <c r="AK182" s="96"/>
      <c r="AL182" s="96"/>
      <c r="AM182" s="107">
        <f t="shared" si="230"/>
        <v>25</v>
      </c>
      <c r="AN182" s="96"/>
      <c r="AO182" s="96">
        <f t="shared" si="238"/>
        <v>25</v>
      </c>
      <c r="AP182" s="98"/>
      <c r="AQ182" s="98">
        <v>25</v>
      </c>
      <c r="AR182" s="96"/>
      <c r="AS182" s="96"/>
      <c r="AT182" s="96"/>
      <c r="AU182" s="107">
        <f t="shared" si="232"/>
        <v>329</v>
      </c>
      <c r="AV182" s="96"/>
      <c r="AW182" s="96">
        <f t="shared" si="239"/>
        <v>329</v>
      </c>
      <c r="AX182" s="98"/>
      <c r="AY182" s="98">
        <f>23+306</f>
        <v>329</v>
      </c>
      <c r="AZ182" s="96"/>
      <c r="BA182" s="96"/>
      <c r="BB182" s="96"/>
      <c r="BC182" s="41">
        <f t="shared" si="250"/>
        <v>354</v>
      </c>
      <c r="BD182" s="41">
        <f t="shared" si="251"/>
        <v>0</v>
      </c>
      <c r="BE182" s="41">
        <f t="shared" si="252"/>
        <v>354</v>
      </c>
      <c r="BF182" s="41">
        <f t="shared" si="253"/>
        <v>0</v>
      </c>
      <c r="BG182" s="41">
        <f t="shared" si="254"/>
        <v>354</v>
      </c>
      <c r="BH182" s="41">
        <f t="shared" si="255"/>
        <v>0</v>
      </c>
      <c r="BI182" s="41">
        <f t="shared" si="256"/>
        <v>0</v>
      </c>
      <c r="BJ182" s="41">
        <f t="shared" si="257"/>
        <v>0</v>
      </c>
      <c r="BK182" s="107">
        <f t="shared" si="235"/>
        <v>0</v>
      </c>
      <c r="BL182" s="96"/>
      <c r="BM182" s="96">
        <f t="shared" si="241"/>
        <v>0</v>
      </c>
      <c r="BN182" s="98"/>
      <c r="BO182" s="257"/>
      <c r="BP182" s="96"/>
      <c r="BQ182" s="96"/>
      <c r="BR182" s="96"/>
      <c r="BS182" s="48"/>
      <c r="BT182" s="222"/>
      <c r="CD182" s="86">
        <f t="shared" si="215"/>
        <v>354</v>
      </c>
      <c r="EH182" s="86">
        <f t="shared" si="216"/>
        <v>354</v>
      </c>
      <c r="EL182" s="86"/>
    </row>
    <row r="183" spans="1:142" ht="20.100000000000001" hidden="1" customHeight="1" outlineLevel="1">
      <c r="A183" s="105" t="s">
        <v>414</v>
      </c>
      <c r="B183" s="40" t="s">
        <v>1628</v>
      </c>
      <c r="C183" s="94"/>
      <c r="D183" s="41">
        <f t="shared" si="242"/>
        <v>48</v>
      </c>
      <c r="E183" s="41">
        <f t="shared" si="243"/>
        <v>0</v>
      </c>
      <c r="F183" s="41">
        <f t="shared" si="244"/>
        <v>48</v>
      </c>
      <c r="G183" s="41">
        <f t="shared" si="245"/>
        <v>0</v>
      </c>
      <c r="H183" s="41">
        <f t="shared" si="246"/>
        <v>48</v>
      </c>
      <c r="I183" s="41">
        <f t="shared" si="247"/>
        <v>0</v>
      </c>
      <c r="J183" s="41">
        <f t="shared" si="248"/>
        <v>0</v>
      </c>
      <c r="K183" s="41">
        <f t="shared" si="249"/>
        <v>0</v>
      </c>
      <c r="L183" s="36">
        <f t="shared" si="221"/>
        <v>0</v>
      </c>
      <c r="M183" s="36">
        <f t="shared" si="222"/>
        <v>0</v>
      </c>
      <c r="N183" s="36">
        <f t="shared" si="223"/>
        <v>0</v>
      </c>
      <c r="O183" s="107">
        <f t="shared" si="258"/>
        <v>0</v>
      </c>
      <c r="P183" s="96"/>
      <c r="Q183" s="96"/>
      <c r="R183" s="98"/>
      <c r="S183" s="98"/>
      <c r="T183" s="96"/>
      <c r="U183" s="96"/>
      <c r="V183" s="96"/>
      <c r="W183" s="107">
        <f t="shared" si="259"/>
        <v>0</v>
      </c>
      <c r="X183" s="96"/>
      <c r="Y183" s="96"/>
      <c r="Z183" s="98"/>
      <c r="AA183" s="98"/>
      <c r="AB183" s="96"/>
      <c r="AC183" s="96"/>
      <c r="AD183" s="96"/>
      <c r="AE183" s="107">
        <f t="shared" si="228"/>
        <v>0</v>
      </c>
      <c r="AF183" s="96"/>
      <c r="AG183" s="96"/>
      <c r="AH183" s="98"/>
      <c r="AI183" s="98"/>
      <c r="AJ183" s="96"/>
      <c r="AK183" s="96"/>
      <c r="AL183" s="96"/>
      <c r="AM183" s="107">
        <f t="shared" si="230"/>
        <v>25</v>
      </c>
      <c r="AN183" s="96"/>
      <c r="AO183" s="96">
        <f t="shared" si="238"/>
        <v>25</v>
      </c>
      <c r="AP183" s="98"/>
      <c r="AQ183" s="98">
        <v>25</v>
      </c>
      <c r="AR183" s="96"/>
      <c r="AS183" s="96"/>
      <c r="AT183" s="96"/>
      <c r="AU183" s="107">
        <f t="shared" si="232"/>
        <v>23</v>
      </c>
      <c r="AV183" s="96"/>
      <c r="AW183" s="96">
        <f t="shared" si="239"/>
        <v>23</v>
      </c>
      <c r="AX183" s="98"/>
      <c r="AY183" s="98">
        <v>23</v>
      </c>
      <c r="AZ183" s="96"/>
      <c r="BA183" s="96"/>
      <c r="BB183" s="96"/>
      <c r="BC183" s="41">
        <f t="shared" si="250"/>
        <v>48</v>
      </c>
      <c r="BD183" s="41">
        <f t="shared" si="251"/>
        <v>0</v>
      </c>
      <c r="BE183" s="41">
        <f t="shared" si="252"/>
        <v>48</v>
      </c>
      <c r="BF183" s="41">
        <f t="shared" si="253"/>
        <v>0</v>
      </c>
      <c r="BG183" s="41">
        <f t="shared" si="254"/>
        <v>48</v>
      </c>
      <c r="BH183" s="41">
        <f t="shared" si="255"/>
        <v>0</v>
      </c>
      <c r="BI183" s="41">
        <f t="shared" si="256"/>
        <v>0</v>
      </c>
      <c r="BJ183" s="41">
        <f t="shared" si="257"/>
        <v>0</v>
      </c>
      <c r="BK183" s="107">
        <f t="shared" si="235"/>
        <v>0</v>
      </c>
      <c r="BL183" s="96"/>
      <c r="BM183" s="96">
        <f t="shared" si="241"/>
        <v>0</v>
      </c>
      <c r="BN183" s="98"/>
      <c r="BO183" s="257"/>
      <c r="BP183" s="96"/>
      <c r="BQ183" s="96"/>
      <c r="BR183" s="96"/>
      <c r="BS183" s="48"/>
      <c r="BT183" s="222"/>
      <c r="CD183" s="86">
        <f t="shared" si="215"/>
        <v>48</v>
      </c>
      <c r="EH183" s="86">
        <f t="shared" si="216"/>
        <v>48</v>
      </c>
      <c r="EL183" s="86"/>
    </row>
    <row r="184" spans="1:142" ht="20.100000000000001" customHeight="1" collapsed="1">
      <c r="A184" s="105" t="s">
        <v>222</v>
      </c>
      <c r="B184" s="40" t="s">
        <v>89</v>
      </c>
      <c r="C184" s="39">
        <v>3</v>
      </c>
      <c r="D184" s="41">
        <f t="shared" si="242"/>
        <v>631</v>
      </c>
      <c r="E184" s="41">
        <f t="shared" si="243"/>
        <v>0</v>
      </c>
      <c r="F184" s="41">
        <f t="shared" si="244"/>
        <v>631</v>
      </c>
      <c r="G184" s="41">
        <f t="shared" si="245"/>
        <v>0</v>
      </c>
      <c r="H184" s="41">
        <f t="shared" si="246"/>
        <v>381</v>
      </c>
      <c r="I184" s="41">
        <f t="shared" si="247"/>
        <v>0</v>
      </c>
      <c r="J184" s="41">
        <f t="shared" si="248"/>
        <v>0</v>
      </c>
      <c r="K184" s="41">
        <f t="shared" si="249"/>
        <v>250</v>
      </c>
      <c r="L184" s="36">
        <f t="shared" si="221"/>
        <v>250</v>
      </c>
      <c r="M184" s="36">
        <f t="shared" si="222"/>
        <v>0</v>
      </c>
      <c r="N184" s="36">
        <f t="shared" si="223"/>
        <v>250</v>
      </c>
      <c r="O184" s="107">
        <f t="shared" si="258"/>
        <v>250</v>
      </c>
      <c r="P184" s="96"/>
      <c r="Q184" s="96">
        <f>SUM(R184:V184)</f>
        <v>250</v>
      </c>
      <c r="R184" s="98"/>
      <c r="S184" s="98">
        <f>SUM(S185:S187)</f>
        <v>0</v>
      </c>
      <c r="T184" s="96"/>
      <c r="U184" s="96"/>
      <c r="V184" s="96">
        <v>250</v>
      </c>
      <c r="W184" s="107">
        <f t="shared" si="259"/>
        <v>250</v>
      </c>
      <c r="X184" s="96"/>
      <c r="Y184" s="96">
        <f>SUM(Z184:AD184)</f>
        <v>250</v>
      </c>
      <c r="Z184" s="98"/>
      <c r="AA184" s="98">
        <f>SUM(AA185:AA187)</f>
        <v>0</v>
      </c>
      <c r="AB184" s="96"/>
      <c r="AC184" s="96"/>
      <c r="AD184" s="96">
        <v>250</v>
      </c>
      <c r="AE184" s="107"/>
      <c r="AF184" s="96"/>
      <c r="AG184" s="96"/>
      <c r="AH184" s="98"/>
      <c r="AI184" s="98"/>
      <c r="AJ184" s="96"/>
      <c r="AK184" s="96"/>
      <c r="AL184" s="96"/>
      <c r="AM184" s="107">
        <f t="shared" si="230"/>
        <v>74</v>
      </c>
      <c r="AN184" s="96"/>
      <c r="AO184" s="96">
        <f t="shared" si="238"/>
        <v>74</v>
      </c>
      <c r="AP184" s="98"/>
      <c r="AQ184" s="98">
        <f>SUM(AQ185:AQ187)</f>
        <v>74</v>
      </c>
      <c r="AR184" s="96"/>
      <c r="AS184" s="96"/>
      <c r="AT184" s="96"/>
      <c r="AU184" s="107">
        <f t="shared" si="232"/>
        <v>68</v>
      </c>
      <c r="AV184" s="96"/>
      <c r="AW184" s="96">
        <f t="shared" si="239"/>
        <v>68</v>
      </c>
      <c r="AX184" s="98"/>
      <c r="AY184" s="98">
        <f>SUM(AY185:AY187)</f>
        <v>68</v>
      </c>
      <c r="AZ184" s="96"/>
      <c r="BA184" s="96"/>
      <c r="BB184" s="96"/>
      <c r="BC184" s="41">
        <f t="shared" si="250"/>
        <v>392</v>
      </c>
      <c r="BD184" s="41">
        <f t="shared" si="251"/>
        <v>0</v>
      </c>
      <c r="BE184" s="41">
        <f t="shared" si="252"/>
        <v>392</v>
      </c>
      <c r="BF184" s="41">
        <f t="shared" si="253"/>
        <v>0</v>
      </c>
      <c r="BG184" s="41">
        <f t="shared" si="254"/>
        <v>142</v>
      </c>
      <c r="BH184" s="41">
        <f t="shared" si="255"/>
        <v>0</v>
      </c>
      <c r="BI184" s="41">
        <f t="shared" si="256"/>
        <v>0</v>
      </c>
      <c r="BJ184" s="41">
        <f t="shared" si="257"/>
        <v>250</v>
      </c>
      <c r="BK184" s="107">
        <f t="shared" si="235"/>
        <v>239</v>
      </c>
      <c r="BL184" s="96"/>
      <c r="BM184" s="96">
        <f t="shared" si="241"/>
        <v>239</v>
      </c>
      <c r="BN184" s="98"/>
      <c r="BO184" s="257">
        <v>239</v>
      </c>
      <c r="BP184" s="96"/>
      <c r="BQ184" s="96"/>
      <c r="BR184" s="96"/>
      <c r="BS184" s="48"/>
      <c r="BT184" s="222"/>
      <c r="CD184" s="86">
        <f t="shared" si="215"/>
        <v>631</v>
      </c>
      <c r="EH184" s="86">
        <f t="shared" si="216"/>
        <v>631</v>
      </c>
      <c r="EL184" s="86"/>
    </row>
    <row r="185" spans="1:142" ht="20.100000000000001" hidden="1" customHeight="1" outlineLevel="1">
      <c r="A185" s="105" t="s">
        <v>414</v>
      </c>
      <c r="B185" s="40" t="s">
        <v>927</v>
      </c>
      <c r="C185" s="37"/>
      <c r="D185" s="41">
        <f t="shared" si="242"/>
        <v>48</v>
      </c>
      <c r="E185" s="41">
        <f t="shared" si="243"/>
        <v>0</v>
      </c>
      <c r="F185" s="41">
        <f t="shared" si="244"/>
        <v>48</v>
      </c>
      <c r="G185" s="41">
        <f t="shared" si="245"/>
        <v>0</v>
      </c>
      <c r="H185" s="41">
        <f t="shared" si="246"/>
        <v>48</v>
      </c>
      <c r="I185" s="41">
        <f t="shared" si="247"/>
        <v>0</v>
      </c>
      <c r="J185" s="41">
        <f t="shared" si="248"/>
        <v>0</v>
      </c>
      <c r="K185" s="41">
        <f t="shared" si="249"/>
        <v>0</v>
      </c>
      <c r="L185" s="36">
        <f t="shared" si="221"/>
        <v>0</v>
      </c>
      <c r="M185" s="36">
        <f t="shared" si="222"/>
        <v>0</v>
      </c>
      <c r="N185" s="36">
        <f t="shared" si="223"/>
        <v>0</v>
      </c>
      <c r="O185" s="107">
        <f t="shared" si="258"/>
        <v>0</v>
      </c>
      <c r="P185" s="96"/>
      <c r="Q185" s="96"/>
      <c r="R185" s="98"/>
      <c r="S185" s="98"/>
      <c r="T185" s="96"/>
      <c r="U185" s="96"/>
      <c r="V185" s="96"/>
      <c r="W185" s="107">
        <f t="shared" si="259"/>
        <v>0</v>
      </c>
      <c r="X185" s="96"/>
      <c r="Y185" s="96"/>
      <c r="Z185" s="98"/>
      <c r="AA185" s="98"/>
      <c r="AB185" s="96"/>
      <c r="AC185" s="96"/>
      <c r="AD185" s="96"/>
      <c r="AE185" s="107"/>
      <c r="AF185" s="96"/>
      <c r="AG185" s="96"/>
      <c r="AH185" s="98"/>
      <c r="AI185" s="98"/>
      <c r="AJ185" s="96"/>
      <c r="AK185" s="96"/>
      <c r="AL185" s="96"/>
      <c r="AM185" s="107">
        <f t="shared" si="230"/>
        <v>25</v>
      </c>
      <c r="AN185" s="96"/>
      <c r="AO185" s="96">
        <f t="shared" si="238"/>
        <v>25</v>
      </c>
      <c r="AP185" s="98"/>
      <c r="AQ185" s="98">
        <v>25</v>
      </c>
      <c r="AR185" s="96"/>
      <c r="AS185" s="96"/>
      <c r="AT185" s="96"/>
      <c r="AU185" s="107">
        <f t="shared" si="232"/>
        <v>23</v>
      </c>
      <c r="AV185" s="96"/>
      <c r="AW185" s="96">
        <f t="shared" si="239"/>
        <v>23</v>
      </c>
      <c r="AX185" s="98"/>
      <c r="AY185" s="98">
        <v>23</v>
      </c>
      <c r="AZ185" s="96"/>
      <c r="BA185" s="96"/>
      <c r="BB185" s="96"/>
      <c r="BC185" s="41">
        <f t="shared" si="250"/>
        <v>48</v>
      </c>
      <c r="BD185" s="41">
        <f t="shared" si="251"/>
        <v>0</v>
      </c>
      <c r="BE185" s="41">
        <f t="shared" si="252"/>
        <v>48</v>
      </c>
      <c r="BF185" s="41">
        <f t="shared" si="253"/>
        <v>0</v>
      </c>
      <c r="BG185" s="41">
        <f t="shared" si="254"/>
        <v>48</v>
      </c>
      <c r="BH185" s="41">
        <f t="shared" si="255"/>
        <v>0</v>
      </c>
      <c r="BI185" s="41">
        <f t="shared" si="256"/>
        <v>0</v>
      </c>
      <c r="BJ185" s="41">
        <f t="shared" si="257"/>
        <v>0</v>
      </c>
      <c r="BK185" s="107">
        <f t="shared" si="235"/>
        <v>0</v>
      </c>
      <c r="BL185" s="96"/>
      <c r="BM185" s="96">
        <f t="shared" si="241"/>
        <v>0</v>
      </c>
      <c r="BN185" s="98"/>
      <c r="BO185" s="98"/>
      <c r="BP185" s="96"/>
      <c r="BQ185" s="96"/>
      <c r="BR185" s="96"/>
      <c r="BS185" s="48"/>
      <c r="BT185" s="222"/>
      <c r="CD185" s="86">
        <f t="shared" si="215"/>
        <v>48</v>
      </c>
      <c r="EH185" s="86">
        <f t="shared" si="216"/>
        <v>48</v>
      </c>
    </row>
    <row r="186" spans="1:142" ht="20.100000000000001" hidden="1" customHeight="1" outlineLevel="1">
      <c r="A186" s="105" t="s">
        <v>414</v>
      </c>
      <c r="B186" s="40" t="s">
        <v>1393</v>
      </c>
      <c r="C186" s="100"/>
      <c r="D186" s="41">
        <f t="shared" si="242"/>
        <v>46</v>
      </c>
      <c r="E186" s="41">
        <f t="shared" si="243"/>
        <v>0</v>
      </c>
      <c r="F186" s="41">
        <f t="shared" si="244"/>
        <v>46</v>
      </c>
      <c r="G186" s="41">
        <f t="shared" si="245"/>
        <v>0</v>
      </c>
      <c r="H186" s="41">
        <f t="shared" si="246"/>
        <v>46</v>
      </c>
      <c r="I186" s="41">
        <f t="shared" si="247"/>
        <v>0</v>
      </c>
      <c r="J186" s="41">
        <f t="shared" si="248"/>
        <v>0</v>
      </c>
      <c r="K186" s="41">
        <f t="shared" si="249"/>
        <v>0</v>
      </c>
      <c r="L186" s="36">
        <f t="shared" si="221"/>
        <v>0</v>
      </c>
      <c r="M186" s="36">
        <f t="shared" si="222"/>
        <v>0</v>
      </c>
      <c r="N186" s="36">
        <f t="shared" si="223"/>
        <v>0</v>
      </c>
      <c r="O186" s="107">
        <f t="shared" si="258"/>
        <v>0</v>
      </c>
      <c r="P186" s="96"/>
      <c r="Q186" s="96"/>
      <c r="R186" s="98"/>
      <c r="S186" s="98"/>
      <c r="T186" s="96"/>
      <c r="U186" s="96"/>
      <c r="V186" s="96"/>
      <c r="W186" s="107">
        <f t="shared" si="259"/>
        <v>0</v>
      </c>
      <c r="X186" s="96"/>
      <c r="Y186" s="96"/>
      <c r="Z186" s="98"/>
      <c r="AA186" s="98"/>
      <c r="AB186" s="96"/>
      <c r="AC186" s="96"/>
      <c r="AD186" s="96"/>
      <c r="AE186" s="107"/>
      <c r="AF186" s="96"/>
      <c r="AG186" s="96"/>
      <c r="AH186" s="98"/>
      <c r="AI186" s="98"/>
      <c r="AJ186" s="96"/>
      <c r="AK186" s="96"/>
      <c r="AL186" s="96"/>
      <c r="AM186" s="107">
        <f t="shared" si="230"/>
        <v>24</v>
      </c>
      <c r="AN186" s="96"/>
      <c r="AO186" s="96">
        <f t="shared" si="238"/>
        <v>24</v>
      </c>
      <c r="AP186" s="98"/>
      <c r="AQ186" s="98">
        <v>24</v>
      </c>
      <c r="AR186" s="96"/>
      <c r="AS186" s="96"/>
      <c r="AT186" s="96"/>
      <c r="AU186" s="107">
        <f t="shared" si="232"/>
        <v>22</v>
      </c>
      <c r="AV186" s="96"/>
      <c r="AW186" s="96">
        <f t="shared" si="239"/>
        <v>22</v>
      </c>
      <c r="AX186" s="98"/>
      <c r="AY186" s="98">
        <v>22</v>
      </c>
      <c r="AZ186" s="96"/>
      <c r="BA186" s="96"/>
      <c r="BB186" s="96"/>
      <c r="BC186" s="41">
        <f t="shared" si="250"/>
        <v>46</v>
      </c>
      <c r="BD186" s="41">
        <f t="shared" si="251"/>
        <v>0</v>
      </c>
      <c r="BE186" s="41">
        <f t="shared" si="252"/>
        <v>46</v>
      </c>
      <c r="BF186" s="41">
        <f t="shared" si="253"/>
        <v>0</v>
      </c>
      <c r="BG186" s="41">
        <f t="shared" si="254"/>
        <v>46</v>
      </c>
      <c r="BH186" s="41">
        <f t="shared" si="255"/>
        <v>0</v>
      </c>
      <c r="BI186" s="41">
        <f t="shared" si="256"/>
        <v>0</v>
      </c>
      <c r="BJ186" s="41">
        <f t="shared" si="257"/>
        <v>0</v>
      </c>
      <c r="BK186" s="107">
        <f t="shared" si="235"/>
        <v>0</v>
      </c>
      <c r="BL186" s="96"/>
      <c r="BM186" s="96">
        <f t="shared" si="241"/>
        <v>0</v>
      </c>
      <c r="BN186" s="98"/>
      <c r="BO186" s="98"/>
      <c r="BP186" s="96"/>
      <c r="BQ186" s="96"/>
      <c r="BR186" s="96"/>
      <c r="BS186" s="48"/>
      <c r="BT186" s="222"/>
      <c r="CD186" s="86">
        <f t="shared" si="215"/>
        <v>46</v>
      </c>
      <c r="EH186" s="86">
        <f t="shared" si="216"/>
        <v>46</v>
      </c>
    </row>
    <row r="187" spans="1:142" ht="20.100000000000001" hidden="1" customHeight="1" outlineLevel="1">
      <c r="A187" s="105" t="s">
        <v>414</v>
      </c>
      <c r="B187" s="40" t="s">
        <v>879</v>
      </c>
      <c r="C187" s="100"/>
      <c r="D187" s="41">
        <f t="shared" si="242"/>
        <v>48</v>
      </c>
      <c r="E187" s="41">
        <f t="shared" si="243"/>
        <v>0</v>
      </c>
      <c r="F187" s="41">
        <f t="shared" si="244"/>
        <v>48</v>
      </c>
      <c r="G187" s="41">
        <f t="shared" si="245"/>
        <v>0</v>
      </c>
      <c r="H187" s="41">
        <f t="shared" si="246"/>
        <v>48</v>
      </c>
      <c r="I187" s="41">
        <f t="shared" si="247"/>
        <v>0</v>
      </c>
      <c r="J187" s="41">
        <f t="shared" si="248"/>
        <v>0</v>
      </c>
      <c r="K187" s="41">
        <f t="shared" si="249"/>
        <v>0</v>
      </c>
      <c r="L187" s="36">
        <f t="shared" si="221"/>
        <v>0</v>
      </c>
      <c r="M187" s="36">
        <f t="shared" si="222"/>
        <v>0</v>
      </c>
      <c r="N187" s="36">
        <f t="shared" si="223"/>
        <v>0</v>
      </c>
      <c r="O187" s="107">
        <f t="shared" si="258"/>
        <v>0</v>
      </c>
      <c r="P187" s="96"/>
      <c r="Q187" s="96"/>
      <c r="R187" s="98"/>
      <c r="S187" s="98"/>
      <c r="T187" s="96"/>
      <c r="U187" s="96"/>
      <c r="V187" s="96"/>
      <c r="W187" s="107">
        <f t="shared" si="259"/>
        <v>0</v>
      </c>
      <c r="X187" s="96"/>
      <c r="Y187" s="96"/>
      <c r="Z187" s="98"/>
      <c r="AA187" s="98"/>
      <c r="AB187" s="96"/>
      <c r="AC187" s="96"/>
      <c r="AD187" s="96"/>
      <c r="AE187" s="107"/>
      <c r="AF187" s="96"/>
      <c r="AG187" s="96"/>
      <c r="AH187" s="98"/>
      <c r="AI187" s="98"/>
      <c r="AJ187" s="96"/>
      <c r="AK187" s="96"/>
      <c r="AL187" s="96"/>
      <c r="AM187" s="107">
        <f t="shared" si="230"/>
        <v>25</v>
      </c>
      <c r="AN187" s="96"/>
      <c r="AO187" s="96">
        <f t="shared" si="238"/>
        <v>25</v>
      </c>
      <c r="AP187" s="98"/>
      <c r="AQ187" s="98">
        <v>25</v>
      </c>
      <c r="AR187" s="96"/>
      <c r="AS187" s="96"/>
      <c r="AT187" s="96"/>
      <c r="AU187" s="107">
        <f t="shared" si="232"/>
        <v>23</v>
      </c>
      <c r="AV187" s="96"/>
      <c r="AW187" s="96">
        <f t="shared" si="239"/>
        <v>23</v>
      </c>
      <c r="AX187" s="98"/>
      <c r="AY187" s="98">
        <v>23</v>
      </c>
      <c r="AZ187" s="96"/>
      <c r="BA187" s="96"/>
      <c r="BB187" s="96"/>
      <c r="BC187" s="41">
        <f t="shared" si="250"/>
        <v>48</v>
      </c>
      <c r="BD187" s="41">
        <f t="shared" si="251"/>
        <v>0</v>
      </c>
      <c r="BE187" s="41">
        <f t="shared" si="252"/>
        <v>48</v>
      </c>
      <c r="BF187" s="41">
        <f t="shared" si="253"/>
        <v>0</v>
      </c>
      <c r="BG187" s="41">
        <f t="shared" si="254"/>
        <v>48</v>
      </c>
      <c r="BH187" s="41">
        <f t="shared" si="255"/>
        <v>0</v>
      </c>
      <c r="BI187" s="41">
        <f t="shared" si="256"/>
        <v>0</v>
      </c>
      <c r="BJ187" s="41">
        <f t="shared" si="257"/>
        <v>0</v>
      </c>
      <c r="BK187" s="107">
        <f t="shared" si="235"/>
        <v>0</v>
      </c>
      <c r="BL187" s="96"/>
      <c r="BM187" s="96">
        <f t="shared" si="241"/>
        <v>0</v>
      </c>
      <c r="BN187" s="98"/>
      <c r="BO187" s="98"/>
      <c r="BP187" s="96"/>
      <c r="BQ187" s="96"/>
      <c r="BR187" s="96"/>
      <c r="BS187" s="48"/>
      <c r="BT187" s="222"/>
      <c r="CD187" s="86">
        <f t="shared" si="215"/>
        <v>48</v>
      </c>
      <c r="EH187" s="86">
        <f t="shared" si="216"/>
        <v>48</v>
      </c>
    </row>
    <row r="188" spans="1:142" ht="20.100000000000001" customHeight="1" collapsed="1">
      <c r="A188" s="105" t="s">
        <v>222</v>
      </c>
      <c r="B188" s="40" t="s">
        <v>73</v>
      </c>
      <c r="C188" s="100"/>
      <c r="D188" s="41">
        <f t="shared" si="242"/>
        <v>250</v>
      </c>
      <c r="E188" s="41">
        <f t="shared" si="243"/>
        <v>0</v>
      </c>
      <c r="F188" s="41">
        <f t="shared" si="244"/>
        <v>250</v>
      </c>
      <c r="G188" s="41">
        <f t="shared" si="245"/>
        <v>0</v>
      </c>
      <c r="H188" s="41">
        <f t="shared" si="246"/>
        <v>0</v>
      </c>
      <c r="I188" s="41">
        <f t="shared" si="247"/>
        <v>0</v>
      </c>
      <c r="J188" s="41">
        <f t="shared" si="248"/>
        <v>0</v>
      </c>
      <c r="K188" s="41">
        <f t="shared" si="249"/>
        <v>250</v>
      </c>
      <c r="L188" s="36">
        <f t="shared" si="221"/>
        <v>250</v>
      </c>
      <c r="M188" s="36">
        <f t="shared" si="222"/>
        <v>0</v>
      </c>
      <c r="N188" s="36">
        <f t="shared" si="223"/>
        <v>250</v>
      </c>
      <c r="O188" s="107">
        <f t="shared" si="258"/>
        <v>250</v>
      </c>
      <c r="P188" s="96"/>
      <c r="Q188" s="96">
        <f t="shared" ref="Q188:Q217" si="260">SUM(R188:V188)</f>
        <v>250</v>
      </c>
      <c r="R188" s="98"/>
      <c r="S188" s="98"/>
      <c r="T188" s="96"/>
      <c r="U188" s="96"/>
      <c r="V188" s="96">
        <v>250</v>
      </c>
      <c r="W188" s="107">
        <f t="shared" si="259"/>
        <v>250</v>
      </c>
      <c r="X188" s="96"/>
      <c r="Y188" s="96">
        <f t="shared" ref="Y188:Y217" si="261">SUM(Z188:AD188)</f>
        <v>250</v>
      </c>
      <c r="Z188" s="98"/>
      <c r="AA188" s="98"/>
      <c r="AB188" s="96"/>
      <c r="AC188" s="96"/>
      <c r="AD188" s="96">
        <v>250</v>
      </c>
      <c r="AE188" s="107"/>
      <c r="AF188" s="96"/>
      <c r="AG188" s="96"/>
      <c r="AH188" s="98"/>
      <c r="AI188" s="98"/>
      <c r="AJ188" s="96"/>
      <c r="AK188" s="96"/>
      <c r="AL188" s="96"/>
      <c r="AM188" s="107"/>
      <c r="AN188" s="96"/>
      <c r="AO188" s="96"/>
      <c r="AP188" s="98"/>
      <c r="AQ188" s="98"/>
      <c r="AR188" s="96"/>
      <c r="AS188" s="96"/>
      <c r="AT188" s="96"/>
      <c r="AU188" s="107"/>
      <c r="AV188" s="96"/>
      <c r="AW188" s="96"/>
      <c r="AX188" s="98"/>
      <c r="AY188" s="98"/>
      <c r="AZ188" s="96"/>
      <c r="BA188" s="96"/>
      <c r="BB188" s="96"/>
      <c r="BC188" s="41">
        <f t="shared" si="250"/>
        <v>250</v>
      </c>
      <c r="BD188" s="41">
        <f t="shared" si="251"/>
        <v>0</v>
      </c>
      <c r="BE188" s="41">
        <f t="shared" si="252"/>
        <v>250</v>
      </c>
      <c r="BF188" s="41">
        <f t="shared" si="253"/>
        <v>0</v>
      </c>
      <c r="BG188" s="41">
        <f t="shared" si="254"/>
        <v>0</v>
      </c>
      <c r="BH188" s="41">
        <f t="shared" si="255"/>
        <v>0</v>
      </c>
      <c r="BI188" s="41">
        <f t="shared" si="256"/>
        <v>0</v>
      </c>
      <c r="BJ188" s="41">
        <f t="shared" si="257"/>
        <v>250</v>
      </c>
      <c r="BK188" s="107"/>
      <c r="BL188" s="96"/>
      <c r="BM188" s="96"/>
      <c r="BN188" s="98"/>
      <c r="BO188" s="98"/>
      <c r="BP188" s="96"/>
      <c r="BQ188" s="96"/>
      <c r="BR188" s="96"/>
      <c r="BS188" s="48"/>
      <c r="BT188" s="222"/>
      <c r="CD188" s="86">
        <f t="shared" si="215"/>
        <v>250</v>
      </c>
      <c r="EH188" s="86">
        <f t="shared" si="216"/>
        <v>250</v>
      </c>
    </row>
    <row r="189" spans="1:142" s="12" customFormat="1" ht="25.5">
      <c r="A189" s="106" t="s">
        <v>72</v>
      </c>
      <c r="B189" s="93" t="s">
        <v>2984</v>
      </c>
      <c r="C189" s="94"/>
      <c r="D189" s="95">
        <f>E189+F189</f>
        <v>4310</v>
      </c>
      <c r="E189" s="95">
        <f>E190+E193</f>
        <v>0</v>
      </c>
      <c r="F189" s="95">
        <f>SUM(G189:K189)</f>
        <v>4310</v>
      </c>
      <c r="G189" s="95">
        <f>G190+G193</f>
        <v>0</v>
      </c>
      <c r="H189" s="95">
        <f>H190+H193</f>
        <v>0</v>
      </c>
      <c r="I189" s="95">
        <f>I190+I193</f>
        <v>0</v>
      </c>
      <c r="J189" s="95">
        <f>J190+J193</f>
        <v>0</v>
      </c>
      <c r="K189" s="95">
        <f>K190+K193</f>
        <v>4310</v>
      </c>
      <c r="L189" s="36">
        <f t="shared" si="221"/>
        <v>350</v>
      </c>
      <c r="M189" s="36">
        <f t="shared" si="222"/>
        <v>0</v>
      </c>
      <c r="N189" s="36">
        <f t="shared" si="223"/>
        <v>350</v>
      </c>
      <c r="O189" s="95">
        <f t="shared" si="258"/>
        <v>350</v>
      </c>
      <c r="P189" s="95">
        <f>P190+P193</f>
        <v>0</v>
      </c>
      <c r="Q189" s="95">
        <f t="shared" si="260"/>
        <v>350</v>
      </c>
      <c r="R189" s="95">
        <f>R190+R193</f>
        <v>0</v>
      </c>
      <c r="S189" s="95">
        <f>S190+S193</f>
        <v>0</v>
      </c>
      <c r="T189" s="95">
        <f>T190+T193</f>
        <v>0</v>
      </c>
      <c r="U189" s="95">
        <f>U190+U193</f>
        <v>0</v>
      </c>
      <c r="V189" s="95">
        <f>V190+V193</f>
        <v>350</v>
      </c>
      <c r="W189" s="95">
        <f t="shared" si="259"/>
        <v>300</v>
      </c>
      <c r="X189" s="95">
        <f>X190+X193</f>
        <v>0</v>
      </c>
      <c r="Y189" s="95">
        <f t="shared" si="261"/>
        <v>300</v>
      </c>
      <c r="Z189" s="95">
        <f>Z190+Z193</f>
        <v>0</v>
      </c>
      <c r="AA189" s="95">
        <f>AA190+AA193</f>
        <v>0</v>
      </c>
      <c r="AB189" s="95">
        <f>AB190+AB193</f>
        <v>0</v>
      </c>
      <c r="AC189" s="95">
        <f>AC190+AC193</f>
        <v>0</v>
      </c>
      <c r="AD189" s="95">
        <f>AD190+AD193</f>
        <v>300</v>
      </c>
      <c r="AE189" s="95">
        <f t="shared" ref="AE189:AE217" si="262">AF189+AG189</f>
        <v>50</v>
      </c>
      <c r="AF189" s="95">
        <f>AF190+AF193</f>
        <v>0</v>
      </c>
      <c r="AG189" s="95">
        <f t="shared" ref="AG189:AG217" si="263">SUM(AH189:AL189)</f>
        <v>50</v>
      </c>
      <c r="AH189" s="95">
        <f>AH190+AH193</f>
        <v>0</v>
      </c>
      <c r="AI189" s="95">
        <f>AI190+AI193</f>
        <v>0</v>
      </c>
      <c r="AJ189" s="95">
        <f>AJ190+AJ193</f>
        <v>0</v>
      </c>
      <c r="AK189" s="95">
        <f>AK190+AK193</f>
        <v>0</v>
      </c>
      <c r="AL189" s="95">
        <f>AL190+AL193</f>
        <v>50</v>
      </c>
      <c r="AM189" s="95">
        <f t="shared" ref="AM189:AM203" si="264">AN189+AO189</f>
        <v>762</v>
      </c>
      <c r="AN189" s="95">
        <f>AN190+AN193</f>
        <v>0</v>
      </c>
      <c r="AO189" s="95">
        <f t="shared" ref="AO189:AO203" si="265">SUM(AP189:AT189)</f>
        <v>762</v>
      </c>
      <c r="AP189" s="95">
        <f>AP190+AP193</f>
        <v>0</v>
      </c>
      <c r="AQ189" s="95">
        <f>AQ190+AQ193</f>
        <v>0</v>
      </c>
      <c r="AR189" s="95">
        <f>AR190+AR193</f>
        <v>0</v>
      </c>
      <c r="AS189" s="95">
        <f>AS190+AS193</f>
        <v>0</v>
      </c>
      <c r="AT189" s="95">
        <f>AT190+AT193</f>
        <v>762</v>
      </c>
      <c r="AU189" s="95">
        <f t="shared" ref="AU189:AU217" si="266">AV189+AW189</f>
        <v>694</v>
      </c>
      <c r="AV189" s="95">
        <f>AV190+AV193</f>
        <v>0</v>
      </c>
      <c r="AW189" s="95">
        <f t="shared" ref="AW189:AW217" si="267">SUM(AX189:BB189)</f>
        <v>694</v>
      </c>
      <c r="AX189" s="95">
        <f>AX190+AX193</f>
        <v>0</v>
      </c>
      <c r="AY189" s="95">
        <f>AY190+AY193</f>
        <v>0</v>
      </c>
      <c r="AZ189" s="95">
        <f>AZ190+AZ193</f>
        <v>0</v>
      </c>
      <c r="BA189" s="95">
        <f>BA190+BA193</f>
        <v>0</v>
      </c>
      <c r="BB189" s="95">
        <f>BB190+BB193</f>
        <v>694</v>
      </c>
      <c r="BC189" s="95">
        <f>BD189+BE189</f>
        <v>1806</v>
      </c>
      <c r="BD189" s="95">
        <f>BD190+BD193</f>
        <v>0</v>
      </c>
      <c r="BE189" s="95">
        <f>SUM(BF189:BJ189)</f>
        <v>1806</v>
      </c>
      <c r="BF189" s="95">
        <f>BF190+BF193</f>
        <v>0</v>
      </c>
      <c r="BG189" s="95">
        <f>BG190+BG193</f>
        <v>0</v>
      </c>
      <c r="BH189" s="95">
        <f>BH190+BH193</f>
        <v>0</v>
      </c>
      <c r="BI189" s="95">
        <f>BI190+BI193</f>
        <v>0</v>
      </c>
      <c r="BJ189" s="95">
        <f>BJ190+BJ193</f>
        <v>1806</v>
      </c>
      <c r="BK189" s="95">
        <f t="shared" ref="BK189:BK217" si="268">BL189+BM189</f>
        <v>2504</v>
      </c>
      <c r="BL189" s="95">
        <f>BL190+BL193</f>
        <v>0</v>
      </c>
      <c r="BM189" s="95">
        <f t="shared" ref="BM189:BM217" si="269">SUM(BN189:BR189)</f>
        <v>2504</v>
      </c>
      <c r="BN189" s="95">
        <f>BN190+BN193</f>
        <v>0</v>
      </c>
      <c r="BO189" s="95">
        <f>BO190+BO193</f>
        <v>0</v>
      </c>
      <c r="BP189" s="95">
        <f>BP190+BP193</f>
        <v>0</v>
      </c>
      <c r="BQ189" s="95">
        <f>BQ190+BQ193</f>
        <v>0</v>
      </c>
      <c r="BR189" s="95">
        <f>BR190+BR193</f>
        <v>2504</v>
      </c>
      <c r="BS189" s="43"/>
      <c r="BT189" s="226"/>
      <c r="BU189" s="199"/>
      <c r="BV189" s="199"/>
      <c r="BW189" s="238">
        <v>1806</v>
      </c>
      <c r="BX189" s="240">
        <f>BW189/BW140%</f>
        <v>28.970163618864291</v>
      </c>
      <c r="BY189" s="199"/>
      <c r="BZ189" s="238">
        <f>ROUND(BY140*BX189/100,0)</f>
        <v>4275</v>
      </c>
      <c r="CA189" s="199">
        <v>4275</v>
      </c>
      <c r="CD189" s="86">
        <f t="shared" si="215"/>
        <v>4310</v>
      </c>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86">
        <f t="shared" si="216"/>
        <v>4310</v>
      </c>
    </row>
    <row r="190" spans="1:142" s="15" customFormat="1" ht="20.100000000000001" customHeight="1">
      <c r="A190" s="35">
        <v>1</v>
      </c>
      <c r="B190" s="34" t="s">
        <v>171</v>
      </c>
      <c r="C190" s="94"/>
      <c r="D190" s="95">
        <f>E190+F190</f>
        <v>1538</v>
      </c>
      <c r="E190" s="95">
        <f>SUM(E191:E192)</f>
        <v>0</v>
      </c>
      <c r="F190" s="95">
        <f>SUM(G190:K190)</f>
        <v>1538</v>
      </c>
      <c r="G190" s="95">
        <f>SUM(G191:G192)</f>
        <v>0</v>
      </c>
      <c r="H190" s="95">
        <f>SUM(H191:H192)</f>
        <v>0</v>
      </c>
      <c r="I190" s="95">
        <f>SUM(I191:I192)</f>
        <v>0</v>
      </c>
      <c r="J190" s="95">
        <f>SUM(J191:J192)</f>
        <v>0</v>
      </c>
      <c r="K190" s="95">
        <f>SUM(K191:K192)</f>
        <v>1538</v>
      </c>
      <c r="L190" s="36">
        <f t="shared" si="221"/>
        <v>350</v>
      </c>
      <c r="M190" s="36">
        <f t="shared" si="222"/>
        <v>0</v>
      </c>
      <c r="N190" s="36">
        <f t="shared" si="223"/>
        <v>350</v>
      </c>
      <c r="O190" s="95">
        <f t="shared" si="258"/>
        <v>350</v>
      </c>
      <c r="P190" s="95">
        <f>SUM(P191:P192)</f>
        <v>0</v>
      </c>
      <c r="Q190" s="95">
        <f t="shared" si="260"/>
        <v>350</v>
      </c>
      <c r="R190" s="95">
        <f>SUM(R191:R192)</f>
        <v>0</v>
      </c>
      <c r="S190" s="95">
        <f>SUM(S191:S192)</f>
        <v>0</v>
      </c>
      <c r="T190" s="95">
        <f>SUM(T191:T192)</f>
        <v>0</v>
      </c>
      <c r="U190" s="95">
        <f>SUM(U191:U192)</f>
        <v>0</v>
      </c>
      <c r="V190" s="95">
        <f>SUM(V191:V192)</f>
        <v>350</v>
      </c>
      <c r="W190" s="95">
        <f t="shared" si="259"/>
        <v>300</v>
      </c>
      <c r="X190" s="95">
        <f>SUM(X191:X192)</f>
        <v>0</v>
      </c>
      <c r="Y190" s="95">
        <f t="shared" si="261"/>
        <v>300</v>
      </c>
      <c r="Z190" s="95">
        <f>SUM(Z191:Z192)</f>
        <v>0</v>
      </c>
      <c r="AA190" s="95">
        <f>SUM(AA191:AA192)</f>
        <v>0</v>
      </c>
      <c r="AB190" s="95">
        <f>SUM(AB191:AB192)</f>
        <v>0</v>
      </c>
      <c r="AC190" s="95">
        <f>SUM(AC191:AC192)</f>
        <v>0</v>
      </c>
      <c r="AD190" s="95">
        <f>SUM(AD191:AD192)</f>
        <v>300</v>
      </c>
      <c r="AE190" s="95">
        <f t="shared" si="262"/>
        <v>50</v>
      </c>
      <c r="AF190" s="95">
        <f>SUM(AF191:AF192)</f>
        <v>0</v>
      </c>
      <c r="AG190" s="95">
        <f t="shared" si="263"/>
        <v>50</v>
      </c>
      <c r="AH190" s="95">
        <f>SUM(AH191:AH192)</f>
        <v>0</v>
      </c>
      <c r="AI190" s="95">
        <f>SUM(AI191:AI192)</f>
        <v>0</v>
      </c>
      <c r="AJ190" s="95">
        <f>SUM(AJ191:AJ192)</f>
        <v>0</v>
      </c>
      <c r="AK190" s="95">
        <f>SUM(AK191:AK192)</f>
        <v>0</v>
      </c>
      <c r="AL190" s="95">
        <f>SUM(AL191:AL192)</f>
        <v>50</v>
      </c>
      <c r="AM190" s="95">
        <f t="shared" si="264"/>
        <v>228</v>
      </c>
      <c r="AN190" s="95">
        <f>SUM(AN191:AN192)</f>
        <v>0</v>
      </c>
      <c r="AO190" s="95">
        <f t="shared" si="265"/>
        <v>228</v>
      </c>
      <c r="AP190" s="95">
        <f>SUM(AP191:AP192)</f>
        <v>0</v>
      </c>
      <c r="AQ190" s="95">
        <f>SUM(AQ191:AQ192)</f>
        <v>0</v>
      </c>
      <c r="AR190" s="95">
        <f>SUM(AR191:AR192)</f>
        <v>0</v>
      </c>
      <c r="AS190" s="95">
        <f>SUM(AS191:AS192)</f>
        <v>0</v>
      </c>
      <c r="AT190" s="95">
        <f>SUM(AT191:AT192)</f>
        <v>228</v>
      </c>
      <c r="AU190" s="95">
        <f t="shared" si="266"/>
        <v>208</v>
      </c>
      <c r="AV190" s="95"/>
      <c r="AW190" s="95">
        <f t="shared" si="267"/>
        <v>208</v>
      </c>
      <c r="AX190" s="95">
        <f>SUM(AX191:AX192)</f>
        <v>0</v>
      </c>
      <c r="AY190" s="95">
        <f>SUM(AY191:AY192)</f>
        <v>0</v>
      </c>
      <c r="AZ190" s="95">
        <f>SUM(AZ191:AZ192)</f>
        <v>0</v>
      </c>
      <c r="BA190" s="95">
        <f>SUM(BA191:BA192)</f>
        <v>0</v>
      </c>
      <c r="BB190" s="95">
        <f>SUM(BB191:BB192)</f>
        <v>208</v>
      </c>
      <c r="BC190" s="95">
        <f>BD190+BE190</f>
        <v>786</v>
      </c>
      <c r="BD190" s="95">
        <f>SUM(BD191:BD192)</f>
        <v>0</v>
      </c>
      <c r="BE190" s="95">
        <f>SUM(BF190:BJ190)</f>
        <v>786</v>
      </c>
      <c r="BF190" s="95">
        <f>SUM(BF191:BF192)</f>
        <v>0</v>
      </c>
      <c r="BG190" s="95">
        <f>SUM(BG191:BG192)</f>
        <v>0</v>
      </c>
      <c r="BH190" s="95">
        <f>SUM(BH191:BH192)</f>
        <v>0</v>
      </c>
      <c r="BI190" s="95">
        <f>SUM(BI191:BI192)</f>
        <v>0</v>
      </c>
      <c r="BJ190" s="95">
        <f>SUM(BJ191:BJ192)</f>
        <v>786</v>
      </c>
      <c r="BK190" s="95">
        <f t="shared" si="268"/>
        <v>752</v>
      </c>
      <c r="BL190" s="95">
        <f>SUM(BL191:BL192)</f>
        <v>0</v>
      </c>
      <c r="BM190" s="95">
        <f t="shared" si="269"/>
        <v>752</v>
      </c>
      <c r="BN190" s="95">
        <f>SUM(BN191:BN192)</f>
        <v>0</v>
      </c>
      <c r="BO190" s="95">
        <f>SUM(BO191:BO192)</f>
        <v>0</v>
      </c>
      <c r="BP190" s="95">
        <f>SUM(BP191:BP192)</f>
        <v>0</v>
      </c>
      <c r="BQ190" s="95">
        <f>SUM(BQ191:BQ192)</f>
        <v>0</v>
      </c>
      <c r="BR190" s="259">
        <f>SUM(BR191:BR192)</f>
        <v>752</v>
      </c>
      <c r="BS190" s="43"/>
      <c r="BT190" s="226"/>
      <c r="BU190" s="241"/>
      <c r="BV190" s="241"/>
      <c r="BW190" s="241"/>
      <c r="BX190" s="241"/>
      <c r="BY190" s="241"/>
      <c r="BZ190" s="241"/>
      <c r="CA190" s="242">
        <v>4196</v>
      </c>
      <c r="CD190" s="86">
        <f t="shared" si="215"/>
        <v>1538</v>
      </c>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86">
        <f t="shared" si="216"/>
        <v>1538</v>
      </c>
    </row>
    <row r="191" spans="1:142" ht="20.100000000000001" customHeight="1">
      <c r="A191" s="33" t="s">
        <v>414</v>
      </c>
      <c r="B191" s="40" t="s">
        <v>2966</v>
      </c>
      <c r="C191" s="100"/>
      <c r="D191" s="41">
        <f t="shared" ref="D191:K192" si="270">BC191+BK191</f>
        <v>694</v>
      </c>
      <c r="E191" s="41">
        <f t="shared" si="270"/>
        <v>0</v>
      </c>
      <c r="F191" s="41">
        <f t="shared" si="270"/>
        <v>694</v>
      </c>
      <c r="G191" s="41">
        <f t="shared" si="270"/>
        <v>0</v>
      </c>
      <c r="H191" s="41">
        <f t="shared" si="270"/>
        <v>0</v>
      </c>
      <c r="I191" s="41">
        <f t="shared" si="270"/>
        <v>0</v>
      </c>
      <c r="J191" s="41">
        <f t="shared" si="270"/>
        <v>0</v>
      </c>
      <c r="K191" s="41">
        <f t="shared" si="270"/>
        <v>694</v>
      </c>
      <c r="L191" s="36">
        <f t="shared" si="221"/>
        <v>100</v>
      </c>
      <c r="M191" s="36">
        <f t="shared" si="222"/>
        <v>0</v>
      </c>
      <c r="N191" s="36">
        <f t="shared" si="223"/>
        <v>100</v>
      </c>
      <c r="O191" s="107">
        <f t="shared" si="258"/>
        <v>100</v>
      </c>
      <c r="P191" s="96"/>
      <c r="Q191" s="96">
        <f t="shared" si="260"/>
        <v>100</v>
      </c>
      <c r="R191" s="98"/>
      <c r="S191" s="98"/>
      <c r="T191" s="96"/>
      <c r="U191" s="96"/>
      <c r="V191" s="96">
        <v>100</v>
      </c>
      <c r="W191" s="107">
        <f t="shared" si="259"/>
        <v>100</v>
      </c>
      <c r="X191" s="96"/>
      <c r="Y191" s="96">
        <f t="shared" si="261"/>
        <v>100</v>
      </c>
      <c r="Z191" s="98"/>
      <c r="AA191" s="98"/>
      <c r="AB191" s="96"/>
      <c r="AC191" s="96"/>
      <c r="AD191" s="96">
        <v>100</v>
      </c>
      <c r="AE191" s="107">
        <f t="shared" si="262"/>
        <v>0</v>
      </c>
      <c r="AF191" s="96"/>
      <c r="AG191" s="96">
        <f t="shared" si="263"/>
        <v>0</v>
      </c>
      <c r="AH191" s="98"/>
      <c r="AI191" s="98"/>
      <c r="AJ191" s="96"/>
      <c r="AK191" s="96"/>
      <c r="AL191" s="96"/>
      <c r="AM191" s="107">
        <f t="shared" si="264"/>
        <v>114</v>
      </c>
      <c r="AN191" s="96"/>
      <c r="AO191" s="96">
        <f t="shared" si="265"/>
        <v>114</v>
      </c>
      <c r="AP191" s="98"/>
      <c r="AQ191" s="98"/>
      <c r="AR191" s="96"/>
      <c r="AS191" s="96"/>
      <c r="AT191" s="96">
        <v>114</v>
      </c>
      <c r="AU191" s="107">
        <f t="shared" si="266"/>
        <v>104</v>
      </c>
      <c r="AV191" s="96"/>
      <c r="AW191" s="96">
        <f t="shared" si="267"/>
        <v>104</v>
      </c>
      <c r="AX191" s="98"/>
      <c r="AY191" s="98"/>
      <c r="AZ191" s="96"/>
      <c r="BA191" s="96"/>
      <c r="BB191" s="96">
        <v>104</v>
      </c>
      <c r="BC191" s="41">
        <f t="shared" ref="BC191:BJ192" si="271">W191+AE191+AM191+AU191</f>
        <v>318</v>
      </c>
      <c r="BD191" s="41">
        <f t="shared" si="271"/>
        <v>0</v>
      </c>
      <c r="BE191" s="41">
        <f t="shared" si="271"/>
        <v>318</v>
      </c>
      <c r="BF191" s="41">
        <f t="shared" si="271"/>
        <v>0</v>
      </c>
      <c r="BG191" s="41">
        <f t="shared" si="271"/>
        <v>0</v>
      </c>
      <c r="BH191" s="41">
        <f t="shared" si="271"/>
        <v>0</v>
      </c>
      <c r="BI191" s="41">
        <f t="shared" si="271"/>
        <v>0</v>
      </c>
      <c r="BJ191" s="41">
        <f t="shared" si="271"/>
        <v>318</v>
      </c>
      <c r="BK191" s="107">
        <f t="shared" si="268"/>
        <v>376</v>
      </c>
      <c r="BL191" s="96"/>
      <c r="BM191" s="96">
        <f t="shared" si="269"/>
        <v>376</v>
      </c>
      <c r="BN191" s="98"/>
      <c r="BO191" s="98"/>
      <c r="BP191" s="96"/>
      <c r="BQ191" s="96"/>
      <c r="BR191" s="128">
        <v>376</v>
      </c>
      <c r="BS191" s="48"/>
      <c r="BT191" s="222"/>
      <c r="CD191" s="86">
        <f t="shared" si="215"/>
        <v>694</v>
      </c>
      <c r="EH191" s="86">
        <f t="shared" si="216"/>
        <v>694</v>
      </c>
    </row>
    <row r="192" spans="1:142" ht="20.100000000000001" customHeight="1">
      <c r="A192" s="33" t="s">
        <v>414</v>
      </c>
      <c r="B192" s="40" t="s">
        <v>2985</v>
      </c>
      <c r="C192" s="100"/>
      <c r="D192" s="41">
        <f t="shared" si="270"/>
        <v>844</v>
      </c>
      <c r="E192" s="41">
        <f t="shared" si="270"/>
        <v>0</v>
      </c>
      <c r="F192" s="41">
        <f t="shared" si="270"/>
        <v>844</v>
      </c>
      <c r="G192" s="41">
        <f t="shared" si="270"/>
        <v>0</v>
      </c>
      <c r="H192" s="41">
        <f t="shared" si="270"/>
        <v>0</v>
      </c>
      <c r="I192" s="41">
        <f t="shared" si="270"/>
        <v>0</v>
      </c>
      <c r="J192" s="41">
        <f t="shared" si="270"/>
        <v>0</v>
      </c>
      <c r="K192" s="41">
        <f t="shared" si="270"/>
        <v>844</v>
      </c>
      <c r="L192" s="36">
        <f t="shared" si="221"/>
        <v>250</v>
      </c>
      <c r="M192" s="36">
        <f t="shared" si="222"/>
        <v>0</v>
      </c>
      <c r="N192" s="36">
        <f t="shared" si="223"/>
        <v>250</v>
      </c>
      <c r="O192" s="107">
        <f t="shared" si="258"/>
        <v>250</v>
      </c>
      <c r="P192" s="96"/>
      <c r="Q192" s="96">
        <f t="shared" si="260"/>
        <v>250</v>
      </c>
      <c r="R192" s="98"/>
      <c r="S192" s="98"/>
      <c r="T192" s="96"/>
      <c r="U192" s="96"/>
      <c r="V192" s="254">
        <v>250</v>
      </c>
      <c r="W192" s="107">
        <f t="shared" si="259"/>
        <v>200</v>
      </c>
      <c r="X192" s="96"/>
      <c r="Y192" s="96">
        <f t="shared" si="261"/>
        <v>200</v>
      </c>
      <c r="Z192" s="98"/>
      <c r="AA192" s="98"/>
      <c r="AB192" s="96"/>
      <c r="AC192" s="96"/>
      <c r="AD192" s="96">
        <v>200</v>
      </c>
      <c r="AE192" s="107">
        <f t="shared" si="262"/>
        <v>50</v>
      </c>
      <c r="AF192" s="96"/>
      <c r="AG192" s="96">
        <f t="shared" si="263"/>
        <v>50</v>
      </c>
      <c r="AH192" s="98"/>
      <c r="AI192" s="98"/>
      <c r="AJ192" s="96"/>
      <c r="AK192" s="96"/>
      <c r="AL192" s="96">
        <v>50</v>
      </c>
      <c r="AM192" s="107">
        <f t="shared" si="264"/>
        <v>114</v>
      </c>
      <c r="AN192" s="96"/>
      <c r="AO192" s="96">
        <f t="shared" si="265"/>
        <v>114</v>
      </c>
      <c r="AP192" s="98"/>
      <c r="AQ192" s="98"/>
      <c r="AR192" s="96"/>
      <c r="AS192" s="96"/>
      <c r="AT192" s="96">
        <v>114</v>
      </c>
      <c r="AU192" s="107">
        <f t="shared" si="266"/>
        <v>104</v>
      </c>
      <c r="AV192" s="96"/>
      <c r="AW192" s="96">
        <f t="shared" si="267"/>
        <v>104</v>
      </c>
      <c r="AX192" s="98"/>
      <c r="AY192" s="98"/>
      <c r="AZ192" s="96"/>
      <c r="BA192" s="96"/>
      <c r="BB192" s="96">
        <v>104</v>
      </c>
      <c r="BC192" s="41">
        <f t="shared" si="271"/>
        <v>468</v>
      </c>
      <c r="BD192" s="41">
        <f t="shared" si="271"/>
        <v>0</v>
      </c>
      <c r="BE192" s="41">
        <f t="shared" si="271"/>
        <v>468</v>
      </c>
      <c r="BF192" s="41">
        <f t="shared" si="271"/>
        <v>0</v>
      </c>
      <c r="BG192" s="41">
        <f t="shared" si="271"/>
        <v>0</v>
      </c>
      <c r="BH192" s="41">
        <f t="shared" si="271"/>
        <v>0</v>
      </c>
      <c r="BI192" s="41">
        <f t="shared" si="271"/>
        <v>0</v>
      </c>
      <c r="BJ192" s="41">
        <f t="shared" si="271"/>
        <v>468</v>
      </c>
      <c r="BK192" s="107">
        <f t="shared" si="268"/>
        <v>376</v>
      </c>
      <c r="BL192" s="96"/>
      <c r="BM192" s="96">
        <f t="shared" si="269"/>
        <v>376</v>
      </c>
      <c r="BN192" s="98"/>
      <c r="BO192" s="98"/>
      <c r="BP192" s="96"/>
      <c r="BQ192" s="96"/>
      <c r="BR192" s="128">
        <v>376</v>
      </c>
      <c r="BS192" s="48"/>
      <c r="BT192" s="222"/>
      <c r="CD192" s="86">
        <f t="shared" si="215"/>
        <v>844</v>
      </c>
      <c r="EH192" s="86">
        <f t="shared" si="216"/>
        <v>844</v>
      </c>
    </row>
    <row r="193" spans="1:138" s="15" customFormat="1" ht="20.100000000000001" customHeight="1">
      <c r="A193" s="35">
        <v>2</v>
      </c>
      <c r="B193" s="34" t="s">
        <v>2875</v>
      </c>
      <c r="C193" s="145"/>
      <c r="D193" s="97">
        <f>E193+F193</f>
        <v>2772</v>
      </c>
      <c r="E193" s="97">
        <f>SUM(E194:E203)</f>
        <v>0</v>
      </c>
      <c r="F193" s="97">
        <f>SUM(G193:K193)</f>
        <v>2772</v>
      </c>
      <c r="G193" s="97">
        <f>SUM(G194:G203)</f>
        <v>0</v>
      </c>
      <c r="H193" s="97">
        <f>SUM(H194:H203)</f>
        <v>0</v>
      </c>
      <c r="I193" s="97">
        <f>SUM(I194:I203)</f>
        <v>0</v>
      </c>
      <c r="J193" s="97">
        <f>SUM(J194:J203)</f>
        <v>0</v>
      </c>
      <c r="K193" s="97">
        <f>SUM(K194:K203)</f>
        <v>2772</v>
      </c>
      <c r="L193" s="36">
        <f t="shared" si="221"/>
        <v>0</v>
      </c>
      <c r="M193" s="36">
        <f t="shared" si="222"/>
        <v>0</v>
      </c>
      <c r="N193" s="36">
        <f t="shared" si="223"/>
        <v>0</v>
      </c>
      <c r="O193" s="97">
        <f t="shared" si="258"/>
        <v>0</v>
      </c>
      <c r="P193" s="97">
        <f>SUM(P194:P203)</f>
        <v>0</v>
      </c>
      <c r="Q193" s="97">
        <f t="shared" si="260"/>
        <v>0</v>
      </c>
      <c r="R193" s="97">
        <f>SUM(R194:R203)</f>
        <v>0</v>
      </c>
      <c r="S193" s="97">
        <f>SUM(S194:S203)</f>
        <v>0</v>
      </c>
      <c r="T193" s="97">
        <f>SUM(T194:T203)</f>
        <v>0</v>
      </c>
      <c r="U193" s="97">
        <f>SUM(U194:U203)</f>
        <v>0</v>
      </c>
      <c r="V193" s="97">
        <f>SUM(V194:V203)</f>
        <v>0</v>
      </c>
      <c r="W193" s="97">
        <f t="shared" si="259"/>
        <v>0</v>
      </c>
      <c r="X193" s="97">
        <f>SUM(X194:X203)</f>
        <v>0</v>
      </c>
      <c r="Y193" s="97">
        <f t="shared" si="261"/>
        <v>0</v>
      </c>
      <c r="Z193" s="97">
        <f>SUM(Z194:Z203)</f>
        <v>0</v>
      </c>
      <c r="AA193" s="97">
        <f>SUM(AA194:AA203)</f>
        <v>0</v>
      </c>
      <c r="AB193" s="97">
        <f>SUM(AB194:AB203)</f>
        <v>0</v>
      </c>
      <c r="AC193" s="97">
        <f>SUM(AC194:AC203)</f>
        <v>0</v>
      </c>
      <c r="AD193" s="97">
        <f>SUM(AD194:AD203)</f>
        <v>0</v>
      </c>
      <c r="AE193" s="97">
        <f t="shared" si="262"/>
        <v>0</v>
      </c>
      <c r="AF193" s="97">
        <f>SUM(AF194:AF203)</f>
        <v>0</v>
      </c>
      <c r="AG193" s="96">
        <f t="shared" si="263"/>
        <v>0</v>
      </c>
      <c r="AH193" s="97">
        <f>SUM(AH194:AH203)</f>
        <v>0</v>
      </c>
      <c r="AI193" s="97">
        <f>SUM(AI194:AI203)</f>
        <v>0</v>
      </c>
      <c r="AJ193" s="97">
        <f>SUM(AJ194:AJ203)</f>
        <v>0</v>
      </c>
      <c r="AK193" s="97">
        <f>SUM(AK194:AK203)</f>
        <v>0</v>
      </c>
      <c r="AL193" s="97">
        <f>SUM(AL194:AL203)</f>
        <v>0</v>
      </c>
      <c r="AM193" s="97">
        <f t="shared" si="264"/>
        <v>534</v>
      </c>
      <c r="AN193" s="97">
        <f>SUM(AN194:AN203)</f>
        <v>0</v>
      </c>
      <c r="AO193" s="97">
        <f t="shared" si="265"/>
        <v>534</v>
      </c>
      <c r="AP193" s="97">
        <f>SUM(AP194:AP203)</f>
        <v>0</v>
      </c>
      <c r="AQ193" s="97">
        <f>SUM(AQ194:AQ203)</f>
        <v>0</v>
      </c>
      <c r="AR193" s="97">
        <f>SUM(AR194:AR203)</f>
        <v>0</v>
      </c>
      <c r="AS193" s="97">
        <f>SUM(AS194:AS203)</f>
        <v>0</v>
      </c>
      <c r="AT193" s="97">
        <f>SUM(AT194:AT203)</f>
        <v>534</v>
      </c>
      <c r="AU193" s="97">
        <f t="shared" si="266"/>
        <v>486</v>
      </c>
      <c r="AV193" s="97">
        <f>SUM(AV194:AV203)</f>
        <v>0</v>
      </c>
      <c r="AW193" s="97">
        <f t="shared" si="267"/>
        <v>486</v>
      </c>
      <c r="AX193" s="97">
        <f>SUM(AX194:AX203)</f>
        <v>0</v>
      </c>
      <c r="AY193" s="97">
        <f>SUM(AY194:AY203)</f>
        <v>0</v>
      </c>
      <c r="AZ193" s="97">
        <f>SUM(AZ194:AZ203)</f>
        <v>0</v>
      </c>
      <c r="BA193" s="97">
        <f>SUM(BA194:BA203)</f>
        <v>0</v>
      </c>
      <c r="BB193" s="97">
        <f>SUM(BB194:BB203)</f>
        <v>486</v>
      </c>
      <c r="BC193" s="97">
        <f>BD193+BE193</f>
        <v>1020</v>
      </c>
      <c r="BD193" s="97">
        <f>SUM(BD194:BD203)</f>
        <v>0</v>
      </c>
      <c r="BE193" s="97">
        <f>SUM(BF193:BJ193)</f>
        <v>1020</v>
      </c>
      <c r="BF193" s="97">
        <f>SUM(BF194:BF203)</f>
        <v>0</v>
      </c>
      <c r="BG193" s="97">
        <f>SUM(BG194:BG203)</f>
        <v>0</v>
      </c>
      <c r="BH193" s="97">
        <f>SUM(BH194:BH203)</f>
        <v>0</v>
      </c>
      <c r="BI193" s="97">
        <f>SUM(BI194:BI203)</f>
        <v>0</v>
      </c>
      <c r="BJ193" s="97">
        <f>SUM(BJ194:BJ203)</f>
        <v>1020</v>
      </c>
      <c r="BK193" s="97">
        <f t="shared" si="268"/>
        <v>1752</v>
      </c>
      <c r="BL193" s="97">
        <f>SUM(BL194:BL203)</f>
        <v>0</v>
      </c>
      <c r="BM193" s="97">
        <f t="shared" si="269"/>
        <v>1752</v>
      </c>
      <c r="BN193" s="97">
        <f>SUM(BN194:BN203)</f>
        <v>0</v>
      </c>
      <c r="BO193" s="97">
        <f>SUM(BO194:BO203)</f>
        <v>0</v>
      </c>
      <c r="BP193" s="97">
        <f>SUM(BP194:BP203)</f>
        <v>0</v>
      </c>
      <c r="BQ193" s="97">
        <f>SUM(BQ194:BQ203)</f>
        <v>0</v>
      </c>
      <c r="BR193" s="265">
        <f>SUM(BR194:BR203)</f>
        <v>1752</v>
      </c>
      <c r="BS193" s="43"/>
      <c r="BT193" s="226"/>
      <c r="BU193" s="241"/>
      <c r="BV193" s="241"/>
      <c r="BW193" s="241"/>
      <c r="BX193" s="241"/>
      <c r="BY193" s="241"/>
      <c r="BZ193" s="241"/>
      <c r="CA193" s="241"/>
      <c r="CD193" s="86">
        <f t="shared" si="215"/>
        <v>2772</v>
      </c>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86">
        <f t="shared" si="216"/>
        <v>2772</v>
      </c>
    </row>
    <row r="194" spans="1:138" ht="20.100000000000001" customHeight="1">
      <c r="A194" s="33" t="s">
        <v>414</v>
      </c>
      <c r="B194" s="104" t="s">
        <v>118</v>
      </c>
      <c r="C194" s="100"/>
      <c r="D194" s="41">
        <f t="shared" ref="D194:D203" si="272">BC194+BK194</f>
        <v>302</v>
      </c>
      <c r="E194" s="41">
        <f t="shared" ref="E194:E203" si="273">BD194+BL194</f>
        <v>0</v>
      </c>
      <c r="F194" s="41">
        <f t="shared" ref="F194:F203" si="274">BE194+BM194</f>
        <v>302</v>
      </c>
      <c r="G194" s="41">
        <f t="shared" ref="G194:G203" si="275">BF194+BN194</f>
        <v>0</v>
      </c>
      <c r="H194" s="41">
        <f t="shared" ref="H194:H203" si="276">BG194+BO194</f>
        <v>0</v>
      </c>
      <c r="I194" s="41">
        <f t="shared" ref="I194:I203" si="277">BH194+BP194</f>
        <v>0</v>
      </c>
      <c r="J194" s="41">
        <f t="shared" ref="J194:J203" si="278">BI194+BQ194</f>
        <v>0</v>
      </c>
      <c r="K194" s="41">
        <f t="shared" ref="K194:K203" si="279">BJ194+BR194</f>
        <v>302</v>
      </c>
      <c r="L194" s="36">
        <f t="shared" si="221"/>
        <v>0</v>
      </c>
      <c r="M194" s="36">
        <f t="shared" si="222"/>
        <v>0</v>
      </c>
      <c r="N194" s="36">
        <f t="shared" si="223"/>
        <v>0</v>
      </c>
      <c r="O194" s="107">
        <f t="shared" si="258"/>
        <v>0</v>
      </c>
      <c r="P194" s="96"/>
      <c r="Q194" s="96">
        <f t="shared" si="260"/>
        <v>0</v>
      </c>
      <c r="R194" s="98"/>
      <c r="S194" s="98"/>
      <c r="T194" s="96"/>
      <c r="U194" s="96"/>
      <c r="V194" s="96"/>
      <c r="W194" s="107">
        <f t="shared" si="259"/>
        <v>0</v>
      </c>
      <c r="X194" s="96"/>
      <c r="Y194" s="96">
        <f t="shared" si="261"/>
        <v>0</v>
      </c>
      <c r="Z194" s="98"/>
      <c r="AA194" s="98"/>
      <c r="AB194" s="96"/>
      <c r="AC194" s="96"/>
      <c r="AD194" s="96"/>
      <c r="AE194" s="107">
        <f t="shared" si="262"/>
        <v>0</v>
      </c>
      <c r="AF194" s="96"/>
      <c r="AG194" s="96">
        <f t="shared" si="263"/>
        <v>0</v>
      </c>
      <c r="AH194" s="98"/>
      <c r="AI194" s="98"/>
      <c r="AJ194" s="96"/>
      <c r="AK194" s="96"/>
      <c r="AL194" s="96"/>
      <c r="AM194" s="107">
        <f t="shared" si="264"/>
        <v>56</v>
      </c>
      <c r="AN194" s="96"/>
      <c r="AO194" s="96">
        <f t="shared" si="265"/>
        <v>56</v>
      </c>
      <c r="AP194" s="98"/>
      <c r="AQ194" s="98"/>
      <c r="AR194" s="96"/>
      <c r="AS194" s="96"/>
      <c r="AT194" s="96">
        <v>56</v>
      </c>
      <c r="AU194" s="107">
        <f t="shared" si="266"/>
        <v>56</v>
      </c>
      <c r="AV194" s="96"/>
      <c r="AW194" s="96">
        <f t="shared" si="267"/>
        <v>56</v>
      </c>
      <c r="AX194" s="98"/>
      <c r="AY194" s="98"/>
      <c r="AZ194" s="96"/>
      <c r="BA194" s="96"/>
      <c r="BB194" s="96">
        <v>56</v>
      </c>
      <c r="BC194" s="41">
        <f t="shared" ref="BC194:BC203" si="280">W194+AE194+AM194+AU194</f>
        <v>112</v>
      </c>
      <c r="BD194" s="41">
        <f t="shared" ref="BD194:BD203" si="281">X194+AF194+AN194+AV194</f>
        <v>0</v>
      </c>
      <c r="BE194" s="41">
        <f t="shared" ref="BE194:BE203" si="282">Y194+AG194+AO194+AW194</f>
        <v>112</v>
      </c>
      <c r="BF194" s="41">
        <f t="shared" ref="BF194:BF203" si="283">Z194+AH194+AP194+AX194</f>
        <v>0</v>
      </c>
      <c r="BG194" s="41">
        <f t="shared" ref="BG194:BG203" si="284">AA194+AI194+AQ194+AY194</f>
        <v>0</v>
      </c>
      <c r="BH194" s="41">
        <f t="shared" ref="BH194:BH203" si="285">AB194+AJ194+AR194+AZ194</f>
        <v>0</v>
      </c>
      <c r="BI194" s="41">
        <f t="shared" ref="BI194:BI203" si="286">AC194+AK194+AS194+BA194</f>
        <v>0</v>
      </c>
      <c r="BJ194" s="41">
        <f t="shared" ref="BJ194:BJ203" si="287">AD194+AL194+AT194+BB194</f>
        <v>112</v>
      </c>
      <c r="BK194" s="107">
        <f t="shared" si="268"/>
        <v>190</v>
      </c>
      <c r="BL194" s="96"/>
      <c r="BM194" s="96">
        <f t="shared" si="269"/>
        <v>190</v>
      </c>
      <c r="BN194" s="98"/>
      <c r="BO194" s="98"/>
      <c r="BP194" s="96"/>
      <c r="BQ194" s="96"/>
      <c r="BR194" s="128">
        <v>190</v>
      </c>
      <c r="BS194" s="48"/>
      <c r="BT194" s="222"/>
      <c r="CD194" s="86">
        <f t="shared" si="215"/>
        <v>302</v>
      </c>
      <c r="EH194" s="86">
        <f t="shared" si="216"/>
        <v>302</v>
      </c>
    </row>
    <row r="195" spans="1:138" ht="20.100000000000001" customHeight="1">
      <c r="A195" s="33" t="s">
        <v>414</v>
      </c>
      <c r="B195" s="104" t="s">
        <v>78</v>
      </c>
      <c r="C195" s="100"/>
      <c r="D195" s="41">
        <f t="shared" si="272"/>
        <v>280</v>
      </c>
      <c r="E195" s="41">
        <f t="shared" si="273"/>
        <v>0</v>
      </c>
      <c r="F195" s="41">
        <f t="shared" si="274"/>
        <v>280</v>
      </c>
      <c r="G195" s="41">
        <f t="shared" si="275"/>
        <v>0</v>
      </c>
      <c r="H195" s="41">
        <f t="shared" si="276"/>
        <v>0</v>
      </c>
      <c r="I195" s="41">
        <f t="shared" si="277"/>
        <v>0</v>
      </c>
      <c r="J195" s="41">
        <f t="shared" si="278"/>
        <v>0</v>
      </c>
      <c r="K195" s="41">
        <f t="shared" si="279"/>
        <v>280</v>
      </c>
      <c r="L195" s="36">
        <f t="shared" si="221"/>
        <v>0</v>
      </c>
      <c r="M195" s="36">
        <f t="shared" si="222"/>
        <v>0</v>
      </c>
      <c r="N195" s="36">
        <f t="shared" si="223"/>
        <v>0</v>
      </c>
      <c r="O195" s="107">
        <f t="shared" si="258"/>
        <v>0</v>
      </c>
      <c r="P195" s="96"/>
      <c r="Q195" s="96">
        <f t="shared" si="260"/>
        <v>0</v>
      </c>
      <c r="R195" s="98"/>
      <c r="S195" s="98"/>
      <c r="T195" s="96"/>
      <c r="U195" s="96"/>
      <c r="V195" s="96"/>
      <c r="W195" s="107">
        <f t="shared" si="259"/>
        <v>0</v>
      </c>
      <c r="X195" s="96"/>
      <c r="Y195" s="96">
        <f t="shared" si="261"/>
        <v>0</v>
      </c>
      <c r="Z195" s="98"/>
      <c r="AA195" s="98"/>
      <c r="AB195" s="96"/>
      <c r="AC195" s="96"/>
      <c r="AD195" s="96"/>
      <c r="AE195" s="107">
        <f t="shared" si="262"/>
        <v>0</v>
      </c>
      <c r="AF195" s="96"/>
      <c r="AG195" s="96">
        <f t="shared" si="263"/>
        <v>0</v>
      </c>
      <c r="AH195" s="98"/>
      <c r="AI195" s="98"/>
      <c r="AJ195" s="96"/>
      <c r="AK195" s="96"/>
      <c r="AL195" s="96"/>
      <c r="AM195" s="107">
        <f t="shared" si="264"/>
        <v>54</v>
      </c>
      <c r="AN195" s="96"/>
      <c r="AO195" s="96">
        <f t="shared" si="265"/>
        <v>54</v>
      </c>
      <c r="AP195" s="98"/>
      <c r="AQ195" s="98"/>
      <c r="AR195" s="96"/>
      <c r="AS195" s="96"/>
      <c r="AT195" s="96">
        <v>54</v>
      </c>
      <c r="AU195" s="107">
        <f t="shared" si="266"/>
        <v>48</v>
      </c>
      <c r="AV195" s="96"/>
      <c r="AW195" s="96">
        <f t="shared" si="267"/>
        <v>48</v>
      </c>
      <c r="AX195" s="98"/>
      <c r="AY195" s="98"/>
      <c r="AZ195" s="96"/>
      <c r="BA195" s="96"/>
      <c r="BB195" s="96">
        <v>48</v>
      </c>
      <c r="BC195" s="41">
        <f t="shared" si="280"/>
        <v>102</v>
      </c>
      <c r="BD195" s="41">
        <f t="shared" si="281"/>
        <v>0</v>
      </c>
      <c r="BE195" s="41">
        <f t="shared" si="282"/>
        <v>102</v>
      </c>
      <c r="BF195" s="41">
        <f t="shared" si="283"/>
        <v>0</v>
      </c>
      <c r="BG195" s="41">
        <f t="shared" si="284"/>
        <v>0</v>
      </c>
      <c r="BH195" s="41">
        <f t="shared" si="285"/>
        <v>0</v>
      </c>
      <c r="BI195" s="41">
        <f t="shared" si="286"/>
        <v>0</v>
      </c>
      <c r="BJ195" s="41">
        <f t="shared" si="287"/>
        <v>102</v>
      </c>
      <c r="BK195" s="107">
        <f t="shared" si="268"/>
        <v>178</v>
      </c>
      <c r="BL195" s="96"/>
      <c r="BM195" s="96">
        <f t="shared" si="269"/>
        <v>178</v>
      </c>
      <c r="BN195" s="98"/>
      <c r="BO195" s="98"/>
      <c r="BP195" s="96"/>
      <c r="BQ195" s="96"/>
      <c r="BR195" s="128">
        <v>178</v>
      </c>
      <c r="BS195" s="48"/>
      <c r="BT195" s="222"/>
      <c r="CD195" s="86">
        <f t="shared" si="215"/>
        <v>280</v>
      </c>
      <c r="EH195" s="86">
        <f t="shared" si="216"/>
        <v>280</v>
      </c>
    </row>
    <row r="196" spans="1:138" ht="20.100000000000001" customHeight="1">
      <c r="A196" s="33" t="s">
        <v>414</v>
      </c>
      <c r="B196" s="104" t="s">
        <v>38</v>
      </c>
      <c r="C196" s="100"/>
      <c r="D196" s="41">
        <f t="shared" si="272"/>
        <v>288</v>
      </c>
      <c r="E196" s="41">
        <f t="shared" si="273"/>
        <v>0</v>
      </c>
      <c r="F196" s="41">
        <f t="shared" si="274"/>
        <v>288</v>
      </c>
      <c r="G196" s="41">
        <f t="shared" si="275"/>
        <v>0</v>
      </c>
      <c r="H196" s="41">
        <f t="shared" si="276"/>
        <v>0</v>
      </c>
      <c r="I196" s="41">
        <f t="shared" si="277"/>
        <v>0</v>
      </c>
      <c r="J196" s="41">
        <f t="shared" si="278"/>
        <v>0</v>
      </c>
      <c r="K196" s="41">
        <f t="shared" si="279"/>
        <v>288</v>
      </c>
      <c r="L196" s="36">
        <f t="shared" si="221"/>
        <v>0</v>
      </c>
      <c r="M196" s="36">
        <f t="shared" si="222"/>
        <v>0</v>
      </c>
      <c r="N196" s="36">
        <f t="shared" si="223"/>
        <v>0</v>
      </c>
      <c r="O196" s="107">
        <f t="shared" si="258"/>
        <v>0</v>
      </c>
      <c r="P196" s="96"/>
      <c r="Q196" s="96">
        <f t="shared" si="260"/>
        <v>0</v>
      </c>
      <c r="R196" s="98"/>
      <c r="S196" s="98"/>
      <c r="T196" s="96"/>
      <c r="U196" s="96"/>
      <c r="V196" s="96"/>
      <c r="W196" s="107">
        <f t="shared" si="259"/>
        <v>0</v>
      </c>
      <c r="X196" s="96"/>
      <c r="Y196" s="96">
        <f t="shared" si="261"/>
        <v>0</v>
      </c>
      <c r="Z196" s="98"/>
      <c r="AA196" s="98"/>
      <c r="AB196" s="96"/>
      <c r="AC196" s="96"/>
      <c r="AD196" s="96"/>
      <c r="AE196" s="107">
        <f t="shared" si="262"/>
        <v>0</v>
      </c>
      <c r="AF196" s="96"/>
      <c r="AG196" s="96">
        <f t="shared" si="263"/>
        <v>0</v>
      </c>
      <c r="AH196" s="98"/>
      <c r="AI196" s="98"/>
      <c r="AJ196" s="96"/>
      <c r="AK196" s="96"/>
      <c r="AL196" s="96"/>
      <c r="AM196" s="107">
        <f t="shared" si="264"/>
        <v>56</v>
      </c>
      <c r="AN196" s="96"/>
      <c r="AO196" s="96">
        <f t="shared" si="265"/>
        <v>56</v>
      </c>
      <c r="AP196" s="98"/>
      <c r="AQ196" s="98"/>
      <c r="AR196" s="96"/>
      <c r="AS196" s="96"/>
      <c r="AT196" s="96">
        <v>56</v>
      </c>
      <c r="AU196" s="107">
        <f t="shared" si="266"/>
        <v>50</v>
      </c>
      <c r="AV196" s="96"/>
      <c r="AW196" s="96">
        <f t="shared" si="267"/>
        <v>50</v>
      </c>
      <c r="AX196" s="98"/>
      <c r="AY196" s="98"/>
      <c r="AZ196" s="96"/>
      <c r="BA196" s="96"/>
      <c r="BB196" s="96">
        <v>50</v>
      </c>
      <c r="BC196" s="41">
        <f t="shared" si="280"/>
        <v>106</v>
      </c>
      <c r="BD196" s="41">
        <f t="shared" si="281"/>
        <v>0</v>
      </c>
      <c r="BE196" s="41">
        <f t="shared" si="282"/>
        <v>106</v>
      </c>
      <c r="BF196" s="41">
        <f t="shared" si="283"/>
        <v>0</v>
      </c>
      <c r="BG196" s="41">
        <f t="shared" si="284"/>
        <v>0</v>
      </c>
      <c r="BH196" s="41">
        <f t="shared" si="285"/>
        <v>0</v>
      </c>
      <c r="BI196" s="41">
        <f t="shared" si="286"/>
        <v>0</v>
      </c>
      <c r="BJ196" s="41">
        <f t="shared" si="287"/>
        <v>106</v>
      </c>
      <c r="BK196" s="107">
        <f t="shared" si="268"/>
        <v>182</v>
      </c>
      <c r="BL196" s="96"/>
      <c r="BM196" s="96">
        <f t="shared" si="269"/>
        <v>182</v>
      </c>
      <c r="BN196" s="98"/>
      <c r="BO196" s="98"/>
      <c r="BP196" s="96"/>
      <c r="BQ196" s="96"/>
      <c r="BR196" s="128">
        <v>182</v>
      </c>
      <c r="BS196" s="48"/>
      <c r="BT196" s="222"/>
      <c r="CD196" s="86">
        <f t="shared" si="215"/>
        <v>288</v>
      </c>
      <c r="EH196" s="86">
        <f t="shared" si="216"/>
        <v>288</v>
      </c>
    </row>
    <row r="197" spans="1:138" ht="20.100000000000001" customHeight="1">
      <c r="A197" s="33" t="s">
        <v>414</v>
      </c>
      <c r="B197" s="104" t="s">
        <v>106</v>
      </c>
      <c r="C197" s="100"/>
      <c r="D197" s="41">
        <f t="shared" si="272"/>
        <v>288</v>
      </c>
      <c r="E197" s="41">
        <f t="shared" si="273"/>
        <v>0</v>
      </c>
      <c r="F197" s="41">
        <f t="shared" si="274"/>
        <v>288</v>
      </c>
      <c r="G197" s="41">
        <f t="shared" si="275"/>
        <v>0</v>
      </c>
      <c r="H197" s="41">
        <f t="shared" si="276"/>
        <v>0</v>
      </c>
      <c r="I197" s="41">
        <f t="shared" si="277"/>
        <v>0</v>
      </c>
      <c r="J197" s="41">
        <f t="shared" si="278"/>
        <v>0</v>
      </c>
      <c r="K197" s="41">
        <f t="shared" si="279"/>
        <v>288</v>
      </c>
      <c r="L197" s="36">
        <f t="shared" si="221"/>
        <v>0</v>
      </c>
      <c r="M197" s="36">
        <f t="shared" si="222"/>
        <v>0</v>
      </c>
      <c r="N197" s="36">
        <f t="shared" si="223"/>
        <v>0</v>
      </c>
      <c r="O197" s="107">
        <f t="shared" si="258"/>
        <v>0</v>
      </c>
      <c r="P197" s="96"/>
      <c r="Q197" s="96">
        <f t="shared" si="260"/>
        <v>0</v>
      </c>
      <c r="R197" s="98"/>
      <c r="S197" s="98"/>
      <c r="T197" s="96"/>
      <c r="U197" s="96"/>
      <c r="V197" s="96"/>
      <c r="W197" s="107">
        <f t="shared" si="259"/>
        <v>0</v>
      </c>
      <c r="X197" s="96"/>
      <c r="Y197" s="96">
        <f t="shared" si="261"/>
        <v>0</v>
      </c>
      <c r="Z197" s="98"/>
      <c r="AA197" s="98"/>
      <c r="AB197" s="96"/>
      <c r="AC197" s="96"/>
      <c r="AD197" s="96"/>
      <c r="AE197" s="107">
        <f t="shared" si="262"/>
        <v>0</v>
      </c>
      <c r="AF197" s="96"/>
      <c r="AG197" s="96">
        <f t="shared" si="263"/>
        <v>0</v>
      </c>
      <c r="AH197" s="98"/>
      <c r="AI197" s="98"/>
      <c r="AJ197" s="96"/>
      <c r="AK197" s="96"/>
      <c r="AL197" s="96"/>
      <c r="AM197" s="107">
        <f t="shared" si="264"/>
        <v>56</v>
      </c>
      <c r="AN197" s="96"/>
      <c r="AO197" s="96">
        <f t="shared" si="265"/>
        <v>56</v>
      </c>
      <c r="AP197" s="98"/>
      <c r="AQ197" s="98"/>
      <c r="AR197" s="96"/>
      <c r="AS197" s="96"/>
      <c r="AT197" s="96">
        <v>56</v>
      </c>
      <c r="AU197" s="107">
        <f t="shared" si="266"/>
        <v>50</v>
      </c>
      <c r="AV197" s="96"/>
      <c r="AW197" s="96">
        <f t="shared" si="267"/>
        <v>50</v>
      </c>
      <c r="AX197" s="98"/>
      <c r="AY197" s="98"/>
      <c r="AZ197" s="96"/>
      <c r="BA197" s="96"/>
      <c r="BB197" s="96">
        <v>50</v>
      </c>
      <c r="BC197" s="41">
        <f t="shared" si="280"/>
        <v>106</v>
      </c>
      <c r="BD197" s="41">
        <f t="shared" si="281"/>
        <v>0</v>
      </c>
      <c r="BE197" s="41">
        <f t="shared" si="282"/>
        <v>106</v>
      </c>
      <c r="BF197" s="41">
        <f t="shared" si="283"/>
        <v>0</v>
      </c>
      <c r="BG197" s="41">
        <f t="shared" si="284"/>
        <v>0</v>
      </c>
      <c r="BH197" s="41">
        <f t="shared" si="285"/>
        <v>0</v>
      </c>
      <c r="BI197" s="41">
        <f t="shared" si="286"/>
        <v>0</v>
      </c>
      <c r="BJ197" s="41">
        <f t="shared" si="287"/>
        <v>106</v>
      </c>
      <c r="BK197" s="107">
        <f t="shared" si="268"/>
        <v>182</v>
      </c>
      <c r="BL197" s="96"/>
      <c r="BM197" s="96">
        <f t="shared" si="269"/>
        <v>182</v>
      </c>
      <c r="BN197" s="98"/>
      <c r="BO197" s="98"/>
      <c r="BP197" s="96"/>
      <c r="BQ197" s="96"/>
      <c r="BR197" s="128">
        <v>182</v>
      </c>
      <c r="BS197" s="48"/>
      <c r="BT197" s="222"/>
      <c r="CD197" s="86">
        <f t="shared" si="215"/>
        <v>288</v>
      </c>
      <c r="EH197" s="86">
        <f t="shared" si="216"/>
        <v>288</v>
      </c>
    </row>
    <row r="198" spans="1:138" ht="20.100000000000001" customHeight="1">
      <c r="A198" s="33" t="s">
        <v>414</v>
      </c>
      <c r="B198" s="104" t="s">
        <v>89</v>
      </c>
      <c r="C198" s="100"/>
      <c r="D198" s="41">
        <f t="shared" si="272"/>
        <v>276</v>
      </c>
      <c r="E198" s="41">
        <f t="shared" si="273"/>
        <v>0</v>
      </c>
      <c r="F198" s="41">
        <f t="shared" si="274"/>
        <v>276</v>
      </c>
      <c r="G198" s="41">
        <f t="shared" si="275"/>
        <v>0</v>
      </c>
      <c r="H198" s="41">
        <f t="shared" si="276"/>
        <v>0</v>
      </c>
      <c r="I198" s="41">
        <f t="shared" si="277"/>
        <v>0</v>
      </c>
      <c r="J198" s="41">
        <f t="shared" si="278"/>
        <v>0</v>
      </c>
      <c r="K198" s="41">
        <f t="shared" si="279"/>
        <v>276</v>
      </c>
      <c r="L198" s="36">
        <f t="shared" si="221"/>
        <v>0</v>
      </c>
      <c r="M198" s="36">
        <f t="shared" si="222"/>
        <v>0</v>
      </c>
      <c r="N198" s="36">
        <f t="shared" si="223"/>
        <v>0</v>
      </c>
      <c r="O198" s="107">
        <f t="shared" si="258"/>
        <v>0</v>
      </c>
      <c r="P198" s="96"/>
      <c r="Q198" s="96">
        <f t="shared" si="260"/>
        <v>0</v>
      </c>
      <c r="R198" s="98"/>
      <c r="S198" s="98"/>
      <c r="T198" s="96"/>
      <c r="U198" s="96"/>
      <c r="V198" s="96"/>
      <c r="W198" s="107">
        <f t="shared" si="259"/>
        <v>0</v>
      </c>
      <c r="X198" s="96"/>
      <c r="Y198" s="96">
        <f t="shared" si="261"/>
        <v>0</v>
      </c>
      <c r="Z198" s="98"/>
      <c r="AA198" s="98"/>
      <c r="AB198" s="96"/>
      <c r="AC198" s="96"/>
      <c r="AD198" s="96"/>
      <c r="AE198" s="107">
        <f t="shared" si="262"/>
        <v>0</v>
      </c>
      <c r="AF198" s="96"/>
      <c r="AG198" s="96">
        <f t="shared" si="263"/>
        <v>0</v>
      </c>
      <c r="AH198" s="98"/>
      <c r="AI198" s="98"/>
      <c r="AJ198" s="96"/>
      <c r="AK198" s="96"/>
      <c r="AL198" s="96"/>
      <c r="AM198" s="107">
        <f t="shared" si="264"/>
        <v>54</v>
      </c>
      <c r="AN198" s="96"/>
      <c r="AO198" s="96">
        <f t="shared" si="265"/>
        <v>54</v>
      </c>
      <c r="AP198" s="98"/>
      <c r="AQ198" s="98"/>
      <c r="AR198" s="96"/>
      <c r="AS198" s="96"/>
      <c r="AT198" s="96">
        <v>54</v>
      </c>
      <c r="AU198" s="107">
        <f t="shared" si="266"/>
        <v>48</v>
      </c>
      <c r="AV198" s="96"/>
      <c r="AW198" s="96">
        <f t="shared" si="267"/>
        <v>48</v>
      </c>
      <c r="AX198" s="98"/>
      <c r="AY198" s="98"/>
      <c r="AZ198" s="96"/>
      <c r="BA198" s="96"/>
      <c r="BB198" s="96">
        <v>48</v>
      </c>
      <c r="BC198" s="41">
        <f t="shared" si="280"/>
        <v>102</v>
      </c>
      <c r="BD198" s="41">
        <f t="shared" si="281"/>
        <v>0</v>
      </c>
      <c r="BE198" s="41">
        <f t="shared" si="282"/>
        <v>102</v>
      </c>
      <c r="BF198" s="41">
        <f t="shared" si="283"/>
        <v>0</v>
      </c>
      <c r="BG198" s="41">
        <f t="shared" si="284"/>
        <v>0</v>
      </c>
      <c r="BH198" s="41">
        <f t="shared" si="285"/>
        <v>0</v>
      </c>
      <c r="BI198" s="41">
        <f t="shared" si="286"/>
        <v>0</v>
      </c>
      <c r="BJ198" s="41">
        <f t="shared" si="287"/>
        <v>102</v>
      </c>
      <c r="BK198" s="107">
        <f t="shared" si="268"/>
        <v>174</v>
      </c>
      <c r="BL198" s="96"/>
      <c r="BM198" s="96">
        <f t="shared" si="269"/>
        <v>174</v>
      </c>
      <c r="BN198" s="98"/>
      <c r="BO198" s="98"/>
      <c r="BP198" s="96"/>
      <c r="BQ198" s="96"/>
      <c r="BR198" s="128">
        <v>174</v>
      </c>
      <c r="BS198" s="48"/>
      <c r="BT198" s="222"/>
      <c r="CD198" s="86">
        <f t="shared" si="215"/>
        <v>276</v>
      </c>
      <c r="EH198" s="86">
        <f t="shared" si="216"/>
        <v>276</v>
      </c>
    </row>
    <row r="199" spans="1:138" ht="20.100000000000001" customHeight="1">
      <c r="A199" s="33" t="s">
        <v>414</v>
      </c>
      <c r="B199" s="104" t="s">
        <v>73</v>
      </c>
      <c r="C199" s="100"/>
      <c r="D199" s="41">
        <f t="shared" si="272"/>
        <v>276</v>
      </c>
      <c r="E199" s="41">
        <f t="shared" si="273"/>
        <v>0</v>
      </c>
      <c r="F199" s="41">
        <f t="shared" si="274"/>
        <v>276</v>
      </c>
      <c r="G199" s="41">
        <f t="shared" si="275"/>
        <v>0</v>
      </c>
      <c r="H199" s="41">
        <f t="shared" si="276"/>
        <v>0</v>
      </c>
      <c r="I199" s="41">
        <f t="shared" si="277"/>
        <v>0</v>
      </c>
      <c r="J199" s="41">
        <f t="shared" si="278"/>
        <v>0</v>
      </c>
      <c r="K199" s="41">
        <f t="shared" si="279"/>
        <v>276</v>
      </c>
      <c r="L199" s="36">
        <f t="shared" si="221"/>
        <v>0</v>
      </c>
      <c r="M199" s="36">
        <f t="shared" si="222"/>
        <v>0</v>
      </c>
      <c r="N199" s="36">
        <f t="shared" si="223"/>
        <v>0</v>
      </c>
      <c r="O199" s="107">
        <f t="shared" si="258"/>
        <v>0</v>
      </c>
      <c r="P199" s="96"/>
      <c r="Q199" s="96">
        <f t="shared" si="260"/>
        <v>0</v>
      </c>
      <c r="R199" s="98"/>
      <c r="S199" s="98"/>
      <c r="T199" s="96"/>
      <c r="U199" s="96"/>
      <c r="V199" s="96"/>
      <c r="W199" s="107">
        <f t="shared" si="259"/>
        <v>0</v>
      </c>
      <c r="X199" s="96"/>
      <c r="Y199" s="96">
        <f t="shared" si="261"/>
        <v>0</v>
      </c>
      <c r="Z199" s="98"/>
      <c r="AA199" s="98"/>
      <c r="AB199" s="96"/>
      <c r="AC199" s="96"/>
      <c r="AD199" s="96"/>
      <c r="AE199" s="107">
        <f t="shared" si="262"/>
        <v>0</v>
      </c>
      <c r="AF199" s="96"/>
      <c r="AG199" s="96">
        <f t="shared" si="263"/>
        <v>0</v>
      </c>
      <c r="AH199" s="98"/>
      <c r="AI199" s="98"/>
      <c r="AJ199" s="96"/>
      <c r="AK199" s="96"/>
      <c r="AL199" s="96"/>
      <c r="AM199" s="107">
        <f t="shared" si="264"/>
        <v>54</v>
      </c>
      <c r="AN199" s="96"/>
      <c r="AO199" s="96">
        <f t="shared" si="265"/>
        <v>54</v>
      </c>
      <c r="AP199" s="98"/>
      <c r="AQ199" s="98"/>
      <c r="AR199" s="96"/>
      <c r="AS199" s="96"/>
      <c r="AT199" s="96">
        <v>54</v>
      </c>
      <c r="AU199" s="107">
        <f t="shared" si="266"/>
        <v>48</v>
      </c>
      <c r="AV199" s="96"/>
      <c r="AW199" s="96">
        <f t="shared" si="267"/>
        <v>48</v>
      </c>
      <c r="AX199" s="98"/>
      <c r="AY199" s="98"/>
      <c r="AZ199" s="96"/>
      <c r="BA199" s="96"/>
      <c r="BB199" s="96">
        <v>48</v>
      </c>
      <c r="BC199" s="41">
        <f t="shared" si="280"/>
        <v>102</v>
      </c>
      <c r="BD199" s="41">
        <f t="shared" si="281"/>
        <v>0</v>
      </c>
      <c r="BE199" s="41">
        <f t="shared" si="282"/>
        <v>102</v>
      </c>
      <c r="BF199" s="41">
        <f t="shared" si="283"/>
        <v>0</v>
      </c>
      <c r="BG199" s="41">
        <f t="shared" si="284"/>
        <v>0</v>
      </c>
      <c r="BH199" s="41">
        <f t="shared" si="285"/>
        <v>0</v>
      </c>
      <c r="BI199" s="41">
        <f t="shared" si="286"/>
        <v>0</v>
      </c>
      <c r="BJ199" s="41">
        <f t="shared" si="287"/>
        <v>102</v>
      </c>
      <c r="BK199" s="107">
        <f t="shared" si="268"/>
        <v>174</v>
      </c>
      <c r="BL199" s="96"/>
      <c r="BM199" s="96">
        <f t="shared" si="269"/>
        <v>174</v>
      </c>
      <c r="BN199" s="98"/>
      <c r="BO199" s="98"/>
      <c r="BP199" s="96"/>
      <c r="BQ199" s="96"/>
      <c r="BR199" s="128">
        <v>174</v>
      </c>
      <c r="BS199" s="48"/>
      <c r="BT199" s="222"/>
      <c r="CD199" s="86">
        <f t="shared" si="215"/>
        <v>276</v>
      </c>
      <c r="EH199" s="86">
        <f t="shared" si="216"/>
        <v>276</v>
      </c>
    </row>
    <row r="200" spans="1:138" ht="20.100000000000001" customHeight="1">
      <c r="A200" s="33" t="s">
        <v>414</v>
      </c>
      <c r="B200" s="104" t="s">
        <v>63</v>
      </c>
      <c r="C200" s="100"/>
      <c r="D200" s="41">
        <f t="shared" si="272"/>
        <v>262</v>
      </c>
      <c r="E200" s="41">
        <f t="shared" si="273"/>
        <v>0</v>
      </c>
      <c r="F200" s="41">
        <f t="shared" si="274"/>
        <v>262</v>
      </c>
      <c r="G200" s="41">
        <f t="shared" si="275"/>
        <v>0</v>
      </c>
      <c r="H200" s="41">
        <f t="shared" si="276"/>
        <v>0</v>
      </c>
      <c r="I200" s="41">
        <f t="shared" si="277"/>
        <v>0</v>
      </c>
      <c r="J200" s="41">
        <f t="shared" si="278"/>
        <v>0</v>
      </c>
      <c r="K200" s="41">
        <f t="shared" si="279"/>
        <v>262</v>
      </c>
      <c r="L200" s="36">
        <f t="shared" si="221"/>
        <v>0</v>
      </c>
      <c r="M200" s="36">
        <f t="shared" si="222"/>
        <v>0</v>
      </c>
      <c r="N200" s="36">
        <f t="shared" si="223"/>
        <v>0</v>
      </c>
      <c r="O200" s="107">
        <f t="shared" si="258"/>
        <v>0</v>
      </c>
      <c r="P200" s="96"/>
      <c r="Q200" s="96">
        <f t="shared" si="260"/>
        <v>0</v>
      </c>
      <c r="R200" s="98"/>
      <c r="S200" s="98"/>
      <c r="T200" s="96"/>
      <c r="U200" s="96"/>
      <c r="V200" s="96"/>
      <c r="W200" s="107">
        <f t="shared" si="259"/>
        <v>0</v>
      </c>
      <c r="X200" s="96"/>
      <c r="Y200" s="96">
        <f t="shared" si="261"/>
        <v>0</v>
      </c>
      <c r="Z200" s="98"/>
      <c r="AA200" s="98"/>
      <c r="AB200" s="96"/>
      <c r="AC200" s="96"/>
      <c r="AD200" s="96"/>
      <c r="AE200" s="107">
        <f t="shared" si="262"/>
        <v>0</v>
      </c>
      <c r="AF200" s="96"/>
      <c r="AG200" s="96">
        <f t="shared" si="263"/>
        <v>0</v>
      </c>
      <c r="AH200" s="98"/>
      <c r="AI200" s="98"/>
      <c r="AJ200" s="96"/>
      <c r="AK200" s="96"/>
      <c r="AL200" s="96"/>
      <c r="AM200" s="107">
        <f t="shared" si="264"/>
        <v>50</v>
      </c>
      <c r="AN200" s="96"/>
      <c r="AO200" s="96">
        <f t="shared" si="265"/>
        <v>50</v>
      </c>
      <c r="AP200" s="98"/>
      <c r="AQ200" s="98"/>
      <c r="AR200" s="96"/>
      <c r="AS200" s="96"/>
      <c r="AT200" s="96">
        <v>50</v>
      </c>
      <c r="AU200" s="107">
        <f t="shared" si="266"/>
        <v>46</v>
      </c>
      <c r="AV200" s="96"/>
      <c r="AW200" s="96">
        <f t="shared" si="267"/>
        <v>46</v>
      </c>
      <c r="AX200" s="98"/>
      <c r="AY200" s="98"/>
      <c r="AZ200" s="96"/>
      <c r="BA200" s="96"/>
      <c r="BB200" s="96">
        <v>46</v>
      </c>
      <c r="BC200" s="41">
        <f t="shared" si="280"/>
        <v>96</v>
      </c>
      <c r="BD200" s="41">
        <f t="shared" si="281"/>
        <v>0</v>
      </c>
      <c r="BE200" s="41">
        <f t="shared" si="282"/>
        <v>96</v>
      </c>
      <c r="BF200" s="41">
        <f t="shared" si="283"/>
        <v>0</v>
      </c>
      <c r="BG200" s="41">
        <f t="shared" si="284"/>
        <v>0</v>
      </c>
      <c r="BH200" s="41">
        <f t="shared" si="285"/>
        <v>0</v>
      </c>
      <c r="BI200" s="41">
        <f t="shared" si="286"/>
        <v>0</v>
      </c>
      <c r="BJ200" s="41">
        <f t="shared" si="287"/>
        <v>96</v>
      </c>
      <c r="BK200" s="107">
        <f t="shared" si="268"/>
        <v>166</v>
      </c>
      <c r="BL200" s="96"/>
      <c r="BM200" s="96">
        <f t="shared" si="269"/>
        <v>166</v>
      </c>
      <c r="BN200" s="98"/>
      <c r="BO200" s="98"/>
      <c r="BP200" s="96"/>
      <c r="BQ200" s="96"/>
      <c r="BR200" s="128">
        <v>166</v>
      </c>
      <c r="BS200" s="48"/>
      <c r="BT200" s="222"/>
      <c r="CD200" s="86">
        <f t="shared" si="215"/>
        <v>262</v>
      </c>
      <c r="EH200" s="86">
        <f t="shared" si="216"/>
        <v>262</v>
      </c>
    </row>
    <row r="201" spans="1:138" ht="20.100000000000001" customHeight="1">
      <c r="A201" s="33" t="s">
        <v>414</v>
      </c>
      <c r="B201" s="104" t="s">
        <v>52</v>
      </c>
      <c r="C201" s="100"/>
      <c r="D201" s="41">
        <f t="shared" si="272"/>
        <v>276</v>
      </c>
      <c r="E201" s="41">
        <f t="shared" si="273"/>
        <v>0</v>
      </c>
      <c r="F201" s="41">
        <f t="shared" si="274"/>
        <v>276</v>
      </c>
      <c r="G201" s="41">
        <f t="shared" si="275"/>
        <v>0</v>
      </c>
      <c r="H201" s="41">
        <f t="shared" si="276"/>
        <v>0</v>
      </c>
      <c r="I201" s="41">
        <f t="shared" si="277"/>
        <v>0</v>
      </c>
      <c r="J201" s="41">
        <f t="shared" si="278"/>
        <v>0</v>
      </c>
      <c r="K201" s="41">
        <f t="shared" si="279"/>
        <v>276</v>
      </c>
      <c r="L201" s="36">
        <f t="shared" si="221"/>
        <v>0</v>
      </c>
      <c r="M201" s="36">
        <f t="shared" si="222"/>
        <v>0</v>
      </c>
      <c r="N201" s="36">
        <f t="shared" si="223"/>
        <v>0</v>
      </c>
      <c r="O201" s="107">
        <f t="shared" si="258"/>
        <v>0</v>
      </c>
      <c r="P201" s="96"/>
      <c r="Q201" s="96">
        <f t="shared" si="260"/>
        <v>0</v>
      </c>
      <c r="R201" s="98"/>
      <c r="S201" s="98"/>
      <c r="T201" s="96"/>
      <c r="U201" s="96"/>
      <c r="V201" s="96"/>
      <c r="W201" s="107">
        <f t="shared" si="259"/>
        <v>0</v>
      </c>
      <c r="X201" s="96"/>
      <c r="Y201" s="96">
        <f t="shared" si="261"/>
        <v>0</v>
      </c>
      <c r="Z201" s="98"/>
      <c r="AA201" s="98"/>
      <c r="AB201" s="96"/>
      <c r="AC201" s="96"/>
      <c r="AD201" s="96"/>
      <c r="AE201" s="107">
        <f t="shared" si="262"/>
        <v>0</v>
      </c>
      <c r="AF201" s="96"/>
      <c r="AG201" s="96">
        <f t="shared" si="263"/>
        <v>0</v>
      </c>
      <c r="AH201" s="98"/>
      <c r="AI201" s="98"/>
      <c r="AJ201" s="96"/>
      <c r="AK201" s="96"/>
      <c r="AL201" s="96"/>
      <c r="AM201" s="107">
        <f t="shared" si="264"/>
        <v>54</v>
      </c>
      <c r="AN201" s="96"/>
      <c r="AO201" s="96">
        <f t="shared" si="265"/>
        <v>54</v>
      </c>
      <c r="AP201" s="98"/>
      <c r="AQ201" s="98"/>
      <c r="AR201" s="96"/>
      <c r="AS201" s="96"/>
      <c r="AT201" s="96">
        <v>54</v>
      </c>
      <c r="AU201" s="107">
        <f t="shared" si="266"/>
        <v>48</v>
      </c>
      <c r="AV201" s="96"/>
      <c r="AW201" s="96">
        <f t="shared" si="267"/>
        <v>48</v>
      </c>
      <c r="AX201" s="98"/>
      <c r="AY201" s="98"/>
      <c r="AZ201" s="96"/>
      <c r="BA201" s="96"/>
      <c r="BB201" s="96">
        <v>48</v>
      </c>
      <c r="BC201" s="41">
        <f t="shared" si="280"/>
        <v>102</v>
      </c>
      <c r="BD201" s="41">
        <f t="shared" si="281"/>
        <v>0</v>
      </c>
      <c r="BE201" s="41">
        <f t="shared" si="282"/>
        <v>102</v>
      </c>
      <c r="BF201" s="41">
        <f t="shared" si="283"/>
        <v>0</v>
      </c>
      <c r="BG201" s="41">
        <f t="shared" si="284"/>
        <v>0</v>
      </c>
      <c r="BH201" s="41">
        <f t="shared" si="285"/>
        <v>0</v>
      </c>
      <c r="BI201" s="41">
        <f t="shared" si="286"/>
        <v>0</v>
      </c>
      <c r="BJ201" s="41">
        <f t="shared" si="287"/>
        <v>102</v>
      </c>
      <c r="BK201" s="107">
        <f t="shared" si="268"/>
        <v>174</v>
      </c>
      <c r="BL201" s="96"/>
      <c r="BM201" s="96">
        <f t="shared" si="269"/>
        <v>174</v>
      </c>
      <c r="BN201" s="98"/>
      <c r="BO201" s="98"/>
      <c r="BP201" s="96"/>
      <c r="BQ201" s="96"/>
      <c r="BR201" s="128">
        <v>174</v>
      </c>
      <c r="BS201" s="48"/>
      <c r="BT201" s="222"/>
      <c r="CD201" s="86">
        <f t="shared" si="215"/>
        <v>276</v>
      </c>
      <c r="EH201" s="86">
        <f t="shared" si="216"/>
        <v>276</v>
      </c>
    </row>
    <row r="202" spans="1:138" ht="20.100000000000001" customHeight="1">
      <c r="A202" s="33" t="s">
        <v>414</v>
      </c>
      <c r="B202" s="104" t="s">
        <v>97</v>
      </c>
      <c r="C202" s="100"/>
      <c r="D202" s="41">
        <f t="shared" si="272"/>
        <v>262</v>
      </c>
      <c r="E202" s="41">
        <f t="shared" si="273"/>
        <v>0</v>
      </c>
      <c r="F202" s="41">
        <f t="shared" si="274"/>
        <v>262</v>
      </c>
      <c r="G202" s="41">
        <f t="shared" si="275"/>
        <v>0</v>
      </c>
      <c r="H202" s="41">
        <f t="shared" si="276"/>
        <v>0</v>
      </c>
      <c r="I202" s="41">
        <f t="shared" si="277"/>
        <v>0</v>
      </c>
      <c r="J202" s="41">
        <f t="shared" si="278"/>
        <v>0</v>
      </c>
      <c r="K202" s="41">
        <f t="shared" si="279"/>
        <v>262</v>
      </c>
      <c r="L202" s="36">
        <f t="shared" si="221"/>
        <v>0</v>
      </c>
      <c r="M202" s="36">
        <f t="shared" si="222"/>
        <v>0</v>
      </c>
      <c r="N202" s="36">
        <f t="shared" si="223"/>
        <v>0</v>
      </c>
      <c r="O202" s="107">
        <f t="shared" si="258"/>
        <v>0</v>
      </c>
      <c r="P202" s="96"/>
      <c r="Q202" s="96">
        <f t="shared" si="260"/>
        <v>0</v>
      </c>
      <c r="R202" s="98"/>
      <c r="S202" s="98"/>
      <c r="T202" s="96"/>
      <c r="U202" s="96"/>
      <c r="V202" s="96"/>
      <c r="W202" s="107">
        <f t="shared" si="259"/>
        <v>0</v>
      </c>
      <c r="X202" s="96"/>
      <c r="Y202" s="96">
        <f t="shared" si="261"/>
        <v>0</v>
      </c>
      <c r="Z202" s="98"/>
      <c r="AA202" s="98"/>
      <c r="AB202" s="96"/>
      <c r="AC202" s="96"/>
      <c r="AD202" s="96"/>
      <c r="AE202" s="107">
        <f t="shared" si="262"/>
        <v>0</v>
      </c>
      <c r="AF202" s="96"/>
      <c r="AG202" s="96">
        <f t="shared" si="263"/>
        <v>0</v>
      </c>
      <c r="AH202" s="98"/>
      <c r="AI202" s="98"/>
      <c r="AJ202" s="96"/>
      <c r="AK202" s="96"/>
      <c r="AL202" s="96"/>
      <c r="AM202" s="107">
        <f t="shared" si="264"/>
        <v>50</v>
      </c>
      <c r="AN202" s="96"/>
      <c r="AO202" s="96">
        <f t="shared" si="265"/>
        <v>50</v>
      </c>
      <c r="AP202" s="98"/>
      <c r="AQ202" s="98"/>
      <c r="AR202" s="96"/>
      <c r="AS202" s="96"/>
      <c r="AT202" s="96">
        <v>50</v>
      </c>
      <c r="AU202" s="107">
        <f t="shared" si="266"/>
        <v>46</v>
      </c>
      <c r="AV202" s="96"/>
      <c r="AW202" s="96">
        <f t="shared" si="267"/>
        <v>46</v>
      </c>
      <c r="AX202" s="98"/>
      <c r="AY202" s="98"/>
      <c r="AZ202" s="96"/>
      <c r="BA202" s="96"/>
      <c r="BB202" s="96">
        <v>46</v>
      </c>
      <c r="BC202" s="41">
        <f t="shared" si="280"/>
        <v>96</v>
      </c>
      <c r="BD202" s="41">
        <f t="shared" si="281"/>
        <v>0</v>
      </c>
      <c r="BE202" s="41">
        <f t="shared" si="282"/>
        <v>96</v>
      </c>
      <c r="BF202" s="41">
        <f t="shared" si="283"/>
        <v>0</v>
      </c>
      <c r="BG202" s="41">
        <f t="shared" si="284"/>
        <v>0</v>
      </c>
      <c r="BH202" s="41">
        <f t="shared" si="285"/>
        <v>0</v>
      </c>
      <c r="BI202" s="41">
        <f t="shared" si="286"/>
        <v>0</v>
      </c>
      <c r="BJ202" s="41">
        <f t="shared" si="287"/>
        <v>96</v>
      </c>
      <c r="BK202" s="107">
        <f t="shared" si="268"/>
        <v>166</v>
      </c>
      <c r="BL202" s="96"/>
      <c r="BM202" s="96">
        <f t="shared" si="269"/>
        <v>166</v>
      </c>
      <c r="BN202" s="98"/>
      <c r="BO202" s="98"/>
      <c r="BP202" s="96"/>
      <c r="BQ202" s="96"/>
      <c r="BR202" s="128">
        <v>166</v>
      </c>
      <c r="BS202" s="48"/>
      <c r="BT202" s="222"/>
      <c r="CD202" s="86">
        <f t="shared" si="215"/>
        <v>262</v>
      </c>
      <c r="EH202" s="86">
        <f t="shared" si="216"/>
        <v>262</v>
      </c>
    </row>
    <row r="203" spans="1:138" ht="20.100000000000001" customHeight="1">
      <c r="A203" s="33" t="s">
        <v>414</v>
      </c>
      <c r="B203" s="104" t="s">
        <v>2986</v>
      </c>
      <c r="C203" s="100"/>
      <c r="D203" s="41">
        <f t="shared" si="272"/>
        <v>262</v>
      </c>
      <c r="E203" s="41">
        <f t="shared" si="273"/>
        <v>0</v>
      </c>
      <c r="F203" s="41">
        <f t="shared" si="274"/>
        <v>262</v>
      </c>
      <c r="G203" s="41">
        <f t="shared" si="275"/>
        <v>0</v>
      </c>
      <c r="H203" s="41">
        <f t="shared" si="276"/>
        <v>0</v>
      </c>
      <c r="I203" s="41">
        <f t="shared" si="277"/>
        <v>0</v>
      </c>
      <c r="J203" s="41">
        <f t="shared" si="278"/>
        <v>0</v>
      </c>
      <c r="K203" s="41">
        <f t="shared" si="279"/>
        <v>262</v>
      </c>
      <c r="L203" s="36">
        <f t="shared" si="221"/>
        <v>0</v>
      </c>
      <c r="M203" s="36">
        <f t="shared" si="222"/>
        <v>0</v>
      </c>
      <c r="N203" s="36">
        <f t="shared" si="223"/>
        <v>0</v>
      </c>
      <c r="O203" s="107">
        <f t="shared" si="258"/>
        <v>0</v>
      </c>
      <c r="P203" s="96"/>
      <c r="Q203" s="96">
        <f t="shared" si="260"/>
        <v>0</v>
      </c>
      <c r="R203" s="98"/>
      <c r="S203" s="98"/>
      <c r="T203" s="96"/>
      <c r="U203" s="96"/>
      <c r="V203" s="96"/>
      <c r="W203" s="107">
        <f t="shared" si="259"/>
        <v>0</v>
      </c>
      <c r="X203" s="96"/>
      <c r="Y203" s="96">
        <f t="shared" si="261"/>
        <v>0</v>
      </c>
      <c r="Z203" s="98"/>
      <c r="AA203" s="98"/>
      <c r="AB203" s="96"/>
      <c r="AC203" s="96"/>
      <c r="AD203" s="96"/>
      <c r="AE203" s="107">
        <f t="shared" si="262"/>
        <v>0</v>
      </c>
      <c r="AF203" s="96"/>
      <c r="AG203" s="96">
        <f t="shared" si="263"/>
        <v>0</v>
      </c>
      <c r="AH203" s="98"/>
      <c r="AI203" s="98"/>
      <c r="AJ203" s="96"/>
      <c r="AK203" s="96"/>
      <c r="AL203" s="96"/>
      <c r="AM203" s="107">
        <f t="shared" si="264"/>
        <v>50</v>
      </c>
      <c r="AN203" s="96"/>
      <c r="AO203" s="96">
        <f t="shared" si="265"/>
        <v>50</v>
      </c>
      <c r="AP203" s="98"/>
      <c r="AQ203" s="98"/>
      <c r="AR203" s="96"/>
      <c r="AS203" s="96"/>
      <c r="AT203" s="96">
        <v>50</v>
      </c>
      <c r="AU203" s="107">
        <f t="shared" si="266"/>
        <v>46</v>
      </c>
      <c r="AV203" s="96"/>
      <c r="AW203" s="96">
        <f t="shared" si="267"/>
        <v>46</v>
      </c>
      <c r="AX203" s="98"/>
      <c r="AY203" s="98"/>
      <c r="AZ203" s="96"/>
      <c r="BA203" s="96"/>
      <c r="BB203" s="96">
        <v>46</v>
      </c>
      <c r="BC203" s="41">
        <f t="shared" si="280"/>
        <v>96</v>
      </c>
      <c r="BD203" s="41">
        <f t="shared" si="281"/>
        <v>0</v>
      </c>
      <c r="BE203" s="41">
        <f t="shared" si="282"/>
        <v>96</v>
      </c>
      <c r="BF203" s="41">
        <f t="shared" si="283"/>
        <v>0</v>
      </c>
      <c r="BG203" s="41">
        <f t="shared" si="284"/>
        <v>0</v>
      </c>
      <c r="BH203" s="41">
        <f t="shared" si="285"/>
        <v>0</v>
      </c>
      <c r="BI203" s="41">
        <f t="shared" si="286"/>
        <v>0</v>
      </c>
      <c r="BJ203" s="41">
        <f t="shared" si="287"/>
        <v>96</v>
      </c>
      <c r="BK203" s="107">
        <f t="shared" si="268"/>
        <v>166</v>
      </c>
      <c r="BL203" s="96"/>
      <c r="BM203" s="96">
        <f t="shared" si="269"/>
        <v>166</v>
      </c>
      <c r="BN203" s="98"/>
      <c r="BO203" s="98"/>
      <c r="BP203" s="96"/>
      <c r="BQ203" s="96"/>
      <c r="BR203" s="128">
        <v>166</v>
      </c>
      <c r="BS203" s="48"/>
      <c r="BT203" s="222"/>
      <c r="CD203" s="86">
        <f t="shared" ref="CD203:CD218" si="288">Q203+AO203+AW203+BM203</f>
        <v>262</v>
      </c>
      <c r="EH203" s="86">
        <f t="shared" ref="EH203:EH218" si="289">BE203+BM203</f>
        <v>262</v>
      </c>
    </row>
    <row r="204" spans="1:138" ht="38.25">
      <c r="A204" s="644" t="s">
        <v>77</v>
      </c>
      <c r="B204" s="93" t="s">
        <v>2987</v>
      </c>
      <c r="C204" s="37"/>
      <c r="D204" s="95">
        <f>E204+F204</f>
        <v>4110</v>
      </c>
      <c r="E204" s="95"/>
      <c r="F204" s="95">
        <f>SUM(G204:K204)</f>
        <v>4110</v>
      </c>
      <c r="G204" s="46"/>
      <c r="H204" s="46"/>
      <c r="I204" s="95"/>
      <c r="J204" s="264">
        <f>J205+J207</f>
        <v>775</v>
      </c>
      <c r="K204" s="95">
        <f>K205+K207</f>
        <v>3335</v>
      </c>
      <c r="L204" s="36">
        <f t="shared" si="221"/>
        <v>350</v>
      </c>
      <c r="M204" s="36">
        <f t="shared" si="222"/>
        <v>0</v>
      </c>
      <c r="N204" s="36">
        <f t="shared" si="223"/>
        <v>350</v>
      </c>
      <c r="O204" s="95">
        <f t="shared" si="258"/>
        <v>350</v>
      </c>
      <c r="P204" s="95"/>
      <c r="Q204" s="95">
        <f t="shared" si="260"/>
        <v>350</v>
      </c>
      <c r="R204" s="46"/>
      <c r="S204" s="46"/>
      <c r="T204" s="95"/>
      <c r="U204" s="95"/>
      <c r="V204" s="95">
        <f>V205+V207</f>
        <v>350</v>
      </c>
      <c r="W204" s="95">
        <f t="shared" si="259"/>
        <v>350</v>
      </c>
      <c r="X204" s="95"/>
      <c r="Y204" s="95">
        <f t="shared" si="261"/>
        <v>350</v>
      </c>
      <c r="Z204" s="46"/>
      <c r="AA204" s="46"/>
      <c r="AB204" s="95"/>
      <c r="AC204" s="95"/>
      <c r="AD204" s="95">
        <f>AD205+AD207</f>
        <v>350</v>
      </c>
      <c r="AE204" s="95">
        <f t="shared" si="262"/>
        <v>0</v>
      </c>
      <c r="AF204" s="95"/>
      <c r="AG204" s="95">
        <f t="shared" si="263"/>
        <v>0</v>
      </c>
      <c r="AH204" s="46"/>
      <c r="AI204" s="46"/>
      <c r="AJ204" s="95"/>
      <c r="AK204" s="95"/>
      <c r="AL204" s="95">
        <f t="shared" ref="AL204:AT204" si="290">AL205+AL207</f>
        <v>0</v>
      </c>
      <c r="AM204" s="95">
        <f t="shared" si="290"/>
        <v>775</v>
      </c>
      <c r="AN204" s="95">
        <f t="shared" si="290"/>
        <v>0</v>
      </c>
      <c r="AO204" s="95">
        <f t="shared" si="290"/>
        <v>775</v>
      </c>
      <c r="AP204" s="95">
        <f t="shared" si="290"/>
        <v>0</v>
      </c>
      <c r="AQ204" s="95">
        <f t="shared" si="290"/>
        <v>0</v>
      </c>
      <c r="AR204" s="95">
        <f t="shared" si="290"/>
        <v>0</v>
      </c>
      <c r="AS204" s="95">
        <f t="shared" si="290"/>
        <v>775</v>
      </c>
      <c r="AT204" s="95">
        <f t="shared" si="290"/>
        <v>0</v>
      </c>
      <c r="AU204" s="95">
        <f t="shared" si="266"/>
        <v>648</v>
      </c>
      <c r="AV204" s="95">
        <f>AV205+AV207</f>
        <v>0</v>
      </c>
      <c r="AW204" s="95">
        <f t="shared" si="267"/>
        <v>648</v>
      </c>
      <c r="AX204" s="95">
        <f>AX205+AX207</f>
        <v>0</v>
      </c>
      <c r="AY204" s="95">
        <f>AY205+AY207</f>
        <v>0</v>
      </c>
      <c r="AZ204" s="95">
        <f>AZ205+AZ207</f>
        <v>0</v>
      </c>
      <c r="BA204" s="95">
        <f>BA205+BA207</f>
        <v>0</v>
      </c>
      <c r="BB204" s="95">
        <f>BB205+BB207</f>
        <v>648</v>
      </c>
      <c r="BC204" s="95">
        <f>BD204+BE204</f>
        <v>1773</v>
      </c>
      <c r="BD204" s="95">
        <f>BD205+BD207</f>
        <v>0</v>
      </c>
      <c r="BE204" s="95">
        <f>SUM(BF204:BJ204)</f>
        <v>1773</v>
      </c>
      <c r="BF204" s="95">
        <f>BF205+BF207</f>
        <v>0</v>
      </c>
      <c r="BG204" s="95">
        <f>BG205+BG207</f>
        <v>0</v>
      </c>
      <c r="BH204" s="95">
        <f>BH205+BH207</f>
        <v>0</v>
      </c>
      <c r="BI204" s="95">
        <f>BI205+BI207</f>
        <v>775</v>
      </c>
      <c r="BJ204" s="95">
        <f>BJ205+BJ207</f>
        <v>998</v>
      </c>
      <c r="BK204" s="95">
        <f t="shared" si="268"/>
        <v>2337</v>
      </c>
      <c r="BL204" s="95">
        <f>BL205+BL207</f>
        <v>0</v>
      </c>
      <c r="BM204" s="95">
        <f t="shared" si="269"/>
        <v>2337</v>
      </c>
      <c r="BN204" s="95">
        <f>BN205+BN207</f>
        <v>0</v>
      </c>
      <c r="BO204" s="95">
        <f>BO205+BO207</f>
        <v>0</v>
      </c>
      <c r="BP204" s="95">
        <f>BP205+BP207</f>
        <v>0</v>
      </c>
      <c r="BQ204" s="95">
        <f>BQ205+BQ207</f>
        <v>0</v>
      </c>
      <c r="BR204" s="95">
        <f>BR205+BR207</f>
        <v>2337</v>
      </c>
      <c r="BS204" s="48"/>
      <c r="BT204" s="222"/>
      <c r="BW204" s="246">
        <v>1773</v>
      </c>
      <c r="BX204" s="247">
        <f>BW204/BW140%</f>
        <v>28.440808469682384</v>
      </c>
      <c r="BZ204" s="186">
        <f>ROUND(BY140*BX204/100,0)</f>
        <v>4196</v>
      </c>
      <c r="CD204" s="86">
        <f t="shared" si="288"/>
        <v>4110</v>
      </c>
      <c r="EH204" s="86">
        <f t="shared" si="289"/>
        <v>4110</v>
      </c>
    </row>
    <row r="205" spans="1:138" ht="20.100000000000001" customHeight="1">
      <c r="A205" s="35">
        <v>1</v>
      </c>
      <c r="B205" s="34" t="s">
        <v>171</v>
      </c>
      <c r="C205" s="37"/>
      <c r="D205" s="95">
        <f>E205+F205</f>
        <v>1477</v>
      </c>
      <c r="E205" s="97"/>
      <c r="F205" s="97">
        <f>SUM(G205:K205)</f>
        <v>1477</v>
      </c>
      <c r="G205" s="99">
        <f>G206</f>
        <v>0</v>
      </c>
      <c r="H205" s="99">
        <f>H206</f>
        <v>0</v>
      </c>
      <c r="I205" s="99">
        <f>I206</f>
        <v>0</v>
      </c>
      <c r="J205" s="99">
        <f>J206</f>
        <v>232</v>
      </c>
      <c r="K205" s="97">
        <f>K206</f>
        <v>1245</v>
      </c>
      <c r="L205" s="36">
        <f t="shared" ref="L205:L217" si="291">W205+AE205</f>
        <v>350</v>
      </c>
      <c r="M205" s="36">
        <f t="shared" ref="M205:M217" si="292">X205+AF205</f>
        <v>0</v>
      </c>
      <c r="N205" s="36">
        <f t="shared" ref="N205:N217" si="293">Y205+AG205</f>
        <v>350</v>
      </c>
      <c r="O205" s="95">
        <f t="shared" ref="O205:O217" si="294">P205+Q205</f>
        <v>350</v>
      </c>
      <c r="P205" s="97"/>
      <c r="Q205" s="97">
        <f t="shared" si="260"/>
        <v>350</v>
      </c>
      <c r="R205" s="99"/>
      <c r="S205" s="99"/>
      <c r="T205" s="97"/>
      <c r="U205" s="97"/>
      <c r="V205" s="97">
        <f>V206</f>
        <v>350</v>
      </c>
      <c r="W205" s="95">
        <f t="shared" ref="W205:W217" si="295">X205+Y205</f>
        <v>350</v>
      </c>
      <c r="X205" s="97"/>
      <c r="Y205" s="97">
        <f t="shared" si="261"/>
        <v>350</v>
      </c>
      <c r="Z205" s="99"/>
      <c r="AA205" s="99"/>
      <c r="AB205" s="97"/>
      <c r="AC205" s="97"/>
      <c r="AD205" s="97">
        <f>AD206</f>
        <v>350</v>
      </c>
      <c r="AE205" s="95">
        <f t="shared" si="262"/>
        <v>0</v>
      </c>
      <c r="AF205" s="97"/>
      <c r="AG205" s="97">
        <f t="shared" si="263"/>
        <v>0</v>
      </c>
      <c r="AH205" s="99"/>
      <c r="AI205" s="99"/>
      <c r="AJ205" s="97"/>
      <c r="AK205" s="97"/>
      <c r="AL205" s="97">
        <f>AL206</f>
        <v>0</v>
      </c>
      <c r="AM205" s="95">
        <f t="shared" ref="AM205:AM217" si="296">AN205+AO205</f>
        <v>232</v>
      </c>
      <c r="AN205" s="97"/>
      <c r="AO205" s="97">
        <f t="shared" ref="AO205:AO217" si="297">SUM(AP205:AT205)</f>
        <v>232</v>
      </c>
      <c r="AP205" s="97">
        <f>AP206</f>
        <v>0</v>
      </c>
      <c r="AQ205" s="97">
        <f>AQ206</f>
        <v>0</v>
      </c>
      <c r="AR205" s="97">
        <f>AR206</f>
        <v>0</v>
      </c>
      <c r="AS205" s="97">
        <f>AS206</f>
        <v>232</v>
      </c>
      <c r="AT205" s="97">
        <f>AT206</f>
        <v>0</v>
      </c>
      <c r="AU205" s="95">
        <f t="shared" si="266"/>
        <v>194</v>
      </c>
      <c r="AV205" s="97"/>
      <c r="AW205" s="97">
        <f t="shared" si="267"/>
        <v>194</v>
      </c>
      <c r="AX205" s="99"/>
      <c r="AY205" s="99"/>
      <c r="AZ205" s="97"/>
      <c r="BA205" s="97"/>
      <c r="BB205" s="97">
        <f>BB206</f>
        <v>194</v>
      </c>
      <c r="BC205" s="95">
        <f>BD205+BE205</f>
        <v>776</v>
      </c>
      <c r="BD205" s="97">
        <f>BD206</f>
        <v>0</v>
      </c>
      <c r="BE205" s="97">
        <f>SUM(BF205:BJ205)</f>
        <v>776</v>
      </c>
      <c r="BF205" s="97">
        <f>BF206</f>
        <v>0</v>
      </c>
      <c r="BG205" s="99"/>
      <c r="BH205" s="97"/>
      <c r="BI205" s="97">
        <f>BI206</f>
        <v>232</v>
      </c>
      <c r="BJ205" s="97">
        <f>BJ206</f>
        <v>544</v>
      </c>
      <c r="BK205" s="95">
        <f t="shared" si="268"/>
        <v>701</v>
      </c>
      <c r="BL205" s="97"/>
      <c r="BM205" s="97">
        <f t="shared" si="269"/>
        <v>701</v>
      </c>
      <c r="BN205" s="99"/>
      <c r="BO205" s="99"/>
      <c r="BP205" s="97"/>
      <c r="BQ205" s="97"/>
      <c r="BR205" s="265">
        <f>BR206</f>
        <v>701</v>
      </c>
      <c r="BS205" s="48"/>
      <c r="BT205" s="222"/>
      <c r="CD205" s="86">
        <f t="shared" si="288"/>
        <v>1477</v>
      </c>
      <c r="EH205" s="86">
        <f t="shared" si="289"/>
        <v>1477</v>
      </c>
    </row>
    <row r="206" spans="1:138" ht="20.100000000000001" customHeight="1">
      <c r="A206" s="33" t="s">
        <v>414</v>
      </c>
      <c r="B206" s="40" t="s">
        <v>2966</v>
      </c>
      <c r="C206" s="37"/>
      <c r="D206" s="41">
        <f t="shared" ref="D206:K206" si="298">BC206+BK206</f>
        <v>1477</v>
      </c>
      <c r="E206" s="41">
        <f t="shared" si="298"/>
        <v>0</v>
      </c>
      <c r="F206" s="41">
        <f t="shared" si="298"/>
        <v>1477</v>
      </c>
      <c r="G206" s="41">
        <f t="shared" si="298"/>
        <v>0</v>
      </c>
      <c r="H206" s="41">
        <f t="shared" si="298"/>
        <v>0</v>
      </c>
      <c r="I206" s="41">
        <f t="shared" si="298"/>
        <v>0</v>
      </c>
      <c r="J206" s="41">
        <f t="shared" si="298"/>
        <v>232</v>
      </c>
      <c r="K206" s="41">
        <f t="shared" si="298"/>
        <v>1245</v>
      </c>
      <c r="L206" s="36">
        <f t="shared" si="291"/>
        <v>350</v>
      </c>
      <c r="M206" s="36">
        <f t="shared" si="292"/>
        <v>0</v>
      </c>
      <c r="N206" s="36">
        <f t="shared" si="293"/>
        <v>350</v>
      </c>
      <c r="O206" s="107">
        <f t="shared" si="294"/>
        <v>350</v>
      </c>
      <c r="P206" s="96"/>
      <c r="Q206" s="96">
        <f t="shared" si="260"/>
        <v>350</v>
      </c>
      <c r="R206" s="98"/>
      <c r="S206" s="98"/>
      <c r="T206" s="96"/>
      <c r="U206" s="96"/>
      <c r="V206" s="96">
        <f>350</f>
        <v>350</v>
      </c>
      <c r="W206" s="107">
        <f t="shared" si="295"/>
        <v>350</v>
      </c>
      <c r="X206" s="96"/>
      <c r="Y206" s="96">
        <f t="shared" si="261"/>
        <v>350</v>
      </c>
      <c r="Z206" s="98"/>
      <c r="AA206" s="98"/>
      <c r="AB206" s="96"/>
      <c r="AC206" s="96"/>
      <c r="AD206" s="96">
        <f>350</f>
        <v>350</v>
      </c>
      <c r="AE206" s="107">
        <f t="shared" si="262"/>
        <v>0</v>
      </c>
      <c r="AF206" s="96"/>
      <c r="AG206" s="96">
        <f t="shared" si="263"/>
        <v>0</v>
      </c>
      <c r="AH206" s="98"/>
      <c r="AI206" s="98"/>
      <c r="AJ206" s="96"/>
      <c r="AK206" s="96"/>
      <c r="AL206" s="96"/>
      <c r="AM206" s="107">
        <f t="shared" si="296"/>
        <v>232</v>
      </c>
      <c r="AN206" s="96"/>
      <c r="AO206" s="96">
        <f t="shared" si="297"/>
        <v>232</v>
      </c>
      <c r="AP206" s="98"/>
      <c r="AQ206" s="98"/>
      <c r="AR206" s="96"/>
      <c r="AS206" s="96">
        <v>232</v>
      </c>
      <c r="AT206" s="96"/>
      <c r="AU206" s="107">
        <f t="shared" si="266"/>
        <v>194</v>
      </c>
      <c r="AV206" s="96"/>
      <c r="AW206" s="96">
        <f t="shared" si="267"/>
        <v>194</v>
      </c>
      <c r="AX206" s="98"/>
      <c r="AY206" s="98"/>
      <c r="AZ206" s="96"/>
      <c r="BA206" s="96"/>
      <c r="BB206" s="96">
        <v>194</v>
      </c>
      <c r="BC206" s="41">
        <f t="shared" ref="BC206:BJ206" si="299">W206+AE206+AM206+AU206</f>
        <v>776</v>
      </c>
      <c r="BD206" s="41">
        <f t="shared" si="299"/>
        <v>0</v>
      </c>
      <c r="BE206" s="41">
        <f t="shared" si="299"/>
        <v>776</v>
      </c>
      <c r="BF206" s="41">
        <f t="shared" si="299"/>
        <v>0</v>
      </c>
      <c r="BG206" s="41">
        <f t="shared" si="299"/>
        <v>0</v>
      </c>
      <c r="BH206" s="41">
        <f t="shared" si="299"/>
        <v>0</v>
      </c>
      <c r="BI206" s="41">
        <f t="shared" si="299"/>
        <v>232</v>
      </c>
      <c r="BJ206" s="41">
        <f t="shared" si="299"/>
        <v>544</v>
      </c>
      <c r="BK206" s="107">
        <f t="shared" si="268"/>
        <v>701</v>
      </c>
      <c r="BL206" s="96"/>
      <c r="BM206" s="96">
        <f t="shared" si="269"/>
        <v>701</v>
      </c>
      <c r="BN206" s="98"/>
      <c r="BO206" s="98"/>
      <c r="BP206" s="96"/>
      <c r="BQ206" s="96"/>
      <c r="BR206" s="128">
        <v>701</v>
      </c>
      <c r="BS206" s="48"/>
      <c r="BT206" s="222"/>
      <c r="CD206" s="86">
        <f t="shared" si="288"/>
        <v>1477</v>
      </c>
      <c r="EH206" s="86">
        <f t="shared" si="289"/>
        <v>1477</v>
      </c>
    </row>
    <row r="207" spans="1:138" ht="20.100000000000001" customHeight="1">
      <c r="A207" s="35">
        <v>2</v>
      </c>
      <c r="B207" s="34" t="s">
        <v>2875</v>
      </c>
      <c r="C207" s="37"/>
      <c r="D207" s="95">
        <f>E207+F207</f>
        <v>2633</v>
      </c>
      <c r="E207" s="97">
        <f>SUM(E208:E217)</f>
        <v>0</v>
      </c>
      <c r="F207" s="97">
        <f>SUM(G207:K207)</f>
        <v>2633</v>
      </c>
      <c r="G207" s="97">
        <f>SUM(G208:G217)</f>
        <v>0</v>
      </c>
      <c r="H207" s="97">
        <f>SUM(H208:H217)</f>
        <v>0</v>
      </c>
      <c r="I207" s="97">
        <f>SUM(I208:I217)</f>
        <v>0</v>
      </c>
      <c r="J207" s="97">
        <f>SUM(J208:J217)</f>
        <v>543</v>
      </c>
      <c r="K207" s="97">
        <f>SUM(K208:K217)</f>
        <v>2090</v>
      </c>
      <c r="L207" s="36">
        <f t="shared" si="291"/>
        <v>0</v>
      </c>
      <c r="M207" s="36">
        <f t="shared" si="292"/>
        <v>0</v>
      </c>
      <c r="N207" s="36">
        <f t="shared" si="293"/>
        <v>0</v>
      </c>
      <c r="O207" s="95">
        <f t="shared" si="294"/>
        <v>0</v>
      </c>
      <c r="P207" s="97">
        <f>SUM(P208:P217)</f>
        <v>0</v>
      </c>
      <c r="Q207" s="97">
        <f t="shared" si="260"/>
        <v>0</v>
      </c>
      <c r="R207" s="97">
        <f>SUM(R208:R217)</f>
        <v>0</v>
      </c>
      <c r="S207" s="97">
        <f>SUM(S208:S217)</f>
        <v>0</v>
      </c>
      <c r="T207" s="97">
        <f>SUM(T208:T217)</f>
        <v>0</v>
      </c>
      <c r="U207" s="97">
        <f>SUM(U208:U217)</f>
        <v>0</v>
      </c>
      <c r="V207" s="97">
        <f>SUM(V208:V217)</f>
        <v>0</v>
      </c>
      <c r="W207" s="95">
        <f t="shared" si="295"/>
        <v>0</v>
      </c>
      <c r="X207" s="97">
        <f>SUM(X208:X217)</f>
        <v>0</v>
      </c>
      <c r="Y207" s="97">
        <f t="shared" si="261"/>
        <v>0</v>
      </c>
      <c r="Z207" s="97">
        <f>SUM(Z208:Z217)</f>
        <v>0</v>
      </c>
      <c r="AA207" s="97">
        <f>SUM(AA208:AA217)</f>
        <v>0</v>
      </c>
      <c r="AB207" s="97">
        <f>SUM(AB208:AB217)</f>
        <v>0</v>
      </c>
      <c r="AC207" s="97">
        <f>SUM(AC208:AC217)</f>
        <v>0</v>
      </c>
      <c r="AD207" s="97">
        <f>SUM(AD208:AD217)</f>
        <v>0</v>
      </c>
      <c r="AE207" s="95">
        <f t="shared" si="262"/>
        <v>0</v>
      </c>
      <c r="AF207" s="97">
        <f>SUM(AF208:AF217)</f>
        <v>0</v>
      </c>
      <c r="AG207" s="97">
        <f t="shared" si="263"/>
        <v>0</v>
      </c>
      <c r="AH207" s="97">
        <f>SUM(AH208:AH217)</f>
        <v>0</v>
      </c>
      <c r="AI207" s="97">
        <f>SUM(AI208:AI217)</f>
        <v>0</v>
      </c>
      <c r="AJ207" s="97">
        <f>SUM(AJ208:AJ217)</f>
        <v>0</v>
      </c>
      <c r="AK207" s="97">
        <f>SUM(AK208:AK217)</f>
        <v>0</v>
      </c>
      <c r="AL207" s="97">
        <f>SUM(AL208:AL217)</f>
        <v>0</v>
      </c>
      <c r="AM207" s="95">
        <f t="shared" si="296"/>
        <v>543</v>
      </c>
      <c r="AN207" s="97">
        <f>SUM(AN208:AN217)</f>
        <v>0</v>
      </c>
      <c r="AO207" s="97">
        <f t="shared" si="297"/>
        <v>543</v>
      </c>
      <c r="AP207" s="97">
        <f>SUM(AP208:AP217)</f>
        <v>0</v>
      </c>
      <c r="AQ207" s="97">
        <f>SUM(AQ208:AQ217)</f>
        <v>0</v>
      </c>
      <c r="AR207" s="97">
        <f>SUM(AR208:AR217)</f>
        <v>0</v>
      </c>
      <c r="AS207" s="97">
        <f>SUM(AS208:AS217)</f>
        <v>543</v>
      </c>
      <c r="AT207" s="97">
        <f>SUM(AT208:AT217)</f>
        <v>0</v>
      </c>
      <c r="AU207" s="95">
        <f t="shared" si="266"/>
        <v>454</v>
      </c>
      <c r="AV207" s="97">
        <f>SUM(AV208:AV217)</f>
        <v>0</v>
      </c>
      <c r="AW207" s="97">
        <f t="shared" si="267"/>
        <v>454</v>
      </c>
      <c r="AX207" s="97">
        <f>SUM(AX208:AX217)</f>
        <v>0</v>
      </c>
      <c r="AY207" s="97">
        <f>SUM(AY208:AY217)</f>
        <v>0</v>
      </c>
      <c r="AZ207" s="97">
        <f>SUM(AZ208:AZ217)</f>
        <v>0</v>
      </c>
      <c r="BA207" s="97">
        <f>SUM(BA208:BA217)</f>
        <v>0</v>
      </c>
      <c r="BB207" s="97">
        <f>SUM(BB208:BB217)</f>
        <v>454</v>
      </c>
      <c r="BC207" s="95">
        <f>BD207+BE207</f>
        <v>997</v>
      </c>
      <c r="BD207" s="97">
        <f>SUM(BD208:BD217)</f>
        <v>0</v>
      </c>
      <c r="BE207" s="97">
        <f>SUM(BF207:BJ207)</f>
        <v>997</v>
      </c>
      <c r="BF207" s="97">
        <f>SUM(BF208:BF217)</f>
        <v>0</v>
      </c>
      <c r="BG207" s="97">
        <f>SUM(BG208:BG217)</f>
        <v>0</v>
      </c>
      <c r="BH207" s="97">
        <f>SUM(BH208:BH217)</f>
        <v>0</v>
      </c>
      <c r="BI207" s="97">
        <f>SUM(BI208:BI217)</f>
        <v>543</v>
      </c>
      <c r="BJ207" s="97">
        <f>SUM(BJ208:BJ217)</f>
        <v>454</v>
      </c>
      <c r="BK207" s="95">
        <f t="shared" si="268"/>
        <v>1636</v>
      </c>
      <c r="BL207" s="97"/>
      <c r="BM207" s="97">
        <f t="shared" si="269"/>
        <v>1636</v>
      </c>
      <c r="BN207" s="99"/>
      <c r="BO207" s="99"/>
      <c r="BP207" s="97"/>
      <c r="BQ207" s="97"/>
      <c r="BR207" s="265">
        <f>SUM(BR208:BR217)</f>
        <v>1636</v>
      </c>
      <c r="BS207" s="48"/>
      <c r="BT207" s="222"/>
      <c r="CD207" s="86">
        <f t="shared" si="288"/>
        <v>2633</v>
      </c>
      <c r="EH207" s="86">
        <f t="shared" si="289"/>
        <v>2633</v>
      </c>
    </row>
    <row r="208" spans="1:138" ht="20.100000000000001" customHeight="1">
      <c r="A208" s="33" t="s">
        <v>414</v>
      </c>
      <c r="B208" s="104" t="s">
        <v>118</v>
      </c>
      <c r="C208" s="37"/>
      <c r="D208" s="41">
        <f t="shared" ref="D208:D217" si="300">BC208+BK208</f>
        <v>288</v>
      </c>
      <c r="E208" s="41">
        <f t="shared" ref="E208:E217" si="301">BD208+BL208</f>
        <v>0</v>
      </c>
      <c r="F208" s="41">
        <f t="shared" ref="F208:F217" si="302">BE208+BM208</f>
        <v>288</v>
      </c>
      <c r="G208" s="41">
        <f t="shared" ref="G208:G217" si="303">BF208+BN208</f>
        <v>0</v>
      </c>
      <c r="H208" s="41">
        <f t="shared" ref="H208:H217" si="304">BG208+BO208</f>
        <v>0</v>
      </c>
      <c r="I208" s="41">
        <f t="shared" ref="I208:I217" si="305">BH208+BP208</f>
        <v>0</v>
      </c>
      <c r="J208" s="41">
        <f t="shared" ref="J208:J217" si="306">BI208+BQ208</f>
        <v>60</v>
      </c>
      <c r="K208" s="41">
        <f t="shared" ref="K208:K217" si="307">BJ208+BR208</f>
        <v>228</v>
      </c>
      <c r="L208" s="36">
        <f t="shared" si="291"/>
        <v>0</v>
      </c>
      <c r="M208" s="36">
        <f t="shared" si="292"/>
        <v>0</v>
      </c>
      <c r="N208" s="36">
        <f t="shared" si="293"/>
        <v>0</v>
      </c>
      <c r="O208" s="107">
        <f t="shared" si="294"/>
        <v>0</v>
      </c>
      <c r="P208" s="96"/>
      <c r="Q208" s="96">
        <f t="shared" si="260"/>
        <v>0</v>
      </c>
      <c r="R208" s="98"/>
      <c r="S208" s="98"/>
      <c r="T208" s="96"/>
      <c r="U208" s="96"/>
      <c r="V208" s="96"/>
      <c r="W208" s="107">
        <f t="shared" si="295"/>
        <v>0</v>
      </c>
      <c r="X208" s="96"/>
      <c r="Y208" s="96">
        <f t="shared" si="261"/>
        <v>0</v>
      </c>
      <c r="Z208" s="98"/>
      <c r="AA208" s="98"/>
      <c r="AB208" s="96"/>
      <c r="AC208" s="96"/>
      <c r="AD208" s="96"/>
      <c r="AE208" s="107">
        <f t="shared" si="262"/>
        <v>0</v>
      </c>
      <c r="AF208" s="96"/>
      <c r="AG208" s="96">
        <f t="shared" si="263"/>
        <v>0</v>
      </c>
      <c r="AH208" s="98"/>
      <c r="AI208" s="98"/>
      <c r="AJ208" s="96"/>
      <c r="AK208" s="96"/>
      <c r="AL208" s="96"/>
      <c r="AM208" s="107">
        <f t="shared" si="296"/>
        <v>60</v>
      </c>
      <c r="AN208" s="96"/>
      <c r="AO208" s="96">
        <f t="shared" si="297"/>
        <v>60</v>
      </c>
      <c r="AP208" s="98"/>
      <c r="AQ208" s="98"/>
      <c r="AR208" s="96"/>
      <c r="AS208" s="96">
        <v>60</v>
      </c>
      <c r="AT208" s="96"/>
      <c r="AU208" s="107">
        <f t="shared" si="266"/>
        <v>51</v>
      </c>
      <c r="AV208" s="96"/>
      <c r="AW208" s="96">
        <f t="shared" si="267"/>
        <v>51</v>
      </c>
      <c r="AX208" s="98"/>
      <c r="AY208" s="98"/>
      <c r="AZ208" s="96"/>
      <c r="BA208" s="96"/>
      <c r="BB208" s="96">
        <v>51</v>
      </c>
      <c r="BC208" s="41">
        <f t="shared" ref="BC208:BC217" si="308">W208+AE208+AM208+AU208</f>
        <v>111</v>
      </c>
      <c r="BD208" s="41">
        <f t="shared" ref="BD208:BD217" si="309">X208+AF208+AN208+AV208</f>
        <v>0</v>
      </c>
      <c r="BE208" s="41">
        <f t="shared" ref="BE208:BE217" si="310">Y208+AG208+AO208+AW208</f>
        <v>111</v>
      </c>
      <c r="BF208" s="41">
        <f t="shared" ref="BF208:BF217" si="311">Z208+AH208+AP208+AX208</f>
        <v>0</v>
      </c>
      <c r="BG208" s="41">
        <f t="shared" ref="BG208:BG217" si="312">AA208+AI208+AQ208+AY208</f>
        <v>0</v>
      </c>
      <c r="BH208" s="41">
        <f t="shared" ref="BH208:BH217" si="313">AB208+AJ208+AR208+AZ208</f>
        <v>0</v>
      </c>
      <c r="BI208" s="41">
        <f t="shared" ref="BI208:BI217" si="314">AC208+AK208+AS208+BA208</f>
        <v>60</v>
      </c>
      <c r="BJ208" s="41">
        <f t="shared" ref="BJ208:BJ217" si="315">AD208+AL208+AT208+BB208</f>
        <v>51</v>
      </c>
      <c r="BK208" s="107">
        <f t="shared" si="268"/>
        <v>177</v>
      </c>
      <c r="BL208" s="96"/>
      <c r="BM208" s="96">
        <f t="shared" si="269"/>
        <v>177</v>
      </c>
      <c r="BN208" s="98"/>
      <c r="BO208" s="98"/>
      <c r="BP208" s="96"/>
      <c r="BQ208" s="96"/>
      <c r="BR208" s="128">
        <v>177</v>
      </c>
      <c r="BS208" s="48"/>
      <c r="BT208" s="222"/>
      <c r="CD208" s="86">
        <f t="shared" si="288"/>
        <v>288</v>
      </c>
      <c r="EH208" s="86">
        <f t="shared" si="289"/>
        <v>288</v>
      </c>
    </row>
    <row r="209" spans="1:142" ht="20.100000000000001" customHeight="1">
      <c r="A209" s="33" t="s">
        <v>414</v>
      </c>
      <c r="B209" s="104" t="s">
        <v>78</v>
      </c>
      <c r="C209" s="39"/>
      <c r="D209" s="41">
        <f t="shared" si="300"/>
        <v>262</v>
      </c>
      <c r="E209" s="41">
        <f t="shared" si="301"/>
        <v>0</v>
      </c>
      <c r="F209" s="41">
        <f t="shared" si="302"/>
        <v>262</v>
      </c>
      <c r="G209" s="41">
        <f t="shared" si="303"/>
        <v>0</v>
      </c>
      <c r="H209" s="41">
        <f t="shared" si="304"/>
        <v>0</v>
      </c>
      <c r="I209" s="41">
        <f t="shared" si="305"/>
        <v>0</v>
      </c>
      <c r="J209" s="41">
        <f t="shared" si="306"/>
        <v>54</v>
      </c>
      <c r="K209" s="41">
        <f t="shared" si="307"/>
        <v>208</v>
      </c>
      <c r="L209" s="36">
        <f t="shared" si="291"/>
        <v>0</v>
      </c>
      <c r="M209" s="36">
        <f t="shared" si="292"/>
        <v>0</v>
      </c>
      <c r="N209" s="36">
        <f t="shared" si="293"/>
        <v>0</v>
      </c>
      <c r="O209" s="107">
        <f t="shared" si="294"/>
        <v>0</v>
      </c>
      <c r="P209" s="96"/>
      <c r="Q209" s="96">
        <f t="shared" si="260"/>
        <v>0</v>
      </c>
      <c r="R209" s="98"/>
      <c r="S209" s="98"/>
      <c r="T209" s="96"/>
      <c r="U209" s="96"/>
      <c r="V209" s="96"/>
      <c r="W209" s="107">
        <f t="shared" si="295"/>
        <v>0</v>
      </c>
      <c r="X209" s="96"/>
      <c r="Y209" s="96">
        <f t="shared" si="261"/>
        <v>0</v>
      </c>
      <c r="Z209" s="98"/>
      <c r="AA209" s="98"/>
      <c r="AB209" s="96"/>
      <c r="AC209" s="96"/>
      <c r="AD209" s="96"/>
      <c r="AE209" s="107">
        <f t="shared" si="262"/>
        <v>0</v>
      </c>
      <c r="AF209" s="96"/>
      <c r="AG209" s="96">
        <f t="shared" si="263"/>
        <v>0</v>
      </c>
      <c r="AH209" s="98"/>
      <c r="AI209" s="98"/>
      <c r="AJ209" s="96"/>
      <c r="AK209" s="96"/>
      <c r="AL209" s="96"/>
      <c r="AM209" s="107">
        <f t="shared" si="296"/>
        <v>54</v>
      </c>
      <c r="AN209" s="96"/>
      <c r="AO209" s="96">
        <f t="shared" si="297"/>
        <v>54</v>
      </c>
      <c r="AP209" s="98"/>
      <c r="AQ209" s="98"/>
      <c r="AR209" s="96"/>
      <c r="AS209" s="96">
        <v>54</v>
      </c>
      <c r="AT209" s="96"/>
      <c r="AU209" s="107">
        <f t="shared" si="266"/>
        <v>45</v>
      </c>
      <c r="AV209" s="96"/>
      <c r="AW209" s="96">
        <f t="shared" si="267"/>
        <v>45</v>
      </c>
      <c r="AX209" s="98"/>
      <c r="AY209" s="98"/>
      <c r="AZ209" s="96"/>
      <c r="BA209" s="96"/>
      <c r="BB209" s="96">
        <v>45</v>
      </c>
      <c r="BC209" s="41">
        <f t="shared" si="308"/>
        <v>99</v>
      </c>
      <c r="BD209" s="41">
        <f t="shared" si="309"/>
        <v>0</v>
      </c>
      <c r="BE209" s="41">
        <f t="shared" si="310"/>
        <v>99</v>
      </c>
      <c r="BF209" s="41">
        <f t="shared" si="311"/>
        <v>0</v>
      </c>
      <c r="BG209" s="41">
        <f t="shared" si="312"/>
        <v>0</v>
      </c>
      <c r="BH209" s="41">
        <f t="shared" si="313"/>
        <v>0</v>
      </c>
      <c r="BI209" s="41">
        <f t="shared" si="314"/>
        <v>54</v>
      </c>
      <c r="BJ209" s="41">
        <f t="shared" si="315"/>
        <v>45</v>
      </c>
      <c r="BK209" s="107">
        <f t="shared" si="268"/>
        <v>163</v>
      </c>
      <c r="BL209" s="96"/>
      <c r="BM209" s="96">
        <f t="shared" si="269"/>
        <v>163</v>
      </c>
      <c r="BN209" s="98"/>
      <c r="BO209" s="98"/>
      <c r="BP209" s="96"/>
      <c r="BQ209" s="96"/>
      <c r="BR209" s="128">
        <v>163</v>
      </c>
      <c r="BS209" s="48"/>
      <c r="BT209" s="222"/>
      <c r="CD209" s="86">
        <f t="shared" si="288"/>
        <v>262</v>
      </c>
      <c r="EH209" s="86">
        <f t="shared" si="289"/>
        <v>262</v>
      </c>
    </row>
    <row r="210" spans="1:142" ht="20.100000000000001" customHeight="1">
      <c r="A210" s="33" t="s">
        <v>414</v>
      </c>
      <c r="B210" s="104" t="s">
        <v>38</v>
      </c>
      <c r="C210" s="37"/>
      <c r="D210" s="41">
        <f t="shared" si="300"/>
        <v>275</v>
      </c>
      <c r="E210" s="41">
        <f t="shared" si="301"/>
        <v>0</v>
      </c>
      <c r="F210" s="41">
        <f t="shared" si="302"/>
        <v>275</v>
      </c>
      <c r="G210" s="41">
        <f t="shared" si="303"/>
        <v>0</v>
      </c>
      <c r="H210" s="41">
        <f t="shared" si="304"/>
        <v>0</v>
      </c>
      <c r="I210" s="41">
        <f t="shared" si="305"/>
        <v>0</v>
      </c>
      <c r="J210" s="41">
        <f t="shared" si="306"/>
        <v>57</v>
      </c>
      <c r="K210" s="41">
        <f t="shared" si="307"/>
        <v>218</v>
      </c>
      <c r="L210" s="36">
        <f t="shared" si="291"/>
        <v>0</v>
      </c>
      <c r="M210" s="36">
        <f t="shared" si="292"/>
        <v>0</v>
      </c>
      <c r="N210" s="36">
        <f t="shared" si="293"/>
        <v>0</v>
      </c>
      <c r="O210" s="107">
        <f t="shared" si="294"/>
        <v>0</v>
      </c>
      <c r="P210" s="96"/>
      <c r="Q210" s="96">
        <f t="shared" si="260"/>
        <v>0</v>
      </c>
      <c r="R210" s="98"/>
      <c r="S210" s="98"/>
      <c r="T210" s="96"/>
      <c r="U210" s="96"/>
      <c r="V210" s="96"/>
      <c r="W210" s="107">
        <f t="shared" si="295"/>
        <v>0</v>
      </c>
      <c r="X210" s="96"/>
      <c r="Y210" s="96">
        <f t="shared" si="261"/>
        <v>0</v>
      </c>
      <c r="Z210" s="98"/>
      <c r="AA210" s="98"/>
      <c r="AB210" s="96"/>
      <c r="AC210" s="96"/>
      <c r="AD210" s="96"/>
      <c r="AE210" s="107">
        <f t="shared" si="262"/>
        <v>0</v>
      </c>
      <c r="AF210" s="96"/>
      <c r="AG210" s="96">
        <f t="shared" si="263"/>
        <v>0</v>
      </c>
      <c r="AH210" s="98"/>
      <c r="AI210" s="98"/>
      <c r="AJ210" s="96"/>
      <c r="AK210" s="96"/>
      <c r="AL210" s="96"/>
      <c r="AM210" s="107">
        <f t="shared" si="296"/>
        <v>57</v>
      </c>
      <c r="AN210" s="96"/>
      <c r="AO210" s="96">
        <f t="shared" si="297"/>
        <v>57</v>
      </c>
      <c r="AP210" s="98"/>
      <c r="AQ210" s="98"/>
      <c r="AR210" s="96"/>
      <c r="AS210" s="96">
        <v>57</v>
      </c>
      <c r="AT210" s="96"/>
      <c r="AU210" s="107">
        <f t="shared" si="266"/>
        <v>47</v>
      </c>
      <c r="AV210" s="96"/>
      <c r="AW210" s="96">
        <f t="shared" si="267"/>
        <v>47</v>
      </c>
      <c r="AX210" s="98"/>
      <c r="AY210" s="98"/>
      <c r="AZ210" s="96"/>
      <c r="BA210" s="96"/>
      <c r="BB210" s="96">
        <v>47</v>
      </c>
      <c r="BC210" s="41">
        <f t="shared" si="308"/>
        <v>104</v>
      </c>
      <c r="BD210" s="41">
        <f t="shared" si="309"/>
        <v>0</v>
      </c>
      <c r="BE210" s="41">
        <f t="shared" si="310"/>
        <v>104</v>
      </c>
      <c r="BF210" s="41">
        <f t="shared" si="311"/>
        <v>0</v>
      </c>
      <c r="BG210" s="41">
        <f t="shared" si="312"/>
        <v>0</v>
      </c>
      <c r="BH210" s="41">
        <f t="shared" si="313"/>
        <v>0</v>
      </c>
      <c r="BI210" s="41">
        <f t="shared" si="314"/>
        <v>57</v>
      </c>
      <c r="BJ210" s="41">
        <f t="shared" si="315"/>
        <v>47</v>
      </c>
      <c r="BK210" s="107">
        <f t="shared" si="268"/>
        <v>171</v>
      </c>
      <c r="BL210" s="96"/>
      <c r="BM210" s="96">
        <f t="shared" si="269"/>
        <v>171</v>
      </c>
      <c r="BN210" s="98"/>
      <c r="BO210" s="98"/>
      <c r="BP210" s="96"/>
      <c r="BQ210" s="96"/>
      <c r="BR210" s="128">
        <v>171</v>
      </c>
      <c r="BS210" s="48"/>
      <c r="BT210" s="222"/>
      <c r="CD210" s="86">
        <f t="shared" si="288"/>
        <v>275</v>
      </c>
      <c r="EH210" s="86">
        <f t="shared" si="289"/>
        <v>275</v>
      </c>
    </row>
    <row r="211" spans="1:142" ht="20.100000000000001" customHeight="1">
      <c r="A211" s="33" t="s">
        <v>414</v>
      </c>
      <c r="B211" s="104" t="s">
        <v>106</v>
      </c>
      <c r="C211" s="100"/>
      <c r="D211" s="41">
        <f t="shared" si="300"/>
        <v>275</v>
      </c>
      <c r="E211" s="41">
        <f t="shared" si="301"/>
        <v>0</v>
      </c>
      <c r="F211" s="41">
        <f t="shared" si="302"/>
        <v>275</v>
      </c>
      <c r="G211" s="41">
        <f t="shared" si="303"/>
        <v>0</v>
      </c>
      <c r="H211" s="41">
        <f t="shared" si="304"/>
        <v>0</v>
      </c>
      <c r="I211" s="41">
        <f t="shared" si="305"/>
        <v>0</v>
      </c>
      <c r="J211" s="41">
        <f t="shared" si="306"/>
        <v>57</v>
      </c>
      <c r="K211" s="41">
        <f t="shared" si="307"/>
        <v>218</v>
      </c>
      <c r="L211" s="36">
        <f t="shared" si="291"/>
        <v>0</v>
      </c>
      <c r="M211" s="36">
        <f t="shared" si="292"/>
        <v>0</v>
      </c>
      <c r="N211" s="36">
        <f t="shared" si="293"/>
        <v>0</v>
      </c>
      <c r="O211" s="107">
        <f t="shared" si="294"/>
        <v>0</v>
      </c>
      <c r="P211" s="96"/>
      <c r="Q211" s="96">
        <f t="shared" si="260"/>
        <v>0</v>
      </c>
      <c r="R211" s="98"/>
      <c r="S211" s="98"/>
      <c r="T211" s="96"/>
      <c r="U211" s="96"/>
      <c r="V211" s="96"/>
      <c r="W211" s="107">
        <f t="shared" si="295"/>
        <v>0</v>
      </c>
      <c r="X211" s="96"/>
      <c r="Y211" s="96">
        <f t="shared" si="261"/>
        <v>0</v>
      </c>
      <c r="Z211" s="98"/>
      <c r="AA211" s="98"/>
      <c r="AB211" s="96"/>
      <c r="AC211" s="96"/>
      <c r="AD211" s="96"/>
      <c r="AE211" s="107">
        <f t="shared" si="262"/>
        <v>0</v>
      </c>
      <c r="AF211" s="96"/>
      <c r="AG211" s="96">
        <f t="shared" si="263"/>
        <v>0</v>
      </c>
      <c r="AH211" s="98"/>
      <c r="AI211" s="98"/>
      <c r="AJ211" s="96"/>
      <c r="AK211" s="96"/>
      <c r="AL211" s="96"/>
      <c r="AM211" s="107">
        <f t="shared" si="296"/>
        <v>57</v>
      </c>
      <c r="AN211" s="96"/>
      <c r="AO211" s="96">
        <f t="shared" si="297"/>
        <v>57</v>
      </c>
      <c r="AP211" s="98"/>
      <c r="AQ211" s="98"/>
      <c r="AR211" s="96"/>
      <c r="AS211" s="96">
        <v>57</v>
      </c>
      <c r="AT211" s="96"/>
      <c r="AU211" s="107">
        <f t="shared" si="266"/>
        <v>47</v>
      </c>
      <c r="AV211" s="96"/>
      <c r="AW211" s="96">
        <f t="shared" si="267"/>
        <v>47</v>
      </c>
      <c r="AX211" s="98"/>
      <c r="AY211" s="98"/>
      <c r="AZ211" s="96"/>
      <c r="BA211" s="96"/>
      <c r="BB211" s="96">
        <v>47</v>
      </c>
      <c r="BC211" s="41">
        <f t="shared" si="308"/>
        <v>104</v>
      </c>
      <c r="BD211" s="41">
        <f t="shared" si="309"/>
        <v>0</v>
      </c>
      <c r="BE211" s="41">
        <f t="shared" si="310"/>
        <v>104</v>
      </c>
      <c r="BF211" s="41">
        <f t="shared" si="311"/>
        <v>0</v>
      </c>
      <c r="BG211" s="41">
        <f t="shared" si="312"/>
        <v>0</v>
      </c>
      <c r="BH211" s="41">
        <f t="shared" si="313"/>
        <v>0</v>
      </c>
      <c r="BI211" s="41">
        <f t="shared" si="314"/>
        <v>57</v>
      </c>
      <c r="BJ211" s="41">
        <f t="shared" si="315"/>
        <v>47</v>
      </c>
      <c r="BK211" s="107">
        <f t="shared" si="268"/>
        <v>171</v>
      </c>
      <c r="BL211" s="96"/>
      <c r="BM211" s="96">
        <f t="shared" si="269"/>
        <v>171</v>
      </c>
      <c r="BN211" s="98"/>
      <c r="BO211" s="98"/>
      <c r="BP211" s="96"/>
      <c r="BQ211" s="96"/>
      <c r="BR211" s="128">
        <v>171</v>
      </c>
      <c r="BS211" s="48"/>
      <c r="BT211" s="222"/>
      <c r="CD211" s="86">
        <f t="shared" si="288"/>
        <v>275</v>
      </c>
      <c r="EH211" s="86">
        <f t="shared" si="289"/>
        <v>275</v>
      </c>
    </row>
    <row r="212" spans="1:142" ht="20.100000000000001" customHeight="1">
      <c r="A212" s="33" t="s">
        <v>414</v>
      </c>
      <c r="B212" s="104" t="s">
        <v>89</v>
      </c>
      <c r="C212" s="100"/>
      <c r="D212" s="41">
        <f t="shared" si="300"/>
        <v>262</v>
      </c>
      <c r="E212" s="41">
        <f t="shared" si="301"/>
        <v>0</v>
      </c>
      <c r="F212" s="41">
        <f t="shared" si="302"/>
        <v>262</v>
      </c>
      <c r="G212" s="41">
        <f t="shared" si="303"/>
        <v>0</v>
      </c>
      <c r="H212" s="41">
        <f t="shared" si="304"/>
        <v>0</v>
      </c>
      <c r="I212" s="41">
        <f t="shared" si="305"/>
        <v>0</v>
      </c>
      <c r="J212" s="41">
        <f t="shared" si="306"/>
        <v>54</v>
      </c>
      <c r="K212" s="41">
        <f t="shared" si="307"/>
        <v>208</v>
      </c>
      <c r="L212" s="36">
        <f t="shared" si="291"/>
        <v>0</v>
      </c>
      <c r="M212" s="36">
        <f t="shared" si="292"/>
        <v>0</v>
      </c>
      <c r="N212" s="36">
        <f t="shared" si="293"/>
        <v>0</v>
      </c>
      <c r="O212" s="107">
        <f t="shared" si="294"/>
        <v>0</v>
      </c>
      <c r="P212" s="96"/>
      <c r="Q212" s="96">
        <f t="shared" si="260"/>
        <v>0</v>
      </c>
      <c r="R212" s="98"/>
      <c r="S212" s="98"/>
      <c r="T212" s="96"/>
      <c r="U212" s="96"/>
      <c r="V212" s="96"/>
      <c r="W212" s="107">
        <f t="shared" si="295"/>
        <v>0</v>
      </c>
      <c r="X212" s="96"/>
      <c r="Y212" s="96">
        <f t="shared" si="261"/>
        <v>0</v>
      </c>
      <c r="Z212" s="98"/>
      <c r="AA212" s="98"/>
      <c r="AB212" s="96"/>
      <c r="AC212" s="96"/>
      <c r="AD212" s="96"/>
      <c r="AE212" s="107">
        <f t="shared" si="262"/>
        <v>0</v>
      </c>
      <c r="AF212" s="96"/>
      <c r="AG212" s="96">
        <f t="shared" si="263"/>
        <v>0</v>
      </c>
      <c r="AH212" s="98"/>
      <c r="AI212" s="98"/>
      <c r="AJ212" s="96"/>
      <c r="AK212" s="96"/>
      <c r="AL212" s="96"/>
      <c r="AM212" s="107">
        <f t="shared" si="296"/>
        <v>54</v>
      </c>
      <c r="AN212" s="96"/>
      <c r="AO212" s="96">
        <f t="shared" si="297"/>
        <v>54</v>
      </c>
      <c r="AP212" s="98"/>
      <c r="AQ212" s="98"/>
      <c r="AR212" s="96"/>
      <c r="AS212" s="96">
        <v>54</v>
      </c>
      <c r="AT212" s="96"/>
      <c r="AU212" s="107">
        <f t="shared" si="266"/>
        <v>45</v>
      </c>
      <c r="AV212" s="96"/>
      <c r="AW212" s="96">
        <f t="shared" si="267"/>
        <v>45</v>
      </c>
      <c r="AX212" s="98"/>
      <c r="AY212" s="98"/>
      <c r="AZ212" s="96"/>
      <c r="BA212" s="96"/>
      <c r="BB212" s="96">
        <v>45</v>
      </c>
      <c r="BC212" s="41">
        <f t="shared" si="308"/>
        <v>99</v>
      </c>
      <c r="BD212" s="41">
        <f t="shared" si="309"/>
        <v>0</v>
      </c>
      <c r="BE212" s="41">
        <f t="shared" si="310"/>
        <v>99</v>
      </c>
      <c r="BF212" s="41">
        <f t="shared" si="311"/>
        <v>0</v>
      </c>
      <c r="BG212" s="41">
        <f t="shared" si="312"/>
        <v>0</v>
      </c>
      <c r="BH212" s="41">
        <f t="shared" si="313"/>
        <v>0</v>
      </c>
      <c r="BI212" s="41">
        <f t="shared" si="314"/>
        <v>54</v>
      </c>
      <c r="BJ212" s="41">
        <f t="shared" si="315"/>
        <v>45</v>
      </c>
      <c r="BK212" s="107">
        <f t="shared" si="268"/>
        <v>163</v>
      </c>
      <c r="BL212" s="96"/>
      <c r="BM212" s="96">
        <f t="shared" si="269"/>
        <v>163</v>
      </c>
      <c r="BN212" s="98"/>
      <c r="BO212" s="98"/>
      <c r="BP212" s="96"/>
      <c r="BQ212" s="96"/>
      <c r="BR212" s="128">
        <v>163</v>
      </c>
      <c r="BS212" s="48"/>
      <c r="BT212" s="222"/>
      <c r="CD212" s="86">
        <f t="shared" si="288"/>
        <v>262</v>
      </c>
      <c r="EH212" s="86">
        <f t="shared" si="289"/>
        <v>262</v>
      </c>
    </row>
    <row r="213" spans="1:142" ht="20.100000000000001" customHeight="1">
      <c r="A213" s="33" t="s">
        <v>414</v>
      </c>
      <c r="B213" s="104" t="s">
        <v>73</v>
      </c>
      <c r="C213" s="100"/>
      <c r="D213" s="41">
        <f t="shared" si="300"/>
        <v>262</v>
      </c>
      <c r="E213" s="41">
        <f t="shared" si="301"/>
        <v>0</v>
      </c>
      <c r="F213" s="41">
        <f t="shared" si="302"/>
        <v>262</v>
      </c>
      <c r="G213" s="41">
        <f t="shared" si="303"/>
        <v>0</v>
      </c>
      <c r="H213" s="41">
        <f t="shared" si="304"/>
        <v>0</v>
      </c>
      <c r="I213" s="41">
        <f t="shared" si="305"/>
        <v>0</v>
      </c>
      <c r="J213" s="41">
        <f t="shared" si="306"/>
        <v>54</v>
      </c>
      <c r="K213" s="41">
        <f t="shared" si="307"/>
        <v>208</v>
      </c>
      <c r="L213" s="36">
        <f t="shared" si="291"/>
        <v>0</v>
      </c>
      <c r="M213" s="36">
        <f t="shared" si="292"/>
        <v>0</v>
      </c>
      <c r="N213" s="36">
        <f t="shared" si="293"/>
        <v>0</v>
      </c>
      <c r="O213" s="107">
        <f t="shared" si="294"/>
        <v>0</v>
      </c>
      <c r="P213" s="96"/>
      <c r="Q213" s="96">
        <f t="shared" si="260"/>
        <v>0</v>
      </c>
      <c r="R213" s="98"/>
      <c r="S213" s="98"/>
      <c r="T213" s="96"/>
      <c r="U213" s="96"/>
      <c r="V213" s="96"/>
      <c r="W213" s="107">
        <f t="shared" si="295"/>
        <v>0</v>
      </c>
      <c r="X213" s="96"/>
      <c r="Y213" s="96">
        <f t="shared" si="261"/>
        <v>0</v>
      </c>
      <c r="Z213" s="98"/>
      <c r="AA213" s="98"/>
      <c r="AB213" s="96"/>
      <c r="AC213" s="96"/>
      <c r="AD213" s="96"/>
      <c r="AE213" s="107">
        <f t="shared" si="262"/>
        <v>0</v>
      </c>
      <c r="AF213" s="96"/>
      <c r="AG213" s="96">
        <f t="shared" si="263"/>
        <v>0</v>
      </c>
      <c r="AH213" s="98"/>
      <c r="AI213" s="98"/>
      <c r="AJ213" s="96"/>
      <c r="AK213" s="96"/>
      <c r="AL213" s="96"/>
      <c r="AM213" s="107">
        <f t="shared" si="296"/>
        <v>54</v>
      </c>
      <c r="AN213" s="96"/>
      <c r="AO213" s="96">
        <f t="shared" si="297"/>
        <v>54</v>
      </c>
      <c r="AP213" s="98"/>
      <c r="AQ213" s="98"/>
      <c r="AR213" s="96"/>
      <c r="AS213" s="96">
        <v>54</v>
      </c>
      <c r="AT213" s="96"/>
      <c r="AU213" s="107">
        <f t="shared" si="266"/>
        <v>45</v>
      </c>
      <c r="AV213" s="96"/>
      <c r="AW213" s="96">
        <f t="shared" si="267"/>
        <v>45</v>
      </c>
      <c r="AX213" s="98"/>
      <c r="AY213" s="98"/>
      <c r="AZ213" s="96"/>
      <c r="BA213" s="96"/>
      <c r="BB213" s="96">
        <v>45</v>
      </c>
      <c r="BC213" s="41">
        <f t="shared" si="308"/>
        <v>99</v>
      </c>
      <c r="BD213" s="41">
        <f t="shared" si="309"/>
        <v>0</v>
      </c>
      <c r="BE213" s="41">
        <f t="shared" si="310"/>
        <v>99</v>
      </c>
      <c r="BF213" s="41">
        <f t="shared" si="311"/>
        <v>0</v>
      </c>
      <c r="BG213" s="41">
        <f t="shared" si="312"/>
        <v>0</v>
      </c>
      <c r="BH213" s="41">
        <f t="shared" si="313"/>
        <v>0</v>
      </c>
      <c r="BI213" s="41">
        <f t="shared" si="314"/>
        <v>54</v>
      </c>
      <c r="BJ213" s="41">
        <f t="shared" si="315"/>
        <v>45</v>
      </c>
      <c r="BK213" s="107">
        <f t="shared" si="268"/>
        <v>163</v>
      </c>
      <c r="BL213" s="96"/>
      <c r="BM213" s="96">
        <f t="shared" si="269"/>
        <v>163</v>
      </c>
      <c r="BN213" s="98"/>
      <c r="BO213" s="98"/>
      <c r="BP213" s="96"/>
      <c r="BQ213" s="96"/>
      <c r="BR213" s="128">
        <v>163</v>
      </c>
      <c r="BS213" s="48"/>
      <c r="BT213" s="222"/>
      <c r="CD213" s="86">
        <f t="shared" si="288"/>
        <v>262</v>
      </c>
      <c r="EH213" s="86">
        <f t="shared" si="289"/>
        <v>262</v>
      </c>
    </row>
    <row r="214" spans="1:142" ht="20.100000000000001" customHeight="1">
      <c r="A214" s="33" t="s">
        <v>414</v>
      </c>
      <c r="B214" s="104" t="s">
        <v>63</v>
      </c>
      <c r="C214" s="100"/>
      <c r="D214" s="41">
        <f t="shared" si="300"/>
        <v>249</v>
      </c>
      <c r="E214" s="41">
        <f t="shared" si="301"/>
        <v>0</v>
      </c>
      <c r="F214" s="41">
        <f t="shared" si="302"/>
        <v>249</v>
      </c>
      <c r="G214" s="41">
        <f t="shared" si="303"/>
        <v>0</v>
      </c>
      <c r="H214" s="41">
        <f t="shared" si="304"/>
        <v>0</v>
      </c>
      <c r="I214" s="41">
        <f t="shared" si="305"/>
        <v>0</v>
      </c>
      <c r="J214" s="41">
        <f t="shared" si="306"/>
        <v>51</v>
      </c>
      <c r="K214" s="41">
        <f t="shared" si="307"/>
        <v>198</v>
      </c>
      <c r="L214" s="36">
        <f t="shared" si="291"/>
        <v>0</v>
      </c>
      <c r="M214" s="36">
        <f t="shared" si="292"/>
        <v>0</v>
      </c>
      <c r="N214" s="36">
        <f t="shared" si="293"/>
        <v>0</v>
      </c>
      <c r="O214" s="107">
        <f t="shared" si="294"/>
        <v>0</v>
      </c>
      <c r="P214" s="96"/>
      <c r="Q214" s="96">
        <f t="shared" si="260"/>
        <v>0</v>
      </c>
      <c r="R214" s="98"/>
      <c r="S214" s="98"/>
      <c r="T214" s="96"/>
      <c r="U214" s="96"/>
      <c r="V214" s="96"/>
      <c r="W214" s="107">
        <f t="shared" si="295"/>
        <v>0</v>
      </c>
      <c r="X214" s="96"/>
      <c r="Y214" s="96">
        <f t="shared" si="261"/>
        <v>0</v>
      </c>
      <c r="Z214" s="98"/>
      <c r="AA214" s="98"/>
      <c r="AB214" s="96"/>
      <c r="AC214" s="96"/>
      <c r="AD214" s="96"/>
      <c r="AE214" s="107">
        <f t="shared" si="262"/>
        <v>0</v>
      </c>
      <c r="AF214" s="96"/>
      <c r="AG214" s="96">
        <f t="shared" si="263"/>
        <v>0</v>
      </c>
      <c r="AH214" s="98"/>
      <c r="AI214" s="98"/>
      <c r="AJ214" s="96"/>
      <c r="AK214" s="96"/>
      <c r="AL214" s="96"/>
      <c r="AM214" s="107">
        <f t="shared" si="296"/>
        <v>51</v>
      </c>
      <c r="AN214" s="96"/>
      <c r="AO214" s="96">
        <f t="shared" si="297"/>
        <v>51</v>
      </c>
      <c r="AP214" s="98"/>
      <c r="AQ214" s="98"/>
      <c r="AR214" s="96"/>
      <c r="AS214" s="96">
        <v>51</v>
      </c>
      <c r="AT214" s="96"/>
      <c r="AU214" s="107">
        <f t="shared" si="266"/>
        <v>43</v>
      </c>
      <c r="AV214" s="96"/>
      <c r="AW214" s="96">
        <f t="shared" si="267"/>
        <v>43</v>
      </c>
      <c r="AX214" s="98"/>
      <c r="AY214" s="98"/>
      <c r="AZ214" s="96"/>
      <c r="BA214" s="96"/>
      <c r="BB214" s="96">
        <v>43</v>
      </c>
      <c r="BC214" s="41">
        <f t="shared" si="308"/>
        <v>94</v>
      </c>
      <c r="BD214" s="41">
        <f t="shared" si="309"/>
        <v>0</v>
      </c>
      <c r="BE214" s="41">
        <f t="shared" si="310"/>
        <v>94</v>
      </c>
      <c r="BF214" s="41">
        <f t="shared" si="311"/>
        <v>0</v>
      </c>
      <c r="BG214" s="41">
        <f t="shared" si="312"/>
        <v>0</v>
      </c>
      <c r="BH214" s="41">
        <f t="shared" si="313"/>
        <v>0</v>
      </c>
      <c r="BI214" s="41">
        <f t="shared" si="314"/>
        <v>51</v>
      </c>
      <c r="BJ214" s="41">
        <f t="shared" si="315"/>
        <v>43</v>
      </c>
      <c r="BK214" s="107">
        <f t="shared" si="268"/>
        <v>155</v>
      </c>
      <c r="BL214" s="96"/>
      <c r="BM214" s="96">
        <f t="shared" si="269"/>
        <v>155</v>
      </c>
      <c r="BN214" s="98"/>
      <c r="BO214" s="98"/>
      <c r="BP214" s="96"/>
      <c r="BQ214" s="96"/>
      <c r="BR214" s="128">
        <v>155</v>
      </c>
      <c r="BS214" s="48"/>
      <c r="BT214" s="222"/>
      <c r="CD214" s="86">
        <f t="shared" si="288"/>
        <v>249</v>
      </c>
      <c r="EH214" s="86">
        <f t="shared" si="289"/>
        <v>249</v>
      </c>
    </row>
    <row r="215" spans="1:142" ht="20.100000000000001" customHeight="1">
      <c r="A215" s="33" t="s">
        <v>414</v>
      </c>
      <c r="B215" s="104" t="s">
        <v>52</v>
      </c>
      <c r="C215" s="100"/>
      <c r="D215" s="41">
        <f t="shared" si="300"/>
        <v>262</v>
      </c>
      <c r="E215" s="41">
        <f t="shared" si="301"/>
        <v>0</v>
      </c>
      <c r="F215" s="41">
        <f t="shared" si="302"/>
        <v>262</v>
      </c>
      <c r="G215" s="41">
        <f t="shared" si="303"/>
        <v>0</v>
      </c>
      <c r="H215" s="41">
        <f t="shared" si="304"/>
        <v>0</v>
      </c>
      <c r="I215" s="41">
        <f t="shared" si="305"/>
        <v>0</v>
      </c>
      <c r="J215" s="41">
        <f t="shared" si="306"/>
        <v>54</v>
      </c>
      <c r="K215" s="41">
        <f t="shared" si="307"/>
        <v>208</v>
      </c>
      <c r="L215" s="36">
        <f t="shared" si="291"/>
        <v>0</v>
      </c>
      <c r="M215" s="36">
        <f t="shared" si="292"/>
        <v>0</v>
      </c>
      <c r="N215" s="36">
        <f t="shared" si="293"/>
        <v>0</v>
      </c>
      <c r="O215" s="107">
        <f t="shared" si="294"/>
        <v>0</v>
      </c>
      <c r="P215" s="96"/>
      <c r="Q215" s="96">
        <f t="shared" si="260"/>
        <v>0</v>
      </c>
      <c r="R215" s="98"/>
      <c r="S215" s="98"/>
      <c r="T215" s="96"/>
      <c r="U215" s="96"/>
      <c r="V215" s="96"/>
      <c r="W215" s="107">
        <f t="shared" si="295"/>
        <v>0</v>
      </c>
      <c r="X215" s="96"/>
      <c r="Y215" s="96">
        <f t="shared" si="261"/>
        <v>0</v>
      </c>
      <c r="Z215" s="98"/>
      <c r="AA215" s="98"/>
      <c r="AB215" s="96"/>
      <c r="AC215" s="96"/>
      <c r="AD215" s="96"/>
      <c r="AE215" s="107">
        <f t="shared" si="262"/>
        <v>0</v>
      </c>
      <c r="AF215" s="96"/>
      <c r="AG215" s="96">
        <f t="shared" si="263"/>
        <v>0</v>
      </c>
      <c r="AH215" s="98"/>
      <c r="AI215" s="98"/>
      <c r="AJ215" s="96"/>
      <c r="AK215" s="96"/>
      <c r="AL215" s="96"/>
      <c r="AM215" s="107">
        <f t="shared" si="296"/>
        <v>54</v>
      </c>
      <c r="AN215" s="96"/>
      <c r="AO215" s="96">
        <f t="shared" si="297"/>
        <v>54</v>
      </c>
      <c r="AP215" s="98"/>
      <c r="AQ215" s="98"/>
      <c r="AR215" s="96"/>
      <c r="AS215" s="96">
        <v>54</v>
      </c>
      <c r="AT215" s="96"/>
      <c r="AU215" s="107">
        <f t="shared" si="266"/>
        <v>45</v>
      </c>
      <c r="AV215" s="96"/>
      <c r="AW215" s="96">
        <f t="shared" si="267"/>
        <v>45</v>
      </c>
      <c r="AX215" s="98"/>
      <c r="AY215" s="98"/>
      <c r="AZ215" s="96"/>
      <c r="BA215" s="96"/>
      <c r="BB215" s="96">
        <v>45</v>
      </c>
      <c r="BC215" s="41">
        <f t="shared" si="308"/>
        <v>99</v>
      </c>
      <c r="BD215" s="41">
        <f t="shared" si="309"/>
        <v>0</v>
      </c>
      <c r="BE215" s="41">
        <f t="shared" si="310"/>
        <v>99</v>
      </c>
      <c r="BF215" s="41">
        <f t="shared" si="311"/>
        <v>0</v>
      </c>
      <c r="BG215" s="41">
        <f t="shared" si="312"/>
        <v>0</v>
      </c>
      <c r="BH215" s="41">
        <f t="shared" si="313"/>
        <v>0</v>
      </c>
      <c r="BI215" s="41">
        <f t="shared" si="314"/>
        <v>54</v>
      </c>
      <c r="BJ215" s="41">
        <f t="shared" si="315"/>
        <v>45</v>
      </c>
      <c r="BK215" s="107">
        <f t="shared" si="268"/>
        <v>163</v>
      </c>
      <c r="BL215" s="96"/>
      <c r="BM215" s="96">
        <f t="shared" si="269"/>
        <v>163</v>
      </c>
      <c r="BN215" s="98"/>
      <c r="BO215" s="98"/>
      <c r="BP215" s="96"/>
      <c r="BQ215" s="96"/>
      <c r="BR215" s="128">
        <v>163</v>
      </c>
      <c r="BS215" s="48"/>
      <c r="BT215" s="222"/>
      <c r="CD215" s="86">
        <f t="shared" si="288"/>
        <v>262</v>
      </c>
      <c r="EH215" s="86">
        <f t="shared" si="289"/>
        <v>262</v>
      </c>
    </row>
    <row r="216" spans="1:142" ht="20.100000000000001" customHeight="1">
      <c r="A216" s="33" t="s">
        <v>414</v>
      </c>
      <c r="B216" s="104" t="s">
        <v>97</v>
      </c>
      <c r="C216" s="100"/>
      <c r="D216" s="41">
        <f t="shared" si="300"/>
        <v>249</v>
      </c>
      <c r="E216" s="41">
        <f t="shared" si="301"/>
        <v>0</v>
      </c>
      <c r="F216" s="41">
        <f t="shared" si="302"/>
        <v>249</v>
      </c>
      <c r="G216" s="41">
        <f t="shared" si="303"/>
        <v>0</v>
      </c>
      <c r="H216" s="41">
        <f t="shared" si="304"/>
        <v>0</v>
      </c>
      <c r="I216" s="41">
        <f t="shared" si="305"/>
        <v>0</v>
      </c>
      <c r="J216" s="41">
        <f t="shared" si="306"/>
        <v>51</v>
      </c>
      <c r="K216" s="41">
        <f t="shared" si="307"/>
        <v>198</v>
      </c>
      <c r="L216" s="36">
        <f t="shared" si="291"/>
        <v>0</v>
      </c>
      <c r="M216" s="36">
        <f t="shared" si="292"/>
        <v>0</v>
      </c>
      <c r="N216" s="36">
        <f t="shared" si="293"/>
        <v>0</v>
      </c>
      <c r="O216" s="107">
        <f t="shared" si="294"/>
        <v>0</v>
      </c>
      <c r="P216" s="96"/>
      <c r="Q216" s="96">
        <f t="shared" si="260"/>
        <v>0</v>
      </c>
      <c r="R216" s="98"/>
      <c r="S216" s="98"/>
      <c r="T216" s="96"/>
      <c r="U216" s="96"/>
      <c r="V216" s="96"/>
      <c r="W216" s="107">
        <f t="shared" si="295"/>
        <v>0</v>
      </c>
      <c r="X216" s="96"/>
      <c r="Y216" s="96">
        <f t="shared" si="261"/>
        <v>0</v>
      </c>
      <c r="Z216" s="98"/>
      <c r="AA216" s="98"/>
      <c r="AB216" s="96"/>
      <c r="AC216" s="96"/>
      <c r="AD216" s="96"/>
      <c r="AE216" s="107">
        <f t="shared" si="262"/>
        <v>0</v>
      </c>
      <c r="AF216" s="96"/>
      <c r="AG216" s="96">
        <f t="shared" si="263"/>
        <v>0</v>
      </c>
      <c r="AH216" s="98"/>
      <c r="AI216" s="98"/>
      <c r="AJ216" s="96"/>
      <c r="AK216" s="96"/>
      <c r="AL216" s="96"/>
      <c r="AM216" s="107">
        <f t="shared" si="296"/>
        <v>51</v>
      </c>
      <c r="AN216" s="96"/>
      <c r="AO216" s="96">
        <f t="shared" si="297"/>
        <v>51</v>
      </c>
      <c r="AP216" s="98"/>
      <c r="AQ216" s="98"/>
      <c r="AR216" s="96"/>
      <c r="AS216" s="96">
        <v>51</v>
      </c>
      <c r="AT216" s="96"/>
      <c r="AU216" s="107">
        <f t="shared" si="266"/>
        <v>43</v>
      </c>
      <c r="AV216" s="96"/>
      <c r="AW216" s="96">
        <f t="shared" si="267"/>
        <v>43</v>
      </c>
      <c r="AX216" s="98"/>
      <c r="AY216" s="98"/>
      <c r="AZ216" s="96"/>
      <c r="BA216" s="96"/>
      <c r="BB216" s="96">
        <v>43</v>
      </c>
      <c r="BC216" s="41">
        <f t="shared" si="308"/>
        <v>94</v>
      </c>
      <c r="BD216" s="41">
        <f t="shared" si="309"/>
        <v>0</v>
      </c>
      <c r="BE216" s="41">
        <f t="shared" si="310"/>
        <v>94</v>
      </c>
      <c r="BF216" s="41">
        <f t="shared" si="311"/>
        <v>0</v>
      </c>
      <c r="BG216" s="41">
        <f t="shared" si="312"/>
        <v>0</v>
      </c>
      <c r="BH216" s="41">
        <f t="shared" si="313"/>
        <v>0</v>
      </c>
      <c r="BI216" s="41">
        <f t="shared" si="314"/>
        <v>51</v>
      </c>
      <c r="BJ216" s="41">
        <f t="shared" si="315"/>
        <v>43</v>
      </c>
      <c r="BK216" s="107">
        <f t="shared" si="268"/>
        <v>155</v>
      </c>
      <c r="BL216" s="96"/>
      <c r="BM216" s="96">
        <f t="shared" si="269"/>
        <v>155</v>
      </c>
      <c r="BN216" s="98"/>
      <c r="BO216" s="98"/>
      <c r="BP216" s="96"/>
      <c r="BQ216" s="96"/>
      <c r="BR216" s="128">
        <v>155</v>
      </c>
      <c r="BS216" s="48"/>
      <c r="BT216" s="222"/>
      <c r="CD216" s="86">
        <f t="shared" si="288"/>
        <v>249</v>
      </c>
      <c r="EH216" s="86">
        <f t="shared" si="289"/>
        <v>249</v>
      </c>
    </row>
    <row r="217" spans="1:142" ht="20.100000000000001" customHeight="1">
      <c r="A217" s="146" t="s">
        <v>414</v>
      </c>
      <c r="B217" s="147" t="s">
        <v>2986</v>
      </c>
      <c r="C217" s="148"/>
      <c r="D217" s="149">
        <f t="shared" si="300"/>
        <v>249</v>
      </c>
      <c r="E217" s="149">
        <f t="shared" si="301"/>
        <v>0</v>
      </c>
      <c r="F217" s="149">
        <f t="shared" si="302"/>
        <v>249</v>
      </c>
      <c r="G217" s="149">
        <f t="shared" si="303"/>
        <v>0</v>
      </c>
      <c r="H217" s="149">
        <f t="shared" si="304"/>
        <v>0</v>
      </c>
      <c r="I217" s="149">
        <f t="shared" si="305"/>
        <v>0</v>
      </c>
      <c r="J217" s="149">
        <f t="shared" si="306"/>
        <v>51</v>
      </c>
      <c r="K217" s="149">
        <f t="shared" si="307"/>
        <v>198</v>
      </c>
      <c r="L217" s="157">
        <f t="shared" si="291"/>
        <v>0</v>
      </c>
      <c r="M217" s="157">
        <f t="shared" si="292"/>
        <v>0</v>
      </c>
      <c r="N217" s="157">
        <f t="shared" si="293"/>
        <v>0</v>
      </c>
      <c r="O217" s="158">
        <f t="shared" si="294"/>
        <v>0</v>
      </c>
      <c r="P217" s="159"/>
      <c r="Q217" s="159">
        <f t="shared" si="260"/>
        <v>0</v>
      </c>
      <c r="R217" s="161"/>
      <c r="S217" s="161"/>
      <c r="T217" s="159"/>
      <c r="U217" s="159"/>
      <c r="V217" s="159"/>
      <c r="W217" s="158">
        <f t="shared" si="295"/>
        <v>0</v>
      </c>
      <c r="X217" s="159"/>
      <c r="Y217" s="159">
        <f t="shared" si="261"/>
        <v>0</v>
      </c>
      <c r="Z217" s="161"/>
      <c r="AA217" s="161"/>
      <c r="AB217" s="159"/>
      <c r="AC217" s="159"/>
      <c r="AD217" s="159"/>
      <c r="AE217" s="158">
        <f t="shared" si="262"/>
        <v>0</v>
      </c>
      <c r="AF217" s="159"/>
      <c r="AG217" s="159">
        <f t="shared" si="263"/>
        <v>0</v>
      </c>
      <c r="AH217" s="161"/>
      <c r="AI217" s="161"/>
      <c r="AJ217" s="159"/>
      <c r="AK217" s="159"/>
      <c r="AL217" s="159"/>
      <c r="AM217" s="158">
        <f t="shared" si="296"/>
        <v>51</v>
      </c>
      <c r="AN217" s="159"/>
      <c r="AO217" s="159">
        <f t="shared" si="297"/>
        <v>51</v>
      </c>
      <c r="AP217" s="161"/>
      <c r="AQ217" s="161"/>
      <c r="AR217" s="159"/>
      <c r="AS217" s="159">
        <v>51</v>
      </c>
      <c r="AT217" s="159"/>
      <c r="AU217" s="158">
        <f t="shared" si="266"/>
        <v>43</v>
      </c>
      <c r="AV217" s="159"/>
      <c r="AW217" s="159">
        <f t="shared" si="267"/>
        <v>43</v>
      </c>
      <c r="AX217" s="161"/>
      <c r="AY217" s="161"/>
      <c r="AZ217" s="159"/>
      <c r="BA217" s="159"/>
      <c r="BB217" s="159">
        <v>43</v>
      </c>
      <c r="BC217" s="149">
        <f t="shared" si="308"/>
        <v>94</v>
      </c>
      <c r="BD217" s="149">
        <f t="shared" si="309"/>
        <v>0</v>
      </c>
      <c r="BE217" s="149">
        <f t="shared" si="310"/>
        <v>94</v>
      </c>
      <c r="BF217" s="149">
        <f t="shared" si="311"/>
        <v>0</v>
      </c>
      <c r="BG217" s="149">
        <f t="shared" si="312"/>
        <v>0</v>
      </c>
      <c r="BH217" s="149">
        <f t="shared" si="313"/>
        <v>0</v>
      </c>
      <c r="BI217" s="149">
        <f t="shared" si="314"/>
        <v>51</v>
      </c>
      <c r="BJ217" s="149">
        <f t="shared" si="315"/>
        <v>43</v>
      </c>
      <c r="BK217" s="158">
        <f t="shared" si="268"/>
        <v>155</v>
      </c>
      <c r="BL217" s="159"/>
      <c r="BM217" s="159">
        <f t="shared" si="269"/>
        <v>155</v>
      </c>
      <c r="BN217" s="161"/>
      <c r="BO217" s="161"/>
      <c r="BP217" s="159"/>
      <c r="BQ217" s="159"/>
      <c r="BR217" s="164">
        <v>155</v>
      </c>
      <c r="BS217" s="165"/>
      <c r="BT217" s="222"/>
      <c r="CD217" s="86">
        <f t="shared" si="288"/>
        <v>249</v>
      </c>
      <c r="EH217" s="86">
        <f t="shared" si="289"/>
        <v>249</v>
      </c>
      <c r="EL217" s="86"/>
    </row>
    <row r="218" spans="1:142" ht="132.75" hidden="1" customHeight="1" outlineLevel="1">
      <c r="A218" s="260" t="s">
        <v>218</v>
      </c>
      <c r="B218" s="261" t="s">
        <v>2988</v>
      </c>
      <c r="C218" s="152"/>
      <c r="D218" s="262"/>
      <c r="E218" s="262"/>
      <c r="F218" s="263" t="s">
        <v>2989</v>
      </c>
      <c r="G218" s="263">
        <v>3.42</v>
      </c>
      <c r="H218" s="263">
        <v>3.42</v>
      </c>
      <c r="I218" s="263">
        <v>3.42</v>
      </c>
      <c r="J218" s="263">
        <v>3.42</v>
      </c>
      <c r="K218" s="263">
        <v>3.42</v>
      </c>
      <c r="L218" s="263">
        <v>3.42</v>
      </c>
      <c r="M218" s="263">
        <v>3.42</v>
      </c>
      <c r="N218" s="263">
        <v>3.42</v>
      </c>
      <c r="O218" s="263">
        <v>3.42</v>
      </c>
      <c r="P218" s="263">
        <v>3.42</v>
      </c>
      <c r="Q218" s="263" t="s">
        <v>2990</v>
      </c>
      <c r="R218" s="263">
        <v>3.42</v>
      </c>
      <c r="S218" s="263">
        <v>3.42</v>
      </c>
      <c r="T218" s="263">
        <v>3.42</v>
      </c>
      <c r="U218" s="263">
        <v>3.42</v>
      </c>
      <c r="V218" s="263">
        <v>3.42</v>
      </c>
      <c r="W218" s="263">
        <v>3.42</v>
      </c>
      <c r="X218" s="263">
        <v>3.42</v>
      </c>
      <c r="Y218" s="263">
        <v>3.42</v>
      </c>
      <c r="Z218" s="263">
        <v>3.42</v>
      </c>
      <c r="AA218" s="263">
        <v>3.42</v>
      </c>
      <c r="AB218" s="263">
        <v>3.42</v>
      </c>
      <c r="AC218" s="263">
        <v>3.42</v>
      </c>
      <c r="AD218" s="263">
        <v>3.42</v>
      </c>
      <c r="AE218" s="263">
        <v>3.42</v>
      </c>
      <c r="AF218" s="263">
        <v>3.42</v>
      </c>
      <c r="AG218" s="263">
        <v>3.42</v>
      </c>
      <c r="AH218" s="263">
        <v>3.42</v>
      </c>
      <c r="AI218" s="263">
        <v>3.42</v>
      </c>
      <c r="AJ218" s="263">
        <v>3.42</v>
      </c>
      <c r="AK218" s="263">
        <v>3.42</v>
      </c>
      <c r="AL218" s="263">
        <v>3.42</v>
      </c>
      <c r="AM218" s="263">
        <v>3.42</v>
      </c>
      <c r="AN218" s="263">
        <v>3.42</v>
      </c>
      <c r="AO218" s="263" t="s">
        <v>2991</v>
      </c>
      <c r="AP218" s="263">
        <v>3.42</v>
      </c>
      <c r="AQ218" s="263">
        <v>3.42</v>
      </c>
      <c r="AR218" s="263">
        <v>3.42</v>
      </c>
      <c r="AS218" s="263">
        <v>3.42</v>
      </c>
      <c r="AT218" s="263">
        <v>3.42</v>
      </c>
      <c r="AU218" s="263">
        <v>3.42</v>
      </c>
      <c r="AV218" s="263">
        <v>3.42</v>
      </c>
      <c r="AW218" s="263" t="s">
        <v>2992</v>
      </c>
      <c r="AX218" s="263">
        <v>3.42</v>
      </c>
      <c r="AY218" s="263">
        <v>3.42</v>
      </c>
      <c r="AZ218" s="263">
        <v>3.42</v>
      </c>
      <c r="BA218" s="263">
        <v>3.42</v>
      </c>
      <c r="BB218" s="263">
        <v>3.42</v>
      </c>
      <c r="BC218" s="263">
        <v>3.42</v>
      </c>
      <c r="BD218" s="263">
        <v>3.42</v>
      </c>
      <c r="BE218" s="263"/>
      <c r="BF218" s="263">
        <v>3.42</v>
      </c>
      <c r="BG218" s="263">
        <v>3.42</v>
      </c>
      <c r="BH218" s="263">
        <v>3.42</v>
      </c>
      <c r="BI218" s="263">
        <v>3.42</v>
      </c>
      <c r="BJ218" s="263">
        <v>3.42</v>
      </c>
      <c r="BK218" s="263">
        <v>3.42</v>
      </c>
      <c r="BL218" s="263">
        <v>3.42</v>
      </c>
      <c r="BM218" s="263" t="s">
        <v>2992</v>
      </c>
      <c r="BN218" s="263">
        <v>3.42</v>
      </c>
      <c r="BO218" s="263">
        <v>3.42</v>
      </c>
      <c r="BP218" s="263">
        <v>3.42</v>
      </c>
      <c r="BQ218" s="263">
        <v>3.42</v>
      </c>
      <c r="BR218" s="263">
        <v>3.42</v>
      </c>
      <c r="BS218" s="266"/>
      <c r="BT218" s="222"/>
      <c r="CD218" s="86" t="e">
        <f t="shared" si="288"/>
        <v>#VALUE!</v>
      </c>
      <c r="EH218" s="86" t="e">
        <f t="shared" si="289"/>
        <v>#VALUE!</v>
      </c>
    </row>
    <row r="219" spans="1:142" ht="20.100000000000001" customHeight="1" collapsed="1">
      <c r="A219" s="774" t="s">
        <v>2993</v>
      </c>
      <c r="B219" s="774"/>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245"/>
      <c r="BT219" s="222"/>
    </row>
    <row r="220" spans="1:142" ht="26.25" customHeight="1">
      <c r="A220" s="775" t="s">
        <v>2994</v>
      </c>
      <c r="B220" s="776"/>
      <c r="C220" s="776"/>
      <c r="D220" s="776"/>
      <c r="E220" s="776"/>
      <c r="F220" s="776"/>
      <c r="G220" s="776"/>
      <c r="H220" s="776"/>
      <c r="I220" s="776"/>
      <c r="J220" s="776"/>
      <c r="K220" s="776"/>
      <c r="L220" s="776"/>
      <c r="M220" s="776"/>
      <c r="N220" s="776"/>
      <c r="O220" s="776"/>
      <c r="P220" s="776"/>
      <c r="Q220" s="776"/>
      <c r="R220" s="776"/>
      <c r="S220" s="776"/>
      <c r="T220" s="776"/>
      <c r="U220" s="776"/>
      <c r="V220" s="776"/>
      <c r="W220" s="776"/>
      <c r="X220" s="776"/>
      <c r="Y220" s="776"/>
      <c r="Z220" s="776"/>
      <c r="AA220" s="776"/>
      <c r="AB220" s="776"/>
      <c r="AC220" s="776"/>
      <c r="AD220" s="776"/>
      <c r="AE220" s="776"/>
      <c r="AF220" s="776"/>
      <c r="AG220" s="776"/>
      <c r="AH220" s="776"/>
      <c r="AI220" s="776"/>
      <c r="AJ220" s="776"/>
      <c r="AK220" s="776"/>
      <c r="AL220" s="776"/>
      <c r="AM220" s="776"/>
      <c r="AN220" s="776"/>
      <c r="AO220" s="776"/>
      <c r="AP220" s="776"/>
      <c r="AQ220" s="776"/>
      <c r="AR220" s="776"/>
      <c r="AS220" s="776"/>
      <c r="AT220" s="776"/>
      <c r="AU220" s="776"/>
      <c r="AV220" s="776"/>
      <c r="AW220" s="776"/>
      <c r="AX220" s="776"/>
      <c r="AY220" s="776"/>
      <c r="AZ220" s="776"/>
      <c r="BA220" s="776"/>
      <c r="BB220" s="776"/>
      <c r="BC220" s="776"/>
      <c r="BD220" s="776"/>
      <c r="BE220" s="776"/>
      <c r="BF220" s="776"/>
      <c r="BG220" s="776"/>
      <c r="BH220" s="776"/>
      <c r="BI220" s="776"/>
      <c r="BJ220" s="776"/>
      <c r="BK220" s="776"/>
      <c r="BL220" s="776"/>
      <c r="BM220" s="776"/>
      <c r="BN220" s="776"/>
      <c r="BO220" s="776"/>
      <c r="BP220" s="776"/>
      <c r="BQ220" s="776"/>
      <c r="BR220" s="776"/>
      <c r="BS220" s="776"/>
      <c r="BT220" s="244"/>
    </row>
    <row r="221" spans="1:142" ht="24.75" customHeight="1">
      <c r="A221" s="775" t="s">
        <v>2995</v>
      </c>
      <c r="B221" s="776"/>
      <c r="C221" s="776"/>
      <c r="D221" s="776"/>
      <c r="E221" s="776"/>
      <c r="F221" s="776"/>
      <c r="G221" s="776"/>
      <c r="H221" s="776"/>
      <c r="I221" s="776"/>
      <c r="J221" s="776"/>
      <c r="K221" s="776"/>
      <c r="L221" s="776"/>
      <c r="M221" s="776"/>
      <c r="N221" s="776"/>
      <c r="O221" s="776"/>
      <c r="P221" s="776"/>
      <c r="Q221" s="776"/>
      <c r="R221" s="776"/>
      <c r="S221" s="776"/>
      <c r="T221" s="776"/>
      <c r="U221" s="776"/>
      <c r="V221" s="776"/>
      <c r="W221" s="776"/>
      <c r="X221" s="776"/>
      <c r="Y221" s="776"/>
      <c r="Z221" s="776"/>
      <c r="AA221" s="776"/>
      <c r="AB221" s="776"/>
      <c r="AC221" s="776"/>
      <c r="AD221" s="776"/>
      <c r="AE221" s="776"/>
      <c r="AF221" s="776"/>
      <c r="AG221" s="776"/>
      <c r="AH221" s="776"/>
      <c r="AI221" s="776"/>
      <c r="AJ221" s="776"/>
      <c r="AK221" s="776"/>
      <c r="AL221" s="776"/>
      <c r="AM221" s="776"/>
      <c r="AN221" s="776"/>
      <c r="AO221" s="776"/>
      <c r="AP221" s="776"/>
      <c r="AQ221" s="776"/>
      <c r="AR221" s="776"/>
      <c r="AS221" s="776"/>
      <c r="AT221" s="776"/>
      <c r="AU221" s="776"/>
      <c r="AV221" s="776"/>
      <c r="AW221" s="776"/>
      <c r="AX221" s="776"/>
      <c r="AY221" s="776"/>
      <c r="AZ221" s="776"/>
      <c r="BA221" s="776"/>
      <c r="BB221" s="776"/>
      <c r="BC221" s="776"/>
      <c r="BD221" s="776"/>
      <c r="BE221" s="776"/>
      <c r="BF221" s="776"/>
      <c r="BG221" s="776"/>
      <c r="BH221" s="776"/>
      <c r="BI221" s="776"/>
      <c r="BJ221" s="776"/>
      <c r="BK221" s="776"/>
      <c r="BL221" s="776"/>
      <c r="BM221" s="776"/>
      <c r="BN221" s="776"/>
      <c r="BO221" s="776"/>
      <c r="BP221" s="776"/>
      <c r="BQ221" s="776"/>
      <c r="BR221" s="776"/>
      <c r="BS221" s="776"/>
      <c r="BT221" s="155"/>
    </row>
    <row r="222" spans="1:142" ht="20.100000000000001" customHeight="1">
      <c r="A222" s="770" t="s">
        <v>2996</v>
      </c>
      <c r="B222" s="770"/>
      <c r="C222" s="770"/>
      <c r="D222" s="770"/>
      <c r="E222" s="770"/>
      <c r="F222" s="770"/>
      <c r="G222" s="770"/>
      <c r="H222" s="770"/>
      <c r="I222" s="770"/>
      <c r="J222" s="770"/>
      <c r="K222" s="770"/>
      <c r="L222" s="770"/>
      <c r="M222" s="770"/>
      <c r="N222" s="770"/>
      <c r="O222" s="770"/>
      <c r="P222" s="770"/>
      <c r="Q222" s="770"/>
      <c r="R222" s="770"/>
      <c r="S222" s="770"/>
      <c r="T222" s="770"/>
      <c r="U222" s="770"/>
      <c r="V222" s="770"/>
      <c r="W222" s="770"/>
      <c r="X222" s="770"/>
      <c r="Y222" s="770"/>
      <c r="Z222" s="770"/>
      <c r="AA222" s="770"/>
      <c r="AB222" s="770"/>
      <c r="AC222" s="770"/>
      <c r="AD222" s="770"/>
      <c r="AE222" s="770"/>
      <c r="AF222" s="770"/>
      <c r="AG222" s="770"/>
      <c r="AH222" s="770"/>
      <c r="AI222" s="770"/>
      <c r="AJ222" s="770"/>
      <c r="AK222" s="770"/>
      <c r="AL222" s="770"/>
      <c r="AM222" s="770"/>
      <c r="AN222" s="770"/>
      <c r="AO222" s="770"/>
      <c r="AP222" s="770"/>
      <c r="AQ222" s="770"/>
      <c r="AR222" s="770"/>
      <c r="AS222" s="770"/>
      <c r="AT222" s="770"/>
      <c r="AU222" s="770"/>
      <c r="AV222" s="770"/>
      <c r="AW222" s="770"/>
      <c r="AX222" s="770"/>
      <c r="AY222" s="770"/>
      <c r="AZ222" s="770"/>
      <c r="BA222" s="770"/>
      <c r="BB222" s="770"/>
      <c r="BC222" s="770"/>
      <c r="BD222" s="770"/>
      <c r="BE222" s="770"/>
      <c r="BF222" s="770"/>
      <c r="BG222" s="770"/>
      <c r="BH222" s="770"/>
      <c r="BI222" s="770"/>
      <c r="BJ222" s="770"/>
      <c r="BK222" s="770"/>
      <c r="BL222" s="770"/>
      <c r="BM222" s="770"/>
      <c r="BN222" s="770"/>
      <c r="BO222" s="770"/>
      <c r="BP222" s="770"/>
      <c r="BQ222" s="770"/>
      <c r="BR222" s="770"/>
      <c r="BS222" s="770"/>
      <c r="BT222" s="244"/>
    </row>
    <row r="223" spans="1:142" ht="20.100000000000001" customHeight="1">
      <c r="A223" s="770" t="s">
        <v>2997</v>
      </c>
      <c r="B223" s="770"/>
      <c r="C223" s="770"/>
      <c r="D223" s="770"/>
      <c r="E223" s="770"/>
      <c r="F223" s="770"/>
      <c r="G223" s="770"/>
      <c r="H223" s="770"/>
      <c r="I223" s="770"/>
      <c r="J223" s="770"/>
      <c r="K223" s="770"/>
      <c r="L223" s="770"/>
      <c r="M223" s="770"/>
      <c r="N223" s="770"/>
      <c r="O223" s="770"/>
      <c r="P223" s="770"/>
      <c r="Q223" s="770"/>
      <c r="R223" s="770"/>
      <c r="S223" s="770"/>
      <c r="T223" s="770"/>
      <c r="U223" s="770"/>
      <c r="V223" s="770"/>
      <c r="W223" s="770"/>
      <c r="X223" s="770"/>
      <c r="Y223" s="770"/>
      <c r="Z223" s="770"/>
      <c r="AA223" s="770"/>
      <c r="AB223" s="770"/>
      <c r="AC223" s="770"/>
      <c r="AD223" s="770"/>
      <c r="AE223" s="770"/>
      <c r="AF223" s="770"/>
      <c r="AG223" s="770"/>
      <c r="AH223" s="770"/>
      <c r="AI223" s="770"/>
      <c r="AJ223" s="770"/>
      <c r="AK223" s="770"/>
      <c r="AL223" s="770"/>
      <c r="AM223" s="770"/>
      <c r="AN223" s="770"/>
      <c r="AO223" s="770"/>
      <c r="AP223" s="770"/>
      <c r="AQ223" s="770"/>
      <c r="AR223" s="770"/>
      <c r="AS223" s="770"/>
      <c r="AT223" s="770"/>
      <c r="AU223" s="770"/>
      <c r="AV223" s="770"/>
      <c r="AW223" s="770"/>
      <c r="AX223" s="770"/>
      <c r="AY223" s="770"/>
      <c r="AZ223" s="770"/>
      <c r="BA223" s="770"/>
      <c r="BB223" s="770"/>
      <c r="BC223" s="770"/>
      <c r="BD223" s="770"/>
      <c r="BE223" s="770"/>
      <c r="BF223" s="770"/>
      <c r="BG223" s="770"/>
      <c r="BH223" s="770"/>
      <c r="BI223" s="770"/>
      <c r="BJ223" s="770"/>
      <c r="BK223" s="770"/>
      <c r="BL223" s="770"/>
      <c r="BM223" s="770"/>
      <c r="BN223" s="770"/>
      <c r="BO223" s="770"/>
      <c r="BP223" s="770"/>
      <c r="BQ223" s="770"/>
      <c r="BR223" s="770"/>
      <c r="BS223" s="770"/>
      <c r="BT223" s="244"/>
    </row>
    <row r="224" spans="1:142" ht="65.25" customHeight="1">
      <c r="A224" s="775" t="s">
        <v>2998</v>
      </c>
      <c r="B224" s="776"/>
      <c r="C224" s="776"/>
      <c r="D224" s="776"/>
      <c r="E224" s="776"/>
      <c r="F224" s="776"/>
      <c r="G224" s="776"/>
      <c r="H224" s="776"/>
      <c r="I224" s="776"/>
      <c r="J224" s="776"/>
      <c r="K224" s="776"/>
      <c r="L224" s="776"/>
      <c r="M224" s="776"/>
      <c r="N224" s="776"/>
      <c r="O224" s="776"/>
      <c r="P224" s="776"/>
      <c r="Q224" s="776"/>
      <c r="R224" s="776"/>
      <c r="S224" s="776"/>
      <c r="T224" s="776"/>
      <c r="U224" s="776"/>
      <c r="V224" s="776"/>
      <c r="W224" s="776"/>
      <c r="X224" s="776"/>
      <c r="Y224" s="776"/>
      <c r="Z224" s="776"/>
      <c r="AA224" s="776"/>
      <c r="AB224" s="776"/>
      <c r="AC224" s="776"/>
      <c r="AD224" s="776"/>
      <c r="AE224" s="776"/>
      <c r="AF224" s="776"/>
      <c r="AG224" s="776"/>
      <c r="AH224" s="776"/>
      <c r="AI224" s="776"/>
      <c r="AJ224" s="776"/>
      <c r="AK224" s="776"/>
      <c r="AL224" s="776"/>
      <c r="AM224" s="776"/>
      <c r="AN224" s="776"/>
      <c r="AO224" s="776"/>
      <c r="AP224" s="776"/>
      <c r="AQ224" s="776"/>
      <c r="AR224" s="776"/>
      <c r="AS224" s="776"/>
      <c r="AT224" s="776"/>
      <c r="AU224" s="776"/>
      <c r="AV224" s="776"/>
      <c r="AW224" s="776"/>
      <c r="AX224" s="776"/>
      <c r="AY224" s="776"/>
      <c r="AZ224" s="776"/>
      <c r="BA224" s="776"/>
      <c r="BB224" s="776"/>
      <c r="BC224" s="776"/>
      <c r="BD224" s="776"/>
      <c r="BE224" s="776"/>
      <c r="BF224" s="776"/>
      <c r="BG224" s="776"/>
      <c r="BH224" s="776"/>
      <c r="BI224" s="776"/>
      <c r="BJ224" s="776"/>
      <c r="BK224" s="776"/>
      <c r="BL224" s="776"/>
      <c r="BM224" s="776"/>
      <c r="BN224" s="776"/>
      <c r="BO224" s="776"/>
      <c r="BP224" s="776"/>
      <c r="BQ224" s="776"/>
      <c r="BR224" s="776"/>
      <c r="BS224" s="776"/>
      <c r="BT224" s="244"/>
    </row>
    <row r="225" spans="1:72" ht="28.5" customHeight="1">
      <c r="A225" s="770" t="s">
        <v>2999</v>
      </c>
      <c r="B225" s="770"/>
      <c r="C225" s="770"/>
      <c r="D225" s="770"/>
      <c r="E225" s="770"/>
      <c r="F225" s="770"/>
      <c r="G225" s="770"/>
      <c r="H225" s="770"/>
      <c r="I225" s="770"/>
      <c r="J225" s="770"/>
      <c r="K225" s="770"/>
      <c r="L225" s="770"/>
      <c r="M225" s="770"/>
      <c r="N225" s="770"/>
      <c r="O225" s="770"/>
      <c r="P225" s="770"/>
      <c r="Q225" s="770"/>
      <c r="R225" s="770"/>
      <c r="S225" s="770"/>
      <c r="T225" s="770"/>
      <c r="U225" s="770"/>
      <c r="V225" s="770"/>
      <c r="W225" s="770"/>
      <c r="X225" s="770"/>
      <c r="Y225" s="770"/>
      <c r="Z225" s="770"/>
      <c r="AA225" s="770"/>
      <c r="AB225" s="770"/>
      <c r="AC225" s="770"/>
      <c r="AD225" s="770"/>
      <c r="AE225" s="770"/>
      <c r="AF225" s="770"/>
      <c r="AG225" s="770"/>
      <c r="AH225" s="770"/>
      <c r="AI225" s="770"/>
      <c r="AJ225" s="770"/>
      <c r="AK225" s="770"/>
      <c r="AL225" s="770"/>
      <c r="AM225" s="770"/>
      <c r="AN225" s="770"/>
      <c r="AO225" s="770"/>
      <c r="AP225" s="770"/>
      <c r="AQ225" s="770"/>
      <c r="AR225" s="770"/>
      <c r="AS225" s="770"/>
      <c r="AT225" s="770"/>
      <c r="AU225" s="770"/>
      <c r="AV225" s="770"/>
      <c r="AW225" s="770"/>
      <c r="AX225" s="770"/>
      <c r="AY225" s="770"/>
      <c r="AZ225" s="770"/>
      <c r="BA225" s="770"/>
      <c r="BB225" s="770"/>
      <c r="BC225" s="770"/>
      <c r="BD225" s="770"/>
      <c r="BE225" s="770"/>
      <c r="BF225" s="770"/>
      <c r="BG225" s="770"/>
      <c r="BH225" s="770"/>
      <c r="BI225" s="770"/>
      <c r="BJ225" s="770"/>
      <c r="BK225" s="770"/>
      <c r="BL225" s="770"/>
      <c r="BM225" s="770"/>
      <c r="BN225" s="770"/>
      <c r="BO225" s="770"/>
      <c r="BP225" s="770"/>
      <c r="BQ225" s="770"/>
      <c r="BR225" s="770"/>
      <c r="BS225" s="770"/>
      <c r="BT225" s="244"/>
    </row>
    <row r="226" spans="1:72" ht="21" hidden="1" customHeight="1" outlineLevel="1">
      <c r="A226" s="770"/>
      <c r="B226" s="770"/>
      <c r="C226" s="770"/>
      <c r="D226" s="770"/>
      <c r="E226" s="770"/>
      <c r="F226" s="770"/>
      <c r="G226" s="770"/>
      <c r="H226" s="770"/>
      <c r="I226" s="770"/>
      <c r="J226" s="770"/>
      <c r="K226" s="770"/>
      <c r="L226" s="770"/>
      <c r="M226" s="770"/>
      <c r="N226" s="770"/>
      <c r="O226" s="770"/>
      <c r="P226" s="770"/>
      <c r="Q226" s="770"/>
      <c r="R226" s="770"/>
      <c r="S226" s="770"/>
      <c r="T226" s="770"/>
      <c r="U226" s="770"/>
      <c r="V226" s="770"/>
      <c r="W226" s="770"/>
      <c r="X226" s="770"/>
      <c r="Y226" s="770"/>
      <c r="Z226" s="770"/>
      <c r="AA226" s="770"/>
      <c r="AB226" s="770"/>
      <c r="AC226" s="770"/>
      <c r="AD226" s="770"/>
      <c r="AE226" s="770"/>
      <c r="AF226" s="770"/>
      <c r="AG226" s="770"/>
      <c r="AH226" s="770"/>
      <c r="AI226" s="770"/>
      <c r="AJ226" s="770"/>
      <c r="AK226" s="770"/>
      <c r="AL226" s="770"/>
      <c r="AM226" s="770"/>
      <c r="AN226" s="770"/>
      <c r="AO226" s="770"/>
      <c r="AP226" s="770"/>
      <c r="AQ226" s="770"/>
      <c r="AR226" s="770"/>
      <c r="AS226" s="770"/>
      <c r="AT226" s="770"/>
      <c r="AU226" s="770"/>
      <c r="AV226" s="770"/>
      <c r="AW226" s="770"/>
      <c r="AX226" s="770"/>
      <c r="AY226" s="770"/>
      <c r="AZ226" s="770"/>
      <c r="BA226" s="770"/>
      <c r="BB226" s="770"/>
      <c r="BC226" s="770"/>
      <c r="BD226" s="770"/>
      <c r="BE226" s="770"/>
      <c r="BF226" s="770"/>
      <c r="BG226" s="770"/>
      <c r="BH226" s="770"/>
      <c r="BI226" s="770"/>
      <c r="BJ226" s="770"/>
      <c r="BK226" s="770"/>
      <c r="BL226" s="770"/>
      <c r="BM226" s="770"/>
      <c r="BN226" s="770"/>
      <c r="BO226" s="770"/>
      <c r="BP226" s="770"/>
      <c r="BQ226" s="770"/>
      <c r="BR226" s="770"/>
      <c r="BS226" s="770"/>
      <c r="BT226" s="244"/>
    </row>
    <row r="227" spans="1:72" ht="27.75" customHeight="1" collapsed="1">
      <c r="A227" s="770"/>
      <c r="B227" s="770"/>
      <c r="C227" s="770"/>
      <c r="D227" s="770"/>
      <c r="E227" s="770"/>
      <c r="F227" s="770"/>
      <c r="G227" s="770"/>
      <c r="H227" s="770"/>
      <c r="I227" s="770"/>
      <c r="J227" s="770"/>
      <c r="K227" s="770"/>
      <c r="L227" s="770"/>
      <c r="M227" s="770"/>
      <c r="N227" s="770"/>
      <c r="O227" s="770"/>
      <c r="P227" s="770"/>
      <c r="Q227" s="770"/>
      <c r="R227" s="770"/>
      <c r="S227" s="770"/>
      <c r="T227" s="770"/>
      <c r="U227" s="770"/>
      <c r="V227" s="770"/>
      <c r="W227" s="770"/>
      <c r="X227" s="770"/>
      <c r="Y227" s="770"/>
      <c r="Z227" s="770"/>
      <c r="AA227" s="770"/>
      <c r="AB227" s="770"/>
      <c r="AC227" s="770"/>
      <c r="AD227" s="770"/>
      <c r="AE227" s="770"/>
      <c r="AF227" s="770"/>
      <c r="AG227" s="770"/>
      <c r="AH227" s="770"/>
      <c r="AI227" s="770"/>
      <c r="AJ227" s="770"/>
      <c r="AK227" s="770"/>
      <c r="AL227" s="770"/>
      <c r="AM227" s="770"/>
      <c r="AN227" s="770"/>
      <c r="AO227" s="770"/>
      <c r="AP227" s="770"/>
      <c r="AQ227" s="770"/>
      <c r="AR227" s="770"/>
      <c r="AS227" s="770"/>
      <c r="AT227" s="770"/>
      <c r="AU227" s="770"/>
      <c r="AV227" s="770"/>
      <c r="AW227" s="770"/>
      <c r="AX227" s="770"/>
      <c r="AY227" s="770"/>
      <c r="AZ227" s="770"/>
      <c r="BA227" s="770"/>
      <c r="BB227" s="770"/>
      <c r="BC227" s="770"/>
      <c r="BD227" s="770"/>
      <c r="BE227" s="770"/>
      <c r="BF227" s="770"/>
      <c r="BG227" s="770"/>
      <c r="BH227" s="770"/>
      <c r="BI227" s="770"/>
      <c r="BJ227" s="770"/>
      <c r="BK227" s="770"/>
      <c r="BL227" s="770"/>
      <c r="BM227" s="770"/>
      <c r="BN227" s="770"/>
      <c r="BO227" s="770"/>
      <c r="BP227" s="770"/>
      <c r="BQ227" s="770"/>
      <c r="BR227" s="770"/>
      <c r="BS227" s="770"/>
      <c r="BT227" s="244"/>
    </row>
    <row r="228" spans="1:72" ht="29.25" customHeight="1">
      <c r="A228" s="771"/>
      <c r="B228" s="772"/>
      <c r="C228" s="772"/>
      <c r="D228" s="772"/>
      <c r="E228" s="772"/>
      <c r="F228" s="772"/>
      <c r="G228" s="772"/>
      <c r="H228" s="772"/>
      <c r="I228" s="772"/>
      <c r="J228" s="772"/>
      <c r="K228" s="772"/>
      <c r="L228" s="772"/>
      <c r="M228" s="772"/>
      <c r="N228" s="772"/>
      <c r="O228" s="772"/>
      <c r="P228" s="772"/>
      <c r="Q228" s="772"/>
      <c r="R228" s="772"/>
      <c r="S228" s="772"/>
      <c r="T228" s="772"/>
      <c r="U228" s="772"/>
      <c r="V228" s="772"/>
      <c r="W228" s="772"/>
      <c r="X228" s="772"/>
      <c r="Y228" s="772"/>
      <c r="Z228" s="772"/>
      <c r="AA228" s="772"/>
      <c r="AB228" s="772"/>
      <c r="AC228" s="772"/>
      <c r="AD228" s="772"/>
      <c r="AE228" s="772"/>
      <c r="AF228" s="772"/>
      <c r="AG228" s="772"/>
      <c r="AH228" s="772"/>
      <c r="AI228" s="772"/>
      <c r="AJ228" s="772"/>
      <c r="AK228" s="772"/>
      <c r="AL228" s="772"/>
      <c r="AM228" s="772"/>
      <c r="AN228" s="772"/>
      <c r="AO228" s="772"/>
      <c r="AP228" s="772"/>
      <c r="AQ228" s="772"/>
      <c r="AR228" s="772"/>
      <c r="AS228" s="772"/>
      <c r="AT228" s="772"/>
      <c r="AU228" s="772"/>
      <c r="AV228" s="772"/>
      <c r="AW228" s="772"/>
      <c r="AX228" s="772"/>
      <c r="AY228" s="772"/>
      <c r="AZ228" s="772"/>
      <c r="BA228" s="772"/>
      <c r="BB228" s="772"/>
      <c r="BC228" s="772"/>
      <c r="BD228" s="772"/>
      <c r="BE228" s="772"/>
      <c r="BF228" s="772"/>
      <c r="BG228" s="772"/>
      <c r="BH228" s="772"/>
      <c r="BI228" s="772"/>
      <c r="BJ228" s="772"/>
      <c r="BK228" s="772"/>
      <c r="BL228" s="772"/>
      <c r="BM228" s="772"/>
      <c r="BN228" s="772"/>
      <c r="BO228" s="772"/>
      <c r="BP228" s="772"/>
      <c r="BQ228" s="772"/>
      <c r="BR228" s="772"/>
      <c r="BS228" s="772"/>
      <c r="BT228" s="155"/>
    </row>
    <row r="229" spans="1:72" ht="22.5" customHeight="1">
      <c r="A229" s="770"/>
      <c r="B229" s="770"/>
      <c r="C229" s="770"/>
      <c r="D229" s="770"/>
      <c r="E229" s="770"/>
      <c r="F229" s="770"/>
      <c r="G229" s="770"/>
      <c r="H229" s="770"/>
      <c r="I229" s="770"/>
      <c r="J229" s="770"/>
      <c r="K229" s="770"/>
      <c r="L229" s="770"/>
      <c r="M229" s="770"/>
      <c r="N229" s="770"/>
      <c r="O229" s="770"/>
      <c r="P229" s="770"/>
      <c r="Q229" s="770"/>
      <c r="R229" s="770"/>
      <c r="S229" s="770"/>
      <c r="T229" s="770"/>
      <c r="U229" s="770"/>
      <c r="V229" s="770"/>
      <c r="W229" s="770"/>
      <c r="X229" s="770"/>
      <c r="Y229" s="770"/>
      <c r="Z229" s="770"/>
      <c r="AA229" s="770"/>
      <c r="AB229" s="770"/>
      <c r="AC229" s="770"/>
      <c r="AD229" s="770"/>
      <c r="AE229" s="770"/>
      <c r="AF229" s="770"/>
      <c r="AG229" s="770"/>
      <c r="AH229" s="770"/>
      <c r="AI229" s="770"/>
      <c r="AJ229" s="770"/>
      <c r="AK229" s="770"/>
      <c r="AL229" s="770"/>
      <c r="AM229" s="770"/>
      <c r="AN229" s="770"/>
      <c r="AO229" s="770"/>
      <c r="AP229" s="770"/>
      <c r="AQ229" s="770"/>
      <c r="AR229" s="770"/>
      <c r="AS229" s="770"/>
      <c r="AT229" s="770"/>
      <c r="AU229" s="770"/>
      <c r="AV229" s="770"/>
      <c r="AW229" s="770"/>
      <c r="AX229" s="770"/>
      <c r="AY229" s="770"/>
      <c r="AZ229" s="770"/>
      <c r="BA229" s="770"/>
      <c r="BB229" s="770"/>
      <c r="BC229" s="770"/>
      <c r="BD229" s="770"/>
      <c r="BE229" s="770"/>
      <c r="BF229" s="770"/>
      <c r="BG229" s="770"/>
      <c r="BH229" s="770"/>
      <c r="BI229" s="770"/>
      <c r="BJ229" s="770"/>
      <c r="BK229" s="770"/>
      <c r="BL229" s="770"/>
      <c r="BM229" s="770"/>
      <c r="BN229" s="770"/>
      <c r="BO229" s="770"/>
      <c r="BP229" s="770"/>
      <c r="BQ229" s="770"/>
      <c r="BR229" s="770"/>
      <c r="BS229" s="770"/>
      <c r="BT229" s="244"/>
    </row>
    <row r="230" spans="1:72" ht="32.25" customHeight="1">
      <c r="A230" s="770"/>
      <c r="B230" s="770"/>
      <c r="C230" s="770"/>
      <c r="D230" s="770"/>
      <c r="E230" s="770"/>
      <c r="F230" s="770"/>
      <c r="G230" s="770"/>
      <c r="H230" s="770"/>
      <c r="I230" s="770"/>
      <c r="J230" s="770"/>
      <c r="K230" s="770"/>
      <c r="L230" s="770"/>
      <c r="M230" s="770"/>
      <c r="N230" s="770"/>
      <c r="O230" s="770"/>
      <c r="P230" s="770"/>
      <c r="Q230" s="770"/>
      <c r="R230" s="770"/>
      <c r="S230" s="770"/>
      <c r="T230" s="770"/>
      <c r="U230" s="770"/>
      <c r="V230" s="770"/>
      <c r="W230" s="770"/>
      <c r="X230" s="770"/>
      <c r="Y230" s="770"/>
      <c r="Z230" s="770"/>
      <c r="AA230" s="770"/>
      <c r="AB230" s="770"/>
      <c r="AC230" s="770"/>
      <c r="AD230" s="770"/>
      <c r="AE230" s="770"/>
      <c r="AF230" s="770"/>
      <c r="AG230" s="770"/>
      <c r="AH230" s="770"/>
      <c r="AI230" s="770"/>
      <c r="AJ230" s="770"/>
      <c r="AK230" s="770"/>
      <c r="AL230" s="770"/>
      <c r="AM230" s="770"/>
      <c r="AN230" s="770"/>
      <c r="AO230" s="770"/>
      <c r="AP230" s="770"/>
      <c r="AQ230" s="770"/>
      <c r="AR230" s="770"/>
      <c r="AS230" s="770"/>
      <c r="AT230" s="770"/>
      <c r="AU230" s="770"/>
      <c r="AV230" s="770"/>
      <c r="AW230" s="770"/>
      <c r="AX230" s="770"/>
      <c r="AY230" s="770"/>
      <c r="AZ230" s="770"/>
      <c r="BA230" s="770"/>
      <c r="BB230" s="770"/>
      <c r="BC230" s="770"/>
      <c r="BD230" s="770"/>
      <c r="BE230" s="770"/>
      <c r="BF230" s="770"/>
      <c r="BG230" s="770"/>
      <c r="BH230" s="770"/>
      <c r="BI230" s="770"/>
      <c r="BJ230" s="770"/>
      <c r="BK230" s="770"/>
      <c r="BL230" s="770"/>
      <c r="BM230" s="770"/>
      <c r="BN230" s="770"/>
      <c r="BO230" s="770"/>
      <c r="BP230" s="770"/>
      <c r="BQ230" s="770"/>
      <c r="BR230" s="770"/>
      <c r="BS230" s="770"/>
      <c r="BT230" s="244"/>
    </row>
    <row r="231" spans="1:72" ht="54.75" customHeight="1">
      <c r="A231" s="770"/>
      <c r="B231" s="770"/>
      <c r="C231" s="770"/>
      <c r="D231" s="770"/>
      <c r="E231" s="770"/>
      <c r="F231" s="770"/>
      <c r="G231" s="770"/>
      <c r="H231" s="770"/>
      <c r="I231" s="770"/>
      <c r="J231" s="770"/>
      <c r="K231" s="770"/>
      <c r="L231" s="770"/>
      <c r="M231" s="770"/>
      <c r="N231" s="770"/>
      <c r="O231" s="770"/>
      <c r="P231" s="770"/>
      <c r="Q231" s="770"/>
      <c r="R231" s="770"/>
      <c r="S231" s="770"/>
      <c r="T231" s="770"/>
      <c r="U231" s="770"/>
      <c r="V231" s="770"/>
      <c r="W231" s="770"/>
      <c r="X231" s="770"/>
      <c r="Y231" s="770"/>
      <c r="Z231" s="770"/>
      <c r="AA231" s="770"/>
      <c r="AB231" s="770"/>
      <c r="AC231" s="770"/>
      <c r="AD231" s="770"/>
      <c r="AE231" s="770"/>
      <c r="AF231" s="770"/>
      <c r="AG231" s="770"/>
      <c r="AH231" s="770"/>
      <c r="AI231" s="770"/>
      <c r="AJ231" s="770"/>
      <c r="AK231" s="770"/>
      <c r="AL231" s="770"/>
      <c r="AM231" s="770"/>
      <c r="AN231" s="770"/>
      <c r="AO231" s="770"/>
      <c r="AP231" s="770"/>
      <c r="AQ231" s="770"/>
      <c r="AR231" s="770"/>
      <c r="AS231" s="770"/>
      <c r="AT231" s="770"/>
      <c r="AU231" s="770"/>
      <c r="AV231" s="770"/>
      <c r="AW231" s="770"/>
      <c r="AX231" s="770"/>
      <c r="AY231" s="770"/>
      <c r="AZ231" s="770"/>
      <c r="BA231" s="770"/>
      <c r="BB231" s="770"/>
      <c r="BC231" s="770"/>
      <c r="BD231" s="770"/>
      <c r="BE231" s="770"/>
      <c r="BF231" s="770"/>
      <c r="BG231" s="770"/>
      <c r="BH231" s="770"/>
      <c r="BI231" s="770"/>
      <c r="BJ231" s="770"/>
      <c r="BK231" s="770"/>
      <c r="BL231" s="770"/>
      <c r="BM231" s="770"/>
      <c r="BN231" s="770"/>
      <c r="BO231" s="770"/>
      <c r="BP231" s="770"/>
      <c r="BQ231" s="770"/>
      <c r="BR231" s="770"/>
      <c r="BS231" s="770"/>
      <c r="BT231" s="244"/>
    </row>
    <row r="232" spans="1:72" ht="20.25" customHeight="1">
      <c r="A232" s="770"/>
      <c r="B232" s="770"/>
      <c r="C232" s="770"/>
      <c r="D232" s="770"/>
      <c r="E232" s="770"/>
      <c r="F232" s="770"/>
      <c r="G232" s="770"/>
      <c r="H232" s="770"/>
      <c r="I232" s="770"/>
      <c r="J232" s="770"/>
      <c r="K232" s="770"/>
      <c r="L232" s="770"/>
      <c r="M232" s="770"/>
      <c r="N232" s="770"/>
      <c r="O232" s="770"/>
      <c r="P232" s="770"/>
      <c r="Q232" s="770"/>
      <c r="R232" s="770"/>
      <c r="S232" s="770"/>
      <c r="T232" s="770"/>
      <c r="U232" s="770"/>
      <c r="V232" s="770"/>
      <c r="W232" s="770"/>
      <c r="X232" s="770"/>
      <c r="Y232" s="770"/>
      <c r="Z232" s="770"/>
      <c r="AA232" s="770"/>
      <c r="AB232" s="770"/>
      <c r="AC232" s="770"/>
      <c r="AD232" s="770"/>
      <c r="AE232" s="770"/>
      <c r="AF232" s="770"/>
      <c r="AG232" s="770"/>
      <c r="AH232" s="770"/>
      <c r="AI232" s="770"/>
      <c r="AJ232" s="770"/>
      <c r="AK232" s="770"/>
      <c r="AL232" s="770"/>
      <c r="AM232" s="770"/>
      <c r="AN232" s="770"/>
      <c r="AO232" s="770"/>
      <c r="AP232" s="770"/>
      <c r="AQ232" s="770"/>
      <c r="AR232" s="770"/>
      <c r="AS232" s="770"/>
      <c r="AT232" s="770"/>
      <c r="AU232" s="770"/>
      <c r="AV232" s="770"/>
      <c r="AW232" s="770"/>
      <c r="AX232" s="770"/>
      <c r="AY232" s="770"/>
      <c r="AZ232" s="770"/>
      <c r="BA232" s="770"/>
      <c r="BB232" s="770"/>
      <c r="BC232" s="770"/>
      <c r="BD232" s="770"/>
      <c r="BE232" s="770"/>
      <c r="BF232" s="770"/>
      <c r="BG232" s="770"/>
      <c r="BH232" s="770"/>
      <c r="BI232" s="770"/>
      <c r="BJ232" s="770"/>
      <c r="BK232" s="770"/>
      <c r="BL232" s="770"/>
      <c r="BM232" s="770"/>
      <c r="BN232" s="770"/>
      <c r="BO232" s="770"/>
      <c r="BP232" s="770"/>
      <c r="BQ232" s="770"/>
      <c r="BR232" s="770"/>
      <c r="BS232" s="770"/>
      <c r="BT232" s="244"/>
    </row>
    <row r="233" spans="1:72" ht="30" customHeight="1">
      <c r="A233" s="770"/>
      <c r="B233" s="770"/>
      <c r="C233" s="770"/>
      <c r="D233" s="770"/>
      <c r="E233" s="770"/>
      <c r="F233" s="770"/>
      <c r="G233" s="770"/>
      <c r="H233" s="770"/>
      <c r="I233" s="770"/>
      <c r="J233" s="770"/>
      <c r="K233" s="770"/>
      <c r="L233" s="770"/>
      <c r="M233" s="770"/>
      <c r="N233" s="770"/>
      <c r="O233" s="770"/>
      <c r="P233" s="770"/>
      <c r="Q233" s="770"/>
      <c r="R233" s="770"/>
      <c r="S233" s="770"/>
      <c r="T233" s="770"/>
      <c r="U233" s="770"/>
      <c r="V233" s="770"/>
      <c r="W233" s="770"/>
      <c r="X233" s="770"/>
      <c r="Y233" s="770"/>
      <c r="Z233" s="770"/>
      <c r="AA233" s="770"/>
      <c r="AB233" s="770"/>
      <c r="AC233" s="770"/>
      <c r="AD233" s="770"/>
      <c r="AE233" s="770"/>
      <c r="AF233" s="770"/>
      <c r="AG233" s="770"/>
      <c r="AH233" s="770"/>
      <c r="AI233" s="770"/>
      <c r="AJ233" s="770"/>
      <c r="AK233" s="770"/>
      <c r="AL233" s="770"/>
      <c r="AM233" s="770"/>
      <c r="AN233" s="770"/>
      <c r="AO233" s="770"/>
      <c r="AP233" s="770"/>
      <c r="AQ233" s="770"/>
      <c r="AR233" s="770"/>
      <c r="AS233" s="770"/>
      <c r="AT233" s="770"/>
      <c r="AU233" s="770"/>
      <c r="AV233" s="770"/>
      <c r="AW233" s="770"/>
      <c r="AX233" s="770"/>
      <c r="AY233" s="770"/>
      <c r="AZ233" s="770"/>
      <c r="BA233" s="770"/>
      <c r="BB233" s="770"/>
      <c r="BC233" s="770"/>
      <c r="BD233" s="770"/>
      <c r="BE233" s="770"/>
      <c r="BF233" s="770"/>
      <c r="BG233" s="770"/>
      <c r="BH233" s="770"/>
      <c r="BI233" s="770"/>
      <c r="BJ233" s="770"/>
      <c r="BK233" s="770"/>
      <c r="BL233" s="770"/>
      <c r="BM233" s="770"/>
      <c r="BN233" s="770"/>
      <c r="BO233" s="770"/>
      <c r="BP233" s="770"/>
      <c r="BQ233" s="770"/>
      <c r="BR233" s="770"/>
      <c r="BS233" s="770"/>
      <c r="BT233" s="244"/>
    </row>
    <row r="234" spans="1:72" ht="30" hidden="1" customHeight="1"/>
    <row r="235" spans="1:72" ht="30" hidden="1" customHeight="1"/>
    <row r="236" spans="1:72" ht="30" customHeight="1">
      <c r="O236" s="86">
        <f t="shared" ref="O236:BE236" si="316">O141+O189+O204</f>
        <v>1200</v>
      </c>
      <c r="P236" s="86">
        <f t="shared" si="316"/>
        <v>0</v>
      </c>
      <c r="Q236" s="86">
        <f t="shared" si="316"/>
        <v>1200</v>
      </c>
      <c r="R236" s="86">
        <f t="shared" si="316"/>
        <v>0</v>
      </c>
      <c r="S236" s="86">
        <f t="shared" si="316"/>
        <v>0</v>
      </c>
      <c r="T236" s="86">
        <f t="shared" si="316"/>
        <v>0</v>
      </c>
      <c r="U236" s="86">
        <f t="shared" si="316"/>
        <v>0</v>
      </c>
      <c r="V236" s="86">
        <f t="shared" si="316"/>
        <v>1200</v>
      </c>
      <c r="W236" s="86">
        <f t="shared" si="316"/>
        <v>1150</v>
      </c>
      <c r="X236" s="86">
        <f t="shared" si="316"/>
        <v>0</v>
      </c>
      <c r="Y236" s="86">
        <f t="shared" si="316"/>
        <v>1150</v>
      </c>
      <c r="Z236" s="86">
        <f t="shared" si="316"/>
        <v>0</v>
      </c>
      <c r="AA236" s="86">
        <f t="shared" si="316"/>
        <v>0</v>
      </c>
      <c r="AB236" s="86">
        <f t="shared" si="316"/>
        <v>0</v>
      </c>
      <c r="AC236" s="86">
        <f t="shared" si="316"/>
        <v>0</v>
      </c>
      <c r="AD236" s="86">
        <f t="shared" si="316"/>
        <v>1150</v>
      </c>
      <c r="AE236" s="86">
        <f t="shared" si="316"/>
        <v>50</v>
      </c>
      <c r="AF236" s="86">
        <f t="shared" si="316"/>
        <v>0</v>
      </c>
      <c r="AG236" s="86">
        <f t="shared" si="316"/>
        <v>50</v>
      </c>
      <c r="AH236" s="86">
        <f t="shared" si="316"/>
        <v>0</v>
      </c>
      <c r="AI236" s="86">
        <f t="shared" si="316"/>
        <v>0</v>
      </c>
      <c r="AJ236" s="86">
        <f t="shared" si="316"/>
        <v>0</v>
      </c>
      <c r="AK236" s="86">
        <f t="shared" si="316"/>
        <v>0</v>
      </c>
      <c r="AL236" s="86">
        <f t="shared" si="316"/>
        <v>50</v>
      </c>
      <c r="AM236" s="86">
        <f t="shared" si="316"/>
        <v>2672</v>
      </c>
      <c r="AN236" s="86">
        <f t="shared" si="316"/>
        <v>0</v>
      </c>
      <c r="AO236" s="86">
        <f t="shared" si="316"/>
        <v>2672</v>
      </c>
      <c r="AP236" s="86">
        <f t="shared" si="316"/>
        <v>0</v>
      </c>
      <c r="AQ236" s="86">
        <f t="shared" si="316"/>
        <v>1135</v>
      </c>
      <c r="AR236" s="86">
        <f t="shared" si="316"/>
        <v>0</v>
      </c>
      <c r="AS236" s="86">
        <f t="shared" si="316"/>
        <v>775</v>
      </c>
      <c r="AT236" s="86">
        <f t="shared" si="316"/>
        <v>762</v>
      </c>
      <c r="AU236" s="86">
        <f t="shared" si="316"/>
        <v>2362</v>
      </c>
      <c r="AV236" s="86">
        <f t="shared" si="316"/>
        <v>0</v>
      </c>
      <c r="AW236" s="86">
        <f t="shared" si="316"/>
        <v>2362</v>
      </c>
      <c r="AX236" s="86">
        <f t="shared" si="316"/>
        <v>0</v>
      </c>
      <c r="AY236" s="86">
        <f t="shared" si="316"/>
        <v>1020</v>
      </c>
      <c r="AZ236" s="86">
        <f t="shared" si="316"/>
        <v>0</v>
      </c>
      <c r="BA236" s="86">
        <f t="shared" si="316"/>
        <v>0</v>
      </c>
      <c r="BB236" s="86">
        <f t="shared" si="316"/>
        <v>1342</v>
      </c>
      <c r="BC236" s="86">
        <f t="shared" si="316"/>
        <v>6234</v>
      </c>
      <c r="BD236" s="86">
        <f t="shared" si="316"/>
        <v>0</v>
      </c>
      <c r="BE236" s="86">
        <f t="shared" si="316"/>
        <v>6234</v>
      </c>
    </row>
    <row r="237" spans="1:72" ht="30" customHeight="1">
      <c r="BE237" s="86">
        <f>W236+AE236+AM236+AW236</f>
        <v>6234</v>
      </c>
    </row>
    <row r="238" spans="1:72" ht="30" customHeight="1"/>
    <row r="239" spans="1:72" ht="30" customHeight="1"/>
    <row r="240" spans="1:72" ht="30" customHeight="1"/>
    <row r="241" spans="15:23" ht="30" customHeight="1">
      <c r="O241" s="17">
        <f>289680-152928-121997</f>
        <v>14755</v>
      </c>
      <c r="W241" s="17">
        <f>289680-152928-121997</f>
        <v>14755</v>
      </c>
    </row>
    <row r="242" spans="15:23" ht="30" customHeight="1"/>
    <row r="243" spans="15:23" ht="30" customHeight="1"/>
    <row r="244" spans="15:23" ht="30" customHeight="1"/>
    <row r="245" spans="15:23" ht="30" customHeight="1"/>
    <row r="246" spans="15:23" ht="30" customHeight="1"/>
    <row r="247" spans="15:23" ht="30" customHeight="1"/>
    <row r="248" spans="15:23" ht="30" customHeight="1"/>
    <row r="249" spans="15:23" ht="30" customHeight="1"/>
    <row r="250" spans="15:23" ht="30" customHeight="1"/>
    <row r="251" spans="15:23" ht="30" customHeight="1"/>
    <row r="252" spans="15:23" ht="30" customHeight="1"/>
    <row r="253" spans="15:23" ht="30" customHeight="1"/>
    <row r="254" spans="15:23" ht="30" customHeight="1"/>
    <row r="255" spans="15:23" ht="30" customHeight="1"/>
    <row r="256" spans="15:23"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sheetData>
  <mergeCells count="105">
    <mergeCell ref="A1:B1"/>
    <mergeCell ref="A2:BS2"/>
    <mergeCell ref="A3:BS3"/>
    <mergeCell ref="O5:BR5"/>
    <mergeCell ref="O6:V6"/>
    <mergeCell ref="W6:AD6"/>
    <mergeCell ref="AE6:AL6"/>
    <mergeCell ref="AM6:AT6"/>
    <mergeCell ref="AU6:BB6"/>
    <mergeCell ref="BC6:BJ6"/>
    <mergeCell ref="BK6:BR6"/>
    <mergeCell ref="D5:F6"/>
    <mergeCell ref="G7:K7"/>
    <mergeCell ref="R7:V7"/>
    <mergeCell ref="Z7:AD7"/>
    <mergeCell ref="AH7:AL7"/>
    <mergeCell ref="AP7:AT7"/>
    <mergeCell ref="AX7:BB7"/>
    <mergeCell ref="BF7:BJ7"/>
    <mergeCell ref="BN7:BR7"/>
    <mergeCell ref="BY131:BZ131"/>
    <mergeCell ref="U8:U9"/>
    <mergeCell ref="V8:V9"/>
    <mergeCell ref="W7:W9"/>
    <mergeCell ref="X7:X9"/>
    <mergeCell ref="Y7:Y9"/>
    <mergeCell ref="Z8:Z9"/>
    <mergeCell ref="AA8:AA9"/>
    <mergeCell ref="AB8:AB9"/>
    <mergeCell ref="AC8:AC9"/>
    <mergeCell ref="AD8:AD9"/>
    <mergeCell ref="AE7:AE9"/>
    <mergeCell ref="AF7:AF9"/>
    <mergeCell ref="AG7:AG9"/>
    <mergeCell ref="AH8:AH9"/>
    <mergeCell ref="AI8:AI9"/>
    <mergeCell ref="BY139:BZ139"/>
    <mergeCell ref="A219:B219"/>
    <mergeCell ref="A220:BS220"/>
    <mergeCell ref="A221:BS221"/>
    <mergeCell ref="A222:BS222"/>
    <mergeCell ref="A223:BS223"/>
    <mergeCell ref="A224:BS224"/>
    <mergeCell ref="A225:BS225"/>
    <mergeCell ref="A226:BS226"/>
    <mergeCell ref="A227:BS227"/>
    <mergeCell ref="A228:BS228"/>
    <mergeCell ref="A229:BS229"/>
    <mergeCell ref="A230:BS230"/>
    <mergeCell ref="A231:BS231"/>
    <mergeCell ref="A232:BS232"/>
    <mergeCell ref="A233:BS233"/>
    <mergeCell ref="A5:A9"/>
    <mergeCell ref="B5:B9"/>
    <mergeCell ref="C5:C9"/>
    <mergeCell ref="D7:D9"/>
    <mergeCell ref="E7:E9"/>
    <mergeCell ref="F7:F9"/>
    <mergeCell ref="G8:G9"/>
    <mergeCell ref="H8:H9"/>
    <mergeCell ref="I8:I9"/>
    <mergeCell ref="J8:J9"/>
    <mergeCell ref="K8:K9"/>
    <mergeCell ref="O7:O9"/>
    <mergeCell ref="P7:P9"/>
    <mergeCell ref="Q7:Q9"/>
    <mergeCell ref="R8:R9"/>
    <mergeCell ref="S8:S9"/>
    <mergeCell ref="T8:T9"/>
    <mergeCell ref="AJ8:AJ9"/>
    <mergeCell ref="AK8:AK9"/>
    <mergeCell ref="AL8:AL9"/>
    <mergeCell ref="AM7:AM9"/>
    <mergeCell ref="AN7:AN9"/>
    <mergeCell ref="AO7:AO9"/>
    <mergeCell ref="AP8:AP9"/>
    <mergeCell ref="AQ8:AQ9"/>
    <mergeCell ref="AR8:AR9"/>
    <mergeCell ref="AS8:AS9"/>
    <mergeCell ref="AT8:AT9"/>
    <mergeCell ref="AU7:AU9"/>
    <mergeCell ref="AV7:AV9"/>
    <mergeCell ref="AW7:AW9"/>
    <mergeCell ref="AX8:AX9"/>
    <mergeCell ref="AY8:AY9"/>
    <mergeCell ref="AZ8:AZ9"/>
    <mergeCell ref="BA8:BA9"/>
    <mergeCell ref="BB8:BB9"/>
    <mergeCell ref="BC7:BC9"/>
    <mergeCell ref="BD7:BD9"/>
    <mergeCell ref="BE7:BE9"/>
    <mergeCell ref="BF8:BF9"/>
    <mergeCell ref="BG8:BG9"/>
    <mergeCell ref="BH8:BH9"/>
    <mergeCell ref="BI8:BI9"/>
    <mergeCell ref="BJ8:BJ9"/>
    <mergeCell ref="BK7:BK9"/>
    <mergeCell ref="BL7:BL9"/>
    <mergeCell ref="BM7:BM9"/>
    <mergeCell ref="BN8:BN9"/>
    <mergeCell ref="BO8:BO9"/>
    <mergeCell ref="BP8:BP9"/>
    <mergeCell ref="BQ8:BQ9"/>
    <mergeCell ref="BR8:BR9"/>
    <mergeCell ref="BS5:BS9"/>
  </mergeCells>
  <pageMargins left="0.7" right="0.7" top="0.56999999999999995" bottom="0.6" header="0.3" footer="0.3"/>
  <pageSetup paperSize="9" scale="80" orientation="portrait"/>
  <headerFooter alignWithMargins="0">
    <oddFooter>&amp;R&amp;P/&amp;N</oddFooter>
  </headerFooter>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FU280"/>
  <sheetViews>
    <sheetView showZeros="0" topLeftCell="A119" workbookViewId="0">
      <selection activeCell="J204" sqref="J204"/>
    </sheetView>
  </sheetViews>
  <sheetFormatPr defaultColWidth="9" defaultRowHeight="12.75" outlineLevelRow="2" outlineLevelCol="2"/>
  <cols>
    <col min="1" max="1" width="4" style="16" customWidth="1"/>
    <col min="2" max="2" width="25.625" style="17" customWidth="1"/>
    <col min="3" max="3" width="5.625" style="16" hidden="1" customWidth="1" outlineLevel="1"/>
    <col min="4" max="4" width="2.25" style="17" hidden="1" customWidth="1" outlineLevel="1" collapsed="1"/>
    <col min="5" max="5" width="11.625" style="17" customWidth="1" collapsed="1"/>
    <col min="6" max="6" width="6.5" style="17" hidden="1" customWidth="1" outlineLevel="1"/>
    <col min="7" max="7" width="7" style="18" hidden="1" customWidth="1" outlineLevel="2"/>
    <col min="8" max="8" width="9.5" style="18" hidden="1" customWidth="1" outlineLevel="2"/>
    <col min="9" max="9" width="8.75" style="17" hidden="1" customWidth="1" outlineLevel="2"/>
    <col min="10" max="10" width="7.5" style="17" hidden="1" customWidth="1" outlineLevel="2"/>
    <col min="11" max="14" width="6.5" style="17" hidden="1" customWidth="1" outlineLevel="2"/>
    <col min="15" max="15" width="6.5" style="17" hidden="1" customWidth="1" outlineLevel="1"/>
    <col min="16" max="16" width="10.625" style="17" customWidth="1" collapsed="1"/>
    <col min="17" max="17" width="6.5" style="17" hidden="1" customWidth="1" outlineLevel="1"/>
    <col min="18" max="18" width="7" style="18" hidden="1" customWidth="1" outlineLevel="2"/>
    <col min="19" max="19" width="9.5" style="18" hidden="1" customWidth="1" outlineLevel="2"/>
    <col min="20" max="20" width="8.75" style="17" hidden="1" customWidth="1" outlineLevel="2"/>
    <col min="21" max="21" width="7.5" style="17" hidden="1" customWidth="1" outlineLevel="2"/>
    <col min="22" max="22" width="6.875" style="17" hidden="1" customWidth="1" outlineLevel="2"/>
    <col min="23" max="23" width="6.5" style="17" hidden="1" customWidth="1" outlineLevel="1"/>
    <col min="24" max="24" width="6.5" style="17" hidden="1" customWidth="1" outlineLevel="1" collapsed="1"/>
    <col min="25" max="25" width="6.5" style="17" hidden="1" customWidth="1" outlineLevel="1"/>
    <col min="26" max="26" width="7" style="18" hidden="1" customWidth="1" outlineLevel="2"/>
    <col min="27" max="27" width="9.5" style="18" hidden="1" customWidth="1" outlineLevel="2"/>
    <col min="28" max="28" width="8.75" style="17" hidden="1" customWidth="1" outlineLevel="2"/>
    <col min="29" max="29" width="7.5" style="17" hidden="1" customWidth="1" outlineLevel="2"/>
    <col min="30" max="30" width="6.875" style="17" hidden="1" customWidth="1" outlineLevel="2"/>
    <col min="31" max="33" width="6.5" style="17" hidden="1" customWidth="1" outlineLevel="1"/>
    <col min="34" max="34" width="7" style="18" hidden="1" customWidth="1" outlineLevel="2"/>
    <col min="35" max="35" width="9.5" style="18" hidden="1" customWidth="1" outlineLevel="2"/>
    <col min="36" max="36" width="8.75" style="17" hidden="1" customWidth="1" outlineLevel="2"/>
    <col min="37" max="37" width="7.5" style="17" hidden="1" customWidth="1" outlineLevel="2"/>
    <col min="38" max="38" width="6.875" style="17" hidden="1" customWidth="1" outlineLevel="2"/>
    <col min="39" max="39" width="6.5" style="17" hidden="1" customWidth="1" outlineLevel="1"/>
    <col min="40" max="40" width="10.625" style="17" customWidth="1" collapsed="1"/>
    <col min="41" max="41" width="6.5" style="17" hidden="1" customWidth="1"/>
    <col min="42" max="42" width="7" style="18" hidden="1" customWidth="1" outlineLevel="1"/>
    <col min="43" max="43" width="9.5" style="18" hidden="1" customWidth="1" outlineLevel="1"/>
    <col min="44" max="44" width="8.75" style="17" hidden="1" customWidth="1" outlineLevel="1"/>
    <col min="45" max="45" width="7.5" style="17" hidden="1" customWidth="1" outlineLevel="1"/>
    <col min="46" max="46" width="6.875" style="17" hidden="1" customWidth="1" outlineLevel="1"/>
    <col min="47" max="47" width="6.5" style="17" hidden="1" customWidth="1" collapsed="1"/>
    <col min="48" max="48" width="10.625" style="17" customWidth="1"/>
    <col min="49" max="49" width="6.5" style="17" hidden="1" customWidth="1"/>
    <col min="50" max="50" width="7" style="18" hidden="1" customWidth="1" outlineLevel="1"/>
    <col min="51" max="51" width="9.5" style="18" hidden="1" customWidth="1" outlineLevel="1"/>
    <col min="52" max="52" width="8.75" style="17" hidden="1" customWidth="1" outlineLevel="1"/>
    <col min="53" max="53" width="7.5" style="17" hidden="1" customWidth="1" outlineLevel="1"/>
    <col min="54" max="54" width="6.5" style="17" hidden="1" customWidth="1" outlineLevel="1"/>
    <col min="55" max="55" width="6.625" style="17" hidden="1" customWidth="1" collapsed="1"/>
    <col min="56" max="56" width="10.625" style="17" customWidth="1"/>
    <col min="57" max="57" width="6.5" style="17" hidden="1" customWidth="1"/>
    <col min="58" max="58" width="7" style="18" hidden="1" customWidth="1" outlineLevel="1"/>
    <col min="59" max="59" width="9.5" style="18" hidden="1" customWidth="1" outlineLevel="1"/>
    <col min="60" max="60" width="8.75" style="17" hidden="1" customWidth="1" outlineLevel="1"/>
    <col min="61" max="61" width="7.5" style="17" hidden="1" customWidth="1" outlineLevel="1"/>
    <col min="62" max="62" width="6.5" style="17" hidden="1" customWidth="1" outlineLevel="1"/>
    <col min="63" max="63" width="6.5" style="17" hidden="1" customWidth="1" collapsed="1"/>
    <col min="64" max="64" width="10.625" style="17" customWidth="1"/>
    <col min="65" max="65" width="6.5" style="17" hidden="1" customWidth="1" outlineLevel="1"/>
    <col min="66" max="66" width="7" style="18" hidden="1" customWidth="1" outlineLevel="1"/>
    <col min="67" max="67" width="9.5" style="18" hidden="1" customWidth="1" outlineLevel="1"/>
    <col min="68" max="68" width="8.75" style="17" hidden="1" customWidth="1" outlineLevel="1"/>
    <col min="69" max="69" width="7.5" style="17" hidden="1" customWidth="1" outlineLevel="1"/>
    <col min="70" max="70" width="6.5" style="17" hidden="1" customWidth="1" outlineLevel="1"/>
    <col min="71" max="71" width="6.375" style="19" customWidth="1" collapsed="1"/>
    <col min="72" max="72" width="6.125" style="19" hidden="1" customWidth="1" outlineLevel="1"/>
    <col min="73" max="74" width="9" style="11" hidden="1" customWidth="1" outlineLevel="2"/>
    <col min="75" max="75" width="10" style="11" hidden="1" customWidth="1" outlineLevel="2"/>
    <col min="76" max="77" width="9.875" style="11" hidden="1" customWidth="1" outlineLevel="2"/>
    <col min="78" max="79" width="9" style="11" hidden="1" customWidth="1" outlineLevel="2"/>
    <col min="80" max="100" width="9" style="17" hidden="1" customWidth="1" outlineLevel="2"/>
    <col min="101" max="101" width="9" style="17" hidden="1" customWidth="1" outlineLevel="2" collapsed="1"/>
    <col min="102" max="105" width="9" style="17" hidden="1" customWidth="1" outlineLevel="2"/>
    <col min="106" max="120" width="9" style="17" hidden="1" customWidth="1" outlineLevel="1"/>
    <col min="121" max="121" width="9" style="17" customWidth="1" collapsed="1"/>
    <col min="122" max="16384" width="9" style="17"/>
  </cols>
  <sheetData>
    <row r="1" spans="1:109" s="10" customFormat="1" ht="15.75">
      <c r="A1" s="779" t="s">
        <v>3000</v>
      </c>
      <c r="B1" s="779"/>
      <c r="C1" s="20"/>
      <c r="D1" s="21"/>
      <c r="E1" s="21"/>
      <c r="F1" s="21"/>
      <c r="G1" s="23">
        <f>G19/E19</f>
        <v>5.5306640640782993E-2</v>
      </c>
      <c r="H1" s="24"/>
      <c r="I1" s="22">
        <f>E19-54000</f>
        <v>400665.1127</v>
      </c>
      <c r="J1" s="21">
        <f>G19/I1</f>
        <v>6.2760642748619325E-2</v>
      </c>
      <c r="K1" s="21"/>
      <c r="L1" s="21"/>
      <c r="M1" s="21"/>
      <c r="N1" s="21"/>
      <c r="O1" s="22"/>
      <c r="P1" s="22"/>
      <c r="Q1" s="22">
        <f>O111+O65</f>
        <v>10907</v>
      </c>
      <c r="R1" s="59">
        <f>R19/P19</f>
        <v>5.1873198847262249E-2</v>
      </c>
      <c r="S1" s="24">
        <f>O123+O89</f>
        <v>9400</v>
      </c>
      <c r="T1" s="21">
        <f>60300+9100+69400+66630</f>
        <v>205430</v>
      </c>
      <c r="U1" s="21"/>
      <c r="V1" s="21"/>
      <c r="W1" s="60">
        <f>W14+AE14</f>
        <v>213520</v>
      </c>
      <c r="X1" s="22"/>
      <c r="Y1" s="22"/>
      <c r="Z1" s="59">
        <f>Z19/X19</f>
        <v>5.7651245551601421E-2</v>
      </c>
      <c r="AA1" s="24"/>
      <c r="AB1" s="21">
        <f>60300+9100+69400+66630</f>
        <v>205430</v>
      </c>
      <c r="AC1" s="21"/>
      <c r="AD1" s="21"/>
      <c r="AE1" s="22"/>
      <c r="AF1" s="21"/>
      <c r="AG1" s="21"/>
      <c r="AH1" s="24"/>
      <c r="AI1" s="24"/>
      <c r="AJ1" s="21"/>
      <c r="AK1" s="21"/>
      <c r="AL1" s="21"/>
      <c r="AM1" s="21"/>
      <c r="AN1" s="21"/>
      <c r="AO1" s="21"/>
      <c r="AP1" s="24"/>
      <c r="AQ1" s="24"/>
      <c r="AR1" s="21"/>
      <c r="AS1" s="21"/>
      <c r="AT1" s="21"/>
      <c r="AU1" s="21"/>
      <c r="AV1" s="21"/>
      <c r="AW1" s="21"/>
      <c r="AX1" s="24">
        <f>144600</f>
        <v>144600</v>
      </c>
      <c r="AY1" s="24">
        <v>18490</v>
      </c>
      <c r="AZ1" s="21">
        <v>159993</v>
      </c>
      <c r="BA1" s="21">
        <v>191196</v>
      </c>
      <c r="BB1" s="21"/>
      <c r="BC1" s="21"/>
      <c r="BD1" s="22"/>
      <c r="BE1" s="21"/>
      <c r="BF1" s="24"/>
      <c r="BG1" s="24"/>
      <c r="BH1" s="21"/>
      <c r="BI1" s="22"/>
      <c r="BJ1" s="21"/>
      <c r="BK1" s="22">
        <f>BM140+BE140</f>
        <v>14755</v>
      </c>
      <c r="BL1" s="60"/>
      <c r="BM1" s="21"/>
      <c r="BN1" s="24"/>
      <c r="BO1" s="24"/>
      <c r="BP1" s="21"/>
      <c r="BQ1" s="21"/>
      <c r="BR1" s="21"/>
      <c r="BS1" s="61"/>
      <c r="BT1" s="175"/>
      <c r="BU1" s="185"/>
      <c r="BV1" s="185"/>
      <c r="BW1" s="185"/>
      <c r="BX1" s="185"/>
      <c r="BY1" s="185"/>
      <c r="BZ1" s="185"/>
      <c r="CA1" s="185"/>
    </row>
    <row r="2" spans="1:109" s="10" customFormat="1" ht="36" customHeight="1">
      <c r="A2" s="791" t="s">
        <v>3001</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91"/>
      <c r="AQ2" s="791"/>
      <c r="AR2" s="791"/>
      <c r="AS2" s="791"/>
      <c r="AT2" s="791"/>
      <c r="AU2" s="791"/>
      <c r="AV2" s="791"/>
      <c r="AW2" s="791"/>
      <c r="AX2" s="791"/>
      <c r="AY2" s="791"/>
      <c r="AZ2" s="791"/>
      <c r="BA2" s="791"/>
      <c r="BB2" s="791"/>
      <c r="BC2" s="791"/>
      <c r="BD2" s="791"/>
      <c r="BE2" s="791"/>
      <c r="BF2" s="791"/>
      <c r="BG2" s="791"/>
      <c r="BH2" s="791"/>
      <c r="BI2" s="791"/>
      <c r="BJ2" s="791"/>
      <c r="BK2" s="791"/>
      <c r="BL2" s="791"/>
      <c r="BM2" s="791"/>
      <c r="BN2" s="791"/>
      <c r="BO2" s="791"/>
      <c r="BP2" s="791"/>
      <c r="BQ2" s="791"/>
      <c r="BR2" s="791"/>
      <c r="BS2" s="791"/>
      <c r="BT2" s="176"/>
      <c r="BU2" s="185"/>
      <c r="BV2" s="185"/>
      <c r="BW2" s="185"/>
      <c r="BX2" s="185"/>
      <c r="BY2" s="185"/>
      <c r="BZ2" s="185"/>
      <c r="CA2" s="185"/>
    </row>
    <row r="3" spans="1:109" s="10" customFormat="1" ht="15.75">
      <c r="A3" s="762" t="s">
        <v>2</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c r="BF3" s="762"/>
      <c r="BG3" s="762"/>
      <c r="BH3" s="762"/>
      <c r="BI3" s="762"/>
      <c r="BJ3" s="762"/>
      <c r="BK3" s="762"/>
      <c r="BL3" s="762"/>
      <c r="BM3" s="762"/>
      <c r="BN3" s="762"/>
      <c r="BO3" s="762"/>
      <c r="BP3" s="762"/>
      <c r="BQ3" s="762"/>
      <c r="BR3" s="762"/>
      <c r="BS3" s="762"/>
      <c r="BT3" s="176"/>
      <c r="BU3" s="185"/>
      <c r="BV3" s="185"/>
      <c r="BW3" s="185"/>
      <c r="BX3" s="185"/>
      <c r="BY3" s="185"/>
      <c r="BZ3" s="185"/>
      <c r="CA3" s="185"/>
    </row>
    <row r="4" spans="1:109" s="10" customFormat="1" ht="18.75" customHeight="1">
      <c r="A4" s="20"/>
      <c r="B4" s="21"/>
      <c r="C4" s="20"/>
      <c r="D4" s="21"/>
      <c r="E4" s="21"/>
      <c r="F4" s="22">
        <f>D31+D43+D53+D65+D73+D79+D83+D89+D94+D101</f>
        <v>339131</v>
      </c>
      <c r="G4" s="24"/>
      <c r="H4" s="24"/>
      <c r="I4" s="21"/>
      <c r="J4" s="52"/>
      <c r="K4" s="21"/>
      <c r="L4" s="21"/>
      <c r="M4" s="21"/>
      <c r="N4" s="21"/>
      <c r="O4" s="21"/>
      <c r="P4" s="21"/>
      <c r="Q4" s="21"/>
      <c r="R4" s="24"/>
      <c r="S4" s="24"/>
      <c r="T4" s="21"/>
      <c r="U4" s="52"/>
      <c r="V4" s="21"/>
      <c r="W4" s="21"/>
      <c r="X4" s="21"/>
      <c r="Y4" s="21"/>
      <c r="Z4" s="24"/>
      <c r="AA4" s="24"/>
      <c r="AB4" s="21"/>
      <c r="AC4" s="52"/>
      <c r="AD4" s="21"/>
      <c r="AE4" s="21"/>
      <c r="AF4" s="21"/>
      <c r="AG4" s="21"/>
      <c r="AH4" s="24"/>
      <c r="AI4" s="24"/>
      <c r="AJ4" s="21"/>
      <c r="AK4" s="52"/>
      <c r="AL4" s="21"/>
      <c r="AM4" s="21"/>
      <c r="AN4" s="21"/>
      <c r="AO4" s="21"/>
      <c r="AP4" s="24"/>
      <c r="AQ4" s="24"/>
      <c r="AR4" s="21"/>
      <c r="AS4" s="52"/>
      <c r="AT4" s="21"/>
      <c r="AU4" s="21"/>
      <c r="AV4" s="21"/>
      <c r="AW4" s="21"/>
      <c r="AX4" s="24"/>
      <c r="AY4" s="24"/>
      <c r="AZ4" s="21"/>
      <c r="BA4" s="52"/>
      <c r="BB4" s="21"/>
      <c r="BC4" s="21"/>
      <c r="BD4" s="21"/>
      <c r="BE4" s="21"/>
      <c r="BF4" s="24"/>
      <c r="BG4" s="24"/>
      <c r="BH4" s="21"/>
      <c r="BI4" s="52"/>
      <c r="BJ4" s="21"/>
      <c r="BK4" s="21"/>
      <c r="BL4" s="21"/>
      <c r="BM4" s="21"/>
      <c r="BN4" s="24"/>
      <c r="BO4" s="24"/>
      <c r="BP4" s="21"/>
      <c r="BQ4" s="52"/>
      <c r="BR4" s="21"/>
      <c r="BS4" s="64" t="s">
        <v>3002</v>
      </c>
      <c r="BT4" s="177"/>
      <c r="BU4" s="185"/>
      <c r="BV4" s="185"/>
      <c r="BW4" s="185"/>
      <c r="BX4" s="185"/>
      <c r="BY4" s="185"/>
      <c r="BZ4" s="185"/>
      <c r="CA4" s="185"/>
      <c r="DB4" s="202">
        <f>SUM(E31,E43,E53,E65,E73,E79,E83,E89,E94)</f>
        <v>256866</v>
      </c>
    </row>
    <row r="5" spans="1:109" ht="22.5" customHeight="1">
      <c r="A5" s="767" t="s">
        <v>4</v>
      </c>
      <c r="B5" s="767" t="s">
        <v>2845</v>
      </c>
      <c r="C5" s="767" t="s">
        <v>2846</v>
      </c>
      <c r="D5" s="767" t="s">
        <v>3003</v>
      </c>
      <c r="E5" s="767"/>
      <c r="F5" s="767"/>
      <c r="G5" s="767"/>
      <c r="H5" s="767"/>
      <c r="I5" s="767"/>
      <c r="J5" s="767"/>
      <c r="K5" s="767"/>
      <c r="L5" s="25"/>
      <c r="M5" s="25"/>
      <c r="N5" s="25"/>
      <c r="O5" s="777" t="s">
        <v>10</v>
      </c>
      <c r="P5" s="777"/>
      <c r="Q5" s="777"/>
      <c r="R5" s="777"/>
      <c r="S5" s="777"/>
      <c r="T5" s="777"/>
      <c r="U5" s="777"/>
      <c r="V5" s="777"/>
      <c r="W5" s="777"/>
      <c r="X5" s="777"/>
      <c r="Y5" s="777"/>
      <c r="Z5" s="777"/>
      <c r="AA5" s="777"/>
      <c r="AB5" s="777"/>
      <c r="AC5" s="777"/>
      <c r="AD5" s="777"/>
      <c r="AE5" s="777"/>
      <c r="AF5" s="777"/>
      <c r="AG5" s="777"/>
      <c r="AH5" s="777"/>
      <c r="AI5" s="777"/>
      <c r="AJ5" s="777"/>
      <c r="AK5" s="777"/>
      <c r="AL5" s="777"/>
      <c r="AM5" s="777"/>
      <c r="AN5" s="777"/>
      <c r="AO5" s="777"/>
      <c r="AP5" s="777"/>
      <c r="AQ5" s="777"/>
      <c r="AR5" s="777"/>
      <c r="AS5" s="777"/>
      <c r="AT5" s="777"/>
      <c r="AU5" s="777"/>
      <c r="AV5" s="777"/>
      <c r="AW5" s="777"/>
      <c r="AX5" s="777"/>
      <c r="AY5" s="777"/>
      <c r="AZ5" s="777"/>
      <c r="BA5" s="777"/>
      <c r="BB5" s="777"/>
      <c r="BC5" s="777"/>
      <c r="BD5" s="777"/>
      <c r="BE5" s="777"/>
      <c r="BF5" s="777"/>
      <c r="BG5" s="777"/>
      <c r="BH5" s="777"/>
      <c r="BI5" s="777"/>
      <c r="BJ5" s="777"/>
      <c r="BK5" s="777"/>
      <c r="BL5" s="777"/>
      <c r="BM5" s="777"/>
      <c r="BN5" s="777"/>
      <c r="BO5" s="777"/>
      <c r="BP5" s="777"/>
      <c r="BQ5" s="777"/>
      <c r="BR5" s="777"/>
      <c r="BS5" s="767" t="s">
        <v>13</v>
      </c>
      <c r="BT5" s="178"/>
    </row>
    <row r="6" spans="1:109" ht="55.5" customHeight="1">
      <c r="A6" s="767"/>
      <c r="B6" s="767"/>
      <c r="C6" s="767"/>
      <c r="D6" s="767"/>
      <c r="E6" s="767"/>
      <c r="F6" s="767"/>
      <c r="G6" s="767"/>
      <c r="H6" s="767"/>
      <c r="I6" s="767"/>
      <c r="J6" s="767"/>
      <c r="K6" s="767"/>
      <c r="L6" s="25"/>
      <c r="M6" s="25"/>
      <c r="N6" s="25"/>
      <c r="O6" s="767" t="s">
        <v>2848</v>
      </c>
      <c r="P6" s="767"/>
      <c r="Q6" s="767"/>
      <c r="R6" s="767"/>
      <c r="S6" s="767"/>
      <c r="T6" s="767"/>
      <c r="U6" s="767"/>
      <c r="V6" s="767"/>
      <c r="W6" s="767" t="s">
        <v>2849</v>
      </c>
      <c r="X6" s="767"/>
      <c r="Y6" s="767"/>
      <c r="Z6" s="767"/>
      <c r="AA6" s="767"/>
      <c r="AB6" s="767"/>
      <c r="AC6" s="767"/>
      <c r="AD6" s="767"/>
      <c r="AE6" s="767" t="s">
        <v>2850</v>
      </c>
      <c r="AF6" s="767"/>
      <c r="AG6" s="767"/>
      <c r="AH6" s="767"/>
      <c r="AI6" s="767"/>
      <c r="AJ6" s="767"/>
      <c r="AK6" s="767"/>
      <c r="AL6" s="767"/>
      <c r="AM6" s="767" t="s">
        <v>2851</v>
      </c>
      <c r="AN6" s="767"/>
      <c r="AO6" s="767"/>
      <c r="AP6" s="767"/>
      <c r="AQ6" s="767"/>
      <c r="AR6" s="767"/>
      <c r="AS6" s="767"/>
      <c r="AT6" s="767"/>
      <c r="AU6" s="767" t="s">
        <v>2852</v>
      </c>
      <c r="AV6" s="767"/>
      <c r="AW6" s="767"/>
      <c r="AX6" s="767"/>
      <c r="AY6" s="767"/>
      <c r="AZ6" s="767"/>
      <c r="BA6" s="767"/>
      <c r="BB6" s="767"/>
      <c r="BC6" s="767" t="s">
        <v>3004</v>
      </c>
      <c r="BD6" s="767"/>
      <c r="BE6" s="767"/>
      <c r="BF6" s="767"/>
      <c r="BG6" s="767"/>
      <c r="BH6" s="767"/>
      <c r="BI6" s="767"/>
      <c r="BJ6" s="767"/>
      <c r="BK6" s="767" t="s">
        <v>3005</v>
      </c>
      <c r="BL6" s="767"/>
      <c r="BM6" s="767"/>
      <c r="BN6" s="767"/>
      <c r="BO6" s="767"/>
      <c r="BP6" s="767"/>
      <c r="BQ6" s="767"/>
      <c r="BR6" s="767"/>
      <c r="BS6" s="767"/>
      <c r="BT6" s="178"/>
    </row>
    <row r="7" spans="1:109" ht="16.5" hidden="1" customHeight="1">
      <c r="A7" s="767"/>
      <c r="B7" s="767"/>
      <c r="C7" s="767"/>
      <c r="D7" s="767" t="s">
        <v>2855</v>
      </c>
      <c r="E7" s="767" t="s">
        <v>167</v>
      </c>
      <c r="F7" s="767" t="s">
        <v>2856</v>
      </c>
      <c r="G7" s="777" t="s">
        <v>10</v>
      </c>
      <c r="H7" s="777"/>
      <c r="I7" s="777"/>
      <c r="J7" s="777"/>
      <c r="K7" s="777"/>
      <c r="L7" s="27"/>
      <c r="M7" s="27"/>
      <c r="N7" s="27"/>
      <c r="O7" s="767" t="s">
        <v>2855</v>
      </c>
      <c r="P7" s="767" t="s">
        <v>167</v>
      </c>
      <c r="Q7" s="767" t="s">
        <v>2856</v>
      </c>
      <c r="R7" s="777" t="s">
        <v>10</v>
      </c>
      <c r="S7" s="777"/>
      <c r="T7" s="777"/>
      <c r="U7" s="777"/>
      <c r="V7" s="777"/>
      <c r="W7" s="767" t="s">
        <v>2855</v>
      </c>
      <c r="X7" s="767" t="s">
        <v>167</v>
      </c>
      <c r="Y7" s="767" t="s">
        <v>2856</v>
      </c>
      <c r="Z7" s="777" t="s">
        <v>10</v>
      </c>
      <c r="AA7" s="777"/>
      <c r="AB7" s="777"/>
      <c r="AC7" s="777"/>
      <c r="AD7" s="777"/>
      <c r="AE7" s="767" t="s">
        <v>2855</v>
      </c>
      <c r="AF7" s="767" t="s">
        <v>167</v>
      </c>
      <c r="AG7" s="767" t="s">
        <v>2856</v>
      </c>
      <c r="AH7" s="777" t="s">
        <v>10</v>
      </c>
      <c r="AI7" s="777"/>
      <c r="AJ7" s="777"/>
      <c r="AK7" s="777"/>
      <c r="AL7" s="777"/>
      <c r="AM7" s="767" t="s">
        <v>2855</v>
      </c>
      <c r="AN7" s="767" t="s">
        <v>167</v>
      </c>
      <c r="AO7" s="767" t="s">
        <v>2856</v>
      </c>
      <c r="AP7" s="777" t="s">
        <v>10</v>
      </c>
      <c r="AQ7" s="777"/>
      <c r="AR7" s="777"/>
      <c r="AS7" s="777"/>
      <c r="AT7" s="777"/>
      <c r="AU7" s="767" t="s">
        <v>2855</v>
      </c>
      <c r="AV7" s="767" t="s">
        <v>167</v>
      </c>
      <c r="AW7" s="767" t="s">
        <v>2856</v>
      </c>
      <c r="AX7" s="777" t="s">
        <v>10</v>
      </c>
      <c r="AY7" s="777"/>
      <c r="AZ7" s="777"/>
      <c r="BA7" s="777"/>
      <c r="BB7" s="777"/>
      <c r="BC7" s="767" t="s">
        <v>2855</v>
      </c>
      <c r="BD7" s="767" t="s">
        <v>167</v>
      </c>
      <c r="BE7" s="767" t="s">
        <v>2856</v>
      </c>
      <c r="BF7" s="777" t="s">
        <v>10</v>
      </c>
      <c r="BG7" s="777"/>
      <c r="BH7" s="777"/>
      <c r="BI7" s="777"/>
      <c r="BJ7" s="777"/>
      <c r="BK7" s="767" t="s">
        <v>2855</v>
      </c>
      <c r="BL7" s="767" t="s">
        <v>167</v>
      </c>
      <c r="BM7" s="767" t="s">
        <v>2856</v>
      </c>
      <c r="BN7" s="777" t="s">
        <v>10</v>
      </c>
      <c r="BO7" s="777"/>
      <c r="BP7" s="777"/>
      <c r="BQ7" s="777"/>
      <c r="BR7" s="777"/>
      <c r="BS7" s="767"/>
      <c r="BT7" s="178"/>
    </row>
    <row r="8" spans="1:109" ht="15.75" hidden="1" customHeight="1">
      <c r="A8" s="767"/>
      <c r="B8" s="767"/>
      <c r="C8" s="767"/>
      <c r="D8" s="767"/>
      <c r="E8" s="767"/>
      <c r="F8" s="767"/>
      <c r="G8" s="768" t="s">
        <v>2857</v>
      </c>
      <c r="H8" s="768" t="s">
        <v>2858</v>
      </c>
      <c r="I8" s="769" t="s">
        <v>2859</v>
      </c>
      <c r="J8" s="769" t="s">
        <v>2860</v>
      </c>
      <c r="K8" s="769" t="s">
        <v>2861</v>
      </c>
      <c r="L8" s="55"/>
      <c r="M8" s="55"/>
      <c r="N8" s="55"/>
      <c r="O8" s="767"/>
      <c r="P8" s="767"/>
      <c r="Q8" s="767"/>
      <c r="R8" s="768" t="s">
        <v>2857</v>
      </c>
      <c r="S8" s="768" t="s">
        <v>2858</v>
      </c>
      <c r="T8" s="769" t="s">
        <v>2859</v>
      </c>
      <c r="U8" s="769" t="s">
        <v>2860</v>
      </c>
      <c r="V8" s="769" t="s">
        <v>2861</v>
      </c>
      <c r="W8" s="767"/>
      <c r="X8" s="767"/>
      <c r="Y8" s="767"/>
      <c r="Z8" s="768" t="s">
        <v>2857</v>
      </c>
      <c r="AA8" s="768" t="s">
        <v>2858</v>
      </c>
      <c r="AB8" s="769" t="s">
        <v>2859</v>
      </c>
      <c r="AC8" s="769" t="s">
        <v>2860</v>
      </c>
      <c r="AD8" s="769" t="s">
        <v>2861</v>
      </c>
      <c r="AE8" s="767"/>
      <c r="AF8" s="767"/>
      <c r="AG8" s="767"/>
      <c r="AH8" s="768" t="s">
        <v>2857</v>
      </c>
      <c r="AI8" s="768" t="s">
        <v>2858</v>
      </c>
      <c r="AJ8" s="769" t="s">
        <v>2859</v>
      </c>
      <c r="AK8" s="769" t="s">
        <v>2860</v>
      </c>
      <c r="AL8" s="769" t="s">
        <v>2861</v>
      </c>
      <c r="AM8" s="767"/>
      <c r="AN8" s="767"/>
      <c r="AO8" s="767"/>
      <c r="AP8" s="768" t="s">
        <v>2857</v>
      </c>
      <c r="AQ8" s="768" t="s">
        <v>2858</v>
      </c>
      <c r="AR8" s="769" t="s">
        <v>2859</v>
      </c>
      <c r="AS8" s="769" t="s">
        <v>2860</v>
      </c>
      <c r="AT8" s="769" t="s">
        <v>2861</v>
      </c>
      <c r="AU8" s="767"/>
      <c r="AV8" s="767"/>
      <c r="AW8" s="767"/>
      <c r="AX8" s="768" t="s">
        <v>2857</v>
      </c>
      <c r="AY8" s="768" t="s">
        <v>2858</v>
      </c>
      <c r="AZ8" s="769" t="s">
        <v>2859</v>
      </c>
      <c r="BA8" s="769" t="s">
        <v>2860</v>
      </c>
      <c r="BB8" s="769" t="s">
        <v>2861</v>
      </c>
      <c r="BC8" s="767"/>
      <c r="BD8" s="767"/>
      <c r="BE8" s="767"/>
      <c r="BF8" s="768" t="s">
        <v>2857</v>
      </c>
      <c r="BG8" s="768" t="s">
        <v>2858</v>
      </c>
      <c r="BH8" s="769" t="s">
        <v>2859</v>
      </c>
      <c r="BI8" s="769" t="s">
        <v>2860</v>
      </c>
      <c r="BJ8" s="769" t="s">
        <v>2861</v>
      </c>
      <c r="BK8" s="767"/>
      <c r="BL8" s="767"/>
      <c r="BM8" s="767"/>
      <c r="BN8" s="768" t="s">
        <v>2857</v>
      </c>
      <c r="BO8" s="768" t="s">
        <v>2858</v>
      </c>
      <c r="BP8" s="769" t="s">
        <v>2859</v>
      </c>
      <c r="BQ8" s="769" t="s">
        <v>2860</v>
      </c>
      <c r="BR8" s="769" t="s">
        <v>2861</v>
      </c>
      <c r="BS8" s="767"/>
      <c r="BT8" s="178"/>
      <c r="BY8" s="11">
        <v>289680</v>
      </c>
    </row>
    <row r="9" spans="1:109" s="11" customFormat="1" ht="20.25" hidden="1" customHeight="1">
      <c r="A9" s="767"/>
      <c r="B9" s="767"/>
      <c r="C9" s="767"/>
      <c r="D9" s="767"/>
      <c r="E9" s="767"/>
      <c r="F9" s="767"/>
      <c r="G9" s="768"/>
      <c r="H9" s="768"/>
      <c r="I9" s="769"/>
      <c r="J9" s="769"/>
      <c r="K9" s="769"/>
      <c r="L9" s="55"/>
      <c r="M9" s="55"/>
      <c r="N9" s="55"/>
      <c r="O9" s="767"/>
      <c r="P9" s="767"/>
      <c r="Q9" s="767"/>
      <c r="R9" s="768"/>
      <c r="S9" s="768"/>
      <c r="T9" s="769"/>
      <c r="U9" s="769"/>
      <c r="V9" s="769"/>
      <c r="W9" s="767"/>
      <c r="X9" s="767"/>
      <c r="Y9" s="767"/>
      <c r="Z9" s="768"/>
      <c r="AA9" s="768"/>
      <c r="AB9" s="769"/>
      <c r="AC9" s="769"/>
      <c r="AD9" s="769"/>
      <c r="AE9" s="767"/>
      <c r="AF9" s="767"/>
      <c r="AG9" s="767"/>
      <c r="AH9" s="768"/>
      <c r="AI9" s="768"/>
      <c r="AJ9" s="769"/>
      <c r="AK9" s="769"/>
      <c r="AL9" s="769"/>
      <c r="AM9" s="767"/>
      <c r="AN9" s="767"/>
      <c r="AO9" s="767"/>
      <c r="AP9" s="768"/>
      <c r="AQ9" s="768"/>
      <c r="AR9" s="769"/>
      <c r="AS9" s="769"/>
      <c r="AT9" s="769"/>
      <c r="AU9" s="767"/>
      <c r="AV9" s="767"/>
      <c r="AW9" s="767"/>
      <c r="AX9" s="768"/>
      <c r="AY9" s="768"/>
      <c r="AZ9" s="769"/>
      <c r="BA9" s="769"/>
      <c r="BB9" s="769"/>
      <c r="BC9" s="767"/>
      <c r="BD9" s="767"/>
      <c r="BE9" s="767"/>
      <c r="BF9" s="768"/>
      <c r="BG9" s="768"/>
      <c r="BH9" s="769"/>
      <c r="BI9" s="769"/>
      <c r="BJ9" s="769"/>
      <c r="BK9" s="767"/>
      <c r="BL9" s="767"/>
      <c r="BM9" s="767"/>
      <c r="BN9" s="768"/>
      <c r="BO9" s="768"/>
      <c r="BP9" s="769"/>
      <c r="BQ9" s="769"/>
      <c r="BR9" s="769"/>
      <c r="BS9" s="767"/>
      <c r="BT9" s="178"/>
      <c r="BW9" s="186"/>
      <c r="BX9" s="186"/>
      <c r="BY9" s="186"/>
    </row>
    <row r="10" spans="1:109" s="11" customFormat="1" ht="20.25" customHeight="1">
      <c r="A10" s="25"/>
      <c r="B10" s="25"/>
      <c r="C10" s="25"/>
      <c r="D10" s="25"/>
      <c r="E10" s="645" t="s">
        <v>2862</v>
      </c>
      <c r="F10" s="645" t="s">
        <v>2863</v>
      </c>
      <c r="G10" s="645" t="s">
        <v>2863</v>
      </c>
      <c r="H10" s="645" t="s">
        <v>2863</v>
      </c>
      <c r="I10" s="645" t="s">
        <v>2863</v>
      </c>
      <c r="J10" s="645" t="s">
        <v>2863</v>
      </c>
      <c r="K10" s="645" t="s">
        <v>2863</v>
      </c>
      <c r="L10" s="645" t="s">
        <v>2863</v>
      </c>
      <c r="M10" s="645" t="s">
        <v>2863</v>
      </c>
      <c r="N10" s="645" t="s">
        <v>2863</v>
      </c>
      <c r="O10" s="645" t="s">
        <v>2863</v>
      </c>
      <c r="P10" s="645" t="s">
        <v>2864</v>
      </c>
      <c r="Q10" s="645" t="s">
        <v>2863</v>
      </c>
      <c r="R10" s="645" t="s">
        <v>2863</v>
      </c>
      <c r="S10" s="645" t="s">
        <v>2863</v>
      </c>
      <c r="T10" s="645" t="s">
        <v>2863</v>
      </c>
      <c r="U10" s="645" t="s">
        <v>2863</v>
      </c>
      <c r="V10" s="645" t="s">
        <v>2863</v>
      </c>
      <c r="W10" s="645" t="s">
        <v>2863</v>
      </c>
      <c r="X10" s="645" t="s">
        <v>2863</v>
      </c>
      <c r="Y10" s="645" t="s">
        <v>2863</v>
      </c>
      <c r="Z10" s="645" t="s">
        <v>2863</v>
      </c>
      <c r="AA10" s="645" t="s">
        <v>2863</v>
      </c>
      <c r="AB10" s="645" t="s">
        <v>2864</v>
      </c>
      <c r="AC10" s="645" t="s">
        <v>2863</v>
      </c>
      <c r="AD10" s="645" t="s">
        <v>2863</v>
      </c>
      <c r="AE10" s="645" t="s">
        <v>2863</v>
      </c>
      <c r="AF10" s="645" t="s">
        <v>2863</v>
      </c>
      <c r="AG10" s="645" t="s">
        <v>2863</v>
      </c>
      <c r="AH10" s="645" t="s">
        <v>2863</v>
      </c>
      <c r="AI10" s="645" t="s">
        <v>2863</v>
      </c>
      <c r="AJ10" s="645" t="s">
        <v>2863</v>
      </c>
      <c r="AK10" s="645" t="s">
        <v>2863</v>
      </c>
      <c r="AL10" s="645" t="s">
        <v>2863</v>
      </c>
      <c r="AM10" s="645" t="s">
        <v>2863</v>
      </c>
      <c r="AN10" s="645" t="s">
        <v>2865</v>
      </c>
      <c r="AO10" s="645" t="s">
        <v>2863</v>
      </c>
      <c r="AP10" s="645" t="s">
        <v>2863</v>
      </c>
      <c r="AQ10" s="645" t="s">
        <v>2863</v>
      </c>
      <c r="AR10" s="645" t="s">
        <v>2863</v>
      </c>
      <c r="AS10" s="645" t="s">
        <v>2863</v>
      </c>
      <c r="AT10" s="645" t="s">
        <v>2863</v>
      </c>
      <c r="AU10" s="645" t="s">
        <v>2863</v>
      </c>
      <c r="AV10" s="645" t="s">
        <v>2866</v>
      </c>
      <c r="AW10" s="645" t="s">
        <v>2863</v>
      </c>
      <c r="AX10" s="645" t="s">
        <v>2863</v>
      </c>
      <c r="AY10" s="645" t="s">
        <v>2863</v>
      </c>
      <c r="AZ10" s="645" t="s">
        <v>2864</v>
      </c>
      <c r="BA10" s="645" t="s">
        <v>2863</v>
      </c>
      <c r="BB10" s="645" t="s">
        <v>2863</v>
      </c>
      <c r="BC10" s="645" t="s">
        <v>2863</v>
      </c>
      <c r="BD10" s="645" t="s">
        <v>2867</v>
      </c>
      <c r="BE10" s="645" t="s">
        <v>2863</v>
      </c>
      <c r="BF10" s="645" t="s">
        <v>2863</v>
      </c>
      <c r="BG10" s="645" t="s">
        <v>2863</v>
      </c>
      <c r="BH10" s="645" t="s">
        <v>2863</v>
      </c>
      <c r="BI10" s="645" t="s">
        <v>2863</v>
      </c>
      <c r="BJ10" s="645" t="s">
        <v>2863</v>
      </c>
      <c r="BK10" s="645" t="s">
        <v>2863</v>
      </c>
      <c r="BL10" s="645" t="s">
        <v>2868</v>
      </c>
      <c r="BM10" s="639" t="s">
        <v>2863</v>
      </c>
      <c r="BN10" s="639" t="s">
        <v>2863</v>
      </c>
      <c r="BO10" s="639" t="s">
        <v>2863</v>
      </c>
      <c r="BP10" s="639" t="s">
        <v>2863</v>
      </c>
      <c r="BQ10" s="639" t="s">
        <v>2863</v>
      </c>
      <c r="BR10" s="640" t="s">
        <v>2863</v>
      </c>
      <c r="BS10" s="25"/>
      <c r="BT10" s="178"/>
      <c r="BW10" s="186"/>
      <c r="BX10" s="186"/>
      <c r="BY10" s="186"/>
    </row>
    <row r="11" spans="1:109" ht="24.95" customHeight="1">
      <c r="A11" s="171"/>
      <c r="B11" s="171" t="s">
        <v>2869</v>
      </c>
      <c r="C11" s="171"/>
      <c r="D11" s="172">
        <f t="shared" ref="D11:K11" si="0">D14+D13</f>
        <v>1138275.1126999999</v>
      </c>
      <c r="E11" s="173">
        <f t="shared" si="0"/>
        <v>848595.11269999994</v>
      </c>
      <c r="F11" s="172">
        <f t="shared" si="0"/>
        <v>289680</v>
      </c>
      <c r="G11" s="172">
        <f t="shared" si="0"/>
        <v>46854</v>
      </c>
      <c r="H11" s="172">
        <f t="shared" si="0"/>
        <v>214163</v>
      </c>
      <c r="I11" s="172">
        <f t="shared" si="0"/>
        <v>2612</v>
      </c>
      <c r="J11" s="172">
        <f t="shared" si="0"/>
        <v>14226</v>
      </c>
      <c r="K11" s="172">
        <f t="shared" si="0"/>
        <v>3304</v>
      </c>
      <c r="L11" s="173">
        <f>W11+AE11</f>
        <v>213520</v>
      </c>
      <c r="M11" s="173">
        <f>X11+AF11</f>
        <v>163090</v>
      </c>
      <c r="N11" s="173">
        <f>Y11+AG11</f>
        <v>50430</v>
      </c>
      <c r="O11" s="172">
        <f t="shared" ref="O11:AT11" si="1">O14+O13</f>
        <v>213520</v>
      </c>
      <c r="P11" s="173">
        <f t="shared" si="1"/>
        <v>163090</v>
      </c>
      <c r="Q11" s="173">
        <f t="shared" si="1"/>
        <v>50430</v>
      </c>
      <c r="R11" s="173">
        <f t="shared" si="1"/>
        <v>9232</v>
      </c>
      <c r="S11" s="173">
        <f t="shared" si="1"/>
        <v>37958</v>
      </c>
      <c r="T11" s="173">
        <f t="shared" si="1"/>
        <v>0</v>
      </c>
      <c r="U11" s="173">
        <f t="shared" si="1"/>
        <v>2040</v>
      </c>
      <c r="V11" s="173">
        <f t="shared" si="1"/>
        <v>1200</v>
      </c>
      <c r="W11" s="173">
        <f t="shared" si="1"/>
        <v>192430</v>
      </c>
      <c r="X11" s="173">
        <f t="shared" si="1"/>
        <v>144600</v>
      </c>
      <c r="Y11" s="173">
        <f t="shared" si="1"/>
        <v>47830</v>
      </c>
      <c r="Z11" s="173">
        <f t="shared" si="1"/>
        <v>8659</v>
      </c>
      <c r="AA11" s="173">
        <f t="shared" si="1"/>
        <v>35981</v>
      </c>
      <c r="AB11" s="173">
        <f t="shared" si="1"/>
        <v>0</v>
      </c>
      <c r="AC11" s="173">
        <f t="shared" si="1"/>
        <v>2040</v>
      </c>
      <c r="AD11" s="173">
        <f t="shared" si="1"/>
        <v>1150</v>
      </c>
      <c r="AE11" s="173">
        <f t="shared" si="1"/>
        <v>21090</v>
      </c>
      <c r="AF11" s="173">
        <f t="shared" si="1"/>
        <v>18490</v>
      </c>
      <c r="AG11" s="173">
        <f t="shared" si="1"/>
        <v>2600</v>
      </c>
      <c r="AH11" s="173">
        <f t="shared" si="1"/>
        <v>573</v>
      </c>
      <c r="AI11" s="173">
        <f t="shared" si="1"/>
        <v>1977</v>
      </c>
      <c r="AJ11" s="173">
        <f t="shared" si="1"/>
        <v>0</v>
      </c>
      <c r="AK11" s="173">
        <f t="shared" si="1"/>
        <v>0</v>
      </c>
      <c r="AL11" s="173">
        <f t="shared" si="1"/>
        <v>50</v>
      </c>
      <c r="AM11" s="173">
        <f t="shared" si="1"/>
        <v>225256</v>
      </c>
      <c r="AN11" s="173">
        <f t="shared" si="1"/>
        <v>159993</v>
      </c>
      <c r="AO11" s="173">
        <f t="shared" si="1"/>
        <v>65263</v>
      </c>
      <c r="AP11" s="173">
        <f t="shared" si="1"/>
        <v>9914</v>
      </c>
      <c r="AQ11" s="173">
        <f t="shared" si="1"/>
        <v>51460</v>
      </c>
      <c r="AR11" s="173">
        <f t="shared" si="1"/>
        <v>653</v>
      </c>
      <c r="AS11" s="173">
        <f t="shared" si="1"/>
        <v>2474</v>
      </c>
      <c r="AT11" s="173">
        <f t="shared" si="1"/>
        <v>762</v>
      </c>
      <c r="AU11" s="173">
        <f t="shared" ref="AU11:BS11" si="2">AU14+AU13</f>
        <v>258607</v>
      </c>
      <c r="AV11" s="173">
        <f t="shared" si="2"/>
        <v>191196</v>
      </c>
      <c r="AW11" s="173">
        <f t="shared" si="2"/>
        <v>67411</v>
      </c>
      <c r="AX11" s="173">
        <f t="shared" si="2"/>
        <v>11326</v>
      </c>
      <c r="AY11" s="173">
        <f t="shared" si="2"/>
        <v>50494</v>
      </c>
      <c r="AZ11" s="173">
        <f t="shared" si="2"/>
        <v>653</v>
      </c>
      <c r="BA11" s="173">
        <f t="shared" si="2"/>
        <v>3596</v>
      </c>
      <c r="BB11" s="173">
        <f t="shared" si="2"/>
        <v>1342</v>
      </c>
      <c r="BC11" s="173">
        <f t="shared" si="2"/>
        <v>697383</v>
      </c>
      <c r="BD11" s="173">
        <f t="shared" si="2"/>
        <v>514279</v>
      </c>
      <c r="BE11" s="173">
        <f t="shared" si="2"/>
        <v>183104</v>
      </c>
      <c r="BF11" s="173">
        <f t="shared" si="2"/>
        <v>30472</v>
      </c>
      <c r="BG11" s="173">
        <f t="shared" si="2"/>
        <v>139912</v>
      </c>
      <c r="BH11" s="173">
        <f t="shared" si="2"/>
        <v>1306</v>
      </c>
      <c r="BI11" s="173">
        <f t="shared" si="2"/>
        <v>8110</v>
      </c>
      <c r="BJ11" s="173">
        <f t="shared" si="2"/>
        <v>3304</v>
      </c>
      <c r="BK11" s="173">
        <f t="shared" si="2"/>
        <v>356033.1127</v>
      </c>
      <c r="BL11" s="173">
        <f t="shared" si="2"/>
        <v>334316.1127</v>
      </c>
      <c r="BM11" s="179">
        <f t="shared" si="2"/>
        <v>106576</v>
      </c>
      <c r="BN11" s="179">
        <f t="shared" si="2"/>
        <v>16382</v>
      </c>
      <c r="BO11" s="179">
        <f t="shared" si="2"/>
        <v>74251</v>
      </c>
      <c r="BP11" s="179">
        <f t="shared" si="2"/>
        <v>1306</v>
      </c>
      <c r="BQ11" s="179">
        <f t="shared" si="2"/>
        <v>6116</v>
      </c>
      <c r="BR11" s="180">
        <f t="shared" si="2"/>
        <v>0</v>
      </c>
      <c r="BS11" s="179">
        <f t="shared" si="2"/>
        <v>0</v>
      </c>
      <c r="BT11" s="181"/>
      <c r="BW11" s="186"/>
      <c r="BX11" s="186"/>
      <c r="BY11" s="186"/>
      <c r="DB11" s="86">
        <f t="shared" ref="DB11:DB42" si="3">P11+AN11+AV11+BL11</f>
        <v>848595.11269999994</v>
      </c>
      <c r="DC11" s="86">
        <f t="shared" ref="DC11:DC42" si="4">BD11+BL11</f>
        <v>848595.11269999994</v>
      </c>
      <c r="DD11" s="86">
        <f>BL11+BD11</f>
        <v>848595.11269999994</v>
      </c>
    </row>
    <row r="12" spans="1:109" ht="26.25" customHeight="1">
      <c r="A12" s="30"/>
      <c r="B12" s="31" t="s">
        <v>2870</v>
      </c>
      <c r="C12" s="30"/>
      <c r="D12" s="32">
        <f t="shared" ref="D12:AI12" si="5">D13+D14</f>
        <v>1138275.1126999999</v>
      </c>
      <c r="E12" s="174">
        <f t="shared" si="5"/>
        <v>848595.11269999994</v>
      </c>
      <c r="F12" s="32">
        <f t="shared" si="5"/>
        <v>289680</v>
      </c>
      <c r="G12" s="32">
        <f t="shared" si="5"/>
        <v>46854</v>
      </c>
      <c r="H12" s="32">
        <f t="shared" si="5"/>
        <v>214163</v>
      </c>
      <c r="I12" s="32">
        <f t="shared" si="5"/>
        <v>2612</v>
      </c>
      <c r="J12" s="32">
        <f t="shared" si="5"/>
        <v>14226</v>
      </c>
      <c r="K12" s="32">
        <f t="shared" si="5"/>
        <v>3304</v>
      </c>
      <c r="L12" s="32">
        <f t="shared" si="5"/>
        <v>213520</v>
      </c>
      <c r="M12" s="32">
        <f t="shared" si="5"/>
        <v>163090</v>
      </c>
      <c r="N12" s="32">
        <f t="shared" si="5"/>
        <v>50430</v>
      </c>
      <c r="O12" s="32">
        <f t="shared" si="5"/>
        <v>213520</v>
      </c>
      <c r="P12" s="174">
        <f t="shared" si="5"/>
        <v>163090</v>
      </c>
      <c r="Q12" s="174">
        <f t="shared" si="5"/>
        <v>50430</v>
      </c>
      <c r="R12" s="174">
        <f t="shared" si="5"/>
        <v>9232</v>
      </c>
      <c r="S12" s="174">
        <f t="shared" si="5"/>
        <v>37958</v>
      </c>
      <c r="T12" s="174">
        <f t="shared" si="5"/>
        <v>0</v>
      </c>
      <c r="U12" s="174">
        <f t="shared" si="5"/>
        <v>2040</v>
      </c>
      <c r="V12" s="174">
        <f t="shared" si="5"/>
        <v>1200</v>
      </c>
      <c r="W12" s="174">
        <f t="shared" si="5"/>
        <v>192430</v>
      </c>
      <c r="X12" s="174">
        <f t="shared" si="5"/>
        <v>144600</v>
      </c>
      <c r="Y12" s="174">
        <f t="shared" si="5"/>
        <v>47830</v>
      </c>
      <c r="Z12" s="174">
        <f t="shared" si="5"/>
        <v>8659</v>
      </c>
      <c r="AA12" s="174">
        <f t="shared" si="5"/>
        <v>35981</v>
      </c>
      <c r="AB12" s="174">
        <f t="shared" si="5"/>
        <v>0</v>
      </c>
      <c r="AC12" s="174">
        <f t="shared" si="5"/>
        <v>2040</v>
      </c>
      <c r="AD12" s="174">
        <f t="shared" si="5"/>
        <v>1150</v>
      </c>
      <c r="AE12" s="174">
        <f t="shared" si="5"/>
        <v>21090</v>
      </c>
      <c r="AF12" s="174">
        <f t="shared" si="5"/>
        <v>18490</v>
      </c>
      <c r="AG12" s="174">
        <f t="shared" si="5"/>
        <v>2600</v>
      </c>
      <c r="AH12" s="174">
        <f t="shared" si="5"/>
        <v>573</v>
      </c>
      <c r="AI12" s="174">
        <f t="shared" si="5"/>
        <v>1977</v>
      </c>
      <c r="AJ12" s="174">
        <f t="shared" ref="AJ12:BS12" si="6">AJ13+AJ14</f>
        <v>0</v>
      </c>
      <c r="AK12" s="174">
        <f t="shared" si="6"/>
        <v>0</v>
      </c>
      <c r="AL12" s="174">
        <f t="shared" si="6"/>
        <v>50</v>
      </c>
      <c r="AM12" s="174">
        <f t="shared" si="6"/>
        <v>225256</v>
      </c>
      <c r="AN12" s="174">
        <f t="shared" si="6"/>
        <v>159993</v>
      </c>
      <c r="AO12" s="174">
        <f t="shared" si="6"/>
        <v>65263</v>
      </c>
      <c r="AP12" s="174">
        <f t="shared" si="6"/>
        <v>9914</v>
      </c>
      <c r="AQ12" s="174">
        <f t="shared" si="6"/>
        <v>51460</v>
      </c>
      <c r="AR12" s="174">
        <f t="shared" si="6"/>
        <v>653</v>
      </c>
      <c r="AS12" s="174">
        <f t="shared" si="6"/>
        <v>2474</v>
      </c>
      <c r="AT12" s="174">
        <f t="shared" si="6"/>
        <v>762</v>
      </c>
      <c r="AU12" s="174">
        <f t="shared" si="6"/>
        <v>258607</v>
      </c>
      <c r="AV12" s="174">
        <f t="shared" si="6"/>
        <v>191196</v>
      </c>
      <c r="AW12" s="174">
        <f t="shared" si="6"/>
        <v>67411</v>
      </c>
      <c r="AX12" s="174">
        <f t="shared" si="6"/>
        <v>11326</v>
      </c>
      <c r="AY12" s="174">
        <f t="shared" si="6"/>
        <v>50494</v>
      </c>
      <c r="AZ12" s="174">
        <f t="shared" si="6"/>
        <v>653</v>
      </c>
      <c r="BA12" s="174">
        <f t="shared" si="6"/>
        <v>3596</v>
      </c>
      <c r="BB12" s="174">
        <f t="shared" si="6"/>
        <v>1342</v>
      </c>
      <c r="BC12" s="174">
        <f t="shared" si="6"/>
        <v>697383</v>
      </c>
      <c r="BD12" s="174">
        <f t="shared" si="6"/>
        <v>514279</v>
      </c>
      <c r="BE12" s="174">
        <f t="shared" si="6"/>
        <v>183104</v>
      </c>
      <c r="BF12" s="174">
        <f t="shared" si="6"/>
        <v>30472</v>
      </c>
      <c r="BG12" s="174">
        <f t="shared" si="6"/>
        <v>139912</v>
      </c>
      <c r="BH12" s="174">
        <f t="shared" si="6"/>
        <v>1306</v>
      </c>
      <c r="BI12" s="174">
        <f t="shared" si="6"/>
        <v>8110</v>
      </c>
      <c r="BJ12" s="174">
        <f t="shared" si="6"/>
        <v>3304</v>
      </c>
      <c r="BK12" s="174">
        <f t="shared" si="6"/>
        <v>356033.1127</v>
      </c>
      <c r="BL12" s="174">
        <f t="shared" si="6"/>
        <v>334316.1127</v>
      </c>
      <c r="BM12" s="32">
        <f t="shared" si="6"/>
        <v>106576</v>
      </c>
      <c r="BN12" s="32">
        <f t="shared" si="6"/>
        <v>16382</v>
      </c>
      <c r="BO12" s="32">
        <f t="shared" si="6"/>
        <v>74251</v>
      </c>
      <c r="BP12" s="32">
        <f t="shared" si="6"/>
        <v>1306</v>
      </c>
      <c r="BQ12" s="32">
        <f t="shared" si="6"/>
        <v>6116</v>
      </c>
      <c r="BR12" s="32">
        <f t="shared" si="6"/>
        <v>0</v>
      </c>
      <c r="BS12" s="32">
        <f t="shared" si="6"/>
        <v>0</v>
      </c>
      <c r="BT12" s="181"/>
      <c r="BW12" s="186"/>
      <c r="BX12" s="186"/>
      <c r="BY12" s="186"/>
      <c r="DB12" s="86">
        <f t="shared" si="3"/>
        <v>848595.11269999994</v>
      </c>
      <c r="DC12" s="86">
        <f t="shared" si="4"/>
        <v>848595.11269999994</v>
      </c>
    </row>
    <row r="13" spans="1:109" s="11" customFormat="1" ht="24.95" customHeight="1">
      <c r="A13" s="33" t="s">
        <v>222</v>
      </c>
      <c r="B13" s="34" t="s">
        <v>174</v>
      </c>
      <c r="C13" s="35"/>
      <c r="D13" s="36">
        <f>50518+34341</f>
        <v>84859</v>
      </c>
      <c r="E13" s="36">
        <f>BL13</f>
        <v>84859</v>
      </c>
      <c r="F13" s="36"/>
      <c r="G13" s="36"/>
      <c r="H13" s="36"/>
      <c r="I13" s="36"/>
      <c r="J13" s="36"/>
      <c r="K13" s="36"/>
      <c r="L13" s="36">
        <f t="shared" ref="L13:L76" si="7">W13+AE13</f>
        <v>0</v>
      </c>
      <c r="M13" s="36">
        <f t="shared" ref="M13:M76" si="8">X13+AF13</f>
        <v>0</v>
      </c>
      <c r="N13" s="36">
        <f t="shared" ref="N13:N76" si="9">Y13+AG13</f>
        <v>0</v>
      </c>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f>50518+34341</f>
        <v>84859</v>
      </c>
      <c r="BM13" s="36"/>
      <c r="BN13" s="36"/>
      <c r="BO13" s="36"/>
      <c r="BP13" s="36"/>
      <c r="BQ13" s="36"/>
      <c r="BR13" s="36"/>
      <c r="BS13" s="35"/>
      <c r="BT13" s="178"/>
      <c r="BW13" s="187"/>
      <c r="BX13" s="85"/>
      <c r="BY13" s="187"/>
      <c r="BZ13" s="188">
        <v>77.141000000000005</v>
      </c>
      <c r="CA13" s="189">
        <v>78.349000000000004</v>
      </c>
      <c r="CB13" s="11">
        <f>BZ13+CA13</f>
        <v>155.49</v>
      </c>
      <c r="DB13" s="86">
        <f t="shared" si="3"/>
        <v>84859</v>
      </c>
      <c r="DC13" s="86">
        <f t="shared" si="4"/>
        <v>84859</v>
      </c>
    </row>
    <row r="14" spans="1:109" s="11" customFormat="1" ht="24.95" customHeight="1">
      <c r="A14" s="33" t="s">
        <v>222</v>
      </c>
      <c r="B14" s="34" t="s">
        <v>963</v>
      </c>
      <c r="C14" s="35"/>
      <c r="D14" s="36">
        <f t="shared" ref="D14:K14" si="10">BC14+BK14</f>
        <v>1053416.1126999999</v>
      </c>
      <c r="E14" s="36">
        <f t="shared" si="10"/>
        <v>763736.11269999994</v>
      </c>
      <c r="F14" s="36">
        <f t="shared" si="10"/>
        <v>289680</v>
      </c>
      <c r="G14" s="36">
        <f t="shared" si="10"/>
        <v>46854</v>
      </c>
      <c r="H14" s="36">
        <f t="shared" si="10"/>
        <v>214163</v>
      </c>
      <c r="I14" s="36">
        <f t="shared" si="10"/>
        <v>2612</v>
      </c>
      <c r="J14" s="36">
        <f t="shared" si="10"/>
        <v>14226</v>
      </c>
      <c r="K14" s="36">
        <f t="shared" si="10"/>
        <v>3304</v>
      </c>
      <c r="L14" s="36">
        <f t="shared" si="7"/>
        <v>213520</v>
      </c>
      <c r="M14" s="36">
        <f t="shared" si="8"/>
        <v>163090</v>
      </c>
      <c r="N14" s="36">
        <f t="shared" si="9"/>
        <v>50430</v>
      </c>
      <c r="O14" s="36">
        <f t="shared" ref="O14:O45" si="11">W14+AE14</f>
        <v>213520</v>
      </c>
      <c r="P14" s="36">
        <f t="shared" ref="P14:P45" si="12">X14+AF14</f>
        <v>163090</v>
      </c>
      <c r="Q14" s="36">
        <f t="shared" ref="Q14:Q45" si="13">Y14+AG14</f>
        <v>50430</v>
      </c>
      <c r="R14" s="36">
        <f t="shared" ref="R14:R45" si="14">Z14+AH14</f>
        <v>9232</v>
      </c>
      <c r="S14" s="36">
        <f t="shared" ref="S14:S45" si="15">AA14+AI14</f>
        <v>37958</v>
      </c>
      <c r="T14" s="36">
        <f t="shared" ref="T14:T45" si="16">AB14+AJ14</f>
        <v>0</v>
      </c>
      <c r="U14" s="36">
        <f t="shared" ref="U14:U45" si="17">AC14+AK14</f>
        <v>2040</v>
      </c>
      <c r="V14" s="36">
        <f t="shared" ref="V14:V45" si="18">AD14+AL14</f>
        <v>1200</v>
      </c>
      <c r="W14" s="36">
        <f t="shared" ref="W14:BM14" si="19">W15+W25+W140</f>
        <v>192430</v>
      </c>
      <c r="X14" s="36">
        <f t="shared" si="19"/>
        <v>144600</v>
      </c>
      <c r="Y14" s="36">
        <f t="shared" si="19"/>
        <v>47830</v>
      </c>
      <c r="Z14" s="36">
        <f t="shared" si="19"/>
        <v>8659</v>
      </c>
      <c r="AA14" s="36">
        <f t="shared" si="19"/>
        <v>35981</v>
      </c>
      <c r="AB14" s="36">
        <f t="shared" si="19"/>
        <v>0</v>
      </c>
      <c r="AC14" s="36">
        <f t="shared" si="19"/>
        <v>2040</v>
      </c>
      <c r="AD14" s="36">
        <f t="shared" si="19"/>
        <v>1150</v>
      </c>
      <c r="AE14" s="36">
        <f t="shared" si="19"/>
        <v>21090</v>
      </c>
      <c r="AF14" s="36">
        <f t="shared" si="19"/>
        <v>18490</v>
      </c>
      <c r="AG14" s="36">
        <f t="shared" si="19"/>
        <v>2600</v>
      </c>
      <c r="AH14" s="36">
        <f t="shared" si="19"/>
        <v>573</v>
      </c>
      <c r="AI14" s="36">
        <f t="shared" si="19"/>
        <v>1977</v>
      </c>
      <c r="AJ14" s="36">
        <f t="shared" si="19"/>
        <v>0</v>
      </c>
      <c r="AK14" s="36">
        <f t="shared" si="19"/>
        <v>0</v>
      </c>
      <c r="AL14" s="36">
        <f t="shared" si="19"/>
        <v>50</v>
      </c>
      <c r="AM14" s="36">
        <f t="shared" si="19"/>
        <v>225256</v>
      </c>
      <c r="AN14" s="36">
        <f t="shared" si="19"/>
        <v>159993</v>
      </c>
      <c r="AO14" s="36">
        <f t="shared" si="19"/>
        <v>65263</v>
      </c>
      <c r="AP14" s="36">
        <f t="shared" si="19"/>
        <v>9914</v>
      </c>
      <c r="AQ14" s="36">
        <f t="shared" si="19"/>
        <v>51460</v>
      </c>
      <c r="AR14" s="36">
        <f t="shared" si="19"/>
        <v>653</v>
      </c>
      <c r="AS14" s="36">
        <f t="shared" si="19"/>
        <v>2474</v>
      </c>
      <c r="AT14" s="36">
        <f t="shared" si="19"/>
        <v>762</v>
      </c>
      <c r="AU14" s="36">
        <f t="shared" si="19"/>
        <v>258607</v>
      </c>
      <c r="AV14" s="36">
        <f t="shared" si="19"/>
        <v>191196</v>
      </c>
      <c r="AW14" s="36">
        <f t="shared" si="19"/>
        <v>67411</v>
      </c>
      <c r="AX14" s="36">
        <f t="shared" si="19"/>
        <v>11326</v>
      </c>
      <c r="AY14" s="36">
        <f t="shared" si="19"/>
        <v>50494</v>
      </c>
      <c r="AZ14" s="36">
        <f t="shared" si="19"/>
        <v>653</v>
      </c>
      <c r="BA14" s="36">
        <f t="shared" si="19"/>
        <v>3596</v>
      </c>
      <c r="BB14" s="36">
        <f t="shared" si="19"/>
        <v>1342</v>
      </c>
      <c r="BC14" s="36">
        <f t="shared" si="19"/>
        <v>697383</v>
      </c>
      <c r="BD14" s="36">
        <f t="shared" si="19"/>
        <v>514279</v>
      </c>
      <c r="BE14" s="36">
        <f t="shared" si="19"/>
        <v>183104</v>
      </c>
      <c r="BF14" s="36">
        <f t="shared" si="19"/>
        <v>30472</v>
      </c>
      <c r="BG14" s="36">
        <f t="shared" si="19"/>
        <v>139912</v>
      </c>
      <c r="BH14" s="36">
        <f t="shared" si="19"/>
        <v>1306</v>
      </c>
      <c r="BI14" s="36">
        <f t="shared" si="19"/>
        <v>8110</v>
      </c>
      <c r="BJ14" s="36">
        <f t="shared" si="19"/>
        <v>3304</v>
      </c>
      <c r="BK14" s="36">
        <f t="shared" si="19"/>
        <v>356033.1127</v>
      </c>
      <c r="BL14" s="36">
        <f t="shared" si="19"/>
        <v>249457.1127</v>
      </c>
      <c r="BM14" s="36">
        <f t="shared" si="19"/>
        <v>106576</v>
      </c>
      <c r="BN14" s="36">
        <f>BN15+BN25+BN141+BN189+BN204</f>
        <v>16382</v>
      </c>
      <c r="BO14" s="36">
        <f>BO15+BO25+BO141+BO189+BO204</f>
        <v>74251</v>
      </c>
      <c r="BP14" s="36">
        <f>BP15+BP25+BP141+BP189+BP204</f>
        <v>1306</v>
      </c>
      <c r="BQ14" s="36">
        <f>BQ15+BQ25+BQ141+BQ189+BQ204</f>
        <v>6116</v>
      </c>
      <c r="BR14" s="36">
        <f>BR15+BR25+BR141+BR189+BR204</f>
        <v>0</v>
      </c>
      <c r="BS14" s="35"/>
      <c r="BT14" s="178"/>
      <c r="BW14" s="187"/>
      <c r="BX14" s="85"/>
      <c r="BY14" s="187"/>
      <c r="BZ14" s="190">
        <v>2019</v>
      </c>
      <c r="CA14" s="191">
        <v>2020</v>
      </c>
      <c r="DB14" s="86">
        <f t="shared" si="3"/>
        <v>763736.11269999994</v>
      </c>
      <c r="DC14" s="86">
        <f t="shared" si="4"/>
        <v>763736.11269999994</v>
      </c>
      <c r="DE14" s="85">
        <f>AV14+AN14+P14</f>
        <v>514279</v>
      </c>
    </row>
    <row r="15" spans="1:109" ht="24.95" customHeight="1">
      <c r="A15" s="37" t="s">
        <v>37</v>
      </c>
      <c r="B15" s="38" t="s">
        <v>2872</v>
      </c>
      <c r="C15" s="35"/>
      <c r="D15" s="36">
        <f t="shared" ref="D15:K15" si="20">D16+D19</f>
        <v>607593.11269999994</v>
      </c>
      <c r="E15" s="36">
        <f t="shared" si="20"/>
        <v>454665.1127</v>
      </c>
      <c r="F15" s="36">
        <f t="shared" si="20"/>
        <v>152928</v>
      </c>
      <c r="G15" s="36">
        <f t="shared" si="20"/>
        <v>25146</v>
      </c>
      <c r="H15" s="36">
        <f t="shared" si="20"/>
        <v>125170</v>
      </c>
      <c r="I15" s="36">
        <f t="shared" si="20"/>
        <v>2612</v>
      </c>
      <c r="J15" s="36">
        <f t="shared" si="20"/>
        <v>0</v>
      </c>
      <c r="K15" s="36">
        <f t="shared" si="20"/>
        <v>0</v>
      </c>
      <c r="L15" s="36">
        <f t="shared" si="7"/>
        <v>118976</v>
      </c>
      <c r="M15" s="36">
        <f t="shared" si="8"/>
        <v>93690</v>
      </c>
      <c r="N15" s="36">
        <f t="shared" si="9"/>
        <v>25286</v>
      </c>
      <c r="O15" s="36">
        <f t="shared" si="11"/>
        <v>118976</v>
      </c>
      <c r="P15" s="36">
        <f t="shared" si="12"/>
        <v>93690</v>
      </c>
      <c r="Q15" s="36">
        <f t="shared" si="13"/>
        <v>25286</v>
      </c>
      <c r="R15" s="36">
        <f t="shared" si="14"/>
        <v>4860</v>
      </c>
      <c r="S15" s="36">
        <f t="shared" si="15"/>
        <v>20426</v>
      </c>
      <c r="T15" s="36">
        <f t="shared" si="16"/>
        <v>0</v>
      </c>
      <c r="U15" s="36">
        <f t="shared" si="17"/>
        <v>0</v>
      </c>
      <c r="V15" s="36">
        <f t="shared" si="18"/>
        <v>0</v>
      </c>
      <c r="W15" s="36">
        <f t="shared" ref="W15:BR15" si="21">W16+W19</f>
        <v>109586</v>
      </c>
      <c r="X15" s="36">
        <f t="shared" si="21"/>
        <v>84300</v>
      </c>
      <c r="Y15" s="36">
        <f t="shared" si="21"/>
        <v>25286</v>
      </c>
      <c r="Z15" s="36">
        <f t="shared" si="21"/>
        <v>4860</v>
      </c>
      <c r="AA15" s="36">
        <f t="shared" si="21"/>
        <v>20426</v>
      </c>
      <c r="AB15" s="36">
        <f t="shared" si="21"/>
        <v>0</v>
      </c>
      <c r="AC15" s="36">
        <f t="shared" si="21"/>
        <v>0</v>
      </c>
      <c r="AD15" s="36">
        <f t="shared" si="21"/>
        <v>0</v>
      </c>
      <c r="AE15" s="36">
        <f t="shared" si="21"/>
        <v>9390</v>
      </c>
      <c r="AF15" s="36">
        <f t="shared" si="21"/>
        <v>9390</v>
      </c>
      <c r="AG15" s="36">
        <f t="shared" si="21"/>
        <v>0</v>
      </c>
      <c r="AH15" s="36">
        <f t="shared" si="21"/>
        <v>0</v>
      </c>
      <c r="AI15" s="36">
        <f t="shared" si="21"/>
        <v>0</v>
      </c>
      <c r="AJ15" s="36">
        <f t="shared" si="21"/>
        <v>0</v>
      </c>
      <c r="AK15" s="36">
        <f t="shared" si="21"/>
        <v>0</v>
      </c>
      <c r="AL15" s="36">
        <f t="shared" si="21"/>
        <v>0</v>
      </c>
      <c r="AM15" s="36">
        <f t="shared" si="21"/>
        <v>129198</v>
      </c>
      <c r="AN15" s="36">
        <f t="shared" si="21"/>
        <v>90593</v>
      </c>
      <c r="AO15" s="36">
        <f t="shared" si="21"/>
        <v>38605</v>
      </c>
      <c r="AP15" s="36">
        <f t="shared" si="21"/>
        <v>5707</v>
      </c>
      <c r="AQ15" s="36">
        <f t="shared" si="21"/>
        <v>32245</v>
      </c>
      <c r="AR15" s="36">
        <f t="shared" si="21"/>
        <v>653</v>
      </c>
      <c r="AS15" s="36">
        <f t="shared" si="21"/>
        <v>0</v>
      </c>
      <c r="AT15" s="36">
        <f t="shared" si="21"/>
        <v>0</v>
      </c>
      <c r="AU15" s="36">
        <f t="shared" si="21"/>
        <v>167404</v>
      </c>
      <c r="AV15" s="36">
        <f t="shared" si="21"/>
        <v>124566</v>
      </c>
      <c r="AW15" s="36">
        <f t="shared" si="21"/>
        <v>42838</v>
      </c>
      <c r="AX15" s="36">
        <f t="shared" si="21"/>
        <v>7959</v>
      </c>
      <c r="AY15" s="36">
        <f t="shared" si="21"/>
        <v>34226</v>
      </c>
      <c r="AZ15" s="36">
        <f t="shared" si="21"/>
        <v>653</v>
      </c>
      <c r="BA15" s="36">
        <f t="shared" si="21"/>
        <v>0</v>
      </c>
      <c r="BB15" s="36">
        <f t="shared" si="21"/>
        <v>0</v>
      </c>
      <c r="BC15" s="36">
        <f t="shared" si="21"/>
        <v>415578</v>
      </c>
      <c r="BD15" s="36">
        <f t="shared" si="21"/>
        <v>308849</v>
      </c>
      <c r="BE15" s="36">
        <f t="shared" si="21"/>
        <v>106729</v>
      </c>
      <c r="BF15" s="36">
        <f t="shared" si="21"/>
        <v>18526</v>
      </c>
      <c r="BG15" s="36">
        <f t="shared" si="21"/>
        <v>86897</v>
      </c>
      <c r="BH15" s="36">
        <f t="shared" si="21"/>
        <v>1306</v>
      </c>
      <c r="BI15" s="36">
        <f t="shared" si="21"/>
        <v>0</v>
      </c>
      <c r="BJ15" s="36">
        <f t="shared" si="21"/>
        <v>0</v>
      </c>
      <c r="BK15" s="36">
        <f t="shared" si="21"/>
        <v>192015.1127</v>
      </c>
      <c r="BL15" s="36">
        <f t="shared" si="21"/>
        <v>145816.1127</v>
      </c>
      <c r="BM15" s="36">
        <f t="shared" si="21"/>
        <v>46199</v>
      </c>
      <c r="BN15" s="36">
        <f t="shared" si="21"/>
        <v>6620</v>
      </c>
      <c r="BO15" s="36">
        <f t="shared" si="21"/>
        <v>38273</v>
      </c>
      <c r="BP15" s="36">
        <f t="shared" si="21"/>
        <v>1306</v>
      </c>
      <c r="BQ15" s="36">
        <f t="shared" si="21"/>
        <v>0</v>
      </c>
      <c r="BR15" s="36">
        <f t="shared" si="21"/>
        <v>0</v>
      </c>
      <c r="BS15" s="35"/>
      <c r="BT15" s="178"/>
      <c r="BW15" s="186"/>
      <c r="BZ15" s="192">
        <v>51.82</v>
      </c>
      <c r="CA15" s="193">
        <v>51.820999999999998</v>
      </c>
      <c r="CB15" s="194">
        <f t="shared" ref="CB15:CB23" si="22">BZ15+CA15</f>
        <v>103.64099999999999</v>
      </c>
      <c r="DB15" s="86">
        <f t="shared" si="3"/>
        <v>454665.1127</v>
      </c>
      <c r="DC15" s="86">
        <f t="shared" si="4"/>
        <v>454665.1127</v>
      </c>
    </row>
    <row r="16" spans="1:109" ht="24.95" customHeight="1">
      <c r="A16" s="37">
        <v>1</v>
      </c>
      <c r="B16" s="38" t="s">
        <v>171</v>
      </c>
      <c r="C16" s="35"/>
      <c r="D16" s="36">
        <f t="shared" ref="D16:K16" si="23">D17+D18</f>
        <v>21122</v>
      </c>
      <c r="E16" s="36">
        <f t="shared" si="23"/>
        <v>0</v>
      </c>
      <c r="F16" s="36">
        <f t="shared" si="23"/>
        <v>21122</v>
      </c>
      <c r="G16" s="36">
        <f t="shared" si="23"/>
        <v>0</v>
      </c>
      <c r="H16" s="36">
        <f t="shared" si="23"/>
        <v>18510</v>
      </c>
      <c r="I16" s="36">
        <f t="shared" si="23"/>
        <v>2612</v>
      </c>
      <c r="J16" s="36">
        <f t="shared" si="23"/>
        <v>0</v>
      </c>
      <c r="K16" s="36">
        <f t="shared" si="23"/>
        <v>0</v>
      </c>
      <c r="L16" s="36">
        <f t="shared" si="7"/>
        <v>0</v>
      </c>
      <c r="M16" s="36">
        <f t="shared" si="8"/>
        <v>0</v>
      </c>
      <c r="N16" s="36">
        <f t="shared" si="9"/>
        <v>0</v>
      </c>
      <c r="O16" s="36">
        <f t="shared" si="11"/>
        <v>0</v>
      </c>
      <c r="P16" s="36">
        <f t="shared" si="12"/>
        <v>0</v>
      </c>
      <c r="Q16" s="36">
        <f t="shared" si="13"/>
        <v>0</v>
      </c>
      <c r="R16" s="36">
        <f t="shared" si="14"/>
        <v>0</v>
      </c>
      <c r="S16" s="36">
        <f t="shared" si="15"/>
        <v>0</v>
      </c>
      <c r="T16" s="36">
        <f t="shared" si="16"/>
        <v>0</v>
      </c>
      <c r="U16" s="36">
        <f t="shared" si="17"/>
        <v>0</v>
      </c>
      <c r="V16" s="36">
        <f t="shared" si="18"/>
        <v>0</v>
      </c>
      <c r="W16" s="36">
        <f t="shared" ref="W16:BR16" si="24">W17+W18</f>
        <v>0</v>
      </c>
      <c r="X16" s="36">
        <f t="shared" si="24"/>
        <v>0</v>
      </c>
      <c r="Y16" s="36">
        <f t="shared" si="24"/>
        <v>0</v>
      </c>
      <c r="Z16" s="36">
        <f t="shared" si="24"/>
        <v>0</v>
      </c>
      <c r="AA16" s="36">
        <f t="shared" si="24"/>
        <v>0</v>
      </c>
      <c r="AB16" s="36">
        <f t="shared" si="24"/>
        <v>0</v>
      </c>
      <c r="AC16" s="36">
        <f t="shared" si="24"/>
        <v>0</v>
      </c>
      <c r="AD16" s="36">
        <f t="shared" si="24"/>
        <v>0</v>
      </c>
      <c r="AE16" s="36">
        <f t="shared" si="24"/>
        <v>0</v>
      </c>
      <c r="AF16" s="36">
        <f t="shared" si="24"/>
        <v>0</v>
      </c>
      <c r="AG16" s="36">
        <f t="shared" si="24"/>
        <v>0</v>
      </c>
      <c r="AH16" s="36">
        <f t="shared" si="24"/>
        <v>0</v>
      </c>
      <c r="AI16" s="36">
        <f t="shared" si="24"/>
        <v>0</v>
      </c>
      <c r="AJ16" s="36">
        <f t="shared" si="24"/>
        <v>0</v>
      </c>
      <c r="AK16" s="36">
        <f t="shared" si="24"/>
        <v>0</v>
      </c>
      <c r="AL16" s="36">
        <f t="shared" si="24"/>
        <v>0</v>
      </c>
      <c r="AM16" s="36">
        <f t="shared" si="24"/>
        <v>5111</v>
      </c>
      <c r="AN16" s="36">
        <f t="shared" si="24"/>
        <v>0</v>
      </c>
      <c r="AO16" s="36">
        <f t="shared" si="24"/>
        <v>5111</v>
      </c>
      <c r="AP16" s="36">
        <f t="shared" si="24"/>
        <v>0</v>
      </c>
      <c r="AQ16" s="36">
        <f t="shared" si="24"/>
        <v>4458</v>
      </c>
      <c r="AR16" s="36">
        <f t="shared" si="24"/>
        <v>653</v>
      </c>
      <c r="AS16" s="36">
        <f t="shared" si="24"/>
        <v>0</v>
      </c>
      <c r="AT16" s="36">
        <f t="shared" si="24"/>
        <v>0</v>
      </c>
      <c r="AU16" s="36">
        <f t="shared" si="24"/>
        <v>5337</v>
      </c>
      <c r="AV16" s="36">
        <f t="shared" si="24"/>
        <v>0</v>
      </c>
      <c r="AW16" s="36">
        <f t="shared" si="24"/>
        <v>5337</v>
      </c>
      <c r="AX16" s="36">
        <f t="shared" si="24"/>
        <v>0</v>
      </c>
      <c r="AY16" s="36">
        <f t="shared" si="24"/>
        <v>4684</v>
      </c>
      <c r="AZ16" s="36">
        <f t="shared" si="24"/>
        <v>653</v>
      </c>
      <c r="BA16" s="36">
        <f t="shared" si="24"/>
        <v>0</v>
      </c>
      <c r="BB16" s="36">
        <f t="shared" si="24"/>
        <v>0</v>
      </c>
      <c r="BC16" s="36">
        <f t="shared" si="24"/>
        <v>10448</v>
      </c>
      <c r="BD16" s="36">
        <f t="shared" si="24"/>
        <v>0</v>
      </c>
      <c r="BE16" s="36">
        <f t="shared" si="24"/>
        <v>10448</v>
      </c>
      <c r="BF16" s="36">
        <f t="shared" si="24"/>
        <v>0</v>
      </c>
      <c r="BG16" s="36">
        <f t="shared" si="24"/>
        <v>9142</v>
      </c>
      <c r="BH16" s="36">
        <f t="shared" si="24"/>
        <v>1306</v>
      </c>
      <c r="BI16" s="36">
        <f t="shared" si="24"/>
        <v>0</v>
      </c>
      <c r="BJ16" s="36">
        <f t="shared" si="24"/>
        <v>0</v>
      </c>
      <c r="BK16" s="36">
        <f t="shared" si="24"/>
        <v>10674</v>
      </c>
      <c r="BL16" s="36">
        <f t="shared" si="24"/>
        <v>0</v>
      </c>
      <c r="BM16" s="36">
        <f t="shared" si="24"/>
        <v>10674</v>
      </c>
      <c r="BN16" s="36">
        <f t="shared" si="24"/>
        <v>0</v>
      </c>
      <c r="BO16" s="36">
        <f t="shared" si="24"/>
        <v>9368</v>
      </c>
      <c r="BP16" s="36">
        <f t="shared" si="24"/>
        <v>1306</v>
      </c>
      <c r="BQ16" s="36">
        <f t="shared" si="24"/>
        <v>0</v>
      </c>
      <c r="BR16" s="36">
        <f t="shared" si="24"/>
        <v>0</v>
      </c>
      <c r="BS16" s="35"/>
      <c r="BT16" s="178"/>
      <c r="BW16" s="186"/>
      <c r="BZ16" s="195">
        <v>51.82</v>
      </c>
      <c r="CA16" s="196">
        <v>51.820999999999998</v>
      </c>
      <c r="CB16" s="194">
        <f t="shared" si="22"/>
        <v>103.64099999999999</v>
      </c>
      <c r="DB16" s="86">
        <f t="shared" si="3"/>
        <v>0</v>
      </c>
      <c r="DC16" s="86">
        <f t="shared" si="4"/>
        <v>0</v>
      </c>
    </row>
    <row r="17" spans="1:177" ht="24.95" hidden="1" customHeight="1" outlineLevel="1">
      <c r="A17" s="39" t="s">
        <v>222</v>
      </c>
      <c r="B17" s="40" t="s">
        <v>2966</v>
      </c>
      <c r="C17" s="35"/>
      <c r="D17" s="41">
        <f t="shared" ref="D17:K18" si="25">BC17+BK17</f>
        <v>2612</v>
      </c>
      <c r="E17" s="41">
        <f t="shared" si="25"/>
        <v>0</v>
      </c>
      <c r="F17" s="41">
        <f t="shared" si="25"/>
        <v>2612</v>
      </c>
      <c r="G17" s="41">
        <f t="shared" si="25"/>
        <v>0</v>
      </c>
      <c r="H17" s="41">
        <f t="shared" si="25"/>
        <v>0</v>
      </c>
      <c r="I17" s="41">
        <f t="shared" si="25"/>
        <v>2612</v>
      </c>
      <c r="J17" s="41">
        <f t="shared" si="25"/>
        <v>0</v>
      </c>
      <c r="K17" s="41">
        <f t="shared" si="25"/>
        <v>0</v>
      </c>
      <c r="L17" s="36">
        <f t="shared" si="7"/>
        <v>0</v>
      </c>
      <c r="M17" s="36">
        <f t="shared" si="8"/>
        <v>0</v>
      </c>
      <c r="N17" s="36">
        <f t="shared" si="9"/>
        <v>0</v>
      </c>
      <c r="O17" s="41">
        <f t="shared" si="11"/>
        <v>0</v>
      </c>
      <c r="P17" s="36">
        <f t="shared" si="12"/>
        <v>0</v>
      </c>
      <c r="Q17" s="58">
        <f t="shared" si="13"/>
        <v>0</v>
      </c>
      <c r="R17" s="36">
        <f t="shared" si="14"/>
        <v>0</v>
      </c>
      <c r="S17" s="36">
        <f t="shared" si="15"/>
        <v>0</v>
      </c>
      <c r="T17" s="36">
        <f t="shared" si="16"/>
        <v>0</v>
      </c>
      <c r="U17" s="36">
        <f t="shared" si="17"/>
        <v>0</v>
      </c>
      <c r="V17" s="36">
        <f t="shared" si="18"/>
        <v>0</v>
      </c>
      <c r="W17" s="41">
        <f>SUM(X17:Y17)</f>
        <v>0</v>
      </c>
      <c r="X17" s="36"/>
      <c r="Y17" s="58">
        <f>SUM(Z17:AD17)</f>
        <v>0</v>
      </c>
      <c r="Z17" s="57"/>
      <c r="AA17" s="57"/>
      <c r="AB17" s="58"/>
      <c r="AC17" s="58"/>
      <c r="AD17" s="58"/>
      <c r="AE17" s="41">
        <f>SUM(AF17:AG17)</f>
        <v>0</v>
      </c>
      <c r="AF17" s="36"/>
      <c r="AG17" s="58">
        <f>SUM(AH17:AL17)</f>
        <v>0</v>
      </c>
      <c r="AH17" s="57"/>
      <c r="AI17" s="57"/>
      <c r="AJ17" s="58"/>
      <c r="AK17" s="58"/>
      <c r="AL17" s="58"/>
      <c r="AM17" s="41">
        <f>SUM(AN17:AO17)</f>
        <v>653</v>
      </c>
      <c r="AN17" s="36"/>
      <c r="AO17" s="58">
        <f>SUM(AP17:AT17)</f>
        <v>653</v>
      </c>
      <c r="AP17" s="57"/>
      <c r="AQ17" s="57"/>
      <c r="AR17" s="58">
        <v>653</v>
      </c>
      <c r="AS17" s="58"/>
      <c r="AT17" s="58"/>
      <c r="AU17" s="41">
        <f>SUM(AV17:AW17)</f>
        <v>653</v>
      </c>
      <c r="AV17" s="36"/>
      <c r="AW17" s="58">
        <f>SUM(AX17:BB17)</f>
        <v>653</v>
      </c>
      <c r="AX17" s="57"/>
      <c r="AY17" s="57"/>
      <c r="AZ17" s="58">
        <v>653</v>
      </c>
      <c r="BA17" s="58"/>
      <c r="BB17" s="58"/>
      <c r="BC17" s="41">
        <f t="shared" ref="BC17:BJ18" si="26">W17+AE17+AM17+AU17</f>
        <v>1306</v>
      </c>
      <c r="BD17" s="41">
        <f t="shared" si="26"/>
        <v>0</v>
      </c>
      <c r="BE17" s="41">
        <f t="shared" si="26"/>
        <v>1306</v>
      </c>
      <c r="BF17" s="41">
        <f t="shared" si="26"/>
        <v>0</v>
      </c>
      <c r="BG17" s="41">
        <f t="shared" si="26"/>
        <v>0</v>
      </c>
      <c r="BH17" s="41">
        <f t="shared" si="26"/>
        <v>1306</v>
      </c>
      <c r="BI17" s="41">
        <f t="shared" si="26"/>
        <v>0</v>
      </c>
      <c r="BJ17" s="41">
        <f t="shared" si="26"/>
        <v>0</v>
      </c>
      <c r="BK17" s="41">
        <f>SUM(BL17:BM17)</f>
        <v>1306</v>
      </c>
      <c r="BL17" s="36"/>
      <c r="BM17" s="58">
        <f>SUM(BN17:BR17)</f>
        <v>1306</v>
      </c>
      <c r="BN17" s="57"/>
      <c r="BO17" s="57"/>
      <c r="BP17" s="58">
        <f>653*2</f>
        <v>1306</v>
      </c>
      <c r="BQ17" s="58"/>
      <c r="BR17" s="58"/>
      <c r="BS17" s="641" t="s">
        <v>2863</v>
      </c>
      <c r="BT17" s="182"/>
      <c r="BZ17" s="195"/>
      <c r="CA17" s="196"/>
      <c r="CB17" s="194">
        <f t="shared" si="22"/>
        <v>0</v>
      </c>
      <c r="DB17" s="86">
        <f t="shared" si="3"/>
        <v>0</v>
      </c>
      <c r="DC17" s="86">
        <f t="shared" si="4"/>
        <v>0</v>
      </c>
    </row>
    <row r="18" spans="1:177" ht="24.95" hidden="1" customHeight="1" outlineLevel="1">
      <c r="A18" s="39" t="s">
        <v>222</v>
      </c>
      <c r="B18" s="40" t="s">
        <v>3006</v>
      </c>
      <c r="C18" s="35"/>
      <c r="D18" s="41">
        <f t="shared" si="25"/>
        <v>18510</v>
      </c>
      <c r="E18" s="41">
        <f t="shared" si="25"/>
        <v>0</v>
      </c>
      <c r="F18" s="41">
        <f t="shared" si="25"/>
        <v>18510</v>
      </c>
      <c r="G18" s="41">
        <f t="shared" si="25"/>
        <v>0</v>
      </c>
      <c r="H18" s="41">
        <f t="shared" si="25"/>
        <v>18510</v>
      </c>
      <c r="I18" s="41">
        <f t="shared" si="25"/>
        <v>0</v>
      </c>
      <c r="J18" s="41">
        <f t="shared" si="25"/>
        <v>0</v>
      </c>
      <c r="K18" s="41">
        <f t="shared" si="25"/>
        <v>0</v>
      </c>
      <c r="L18" s="36">
        <f t="shared" si="7"/>
        <v>0</v>
      </c>
      <c r="M18" s="36">
        <f t="shared" si="8"/>
        <v>0</v>
      </c>
      <c r="N18" s="36">
        <f t="shared" si="9"/>
        <v>0</v>
      </c>
      <c r="O18" s="41">
        <f t="shared" si="11"/>
        <v>0</v>
      </c>
      <c r="P18" s="36">
        <f t="shared" si="12"/>
        <v>0</v>
      </c>
      <c r="Q18" s="58">
        <f t="shared" si="13"/>
        <v>0</v>
      </c>
      <c r="R18" s="36">
        <f t="shared" si="14"/>
        <v>0</v>
      </c>
      <c r="S18" s="36">
        <f t="shared" si="15"/>
        <v>0</v>
      </c>
      <c r="T18" s="36">
        <f t="shared" si="16"/>
        <v>0</v>
      </c>
      <c r="U18" s="36">
        <f t="shared" si="17"/>
        <v>0</v>
      </c>
      <c r="V18" s="36">
        <f t="shared" si="18"/>
        <v>0</v>
      </c>
      <c r="W18" s="41">
        <f>SUM(X18:Y18)</f>
        <v>0</v>
      </c>
      <c r="X18" s="36"/>
      <c r="Y18" s="58">
        <f>SUM(Z18:AD18)</f>
        <v>0</v>
      </c>
      <c r="Z18" s="57"/>
      <c r="AA18" s="58"/>
      <c r="AB18" s="58"/>
      <c r="AC18" s="58"/>
      <c r="AD18" s="58"/>
      <c r="AE18" s="41">
        <f>SUM(AF18:AG18)</f>
        <v>0</v>
      </c>
      <c r="AF18" s="36"/>
      <c r="AG18" s="58">
        <f>SUM(AH18:AL18)</f>
        <v>0</v>
      </c>
      <c r="AH18" s="57"/>
      <c r="AI18" s="58"/>
      <c r="AJ18" s="58"/>
      <c r="AK18" s="58"/>
      <c r="AL18" s="58"/>
      <c r="AM18" s="41">
        <f>SUM(AN18:AO18)</f>
        <v>4458</v>
      </c>
      <c r="AN18" s="36"/>
      <c r="AO18" s="58">
        <f>SUM(AP18:AT18)</f>
        <v>4458</v>
      </c>
      <c r="AP18" s="57"/>
      <c r="AQ18" s="58">
        <v>4458</v>
      </c>
      <c r="AR18" s="58"/>
      <c r="AS18" s="58"/>
      <c r="AT18" s="58"/>
      <c r="AU18" s="41">
        <f>SUM(AV18:AW18)</f>
        <v>4684</v>
      </c>
      <c r="AV18" s="36"/>
      <c r="AW18" s="58">
        <f>SUM(AX18:BB18)</f>
        <v>4684</v>
      </c>
      <c r="AX18" s="57"/>
      <c r="AY18" s="58">
        <v>4684</v>
      </c>
      <c r="AZ18" s="58"/>
      <c r="BA18" s="58"/>
      <c r="BB18" s="58"/>
      <c r="BC18" s="41">
        <f t="shared" si="26"/>
        <v>9142</v>
      </c>
      <c r="BD18" s="41">
        <f t="shared" si="26"/>
        <v>0</v>
      </c>
      <c r="BE18" s="41">
        <f t="shared" si="26"/>
        <v>9142</v>
      </c>
      <c r="BF18" s="41">
        <f t="shared" si="26"/>
        <v>0</v>
      </c>
      <c r="BG18" s="41">
        <f t="shared" si="26"/>
        <v>9142</v>
      </c>
      <c r="BH18" s="41">
        <f t="shared" si="26"/>
        <v>0</v>
      </c>
      <c r="BI18" s="41">
        <f t="shared" si="26"/>
        <v>0</v>
      </c>
      <c r="BJ18" s="41">
        <f t="shared" si="26"/>
        <v>0</v>
      </c>
      <c r="BK18" s="41">
        <f>SUM(BL18:BM18)</f>
        <v>9368</v>
      </c>
      <c r="BL18" s="36"/>
      <c r="BM18" s="58">
        <f>SUM(BN18:BR18)</f>
        <v>9368</v>
      </c>
      <c r="BN18" s="57"/>
      <c r="BO18" s="58">
        <f>4684*2</f>
        <v>9368</v>
      </c>
      <c r="BP18" s="58"/>
      <c r="BQ18" s="58"/>
      <c r="BR18" s="58"/>
      <c r="BS18" s="641" t="s">
        <v>2864</v>
      </c>
      <c r="BT18" s="182"/>
      <c r="BU18" s="85">
        <f>H18+H28</f>
        <v>29455</v>
      </c>
      <c r="BV18" s="85"/>
      <c r="BZ18" s="192">
        <v>25.321000000000002</v>
      </c>
      <c r="CA18" s="193">
        <v>26.535</v>
      </c>
      <c r="CB18" s="194">
        <f t="shared" si="22"/>
        <v>51.856000000000002</v>
      </c>
      <c r="DB18" s="86">
        <f t="shared" si="3"/>
        <v>0</v>
      </c>
      <c r="DC18" s="86">
        <f t="shared" si="4"/>
        <v>0</v>
      </c>
    </row>
    <row r="19" spans="1:177" ht="24.95" customHeight="1" collapsed="1">
      <c r="A19" s="37">
        <v>2</v>
      </c>
      <c r="B19" s="38" t="s">
        <v>2875</v>
      </c>
      <c r="C19" s="35"/>
      <c r="D19" s="36">
        <f t="shared" ref="D19:K19" si="27">SUM(D20:D24)</f>
        <v>586471.11269999994</v>
      </c>
      <c r="E19" s="36">
        <f t="shared" si="27"/>
        <v>454665.1127</v>
      </c>
      <c r="F19" s="36">
        <f t="shared" si="27"/>
        <v>131806</v>
      </c>
      <c r="G19" s="36">
        <f t="shared" si="27"/>
        <v>25146</v>
      </c>
      <c r="H19" s="36">
        <f t="shared" si="27"/>
        <v>106660</v>
      </c>
      <c r="I19" s="36">
        <f t="shared" si="27"/>
        <v>0</v>
      </c>
      <c r="J19" s="36">
        <f t="shared" si="27"/>
        <v>0</v>
      </c>
      <c r="K19" s="36">
        <f t="shared" si="27"/>
        <v>0</v>
      </c>
      <c r="L19" s="36">
        <f t="shared" si="7"/>
        <v>118976</v>
      </c>
      <c r="M19" s="36">
        <f t="shared" si="8"/>
        <v>93690</v>
      </c>
      <c r="N19" s="36">
        <f t="shared" si="9"/>
        <v>25286</v>
      </c>
      <c r="O19" s="36">
        <f t="shared" si="11"/>
        <v>118976</v>
      </c>
      <c r="P19" s="36">
        <f t="shared" si="12"/>
        <v>93690</v>
      </c>
      <c r="Q19" s="36">
        <f t="shared" si="13"/>
        <v>25286</v>
      </c>
      <c r="R19" s="36">
        <f t="shared" si="14"/>
        <v>4860</v>
      </c>
      <c r="S19" s="36">
        <f t="shared" si="15"/>
        <v>20426</v>
      </c>
      <c r="T19" s="36">
        <f t="shared" si="16"/>
        <v>0</v>
      </c>
      <c r="U19" s="36">
        <f t="shared" si="17"/>
        <v>0</v>
      </c>
      <c r="V19" s="36">
        <f t="shared" si="18"/>
        <v>0</v>
      </c>
      <c r="W19" s="36">
        <f t="shared" ref="W19:BR19" si="28">SUM(W20:W24)</f>
        <v>109586</v>
      </c>
      <c r="X19" s="36">
        <f t="shared" si="28"/>
        <v>84300</v>
      </c>
      <c r="Y19" s="36">
        <f t="shared" si="28"/>
        <v>25286</v>
      </c>
      <c r="Z19" s="36">
        <f t="shared" si="28"/>
        <v>4860</v>
      </c>
      <c r="AA19" s="36">
        <f t="shared" si="28"/>
        <v>20426</v>
      </c>
      <c r="AB19" s="36">
        <f t="shared" si="28"/>
        <v>0</v>
      </c>
      <c r="AC19" s="36">
        <f t="shared" si="28"/>
        <v>0</v>
      </c>
      <c r="AD19" s="36">
        <f t="shared" si="28"/>
        <v>0</v>
      </c>
      <c r="AE19" s="36">
        <f t="shared" si="28"/>
        <v>9390</v>
      </c>
      <c r="AF19" s="36">
        <f t="shared" si="28"/>
        <v>9390</v>
      </c>
      <c r="AG19" s="36">
        <f t="shared" si="28"/>
        <v>0</v>
      </c>
      <c r="AH19" s="36">
        <f t="shared" si="28"/>
        <v>0</v>
      </c>
      <c r="AI19" s="36">
        <f t="shared" si="28"/>
        <v>0</v>
      </c>
      <c r="AJ19" s="36">
        <f t="shared" si="28"/>
        <v>0</v>
      </c>
      <c r="AK19" s="36">
        <f t="shared" si="28"/>
        <v>0</v>
      </c>
      <c r="AL19" s="36">
        <f t="shared" si="28"/>
        <v>0</v>
      </c>
      <c r="AM19" s="36">
        <f t="shared" si="28"/>
        <v>124087</v>
      </c>
      <c r="AN19" s="36">
        <f t="shared" si="28"/>
        <v>90593</v>
      </c>
      <c r="AO19" s="36">
        <f t="shared" si="28"/>
        <v>33494</v>
      </c>
      <c r="AP19" s="36">
        <f t="shared" si="28"/>
        <v>5707</v>
      </c>
      <c r="AQ19" s="36">
        <f t="shared" si="28"/>
        <v>27787</v>
      </c>
      <c r="AR19" s="36">
        <f t="shared" si="28"/>
        <v>0</v>
      </c>
      <c r="AS19" s="36">
        <f t="shared" si="28"/>
        <v>0</v>
      </c>
      <c r="AT19" s="36">
        <f t="shared" si="28"/>
        <v>0</v>
      </c>
      <c r="AU19" s="36">
        <f t="shared" si="28"/>
        <v>162067</v>
      </c>
      <c r="AV19" s="36">
        <f t="shared" si="28"/>
        <v>124566</v>
      </c>
      <c r="AW19" s="36">
        <f t="shared" si="28"/>
        <v>37501</v>
      </c>
      <c r="AX19" s="36">
        <f t="shared" si="28"/>
        <v>7959</v>
      </c>
      <c r="AY19" s="36">
        <f t="shared" si="28"/>
        <v>29542</v>
      </c>
      <c r="AZ19" s="36">
        <f t="shared" si="28"/>
        <v>0</v>
      </c>
      <c r="BA19" s="36">
        <f t="shared" si="28"/>
        <v>0</v>
      </c>
      <c r="BB19" s="36">
        <f t="shared" si="28"/>
        <v>0</v>
      </c>
      <c r="BC19" s="36">
        <f t="shared" si="28"/>
        <v>405130</v>
      </c>
      <c r="BD19" s="36">
        <f t="shared" si="28"/>
        <v>308849</v>
      </c>
      <c r="BE19" s="36">
        <f t="shared" si="28"/>
        <v>96281</v>
      </c>
      <c r="BF19" s="36">
        <f t="shared" si="28"/>
        <v>18526</v>
      </c>
      <c r="BG19" s="36">
        <f t="shared" si="28"/>
        <v>77755</v>
      </c>
      <c r="BH19" s="36">
        <f t="shared" si="28"/>
        <v>0</v>
      </c>
      <c r="BI19" s="36">
        <f t="shared" si="28"/>
        <v>0</v>
      </c>
      <c r="BJ19" s="36">
        <f t="shared" si="28"/>
        <v>0</v>
      </c>
      <c r="BK19" s="36">
        <f t="shared" si="28"/>
        <v>181341.1127</v>
      </c>
      <c r="BL19" s="36">
        <f t="shared" si="28"/>
        <v>145816.1127</v>
      </c>
      <c r="BM19" s="36">
        <f t="shared" si="28"/>
        <v>35525</v>
      </c>
      <c r="BN19" s="36">
        <f t="shared" si="28"/>
        <v>6620</v>
      </c>
      <c r="BO19" s="36">
        <f t="shared" si="28"/>
        <v>28905</v>
      </c>
      <c r="BP19" s="36">
        <f t="shared" si="28"/>
        <v>0</v>
      </c>
      <c r="BQ19" s="36">
        <f t="shared" si="28"/>
        <v>0</v>
      </c>
      <c r="BR19" s="36">
        <f t="shared" si="28"/>
        <v>0</v>
      </c>
      <c r="BS19" s="35"/>
      <c r="BT19" s="178"/>
      <c r="BU19" s="85">
        <f>F19+F29+F144+F193+F207</f>
        <v>233433</v>
      </c>
      <c r="BV19" s="85">
        <f>W19+AE19+AM19+AU19</f>
        <v>405130</v>
      </c>
      <c r="BZ19" s="195">
        <v>4.8810000000000002</v>
      </c>
      <c r="CA19" s="196">
        <v>4.8810000000000002</v>
      </c>
      <c r="CB19" s="194">
        <f t="shared" si="22"/>
        <v>9.7620000000000005</v>
      </c>
      <c r="DB19" s="86">
        <f t="shared" si="3"/>
        <v>454665.1127</v>
      </c>
      <c r="DC19" s="86">
        <f t="shared" si="4"/>
        <v>454665.1127</v>
      </c>
      <c r="DE19" s="86">
        <f>SUM(P20:P24)</f>
        <v>93690</v>
      </c>
      <c r="DF19" s="86">
        <f>SUM(AN20:AN24)</f>
        <v>90593</v>
      </c>
      <c r="DG19" s="86">
        <f>SUM(AV20:AV24)</f>
        <v>124566</v>
      </c>
      <c r="DH19" s="86">
        <f>SUM(BD20:BD24)</f>
        <v>308849</v>
      </c>
      <c r="DI19" s="86">
        <f>SUM(BL20:BL24)</f>
        <v>145816.1127</v>
      </c>
    </row>
    <row r="20" spans="1:177" ht="24.95" customHeight="1">
      <c r="A20" s="642" t="s">
        <v>222</v>
      </c>
      <c r="B20" s="42" t="s">
        <v>118</v>
      </c>
      <c r="C20" s="35"/>
      <c r="D20" s="41">
        <f t="shared" ref="D20:K24" si="29">BC20+BK20</f>
        <v>165867.5</v>
      </c>
      <c r="E20" s="41">
        <f t="shared" si="29"/>
        <v>125424</v>
      </c>
      <c r="F20" s="41">
        <f t="shared" si="29"/>
        <v>40443.5</v>
      </c>
      <c r="G20" s="41">
        <f t="shared" si="29"/>
        <v>7673</v>
      </c>
      <c r="H20" s="41">
        <f t="shared" si="29"/>
        <v>32770.5</v>
      </c>
      <c r="I20" s="41">
        <f t="shared" si="29"/>
        <v>0</v>
      </c>
      <c r="J20" s="41">
        <f t="shared" si="29"/>
        <v>0</v>
      </c>
      <c r="K20" s="41">
        <f t="shared" si="29"/>
        <v>0</v>
      </c>
      <c r="L20" s="36">
        <f t="shared" si="7"/>
        <v>29018.5</v>
      </c>
      <c r="M20" s="36">
        <f t="shared" si="8"/>
        <v>22851</v>
      </c>
      <c r="N20" s="36">
        <f t="shared" si="9"/>
        <v>6167.5</v>
      </c>
      <c r="O20" s="41">
        <f t="shared" si="11"/>
        <v>29018.5</v>
      </c>
      <c r="P20" s="57">
        <f t="shared" si="12"/>
        <v>22851</v>
      </c>
      <c r="Q20" s="58">
        <f t="shared" si="13"/>
        <v>6167.5</v>
      </c>
      <c r="R20" s="57">
        <f t="shared" si="14"/>
        <v>1185</v>
      </c>
      <c r="S20" s="57">
        <f t="shared" si="15"/>
        <v>4982.5</v>
      </c>
      <c r="T20" s="58">
        <f t="shared" si="16"/>
        <v>0</v>
      </c>
      <c r="U20" s="58">
        <f t="shared" si="17"/>
        <v>0</v>
      </c>
      <c r="V20" s="58">
        <f t="shared" si="18"/>
        <v>0</v>
      </c>
      <c r="W20" s="41">
        <f t="shared" ref="W20:W25" si="30">SUM(X20:Y20)</f>
        <v>26728.5</v>
      </c>
      <c r="X20" s="57">
        <v>20561</v>
      </c>
      <c r="Y20" s="58">
        <f>SUM(Z20:AD20)</f>
        <v>6167.5</v>
      </c>
      <c r="Z20" s="57">
        <v>1185</v>
      </c>
      <c r="AA20" s="57">
        <v>4982.5</v>
      </c>
      <c r="AB20" s="58"/>
      <c r="AC20" s="58"/>
      <c r="AD20" s="58"/>
      <c r="AE20" s="41">
        <f t="shared" ref="AE20:AE25" si="31">SUM(AF20:AG20)</f>
        <v>2290</v>
      </c>
      <c r="AF20" s="57">
        <v>2290</v>
      </c>
      <c r="AG20" s="58">
        <f>SUM(AH20:AL20)</f>
        <v>0</v>
      </c>
      <c r="AH20" s="57"/>
      <c r="AI20" s="57"/>
      <c r="AJ20" s="58"/>
      <c r="AK20" s="58"/>
      <c r="AL20" s="58"/>
      <c r="AM20" s="41">
        <f t="shared" ref="AM20:AM25" si="32">SUM(AN20:AO20)</f>
        <v>31832</v>
      </c>
      <c r="AN20" s="57">
        <v>24126</v>
      </c>
      <c r="AO20" s="58">
        <f>SUM(AP20:AT20)</f>
        <v>7706</v>
      </c>
      <c r="AP20" s="57">
        <v>1313</v>
      </c>
      <c r="AQ20" s="57">
        <v>6393</v>
      </c>
      <c r="AR20" s="58"/>
      <c r="AS20" s="58"/>
      <c r="AT20" s="58"/>
      <c r="AU20" s="41">
        <f t="shared" ref="AU20:AU25" si="33">SUM(AV20:AW20)</f>
        <v>34009</v>
      </c>
      <c r="AV20" s="57">
        <v>25381</v>
      </c>
      <c r="AW20" s="58">
        <f>SUM(AX20:BB20)</f>
        <v>8628</v>
      </c>
      <c r="AX20" s="57">
        <v>1831</v>
      </c>
      <c r="AY20" s="57">
        <v>6797</v>
      </c>
      <c r="AZ20" s="58"/>
      <c r="BA20" s="58"/>
      <c r="BB20" s="58"/>
      <c r="BC20" s="41">
        <f t="shared" ref="BC20:BJ24" si="34">W20+AE20+AM20+AU20</f>
        <v>94859.5</v>
      </c>
      <c r="BD20" s="41">
        <f t="shared" si="34"/>
        <v>72358</v>
      </c>
      <c r="BE20" s="41">
        <f t="shared" si="34"/>
        <v>22501.5</v>
      </c>
      <c r="BF20" s="41">
        <f t="shared" si="34"/>
        <v>4329</v>
      </c>
      <c r="BG20" s="41">
        <f t="shared" si="34"/>
        <v>18172.5</v>
      </c>
      <c r="BH20" s="41">
        <f t="shared" si="34"/>
        <v>0</v>
      </c>
      <c r="BI20" s="41">
        <f t="shared" si="34"/>
        <v>0</v>
      </c>
      <c r="BJ20" s="41">
        <f t="shared" si="34"/>
        <v>0</v>
      </c>
      <c r="BK20" s="41">
        <f t="shared" ref="BK20:BK25" si="35">SUM(BL20:BM20)</f>
        <v>71008</v>
      </c>
      <c r="BL20" s="41">
        <v>53066</v>
      </c>
      <c r="BM20" s="58">
        <f>SUM(BN20:BR20)</f>
        <v>17942</v>
      </c>
      <c r="BN20" s="57">
        <v>3344</v>
      </c>
      <c r="BO20" s="57">
        <v>14598</v>
      </c>
      <c r="BP20" s="58"/>
      <c r="BQ20" s="58"/>
      <c r="BR20" s="58"/>
      <c r="BS20" s="35"/>
      <c r="BT20" s="178"/>
      <c r="BW20" s="11">
        <v>7525</v>
      </c>
      <c r="BZ20" s="195">
        <v>17.382000000000001</v>
      </c>
      <c r="CA20" s="196">
        <v>18.596</v>
      </c>
      <c r="CB20" s="194">
        <f t="shared" si="22"/>
        <v>35.978000000000002</v>
      </c>
      <c r="DB20" s="86">
        <f t="shared" si="3"/>
        <v>125424</v>
      </c>
      <c r="DC20" s="86">
        <f t="shared" si="4"/>
        <v>125424</v>
      </c>
    </row>
    <row r="21" spans="1:177" ht="24.95" customHeight="1">
      <c r="A21" s="642" t="s">
        <v>222</v>
      </c>
      <c r="B21" s="42" t="s">
        <v>78</v>
      </c>
      <c r="C21" s="35"/>
      <c r="D21" s="41">
        <f t="shared" si="29"/>
        <v>163134.5</v>
      </c>
      <c r="E21" s="41">
        <f t="shared" si="29"/>
        <v>123374</v>
      </c>
      <c r="F21" s="41">
        <f t="shared" si="29"/>
        <v>39760.5</v>
      </c>
      <c r="G21" s="41">
        <f t="shared" si="29"/>
        <v>7543</v>
      </c>
      <c r="H21" s="41">
        <f t="shared" si="29"/>
        <v>32217.5</v>
      </c>
      <c r="I21" s="41">
        <f t="shared" si="29"/>
        <v>0</v>
      </c>
      <c r="J21" s="41">
        <f t="shared" si="29"/>
        <v>0</v>
      </c>
      <c r="K21" s="41">
        <f t="shared" si="29"/>
        <v>0</v>
      </c>
      <c r="L21" s="36">
        <f t="shared" si="7"/>
        <v>29018.5</v>
      </c>
      <c r="M21" s="36">
        <f t="shared" si="8"/>
        <v>22851</v>
      </c>
      <c r="N21" s="36">
        <f t="shared" si="9"/>
        <v>6167.5</v>
      </c>
      <c r="O21" s="41">
        <f t="shared" si="11"/>
        <v>29018.5</v>
      </c>
      <c r="P21" s="57">
        <f t="shared" si="12"/>
        <v>22851</v>
      </c>
      <c r="Q21" s="58">
        <f t="shared" si="13"/>
        <v>6167.5</v>
      </c>
      <c r="R21" s="57">
        <f t="shared" si="14"/>
        <v>1185</v>
      </c>
      <c r="S21" s="57">
        <f t="shared" si="15"/>
        <v>4982.5</v>
      </c>
      <c r="T21" s="58">
        <f t="shared" si="16"/>
        <v>0</v>
      </c>
      <c r="U21" s="58">
        <f t="shared" si="17"/>
        <v>0</v>
      </c>
      <c r="V21" s="58">
        <f t="shared" si="18"/>
        <v>0</v>
      </c>
      <c r="W21" s="41">
        <f t="shared" si="30"/>
        <v>26728.5</v>
      </c>
      <c r="X21" s="57">
        <v>20561</v>
      </c>
      <c r="Y21" s="58">
        <f>SUM(Z21:AD21)</f>
        <v>6167.5</v>
      </c>
      <c r="Z21" s="57">
        <v>1185</v>
      </c>
      <c r="AA21" s="57">
        <v>4982.5</v>
      </c>
      <c r="AB21" s="58"/>
      <c r="AC21" s="58"/>
      <c r="AD21" s="58"/>
      <c r="AE21" s="41">
        <f t="shared" si="31"/>
        <v>2290</v>
      </c>
      <c r="AF21" s="57">
        <v>2290</v>
      </c>
      <c r="AG21" s="58">
        <f>SUM(AH21:AL21)</f>
        <v>0</v>
      </c>
      <c r="AH21" s="57"/>
      <c r="AI21" s="57"/>
      <c r="AJ21" s="58"/>
      <c r="AK21" s="58"/>
      <c r="AL21" s="58"/>
      <c r="AM21" s="41">
        <f t="shared" si="32"/>
        <v>27981</v>
      </c>
      <c r="AN21" s="57">
        <v>20428</v>
      </c>
      <c r="AO21" s="58">
        <f>SUM(AP21:AT21)</f>
        <v>7553</v>
      </c>
      <c r="AP21" s="57">
        <v>1287</v>
      </c>
      <c r="AQ21" s="57">
        <v>6266</v>
      </c>
      <c r="AR21" s="58"/>
      <c r="AS21" s="58"/>
      <c r="AT21" s="58"/>
      <c r="AU21" s="41">
        <f t="shared" si="33"/>
        <v>36546</v>
      </c>
      <c r="AV21" s="57">
        <v>28089</v>
      </c>
      <c r="AW21" s="58">
        <f>SUM(AX21:BB21)</f>
        <v>8457</v>
      </c>
      <c r="AX21" s="57">
        <v>1795</v>
      </c>
      <c r="AY21" s="57">
        <v>6662</v>
      </c>
      <c r="AZ21" s="58"/>
      <c r="BA21" s="58"/>
      <c r="BB21" s="58"/>
      <c r="BC21" s="41">
        <f t="shared" si="34"/>
        <v>93545.5</v>
      </c>
      <c r="BD21" s="41">
        <f t="shared" si="34"/>
        <v>71368</v>
      </c>
      <c r="BE21" s="41">
        <f t="shared" si="34"/>
        <v>22177.5</v>
      </c>
      <c r="BF21" s="41">
        <f t="shared" si="34"/>
        <v>4267</v>
      </c>
      <c r="BG21" s="41">
        <f t="shared" si="34"/>
        <v>17910.5</v>
      </c>
      <c r="BH21" s="41">
        <f t="shared" si="34"/>
        <v>0</v>
      </c>
      <c r="BI21" s="41">
        <f t="shared" si="34"/>
        <v>0</v>
      </c>
      <c r="BJ21" s="41">
        <f t="shared" si="34"/>
        <v>0</v>
      </c>
      <c r="BK21" s="41">
        <f t="shared" si="35"/>
        <v>69589</v>
      </c>
      <c r="BL21" s="41">
        <v>52006</v>
      </c>
      <c r="BM21" s="58">
        <f>SUM(BN21:BR21)</f>
        <v>17583</v>
      </c>
      <c r="BN21" s="57">
        <v>3276</v>
      </c>
      <c r="BO21" s="57">
        <v>14307</v>
      </c>
      <c r="BP21" s="58"/>
      <c r="BQ21" s="58"/>
      <c r="BR21" s="58"/>
      <c r="BS21" s="35"/>
      <c r="BT21" s="178"/>
      <c r="BW21" s="11">
        <v>7254</v>
      </c>
      <c r="BZ21" s="197">
        <v>13.906000000000001</v>
      </c>
      <c r="CA21" s="198">
        <v>14.877000000000001</v>
      </c>
      <c r="CB21" s="194">
        <f t="shared" si="22"/>
        <v>28.783000000000001</v>
      </c>
      <c r="DB21" s="86">
        <f t="shared" si="3"/>
        <v>123374</v>
      </c>
      <c r="DC21" s="86">
        <f t="shared" si="4"/>
        <v>123374</v>
      </c>
    </row>
    <row r="22" spans="1:177" ht="24.95" customHeight="1">
      <c r="A22" s="642" t="s">
        <v>222</v>
      </c>
      <c r="B22" s="42" t="s">
        <v>38</v>
      </c>
      <c r="C22" s="35"/>
      <c r="D22" s="41">
        <f t="shared" si="29"/>
        <v>91306.664000000004</v>
      </c>
      <c r="E22" s="41">
        <f t="shared" si="29"/>
        <v>72809.664000000004</v>
      </c>
      <c r="F22" s="41">
        <f t="shared" si="29"/>
        <v>18497</v>
      </c>
      <c r="G22" s="41">
        <f t="shared" si="29"/>
        <v>3560</v>
      </c>
      <c r="H22" s="41">
        <f t="shared" si="29"/>
        <v>14937</v>
      </c>
      <c r="I22" s="41">
        <f t="shared" si="29"/>
        <v>0</v>
      </c>
      <c r="J22" s="41">
        <f t="shared" si="29"/>
        <v>0</v>
      </c>
      <c r="K22" s="41">
        <f t="shared" si="29"/>
        <v>0</v>
      </c>
      <c r="L22" s="36">
        <f t="shared" si="7"/>
        <v>20313</v>
      </c>
      <c r="M22" s="36">
        <f t="shared" si="8"/>
        <v>15996</v>
      </c>
      <c r="N22" s="36">
        <f t="shared" si="9"/>
        <v>4317</v>
      </c>
      <c r="O22" s="41">
        <f t="shared" si="11"/>
        <v>20313</v>
      </c>
      <c r="P22" s="57">
        <f t="shared" si="12"/>
        <v>15996</v>
      </c>
      <c r="Q22" s="58">
        <f t="shared" si="13"/>
        <v>4317</v>
      </c>
      <c r="R22" s="57">
        <f t="shared" si="14"/>
        <v>830</v>
      </c>
      <c r="S22" s="57">
        <f t="shared" si="15"/>
        <v>3487</v>
      </c>
      <c r="T22" s="58">
        <f t="shared" si="16"/>
        <v>0</v>
      </c>
      <c r="U22" s="58">
        <f t="shared" si="17"/>
        <v>0</v>
      </c>
      <c r="V22" s="58">
        <f t="shared" si="18"/>
        <v>0</v>
      </c>
      <c r="W22" s="41">
        <f t="shared" si="30"/>
        <v>18710</v>
      </c>
      <c r="X22" s="57">
        <v>14393</v>
      </c>
      <c r="Y22" s="58">
        <f>SUM(Z22:AD22)</f>
        <v>4317</v>
      </c>
      <c r="Z22" s="57">
        <v>830</v>
      </c>
      <c r="AA22" s="57">
        <v>3487</v>
      </c>
      <c r="AB22" s="58"/>
      <c r="AC22" s="58"/>
      <c r="AD22" s="58"/>
      <c r="AE22" s="41">
        <f t="shared" si="31"/>
        <v>1603</v>
      </c>
      <c r="AF22" s="57">
        <v>1603</v>
      </c>
      <c r="AG22" s="58">
        <f>SUM(AH22:AL22)</f>
        <v>0</v>
      </c>
      <c r="AH22" s="57"/>
      <c r="AI22" s="57"/>
      <c r="AJ22" s="58"/>
      <c r="AK22" s="58"/>
      <c r="AL22" s="58"/>
      <c r="AM22" s="41">
        <f t="shared" si="32"/>
        <v>24784</v>
      </c>
      <c r="AN22" s="57">
        <v>18094</v>
      </c>
      <c r="AO22" s="58">
        <f>SUM(AP22:AT22)</f>
        <v>6690</v>
      </c>
      <c r="AP22" s="57">
        <v>1140</v>
      </c>
      <c r="AQ22" s="57">
        <v>5550</v>
      </c>
      <c r="AR22" s="58"/>
      <c r="AS22" s="58"/>
      <c r="AT22" s="58"/>
      <c r="AU22" s="41">
        <f t="shared" si="33"/>
        <v>32369</v>
      </c>
      <c r="AV22" s="57">
        <v>24879</v>
      </c>
      <c r="AW22" s="58">
        <f>SUM(AX22:BB22)</f>
        <v>7490</v>
      </c>
      <c r="AX22" s="57">
        <v>1590</v>
      </c>
      <c r="AY22" s="57">
        <v>5900</v>
      </c>
      <c r="AZ22" s="58"/>
      <c r="BA22" s="58"/>
      <c r="BB22" s="58"/>
      <c r="BC22" s="41">
        <f t="shared" si="34"/>
        <v>77466</v>
      </c>
      <c r="BD22" s="41">
        <f t="shared" si="34"/>
        <v>58969</v>
      </c>
      <c r="BE22" s="41">
        <f t="shared" si="34"/>
        <v>18497</v>
      </c>
      <c r="BF22" s="41">
        <f t="shared" si="34"/>
        <v>3560</v>
      </c>
      <c r="BG22" s="41">
        <f t="shared" si="34"/>
        <v>14937</v>
      </c>
      <c r="BH22" s="41">
        <f t="shared" si="34"/>
        <v>0</v>
      </c>
      <c r="BI22" s="41">
        <f t="shared" si="34"/>
        <v>0</v>
      </c>
      <c r="BJ22" s="41">
        <f t="shared" si="34"/>
        <v>0</v>
      </c>
      <c r="BK22" s="41">
        <f t="shared" si="35"/>
        <v>13840.664000000001</v>
      </c>
      <c r="BL22" s="57">
        <v>13840.664000000001</v>
      </c>
      <c r="BM22" s="58">
        <f>SUM(BN22:BR22)</f>
        <v>0</v>
      </c>
      <c r="BN22" s="57"/>
      <c r="BO22" s="57"/>
      <c r="BP22" s="58"/>
      <c r="BQ22" s="58"/>
      <c r="BR22" s="58"/>
      <c r="BS22" s="35"/>
      <c r="BT22" s="178"/>
      <c r="BU22" s="11">
        <v>13840.664000000001</v>
      </c>
      <c r="BW22" s="11">
        <v>7569</v>
      </c>
      <c r="BZ22" s="197">
        <v>3.476</v>
      </c>
      <c r="CA22" s="198">
        <v>3.7189999999999999</v>
      </c>
      <c r="CB22" s="194">
        <f t="shared" si="22"/>
        <v>7.1950000000000003</v>
      </c>
      <c r="DB22" s="86">
        <f t="shared" si="3"/>
        <v>72809.664000000004</v>
      </c>
      <c r="DC22" s="86">
        <f t="shared" si="4"/>
        <v>72809.664000000004</v>
      </c>
    </row>
    <row r="23" spans="1:177" ht="24.95" customHeight="1">
      <c r="A23" s="642" t="s">
        <v>222</v>
      </c>
      <c r="B23" s="42" t="s">
        <v>106</v>
      </c>
      <c r="C23" s="35"/>
      <c r="D23" s="41">
        <f t="shared" si="29"/>
        <v>90021</v>
      </c>
      <c r="E23" s="41">
        <f t="shared" si="29"/>
        <v>71982</v>
      </c>
      <c r="F23" s="41">
        <f t="shared" si="29"/>
        <v>18039</v>
      </c>
      <c r="G23" s="41">
        <f t="shared" si="29"/>
        <v>3471</v>
      </c>
      <c r="H23" s="41">
        <f t="shared" si="29"/>
        <v>14568</v>
      </c>
      <c r="I23" s="41">
        <f t="shared" si="29"/>
        <v>0</v>
      </c>
      <c r="J23" s="41">
        <f t="shared" si="29"/>
        <v>0</v>
      </c>
      <c r="K23" s="41">
        <f t="shared" si="29"/>
        <v>0</v>
      </c>
      <c r="L23" s="36">
        <f t="shared" si="7"/>
        <v>20313</v>
      </c>
      <c r="M23" s="36">
        <f t="shared" si="8"/>
        <v>15996</v>
      </c>
      <c r="N23" s="36">
        <f t="shared" si="9"/>
        <v>4317</v>
      </c>
      <c r="O23" s="41">
        <f t="shared" si="11"/>
        <v>20313</v>
      </c>
      <c r="P23" s="57">
        <f t="shared" si="12"/>
        <v>15996</v>
      </c>
      <c r="Q23" s="58">
        <f t="shared" si="13"/>
        <v>4317</v>
      </c>
      <c r="R23" s="57">
        <f t="shared" si="14"/>
        <v>830</v>
      </c>
      <c r="S23" s="57">
        <f t="shared" si="15"/>
        <v>3487</v>
      </c>
      <c r="T23" s="58">
        <f t="shared" si="16"/>
        <v>0</v>
      </c>
      <c r="U23" s="58">
        <f t="shared" si="17"/>
        <v>0</v>
      </c>
      <c r="V23" s="58">
        <f t="shared" si="18"/>
        <v>0</v>
      </c>
      <c r="W23" s="41">
        <f t="shared" si="30"/>
        <v>18710</v>
      </c>
      <c r="X23" s="57">
        <v>14393</v>
      </c>
      <c r="Y23" s="58">
        <f>SUM(Z23:AD23)</f>
        <v>4317</v>
      </c>
      <c r="Z23" s="57">
        <v>830</v>
      </c>
      <c r="AA23" s="57">
        <v>3487</v>
      </c>
      <c r="AB23" s="58"/>
      <c r="AC23" s="58"/>
      <c r="AD23" s="58"/>
      <c r="AE23" s="41">
        <f t="shared" si="31"/>
        <v>1603</v>
      </c>
      <c r="AF23" s="57">
        <v>1603</v>
      </c>
      <c r="AG23" s="58">
        <f>SUM(AH23:AL23)</f>
        <v>0</v>
      </c>
      <c r="AH23" s="57"/>
      <c r="AI23" s="57"/>
      <c r="AJ23" s="58"/>
      <c r="AK23" s="58"/>
      <c r="AL23" s="58"/>
      <c r="AM23" s="41">
        <f t="shared" si="32"/>
        <v>27537</v>
      </c>
      <c r="AN23" s="57">
        <v>21063</v>
      </c>
      <c r="AO23" s="58">
        <f>SUM(AP23:AT23)</f>
        <v>6474</v>
      </c>
      <c r="AP23" s="57">
        <v>1103</v>
      </c>
      <c r="AQ23" s="57">
        <v>5371</v>
      </c>
      <c r="AR23" s="58"/>
      <c r="AS23" s="58"/>
      <c r="AT23" s="58"/>
      <c r="AU23" s="41">
        <f t="shared" si="33"/>
        <v>27771</v>
      </c>
      <c r="AV23" s="57">
        <v>20523</v>
      </c>
      <c r="AW23" s="58">
        <f>SUM(AX23:BB23)</f>
        <v>7248</v>
      </c>
      <c r="AX23" s="57">
        <v>1538</v>
      </c>
      <c r="AY23" s="57">
        <v>5710</v>
      </c>
      <c r="AZ23" s="58"/>
      <c r="BA23" s="58"/>
      <c r="BB23" s="58"/>
      <c r="BC23" s="41">
        <f t="shared" si="34"/>
        <v>75621</v>
      </c>
      <c r="BD23" s="41">
        <f t="shared" si="34"/>
        <v>57582</v>
      </c>
      <c r="BE23" s="41">
        <f t="shared" si="34"/>
        <v>18039</v>
      </c>
      <c r="BF23" s="41">
        <f t="shared" si="34"/>
        <v>3471</v>
      </c>
      <c r="BG23" s="41">
        <f t="shared" si="34"/>
        <v>14568</v>
      </c>
      <c r="BH23" s="41">
        <f t="shared" si="34"/>
        <v>0</v>
      </c>
      <c r="BI23" s="41">
        <f t="shared" si="34"/>
        <v>0</v>
      </c>
      <c r="BJ23" s="41">
        <f t="shared" si="34"/>
        <v>0</v>
      </c>
      <c r="BK23" s="41">
        <f t="shared" si="35"/>
        <v>14400</v>
      </c>
      <c r="BL23" s="57">
        <v>14400</v>
      </c>
      <c r="BM23" s="58">
        <f>SUM(BN23:BR23)</f>
        <v>0</v>
      </c>
      <c r="BN23" s="57"/>
      <c r="BO23" s="57"/>
      <c r="BP23" s="58"/>
      <c r="BQ23" s="58"/>
      <c r="BR23" s="58"/>
      <c r="BS23" s="35"/>
      <c r="BT23" s="178"/>
      <c r="BU23" s="11">
        <v>14400</v>
      </c>
      <c r="BW23" s="11">
        <v>7185</v>
      </c>
      <c r="BZ23" s="195">
        <v>3.0579999999999998</v>
      </c>
      <c r="CA23" s="196">
        <v>3.0579999999999998</v>
      </c>
      <c r="CB23" s="194">
        <f t="shared" si="22"/>
        <v>6.1159999999999997</v>
      </c>
      <c r="DB23" s="86">
        <f t="shared" si="3"/>
        <v>71982</v>
      </c>
      <c r="DC23" s="86">
        <f t="shared" si="4"/>
        <v>71982</v>
      </c>
    </row>
    <row r="24" spans="1:177" ht="24.95" customHeight="1">
      <c r="A24" s="642" t="s">
        <v>222</v>
      </c>
      <c r="B24" s="42" t="s">
        <v>89</v>
      </c>
      <c r="C24" s="35"/>
      <c r="D24" s="41">
        <f t="shared" si="29"/>
        <v>76141.448700000008</v>
      </c>
      <c r="E24" s="41">
        <f t="shared" si="29"/>
        <v>61075.448700000001</v>
      </c>
      <c r="F24" s="41">
        <f t="shared" si="29"/>
        <v>15066</v>
      </c>
      <c r="G24" s="41">
        <f t="shared" si="29"/>
        <v>2899</v>
      </c>
      <c r="H24" s="41">
        <f t="shared" si="29"/>
        <v>12167</v>
      </c>
      <c r="I24" s="41">
        <f t="shared" si="29"/>
        <v>0</v>
      </c>
      <c r="J24" s="41">
        <f t="shared" si="29"/>
        <v>0</v>
      </c>
      <c r="K24" s="41">
        <f t="shared" si="29"/>
        <v>0</v>
      </c>
      <c r="L24" s="36">
        <f t="shared" si="7"/>
        <v>20313</v>
      </c>
      <c r="M24" s="36">
        <f t="shared" si="8"/>
        <v>15996</v>
      </c>
      <c r="N24" s="36">
        <f t="shared" si="9"/>
        <v>4317</v>
      </c>
      <c r="O24" s="41">
        <f t="shared" si="11"/>
        <v>20313</v>
      </c>
      <c r="P24" s="57">
        <f t="shared" si="12"/>
        <v>15996</v>
      </c>
      <c r="Q24" s="58">
        <f t="shared" si="13"/>
        <v>4317</v>
      </c>
      <c r="R24" s="57">
        <f t="shared" si="14"/>
        <v>830</v>
      </c>
      <c r="S24" s="57">
        <f t="shared" si="15"/>
        <v>3487</v>
      </c>
      <c r="T24" s="58">
        <f t="shared" si="16"/>
        <v>0</v>
      </c>
      <c r="U24" s="58">
        <f t="shared" si="17"/>
        <v>0</v>
      </c>
      <c r="V24" s="58">
        <f t="shared" si="18"/>
        <v>0</v>
      </c>
      <c r="W24" s="41">
        <f t="shared" si="30"/>
        <v>18709</v>
      </c>
      <c r="X24" s="57">
        <v>14392</v>
      </c>
      <c r="Y24" s="58">
        <f>SUM(Z24:AD24)</f>
        <v>4317</v>
      </c>
      <c r="Z24" s="57">
        <v>830</v>
      </c>
      <c r="AA24" s="57">
        <v>3487</v>
      </c>
      <c r="AB24" s="58"/>
      <c r="AC24" s="58"/>
      <c r="AD24" s="58"/>
      <c r="AE24" s="41">
        <f t="shared" si="31"/>
        <v>1604</v>
      </c>
      <c r="AF24" s="57">
        <v>1604</v>
      </c>
      <c r="AG24" s="58">
        <f>SUM(AH24:AL24)</f>
        <v>0</v>
      </c>
      <c r="AH24" s="57"/>
      <c r="AI24" s="57"/>
      <c r="AJ24" s="58"/>
      <c r="AK24" s="58"/>
      <c r="AL24" s="58"/>
      <c r="AM24" s="41">
        <f t="shared" si="32"/>
        <v>11953</v>
      </c>
      <c r="AN24" s="57">
        <v>6882</v>
      </c>
      <c r="AO24" s="58">
        <f>SUM(AP24:AT24)</f>
        <v>5071</v>
      </c>
      <c r="AP24" s="57">
        <v>864</v>
      </c>
      <c r="AQ24" s="57">
        <v>4207</v>
      </c>
      <c r="AR24" s="58"/>
      <c r="AS24" s="58"/>
      <c r="AT24" s="58"/>
      <c r="AU24" s="41">
        <f t="shared" si="33"/>
        <v>31372</v>
      </c>
      <c r="AV24" s="57">
        <v>25694</v>
      </c>
      <c r="AW24" s="58">
        <f>SUM(AX24:BB24)</f>
        <v>5678</v>
      </c>
      <c r="AX24" s="57">
        <v>1205</v>
      </c>
      <c r="AY24" s="57">
        <v>4473</v>
      </c>
      <c r="AZ24" s="58"/>
      <c r="BA24" s="58"/>
      <c r="BB24" s="58"/>
      <c r="BC24" s="41">
        <f t="shared" si="34"/>
        <v>63638</v>
      </c>
      <c r="BD24" s="41">
        <f t="shared" si="34"/>
        <v>48572</v>
      </c>
      <c r="BE24" s="41">
        <f t="shared" si="34"/>
        <v>15066</v>
      </c>
      <c r="BF24" s="41">
        <f t="shared" si="34"/>
        <v>2899</v>
      </c>
      <c r="BG24" s="41">
        <f t="shared" si="34"/>
        <v>12167</v>
      </c>
      <c r="BH24" s="41">
        <f t="shared" si="34"/>
        <v>0</v>
      </c>
      <c r="BI24" s="41">
        <f t="shared" si="34"/>
        <v>0</v>
      </c>
      <c r="BJ24" s="41">
        <f t="shared" si="34"/>
        <v>0</v>
      </c>
      <c r="BK24" s="41">
        <f t="shared" si="35"/>
        <v>12503.448700000001</v>
      </c>
      <c r="BL24" s="57">
        <v>12503.448700000001</v>
      </c>
      <c r="BM24" s="58">
        <f>SUM(BN24:BR24)</f>
        <v>0</v>
      </c>
      <c r="BN24" s="57"/>
      <c r="BO24" s="57"/>
      <c r="BP24" s="58"/>
      <c r="BQ24" s="58"/>
      <c r="BR24" s="58"/>
      <c r="BS24" s="50"/>
      <c r="BT24" s="182"/>
      <c r="BU24" s="11">
        <v>12503.448700000001</v>
      </c>
      <c r="BW24" s="11">
        <v>4693</v>
      </c>
      <c r="DB24" s="86">
        <f t="shared" si="3"/>
        <v>61075.448700000001</v>
      </c>
      <c r="DC24" s="86">
        <f t="shared" si="4"/>
        <v>61075.448700000001</v>
      </c>
    </row>
    <row r="25" spans="1:177" s="12" customFormat="1" ht="24.95" customHeight="1">
      <c r="A25" s="43" t="s">
        <v>51</v>
      </c>
      <c r="B25" s="44" t="s">
        <v>2876</v>
      </c>
      <c r="C25" s="45" t="s">
        <v>2877</v>
      </c>
      <c r="D25" s="46">
        <f>SUM(E25:F25)</f>
        <v>431068</v>
      </c>
      <c r="E25" s="46">
        <f>SUM(E26,E29)</f>
        <v>309071</v>
      </c>
      <c r="F25" s="46">
        <f>SUM(G25:J25)</f>
        <v>121997</v>
      </c>
      <c r="G25" s="46">
        <f>SUM(G26,G29)</f>
        <v>21708</v>
      </c>
      <c r="H25" s="46">
        <f>SUM(H26,H29)</f>
        <v>86838</v>
      </c>
      <c r="I25" s="46">
        <f>SUM(I26,I29)</f>
        <v>0</v>
      </c>
      <c r="J25" s="46">
        <f>SUM(J26,J29)</f>
        <v>13451</v>
      </c>
      <c r="K25" s="46"/>
      <c r="L25" s="36">
        <f t="shared" si="7"/>
        <v>93344</v>
      </c>
      <c r="M25" s="36">
        <f t="shared" si="8"/>
        <v>69400</v>
      </c>
      <c r="N25" s="36">
        <f t="shared" si="9"/>
        <v>23944</v>
      </c>
      <c r="O25" s="46">
        <f t="shared" si="11"/>
        <v>93344</v>
      </c>
      <c r="P25" s="46">
        <f t="shared" si="12"/>
        <v>69400</v>
      </c>
      <c r="Q25" s="46">
        <f t="shared" si="13"/>
        <v>23944</v>
      </c>
      <c r="R25" s="46">
        <f t="shared" si="14"/>
        <v>4372</v>
      </c>
      <c r="S25" s="46">
        <f t="shared" si="15"/>
        <v>17532</v>
      </c>
      <c r="T25" s="46">
        <f t="shared" si="16"/>
        <v>0</v>
      </c>
      <c r="U25" s="46">
        <f t="shared" si="17"/>
        <v>2040</v>
      </c>
      <c r="V25" s="46">
        <f t="shared" si="18"/>
        <v>0</v>
      </c>
      <c r="W25" s="46">
        <f t="shared" si="30"/>
        <v>81694</v>
      </c>
      <c r="X25" s="46">
        <f>SUM(X26,X29)</f>
        <v>60300</v>
      </c>
      <c r="Y25" s="46">
        <f>SUM(Z25:AC25)</f>
        <v>21394</v>
      </c>
      <c r="Z25" s="46">
        <f>SUM(Z26,Z29)</f>
        <v>3799</v>
      </c>
      <c r="AA25" s="46">
        <f>SUM(AA26,AA29)</f>
        <v>15555</v>
      </c>
      <c r="AB25" s="46">
        <f>SUM(AB26,AB29)</f>
        <v>0</v>
      </c>
      <c r="AC25" s="46">
        <f>SUM(AC26,AC29)</f>
        <v>2040</v>
      </c>
      <c r="AD25" s="46"/>
      <c r="AE25" s="46">
        <f t="shared" si="31"/>
        <v>11650</v>
      </c>
      <c r="AF25" s="46">
        <f>SUM(AF26,AF29)</f>
        <v>9100</v>
      </c>
      <c r="AG25" s="46">
        <f>SUM(AH25:AK25)</f>
        <v>2550</v>
      </c>
      <c r="AH25" s="46">
        <f>SUM(AH26,AH29)</f>
        <v>573</v>
      </c>
      <c r="AI25" s="46">
        <f>SUM(AI26,AI29)</f>
        <v>1977</v>
      </c>
      <c r="AJ25" s="46">
        <f>SUM(AJ26,AJ29)</f>
        <v>0</v>
      </c>
      <c r="AK25" s="46">
        <f>SUM(AK26,AK29)</f>
        <v>0</v>
      </c>
      <c r="AL25" s="46"/>
      <c r="AM25" s="46">
        <f t="shared" si="32"/>
        <v>93386</v>
      </c>
      <c r="AN25" s="46">
        <f>SUM(AN26,AN29)</f>
        <v>69400</v>
      </c>
      <c r="AO25" s="46">
        <f>SUM(AP25:AS25)</f>
        <v>23986</v>
      </c>
      <c r="AP25" s="46">
        <f>SUM(AP26,AP29)</f>
        <v>4207</v>
      </c>
      <c r="AQ25" s="46">
        <f>SUM(AQ26,AQ29)</f>
        <v>18080</v>
      </c>
      <c r="AR25" s="46">
        <f>SUM(AR26,AR29)</f>
        <v>0</v>
      </c>
      <c r="AS25" s="46">
        <f>SUM(AS26,AS29)</f>
        <v>1699</v>
      </c>
      <c r="AT25" s="46"/>
      <c r="AU25" s="46">
        <f t="shared" si="33"/>
        <v>88841</v>
      </c>
      <c r="AV25" s="46">
        <f>SUM(AV26,AV29)</f>
        <v>66630</v>
      </c>
      <c r="AW25" s="46">
        <f>SUM(AX25:BA25)</f>
        <v>22211</v>
      </c>
      <c r="AX25" s="46">
        <f>SUM(AX26,AX29)</f>
        <v>3367</v>
      </c>
      <c r="AY25" s="46">
        <f>SUM(AY26,AY29)</f>
        <v>15248</v>
      </c>
      <c r="AZ25" s="46">
        <f>SUM(AZ26,AZ29)</f>
        <v>0</v>
      </c>
      <c r="BA25" s="46">
        <f>SUM(BA26,BA29)</f>
        <v>3596</v>
      </c>
      <c r="BB25" s="46"/>
      <c r="BC25" s="46">
        <f>SUM(BD25:BE25)</f>
        <v>275571</v>
      </c>
      <c r="BD25" s="46">
        <f>SUM(BD26,BD29)</f>
        <v>205430</v>
      </c>
      <c r="BE25" s="46">
        <f>SUM(BF25:BI25)</f>
        <v>70141</v>
      </c>
      <c r="BF25" s="46">
        <f>SUM(BF26,BF29)</f>
        <v>11946</v>
      </c>
      <c r="BG25" s="46">
        <f>SUM(BG26,BG29)</f>
        <v>50860</v>
      </c>
      <c r="BH25" s="46">
        <f>SUM(BH26,BH29)</f>
        <v>0</v>
      </c>
      <c r="BI25" s="46">
        <f>SUM(BI26,BI29)</f>
        <v>7335</v>
      </c>
      <c r="BJ25" s="46">
        <f>SUM(BJ26,BJ29)</f>
        <v>0</v>
      </c>
      <c r="BK25" s="46">
        <f t="shared" si="35"/>
        <v>155497</v>
      </c>
      <c r="BL25" s="46">
        <f>SUM(BL26,BL29)</f>
        <v>103641</v>
      </c>
      <c r="BM25" s="46">
        <f>SUM(BN25:BQ25)</f>
        <v>51856</v>
      </c>
      <c r="BN25" s="46">
        <f>SUM(BN26,BN29)</f>
        <v>9762</v>
      </c>
      <c r="BO25" s="46">
        <f>SUM(BO26,BO29)</f>
        <v>35978</v>
      </c>
      <c r="BP25" s="46">
        <f>SUM(BP26,BP29)</f>
        <v>0</v>
      </c>
      <c r="BQ25" s="46">
        <f>SUM(BQ26,BQ29)</f>
        <v>6116</v>
      </c>
      <c r="BR25" s="46"/>
      <c r="BS25" s="47"/>
      <c r="BT25" s="183"/>
      <c r="BU25" s="199"/>
      <c r="BV25" s="199"/>
      <c r="BW25" s="199"/>
      <c r="BX25" s="199"/>
      <c r="BY25" s="199"/>
      <c r="BZ25" s="199"/>
      <c r="CA25" s="199"/>
      <c r="DB25" s="86">
        <f t="shared" si="3"/>
        <v>309071</v>
      </c>
      <c r="DC25" s="86">
        <f t="shared" si="4"/>
        <v>309071</v>
      </c>
    </row>
    <row r="26" spans="1:177" s="12" customFormat="1" ht="24.95" customHeight="1">
      <c r="A26" s="43">
        <v>1</v>
      </c>
      <c r="B26" s="44" t="s">
        <v>171</v>
      </c>
      <c r="C26" s="47"/>
      <c r="D26" s="46">
        <f t="shared" ref="D26:K26" si="36">SUM(D27:D28)</f>
        <v>24396</v>
      </c>
      <c r="E26" s="46">
        <f t="shared" si="36"/>
        <v>0</v>
      </c>
      <c r="F26" s="46">
        <f t="shared" si="36"/>
        <v>24396</v>
      </c>
      <c r="G26" s="46">
        <f t="shared" si="36"/>
        <v>0</v>
      </c>
      <c r="H26" s="46">
        <f t="shared" si="36"/>
        <v>10945</v>
      </c>
      <c r="I26" s="46">
        <f t="shared" si="36"/>
        <v>0</v>
      </c>
      <c r="J26" s="46">
        <f t="shared" si="36"/>
        <v>13451</v>
      </c>
      <c r="K26" s="46">
        <f t="shared" si="36"/>
        <v>0</v>
      </c>
      <c r="L26" s="36">
        <f t="shared" si="7"/>
        <v>2040</v>
      </c>
      <c r="M26" s="36">
        <f t="shared" si="8"/>
        <v>0</v>
      </c>
      <c r="N26" s="36">
        <f t="shared" si="9"/>
        <v>2040</v>
      </c>
      <c r="O26" s="46">
        <f t="shared" si="11"/>
        <v>2040</v>
      </c>
      <c r="P26" s="46">
        <f t="shared" si="12"/>
        <v>0</v>
      </c>
      <c r="Q26" s="46">
        <f t="shared" si="13"/>
        <v>2040</v>
      </c>
      <c r="R26" s="46">
        <f t="shared" si="14"/>
        <v>0</v>
      </c>
      <c r="S26" s="46">
        <f t="shared" si="15"/>
        <v>0</v>
      </c>
      <c r="T26" s="46">
        <f t="shared" si="16"/>
        <v>0</v>
      </c>
      <c r="U26" s="46">
        <f t="shared" si="17"/>
        <v>2040</v>
      </c>
      <c r="V26" s="46">
        <f t="shared" si="18"/>
        <v>0</v>
      </c>
      <c r="W26" s="46">
        <f t="shared" ref="W26:AC26" si="37">SUM(W27:W28)</f>
        <v>2040</v>
      </c>
      <c r="X26" s="46">
        <f t="shared" si="37"/>
        <v>0</v>
      </c>
      <c r="Y26" s="46">
        <f t="shared" si="37"/>
        <v>2040</v>
      </c>
      <c r="Z26" s="46">
        <f t="shared" si="37"/>
        <v>0</v>
      </c>
      <c r="AA26" s="46">
        <f t="shared" si="37"/>
        <v>0</v>
      </c>
      <c r="AB26" s="46">
        <f t="shared" si="37"/>
        <v>0</v>
      </c>
      <c r="AC26" s="46">
        <f t="shared" si="37"/>
        <v>2040</v>
      </c>
      <c r="AD26" s="46"/>
      <c r="AE26" s="46">
        <f t="shared" ref="AE26:AK26" si="38">SUM(AE27:AE28)</f>
        <v>0</v>
      </c>
      <c r="AF26" s="46">
        <f t="shared" si="38"/>
        <v>0</v>
      </c>
      <c r="AG26" s="46">
        <f t="shared" si="38"/>
        <v>0</v>
      </c>
      <c r="AH26" s="46">
        <f t="shared" si="38"/>
        <v>0</v>
      </c>
      <c r="AI26" s="46">
        <f t="shared" si="38"/>
        <v>0</v>
      </c>
      <c r="AJ26" s="46">
        <f t="shared" si="38"/>
        <v>0</v>
      </c>
      <c r="AK26" s="46">
        <f t="shared" si="38"/>
        <v>0</v>
      </c>
      <c r="AL26" s="46"/>
      <c r="AM26" s="46">
        <f t="shared" ref="AM26:AS26" si="39">SUM(AM27:AM28)</f>
        <v>2399</v>
      </c>
      <c r="AN26" s="46">
        <f t="shared" si="39"/>
        <v>0</v>
      </c>
      <c r="AO26" s="46">
        <f t="shared" si="39"/>
        <v>2399</v>
      </c>
      <c r="AP26" s="46">
        <f t="shared" si="39"/>
        <v>0</v>
      </c>
      <c r="AQ26" s="46">
        <f t="shared" si="39"/>
        <v>700</v>
      </c>
      <c r="AR26" s="46">
        <f t="shared" si="39"/>
        <v>0</v>
      </c>
      <c r="AS26" s="46">
        <f t="shared" si="39"/>
        <v>1699</v>
      </c>
      <c r="AT26" s="46"/>
      <c r="AU26" s="46">
        <f t="shared" ref="AU26:BA26" si="40">SUM(AU27:AU28)</f>
        <v>6646</v>
      </c>
      <c r="AV26" s="46">
        <f t="shared" si="40"/>
        <v>0</v>
      </c>
      <c r="AW26" s="46">
        <f t="shared" si="40"/>
        <v>6646</v>
      </c>
      <c r="AX26" s="46">
        <f t="shared" si="40"/>
        <v>0</v>
      </c>
      <c r="AY26" s="46">
        <f t="shared" si="40"/>
        <v>3050</v>
      </c>
      <c r="AZ26" s="46">
        <f t="shared" si="40"/>
        <v>0</v>
      </c>
      <c r="BA26" s="46">
        <f t="shared" si="40"/>
        <v>3596</v>
      </c>
      <c r="BB26" s="46"/>
      <c r="BC26" s="46">
        <f t="shared" ref="BC26:BQ26" si="41">SUM(BC27:BC28)</f>
        <v>11085</v>
      </c>
      <c r="BD26" s="46">
        <f t="shared" si="41"/>
        <v>0</v>
      </c>
      <c r="BE26" s="46">
        <f t="shared" si="41"/>
        <v>11085</v>
      </c>
      <c r="BF26" s="46">
        <f t="shared" si="41"/>
        <v>0</v>
      </c>
      <c r="BG26" s="46">
        <f t="shared" si="41"/>
        <v>3750</v>
      </c>
      <c r="BH26" s="46">
        <f t="shared" si="41"/>
        <v>0</v>
      </c>
      <c r="BI26" s="46">
        <f t="shared" si="41"/>
        <v>7335</v>
      </c>
      <c r="BJ26" s="46">
        <f t="shared" si="41"/>
        <v>0</v>
      </c>
      <c r="BK26" s="46">
        <f t="shared" si="41"/>
        <v>13311</v>
      </c>
      <c r="BL26" s="46">
        <f t="shared" si="41"/>
        <v>0</v>
      </c>
      <c r="BM26" s="46">
        <f t="shared" si="41"/>
        <v>13311</v>
      </c>
      <c r="BN26" s="46">
        <f t="shared" si="41"/>
        <v>0</v>
      </c>
      <c r="BO26" s="46">
        <f t="shared" si="41"/>
        <v>7195</v>
      </c>
      <c r="BP26" s="46">
        <f t="shared" si="41"/>
        <v>0</v>
      </c>
      <c r="BQ26" s="46">
        <f t="shared" si="41"/>
        <v>6116</v>
      </c>
      <c r="BR26" s="46"/>
      <c r="BS26" s="47"/>
      <c r="BT26" s="183"/>
      <c r="BU26" s="199"/>
      <c r="BV26" s="199"/>
      <c r="BW26" s="199"/>
      <c r="BX26" s="199"/>
      <c r="BY26" s="199"/>
      <c r="BZ26" s="199"/>
      <c r="CA26" s="199"/>
      <c r="DB26" s="86">
        <f t="shared" si="3"/>
        <v>0</v>
      </c>
      <c r="DC26" s="86">
        <f t="shared" si="4"/>
        <v>0</v>
      </c>
    </row>
    <row r="27" spans="1:177" s="13" customFormat="1" ht="24.95" hidden="1" customHeight="1" outlineLevel="1">
      <c r="A27" s="643" t="s">
        <v>222</v>
      </c>
      <c r="B27" s="49" t="s">
        <v>2878</v>
      </c>
      <c r="C27" s="50"/>
      <c r="D27" s="41">
        <f t="shared" ref="D27:K28" si="42">BC27+BK27</f>
        <v>13451</v>
      </c>
      <c r="E27" s="41">
        <f t="shared" si="42"/>
        <v>0</v>
      </c>
      <c r="F27" s="41">
        <f t="shared" si="42"/>
        <v>13451</v>
      </c>
      <c r="G27" s="41">
        <f t="shared" si="42"/>
        <v>0</v>
      </c>
      <c r="H27" s="41">
        <f t="shared" si="42"/>
        <v>0</v>
      </c>
      <c r="I27" s="41">
        <f t="shared" si="42"/>
        <v>0</v>
      </c>
      <c r="J27" s="41">
        <f t="shared" si="42"/>
        <v>13451</v>
      </c>
      <c r="K27" s="41">
        <f t="shared" si="42"/>
        <v>0</v>
      </c>
      <c r="L27" s="36">
        <f t="shared" si="7"/>
        <v>2040</v>
      </c>
      <c r="M27" s="36">
        <f t="shared" si="8"/>
        <v>0</v>
      </c>
      <c r="N27" s="36">
        <f t="shared" si="9"/>
        <v>2040</v>
      </c>
      <c r="O27" s="41">
        <f t="shared" si="11"/>
        <v>2040</v>
      </c>
      <c r="P27" s="41">
        <f t="shared" si="12"/>
        <v>0</v>
      </c>
      <c r="Q27" s="41">
        <f t="shared" si="13"/>
        <v>2040</v>
      </c>
      <c r="R27" s="41">
        <f t="shared" si="14"/>
        <v>0</v>
      </c>
      <c r="S27" s="41">
        <f t="shared" si="15"/>
        <v>0</v>
      </c>
      <c r="T27" s="41">
        <f t="shared" si="16"/>
        <v>0</v>
      </c>
      <c r="U27" s="41">
        <f t="shared" si="17"/>
        <v>2040</v>
      </c>
      <c r="V27" s="41">
        <f t="shared" si="18"/>
        <v>0</v>
      </c>
      <c r="W27" s="41">
        <f>SUM(X27:Y27)</f>
        <v>2040</v>
      </c>
      <c r="X27" s="41"/>
      <c r="Y27" s="41">
        <f>SUM(Z27:AC27)</f>
        <v>2040</v>
      </c>
      <c r="Z27" s="41"/>
      <c r="AA27" s="41"/>
      <c r="AB27" s="41"/>
      <c r="AC27" s="41">
        <f>2040</f>
        <v>2040</v>
      </c>
      <c r="AD27" s="41"/>
      <c r="AE27" s="41">
        <f t="shared" ref="AE27:AE58" si="43">SUM(AF27:AG27)</f>
        <v>0</v>
      </c>
      <c r="AF27" s="41"/>
      <c r="AG27" s="41">
        <f>SUM(AH27:AK27)</f>
        <v>0</v>
      </c>
      <c r="AH27" s="41"/>
      <c r="AI27" s="41"/>
      <c r="AJ27" s="41"/>
      <c r="AK27" s="41"/>
      <c r="AL27" s="41"/>
      <c r="AM27" s="41">
        <f>SUM(AN27:AO27)</f>
        <v>1699</v>
      </c>
      <c r="AN27" s="41"/>
      <c r="AO27" s="41">
        <f>SUM(AP27:AS27)</f>
        <v>1699</v>
      </c>
      <c r="AP27" s="41"/>
      <c r="AQ27" s="41"/>
      <c r="AR27" s="41"/>
      <c r="AS27" s="41">
        <v>1699</v>
      </c>
      <c r="AT27" s="41"/>
      <c r="AU27" s="41">
        <f>SUM(AV27:AW27)</f>
        <v>3596</v>
      </c>
      <c r="AV27" s="41"/>
      <c r="AW27" s="41">
        <f>SUM(AX27:BA27)</f>
        <v>3596</v>
      </c>
      <c r="AX27" s="41"/>
      <c r="AY27" s="41"/>
      <c r="AZ27" s="41"/>
      <c r="BA27" s="41">
        <v>3596</v>
      </c>
      <c r="BB27" s="41"/>
      <c r="BC27" s="41">
        <f t="shared" ref="BC27:BJ28" si="44">W27+AE27+AM27+AU27</f>
        <v>7335</v>
      </c>
      <c r="BD27" s="41">
        <f t="shared" si="44"/>
        <v>0</v>
      </c>
      <c r="BE27" s="41">
        <f t="shared" si="44"/>
        <v>7335</v>
      </c>
      <c r="BF27" s="41">
        <f t="shared" si="44"/>
        <v>0</v>
      </c>
      <c r="BG27" s="41">
        <f t="shared" si="44"/>
        <v>0</v>
      </c>
      <c r="BH27" s="41">
        <f t="shared" si="44"/>
        <v>0</v>
      </c>
      <c r="BI27" s="41">
        <f t="shared" si="44"/>
        <v>7335</v>
      </c>
      <c r="BJ27" s="41">
        <f t="shared" si="44"/>
        <v>0</v>
      </c>
      <c r="BK27" s="41">
        <f>SUM(BL27:BM27)</f>
        <v>6116</v>
      </c>
      <c r="BL27" s="41"/>
      <c r="BM27" s="41">
        <f>SUM(BN27:BR27)</f>
        <v>6116</v>
      </c>
      <c r="BN27" s="41"/>
      <c r="BO27" s="41"/>
      <c r="BP27" s="41"/>
      <c r="BQ27" s="184">
        <v>6116</v>
      </c>
      <c r="BR27" s="41"/>
      <c r="BS27" s="641" t="s">
        <v>2865</v>
      </c>
      <c r="BT27" s="182"/>
      <c r="BU27" s="200"/>
      <c r="BV27" s="200"/>
      <c r="BW27" s="200"/>
      <c r="BX27" s="200"/>
      <c r="BY27" s="200"/>
      <c r="BZ27" s="200"/>
      <c r="CA27" s="200"/>
      <c r="DB27" s="86">
        <f t="shared" si="3"/>
        <v>0</v>
      </c>
      <c r="DC27" s="86">
        <f t="shared" si="4"/>
        <v>0</v>
      </c>
    </row>
    <row r="28" spans="1:177" s="13" customFormat="1" ht="24.95" hidden="1" customHeight="1" outlineLevel="1">
      <c r="A28" s="643" t="s">
        <v>222</v>
      </c>
      <c r="B28" s="49" t="s">
        <v>3006</v>
      </c>
      <c r="C28" s="50"/>
      <c r="D28" s="41">
        <f t="shared" si="42"/>
        <v>10945</v>
      </c>
      <c r="E28" s="41">
        <f t="shared" si="42"/>
        <v>0</v>
      </c>
      <c r="F28" s="41">
        <f t="shared" si="42"/>
        <v>10945</v>
      </c>
      <c r="G28" s="41">
        <f t="shared" si="42"/>
        <v>0</v>
      </c>
      <c r="H28" s="41">
        <f t="shared" si="42"/>
        <v>10945</v>
      </c>
      <c r="I28" s="41">
        <f t="shared" si="42"/>
        <v>0</v>
      </c>
      <c r="J28" s="41">
        <f t="shared" si="42"/>
        <v>0</v>
      </c>
      <c r="K28" s="41">
        <f t="shared" si="42"/>
        <v>0</v>
      </c>
      <c r="L28" s="36">
        <f t="shared" si="7"/>
        <v>0</v>
      </c>
      <c r="M28" s="36">
        <f t="shared" si="8"/>
        <v>0</v>
      </c>
      <c r="N28" s="36">
        <f t="shared" si="9"/>
        <v>0</v>
      </c>
      <c r="O28" s="41">
        <f t="shared" si="11"/>
        <v>0</v>
      </c>
      <c r="P28" s="41">
        <f t="shared" si="12"/>
        <v>0</v>
      </c>
      <c r="Q28" s="41">
        <f t="shared" si="13"/>
        <v>0</v>
      </c>
      <c r="R28" s="41">
        <f t="shared" si="14"/>
        <v>0</v>
      </c>
      <c r="S28" s="41">
        <f t="shared" si="15"/>
        <v>0</v>
      </c>
      <c r="T28" s="41">
        <f t="shared" si="16"/>
        <v>0</v>
      </c>
      <c r="U28" s="41">
        <f t="shared" si="17"/>
        <v>0</v>
      </c>
      <c r="V28" s="41">
        <f t="shared" si="18"/>
        <v>0</v>
      </c>
      <c r="W28" s="41">
        <f>SUM(X28:Y28)</f>
        <v>0</v>
      </c>
      <c r="X28" s="41"/>
      <c r="Y28" s="41">
        <f>SUM(Z28:AC28)</f>
        <v>0</v>
      </c>
      <c r="Z28" s="41"/>
      <c r="AA28" s="41"/>
      <c r="AB28" s="41"/>
      <c r="AC28" s="41"/>
      <c r="AD28" s="41"/>
      <c r="AE28" s="41">
        <f t="shared" si="43"/>
        <v>0</v>
      </c>
      <c r="AF28" s="41"/>
      <c r="AG28" s="41">
        <f>SUM(AH28:AK28)</f>
        <v>0</v>
      </c>
      <c r="AH28" s="41"/>
      <c r="AI28" s="41"/>
      <c r="AJ28" s="41"/>
      <c r="AK28" s="41"/>
      <c r="AL28" s="41"/>
      <c r="AM28" s="41">
        <f>SUM(AN28:AO28)</f>
        <v>700</v>
      </c>
      <c r="AN28" s="41"/>
      <c r="AO28" s="41">
        <f>SUM(AP28:AS28)</f>
        <v>700</v>
      </c>
      <c r="AP28" s="41"/>
      <c r="AQ28" s="41">
        <v>700</v>
      </c>
      <c r="AR28" s="41"/>
      <c r="AS28" s="41"/>
      <c r="AT28" s="41"/>
      <c r="AU28" s="41">
        <f>SUM(AV28:AW28)</f>
        <v>3050</v>
      </c>
      <c r="AV28" s="41"/>
      <c r="AW28" s="41">
        <f>SUM(AX28:BA28)</f>
        <v>3050</v>
      </c>
      <c r="AX28" s="41"/>
      <c r="AY28" s="41">
        <v>3050</v>
      </c>
      <c r="AZ28" s="41"/>
      <c r="BA28" s="41"/>
      <c r="BB28" s="41"/>
      <c r="BC28" s="41">
        <f t="shared" si="44"/>
        <v>3750</v>
      </c>
      <c r="BD28" s="41">
        <f t="shared" si="44"/>
        <v>0</v>
      </c>
      <c r="BE28" s="41">
        <f t="shared" si="44"/>
        <v>3750</v>
      </c>
      <c r="BF28" s="41">
        <f t="shared" si="44"/>
        <v>0</v>
      </c>
      <c r="BG28" s="41">
        <f t="shared" si="44"/>
        <v>3750</v>
      </c>
      <c r="BH28" s="41">
        <f t="shared" si="44"/>
        <v>0</v>
      </c>
      <c r="BI28" s="41">
        <f t="shared" si="44"/>
        <v>0</v>
      </c>
      <c r="BJ28" s="41">
        <f t="shared" si="44"/>
        <v>0</v>
      </c>
      <c r="BK28" s="41">
        <f>SUM(BL28:BM28)</f>
        <v>7195</v>
      </c>
      <c r="BL28" s="41"/>
      <c r="BM28" s="41">
        <f>SUM(BN28:BR28)</f>
        <v>7195</v>
      </c>
      <c r="BN28" s="41"/>
      <c r="BO28" s="41">
        <v>7195</v>
      </c>
      <c r="BP28" s="41"/>
      <c r="BQ28" s="41"/>
      <c r="BR28" s="41"/>
      <c r="BS28" s="641" t="s">
        <v>2866</v>
      </c>
      <c r="BT28" s="182"/>
      <c r="BU28" s="85"/>
      <c r="BV28" s="85"/>
      <c r="BW28" s="200"/>
      <c r="BX28" s="200"/>
      <c r="BY28" s="200"/>
      <c r="BZ28" s="200"/>
      <c r="CA28" s="200"/>
      <c r="DB28" s="86">
        <f t="shared" si="3"/>
        <v>0</v>
      </c>
      <c r="DC28" s="86">
        <f t="shared" si="4"/>
        <v>0</v>
      </c>
    </row>
    <row r="29" spans="1:177" s="13" customFormat="1" ht="24.95" customHeight="1" collapsed="1">
      <c r="A29" s="43">
        <v>2</v>
      </c>
      <c r="B29" s="44" t="s">
        <v>2875</v>
      </c>
      <c r="C29" s="47"/>
      <c r="D29" s="46">
        <f>SUM(E29:F29)</f>
        <v>406672</v>
      </c>
      <c r="E29" s="46">
        <f>SUM(E30,E103)</f>
        <v>309071</v>
      </c>
      <c r="F29" s="46">
        <f>SUM(G29:J29)</f>
        <v>97601</v>
      </c>
      <c r="G29" s="46">
        <f>SUM(G30,G103)</f>
        <v>21708</v>
      </c>
      <c r="H29" s="46">
        <f>SUM(H30,H103)</f>
        <v>75893</v>
      </c>
      <c r="I29" s="46">
        <f>SUM(I30,I103)</f>
        <v>0</v>
      </c>
      <c r="J29" s="46">
        <f>SUM(J30,J103)</f>
        <v>0</v>
      </c>
      <c r="K29" s="46">
        <f>SUM(K30,K103)</f>
        <v>0</v>
      </c>
      <c r="L29" s="36">
        <f t="shared" si="7"/>
        <v>91304</v>
      </c>
      <c r="M29" s="36">
        <f t="shared" si="8"/>
        <v>69400</v>
      </c>
      <c r="N29" s="36">
        <f t="shared" si="9"/>
        <v>21904</v>
      </c>
      <c r="O29" s="46">
        <f t="shared" si="11"/>
        <v>91304</v>
      </c>
      <c r="P29" s="46">
        <f t="shared" si="12"/>
        <v>69400</v>
      </c>
      <c r="Q29" s="46">
        <f t="shared" si="13"/>
        <v>21904</v>
      </c>
      <c r="R29" s="46">
        <f t="shared" si="14"/>
        <v>4372</v>
      </c>
      <c r="S29" s="46">
        <f t="shared" si="15"/>
        <v>17532</v>
      </c>
      <c r="T29" s="46">
        <f t="shared" si="16"/>
        <v>0</v>
      </c>
      <c r="U29" s="46">
        <f t="shared" si="17"/>
        <v>0</v>
      </c>
      <c r="V29" s="46">
        <f t="shared" si="18"/>
        <v>0</v>
      </c>
      <c r="W29" s="46">
        <f>SUM(X29:Y29)</f>
        <v>79654</v>
      </c>
      <c r="X29" s="46">
        <f>SUM(X30,X103)</f>
        <v>60300</v>
      </c>
      <c r="Y29" s="46">
        <f>SUM(Z29:AC29)</f>
        <v>19354</v>
      </c>
      <c r="Z29" s="46">
        <f>SUM(Z30,Z103)</f>
        <v>3799</v>
      </c>
      <c r="AA29" s="46">
        <f>SUM(AA30,AA103)</f>
        <v>15555</v>
      </c>
      <c r="AB29" s="46">
        <f>SUM(AB30,AB103)</f>
        <v>0</v>
      </c>
      <c r="AC29" s="46"/>
      <c r="AD29" s="46"/>
      <c r="AE29" s="46">
        <f t="shared" si="43"/>
        <v>11650</v>
      </c>
      <c r="AF29" s="46">
        <f>SUM(AF30,AF103)</f>
        <v>9100</v>
      </c>
      <c r="AG29" s="46">
        <f>SUM(AH29:AK29)</f>
        <v>2550</v>
      </c>
      <c r="AH29" s="46">
        <f>SUM(AH30,AH103)</f>
        <v>573</v>
      </c>
      <c r="AI29" s="46">
        <f>SUM(AI30,AI103)</f>
        <v>1977</v>
      </c>
      <c r="AJ29" s="46">
        <f>SUM(AJ30,AJ103)</f>
        <v>0</v>
      </c>
      <c r="AK29" s="46"/>
      <c r="AL29" s="46"/>
      <c r="AM29" s="46">
        <f>SUM(AN29:AO29)</f>
        <v>90987</v>
      </c>
      <c r="AN29" s="46">
        <f>SUM(AN30,AN103)</f>
        <v>69400</v>
      </c>
      <c r="AO29" s="46">
        <f>SUM(AP29:AS29)</f>
        <v>21587</v>
      </c>
      <c r="AP29" s="46">
        <f>SUM(AP30,AP103)</f>
        <v>4207</v>
      </c>
      <c r="AQ29" s="46">
        <f>SUM(AQ30,AQ103)</f>
        <v>17380</v>
      </c>
      <c r="AR29" s="46">
        <f>SUM(AR30,AR103)</f>
        <v>0</v>
      </c>
      <c r="AS29" s="46"/>
      <c r="AT29" s="46"/>
      <c r="AU29" s="46">
        <f>SUM(AV29:AW29)</f>
        <v>82195</v>
      </c>
      <c r="AV29" s="46">
        <f>SUM(AV30,AV103)</f>
        <v>66630</v>
      </c>
      <c r="AW29" s="46">
        <f>SUM(AX29:BA29)</f>
        <v>15565</v>
      </c>
      <c r="AX29" s="46">
        <f>SUM(AX30,AX103)</f>
        <v>3367</v>
      </c>
      <c r="AY29" s="46">
        <f>SUM(AY30,AY103)</f>
        <v>12198</v>
      </c>
      <c r="AZ29" s="46">
        <f>SUM(AZ30,AZ103)</f>
        <v>0</v>
      </c>
      <c r="BA29" s="46"/>
      <c r="BB29" s="46"/>
      <c r="BC29" s="46">
        <f>SUM(BD29:BE29)</f>
        <v>264486</v>
      </c>
      <c r="BD29" s="46">
        <f>SUM(BD30,BD103)</f>
        <v>205430</v>
      </c>
      <c r="BE29" s="46">
        <f>SUM(BF29:BI29)</f>
        <v>59056</v>
      </c>
      <c r="BF29" s="46">
        <f>SUM(BF30,BF103)</f>
        <v>11946</v>
      </c>
      <c r="BG29" s="46">
        <f>SUM(BG30,BG103)</f>
        <v>47110</v>
      </c>
      <c r="BH29" s="46">
        <f>SUM(BH30,BH103)</f>
        <v>0</v>
      </c>
      <c r="BI29" s="46">
        <f>SUM(BI30,BI103)</f>
        <v>0</v>
      </c>
      <c r="BJ29" s="46">
        <f>SUM(BJ30,BJ103)</f>
        <v>0</v>
      </c>
      <c r="BK29" s="46">
        <f>SUM(BL29:BM29)</f>
        <v>142186</v>
      </c>
      <c r="BL29" s="46">
        <f>SUM(BL30,BL103)</f>
        <v>103641</v>
      </c>
      <c r="BM29" s="46">
        <f>SUM(BN29:BQ29)</f>
        <v>38545</v>
      </c>
      <c r="BN29" s="46">
        <f>SUM(BN30,BN103)</f>
        <v>9762</v>
      </c>
      <c r="BO29" s="46">
        <f>SUM(BO30,BO103)</f>
        <v>28783</v>
      </c>
      <c r="BP29" s="46">
        <f>SUM(BP30,BP103)</f>
        <v>0</v>
      </c>
      <c r="BQ29" s="46"/>
      <c r="BR29" s="46"/>
      <c r="BS29" s="47"/>
      <c r="BT29" s="183"/>
      <c r="BU29" s="200"/>
      <c r="BV29" s="200"/>
      <c r="BW29" s="200"/>
      <c r="BX29" s="200"/>
      <c r="BY29" s="200"/>
      <c r="BZ29" s="200"/>
      <c r="CA29" s="200"/>
      <c r="DB29" s="86">
        <f t="shared" si="3"/>
        <v>309071</v>
      </c>
      <c r="DC29" s="86">
        <f t="shared" si="4"/>
        <v>309071</v>
      </c>
      <c r="DE29" s="88">
        <f>E30+E103</f>
        <v>309071</v>
      </c>
      <c r="DF29" s="88">
        <f>P30+P103</f>
        <v>69400</v>
      </c>
      <c r="DG29" s="88">
        <f>AN30+AN103</f>
        <v>69400</v>
      </c>
      <c r="DH29" s="88">
        <f>AV30+AV103</f>
        <v>66630</v>
      </c>
      <c r="DI29" s="88">
        <f>BL30+BL103</f>
        <v>103641</v>
      </c>
    </row>
    <row r="30" spans="1:177" s="13" customFormat="1" ht="24.95" customHeight="1">
      <c r="A30" s="43" t="s">
        <v>2879</v>
      </c>
      <c r="B30" s="51" t="s">
        <v>2880</v>
      </c>
      <c r="C30" s="47">
        <f>SUM(C31,C43,C53,C65,C73,C79,C83,C89,C94)</f>
        <v>54</v>
      </c>
      <c r="D30" s="46">
        <f>SUM(E30:F30)</f>
        <v>339131</v>
      </c>
      <c r="E30" s="46">
        <f>SUM(E31,E43,E53,E65,E73,E79,E83,E89,E94,E101)</f>
        <v>257739</v>
      </c>
      <c r="F30" s="46">
        <f>SUM(G30:K30)</f>
        <v>81392</v>
      </c>
      <c r="G30" s="46">
        <f>SUM(G31,G43,G53,G65,G73,G79,G83,G89,G94,G101)</f>
        <v>18056</v>
      </c>
      <c r="H30" s="46">
        <f>SUM(H31,H43,H53,H65,H73,H79,H83,H89,H94,H101)</f>
        <v>63336</v>
      </c>
      <c r="I30" s="46">
        <f>SUM(I31,I43,I53,I65,I73,I79,I83,I89,I94,I101)</f>
        <v>0</v>
      </c>
      <c r="J30" s="46">
        <f>SUM(J31,J43,J53,J65,J73,J79,J83,J89,J94,J101)</f>
        <v>0</v>
      </c>
      <c r="K30" s="46">
        <f>SUM(K31,K43,K53,K65,K73,K79,K83,K89,K94,K101)</f>
        <v>0</v>
      </c>
      <c r="L30" s="36">
        <f t="shared" si="7"/>
        <v>80275</v>
      </c>
      <c r="M30" s="36">
        <f t="shared" si="8"/>
        <v>61000</v>
      </c>
      <c r="N30" s="36">
        <f t="shared" si="9"/>
        <v>19275</v>
      </c>
      <c r="O30" s="46">
        <f t="shared" si="11"/>
        <v>80275</v>
      </c>
      <c r="P30" s="46">
        <f t="shared" si="12"/>
        <v>61000</v>
      </c>
      <c r="Q30" s="46">
        <f t="shared" si="13"/>
        <v>19275</v>
      </c>
      <c r="R30" s="46">
        <f t="shared" si="14"/>
        <v>3843</v>
      </c>
      <c r="S30" s="46">
        <f t="shared" si="15"/>
        <v>15432</v>
      </c>
      <c r="T30" s="46">
        <f t="shared" si="16"/>
        <v>0</v>
      </c>
      <c r="U30" s="46">
        <f t="shared" si="17"/>
        <v>0</v>
      </c>
      <c r="V30" s="46">
        <f t="shared" si="18"/>
        <v>0</v>
      </c>
      <c r="W30" s="46">
        <f>SUM(X30:Y30)</f>
        <v>68625</v>
      </c>
      <c r="X30" s="46">
        <f t="shared" ref="X30:AD30" si="45">SUM(X31,X43,X53,X65,X73,X79,X83,X89,X94,X101)</f>
        <v>51900</v>
      </c>
      <c r="Y30" s="46">
        <f t="shared" si="45"/>
        <v>16725</v>
      </c>
      <c r="Z30" s="46">
        <f t="shared" si="45"/>
        <v>3270</v>
      </c>
      <c r="AA30" s="46">
        <f t="shared" si="45"/>
        <v>13455</v>
      </c>
      <c r="AB30" s="46">
        <f t="shared" si="45"/>
        <v>0</v>
      </c>
      <c r="AC30" s="46">
        <f t="shared" si="45"/>
        <v>0</v>
      </c>
      <c r="AD30" s="46">
        <f t="shared" si="45"/>
        <v>0</v>
      </c>
      <c r="AE30" s="46">
        <f t="shared" si="43"/>
        <v>11650</v>
      </c>
      <c r="AF30" s="46">
        <f t="shared" ref="AF30:AL30" si="46">SUM(AF31,AF43,AF53,AF65,AF73,AF79,AF83,AF89,AF94,AF101)</f>
        <v>9100</v>
      </c>
      <c r="AG30" s="46">
        <f t="shared" si="46"/>
        <v>2550</v>
      </c>
      <c r="AH30" s="46">
        <f t="shared" si="46"/>
        <v>573</v>
      </c>
      <c r="AI30" s="46">
        <f t="shared" si="46"/>
        <v>1977</v>
      </c>
      <c r="AJ30" s="46">
        <f t="shared" si="46"/>
        <v>0</v>
      </c>
      <c r="AK30" s="46">
        <f t="shared" si="46"/>
        <v>0</v>
      </c>
      <c r="AL30" s="46">
        <f t="shared" si="46"/>
        <v>0</v>
      </c>
      <c r="AM30" s="46">
        <f>SUM(AN30:AO30)</f>
        <v>74684</v>
      </c>
      <c r="AN30" s="46">
        <f>SUM(AN31,AN43,AN53,AN65,AN73,AN79,AN83,AN89,AN94,AN101)</f>
        <v>56973</v>
      </c>
      <c r="AO30" s="46">
        <f>SUM(AP30:AS30)</f>
        <v>17711</v>
      </c>
      <c r="AP30" s="46">
        <f>SUM(AP31,AP43,AP53,AP65,AP73,AP79,AP83,AP89,AP94,AP101)</f>
        <v>3450</v>
      </c>
      <c r="AQ30" s="46">
        <f>SUM(AQ31,AQ43,AQ53,AQ65,AQ73,AQ79,AQ83,AQ89,AQ94,AQ101)</f>
        <v>14261</v>
      </c>
      <c r="AR30" s="46">
        <f>SUM(AR31,AR43,AR53,AR65,AR73,AR79,AR83,AR89,AR94,AR101)</f>
        <v>0</v>
      </c>
      <c r="AS30" s="46">
        <f>SUM(AS31,AS43,AS53,AS65,AS73,AS79,AS83,AS89,AS94,AS101)</f>
        <v>0</v>
      </c>
      <c r="AT30" s="46">
        <f>SUM(AT31,AT43,AT53,AT65,AT73,AT79,AT83,AT89,AT94,AT101)</f>
        <v>0</v>
      </c>
      <c r="AU30" s="46">
        <f>SUM(AV30:AW30)</f>
        <v>67470</v>
      </c>
      <c r="AV30" s="46">
        <f>SUM(AV31,AV43,AV53,AV65,AV73,AV79,AV83,AV89,AV94,AV101)</f>
        <v>54693</v>
      </c>
      <c r="AW30" s="46">
        <f>SUM(AX30:BA30)</f>
        <v>12777</v>
      </c>
      <c r="AX30" s="46">
        <f>SUM(AX31,AX43,AX53,AX65,AX73,AX79,AX83,AX89,AX94,AX101)</f>
        <v>2761</v>
      </c>
      <c r="AY30" s="46">
        <f>SUM(AY31,AY43,AY53,AY65,AY73,AY79,AY83,AY89,AY94,AY101)</f>
        <v>10016</v>
      </c>
      <c r="AZ30" s="46">
        <f>SUM(AZ31,AZ43,AZ53,AZ65,AZ73,AZ79,AZ83,AZ89,AZ94,AZ101)</f>
        <v>0</v>
      </c>
      <c r="BA30" s="46">
        <f>SUM(BA31,BA43,BA53,BA65,BA73,BA79,BA83,BA89,BA94,BA101)</f>
        <v>0</v>
      </c>
      <c r="BB30" s="46">
        <f>SUM(BB31,BB43,BB53,BB65,BB73,BB79,BB83,BB89,BB94,BB101)</f>
        <v>0</v>
      </c>
      <c r="BC30" s="46">
        <f>SUM(BD30:BE30)</f>
        <v>222429</v>
      </c>
      <c r="BD30" s="46">
        <f>SUM(BD31,BD43,BD53,BD65,BD73,BD79,BD83,BD89,BD94,BD101)</f>
        <v>172666</v>
      </c>
      <c r="BE30" s="46">
        <f>SUM(BF30:BJ30)</f>
        <v>49763</v>
      </c>
      <c r="BF30" s="46">
        <f>SUM(BF31,BF43,BF53,BF65,BF73,BF79,BF83,BF89,BF94,BF101)</f>
        <v>10054</v>
      </c>
      <c r="BG30" s="46">
        <f>SUM(BG31,BG43,BG53,BG65,BG73,BG79,BG83,BG89,BG94,BG101)</f>
        <v>39709</v>
      </c>
      <c r="BH30" s="46">
        <f>SUM(BH31,BH43,BH53,BH65,BH73,BH79,BH83,BH89,BH94,BH101)</f>
        <v>0</v>
      </c>
      <c r="BI30" s="46">
        <f>SUM(BI31,BI43,BI53,BI65,BI73,BI79,BI83,BI89,BI94,BI101)</f>
        <v>0</v>
      </c>
      <c r="BJ30" s="46">
        <f>SUM(BJ31,BJ43,BJ53,BJ65,BJ73,BJ79,BJ83,BJ89,BJ94,BJ101)</f>
        <v>0</v>
      </c>
      <c r="BK30" s="46">
        <f>SUM(BL30:BM30)</f>
        <v>116702</v>
      </c>
      <c r="BL30" s="46">
        <f>SUM(BL31,BL43,BL53,BL65,BL73,BL79,BL83,BL89,BL94,BL101)</f>
        <v>85073</v>
      </c>
      <c r="BM30" s="46">
        <f>SUM(BN30:BQ30)</f>
        <v>31629</v>
      </c>
      <c r="BN30" s="46">
        <f>SUM(BN31,BN43,BN53,BN65,BN73,BN79,BN83,BN89,BN94,BN101)</f>
        <v>8002</v>
      </c>
      <c r="BO30" s="46">
        <f>SUM(BO31,BO43,BO53,BO65,BO73,BO79,BO83,BO89,BO94,BO101)</f>
        <v>23627</v>
      </c>
      <c r="BP30" s="46">
        <f>SUM(BP31,BP43,BP53,BP65,BP73,BP79,BP83,BP89,BP94,BP101)</f>
        <v>0</v>
      </c>
      <c r="BQ30" s="46">
        <f>SUM(BQ31,BQ43,BQ53,BQ65,BQ73,BQ79,BQ83,BQ89,BQ94,BQ101)</f>
        <v>0</v>
      </c>
      <c r="BR30" s="46">
        <f>SUM(BR31,BR43,BR53,BR65,BR73,BR79,BR83,BR89,BR94,BR101)</f>
        <v>0</v>
      </c>
      <c r="BS30" s="641" t="s">
        <v>3007</v>
      </c>
      <c r="BT30" s="182"/>
      <c r="BU30" s="200"/>
      <c r="BV30" s="200"/>
      <c r="BW30" s="200"/>
      <c r="BX30" s="200"/>
      <c r="BY30" s="200"/>
      <c r="BZ30" s="200"/>
      <c r="CA30" s="200"/>
      <c r="DB30" s="86">
        <f t="shared" si="3"/>
        <v>257739</v>
      </c>
      <c r="DC30" s="86">
        <f t="shared" si="4"/>
        <v>257739</v>
      </c>
      <c r="DE30" s="88">
        <f t="shared" ref="DE30:EJ30" si="47">E31+E43+E53+E65+E73+E79+E83+E89+E94+E101</f>
        <v>257739</v>
      </c>
      <c r="DF30" s="88">
        <f t="shared" si="47"/>
        <v>81392</v>
      </c>
      <c r="DG30" s="88">
        <f t="shared" si="47"/>
        <v>18056</v>
      </c>
      <c r="DH30" s="88">
        <f t="shared" si="47"/>
        <v>63336</v>
      </c>
      <c r="DI30" s="88">
        <f t="shared" si="47"/>
        <v>0</v>
      </c>
      <c r="DJ30" s="88">
        <f t="shared" si="47"/>
        <v>0</v>
      </c>
      <c r="DK30" s="88">
        <f t="shared" si="47"/>
        <v>0</v>
      </c>
      <c r="DL30" s="88">
        <f t="shared" si="47"/>
        <v>80275</v>
      </c>
      <c r="DM30" s="88">
        <f t="shared" si="47"/>
        <v>61000</v>
      </c>
      <c r="DN30" s="88">
        <f t="shared" si="47"/>
        <v>19275</v>
      </c>
      <c r="DO30" s="88">
        <f t="shared" si="47"/>
        <v>80275</v>
      </c>
      <c r="DP30" s="88">
        <f t="shared" si="47"/>
        <v>61000</v>
      </c>
      <c r="DQ30" s="88">
        <f t="shared" si="47"/>
        <v>19275</v>
      </c>
      <c r="DR30" s="88">
        <f t="shared" si="47"/>
        <v>3843</v>
      </c>
      <c r="DS30" s="88">
        <f t="shared" si="47"/>
        <v>15432</v>
      </c>
      <c r="DT30" s="88">
        <f t="shared" si="47"/>
        <v>0</v>
      </c>
      <c r="DU30" s="88">
        <f t="shared" si="47"/>
        <v>0</v>
      </c>
      <c r="DV30" s="88">
        <f t="shared" si="47"/>
        <v>0</v>
      </c>
      <c r="DW30" s="88">
        <f t="shared" si="47"/>
        <v>68625</v>
      </c>
      <c r="DX30" s="88">
        <f t="shared" si="47"/>
        <v>51900</v>
      </c>
      <c r="DY30" s="88">
        <f t="shared" si="47"/>
        <v>16725</v>
      </c>
      <c r="DZ30" s="88">
        <f t="shared" si="47"/>
        <v>3270</v>
      </c>
      <c r="EA30" s="88">
        <f t="shared" si="47"/>
        <v>13455</v>
      </c>
      <c r="EB30" s="88">
        <f t="shared" si="47"/>
        <v>0</v>
      </c>
      <c r="EC30" s="88">
        <f t="shared" si="47"/>
        <v>0</v>
      </c>
      <c r="ED30" s="88">
        <f t="shared" si="47"/>
        <v>0</v>
      </c>
      <c r="EE30" s="88">
        <f t="shared" si="47"/>
        <v>11650</v>
      </c>
      <c r="EF30" s="88">
        <f t="shared" si="47"/>
        <v>9100</v>
      </c>
      <c r="EG30" s="88">
        <f t="shared" si="47"/>
        <v>2550</v>
      </c>
      <c r="EH30" s="88">
        <f t="shared" si="47"/>
        <v>573</v>
      </c>
      <c r="EI30" s="88">
        <f t="shared" si="47"/>
        <v>1977</v>
      </c>
      <c r="EJ30" s="88">
        <f t="shared" si="47"/>
        <v>0</v>
      </c>
      <c r="EK30" s="88">
        <f t="shared" ref="EK30:FU30" si="48">AK31+AK43+AK53+AK65+AK73+AK79+AK83+AK89+AK94+AK101</f>
        <v>0</v>
      </c>
      <c r="EL30" s="88">
        <f t="shared" si="48"/>
        <v>0</v>
      </c>
      <c r="EM30" s="88">
        <f t="shared" si="48"/>
        <v>74684</v>
      </c>
      <c r="EN30" s="88">
        <f t="shared" si="48"/>
        <v>56973</v>
      </c>
      <c r="EO30" s="88">
        <f t="shared" si="48"/>
        <v>17711</v>
      </c>
      <c r="EP30" s="88">
        <f t="shared" si="48"/>
        <v>3450</v>
      </c>
      <c r="EQ30" s="88">
        <f t="shared" si="48"/>
        <v>14261</v>
      </c>
      <c r="ER30" s="88">
        <f t="shared" si="48"/>
        <v>0</v>
      </c>
      <c r="ES30" s="88">
        <f t="shared" si="48"/>
        <v>0</v>
      </c>
      <c r="ET30" s="88">
        <f t="shared" si="48"/>
        <v>0</v>
      </c>
      <c r="EU30" s="88">
        <f t="shared" si="48"/>
        <v>67470</v>
      </c>
      <c r="EV30" s="88">
        <f t="shared" si="48"/>
        <v>54693</v>
      </c>
      <c r="EW30" s="88">
        <f t="shared" si="48"/>
        <v>12777</v>
      </c>
      <c r="EX30" s="88">
        <f t="shared" si="48"/>
        <v>2761</v>
      </c>
      <c r="EY30" s="88">
        <f t="shared" si="48"/>
        <v>10016</v>
      </c>
      <c r="EZ30" s="88">
        <f t="shared" si="48"/>
        <v>0</v>
      </c>
      <c r="FA30" s="88">
        <f t="shared" si="48"/>
        <v>0</v>
      </c>
      <c r="FB30" s="88">
        <f t="shared" si="48"/>
        <v>0</v>
      </c>
      <c r="FC30" s="88">
        <f t="shared" si="48"/>
        <v>222429</v>
      </c>
      <c r="FD30" s="88">
        <f t="shared" si="48"/>
        <v>172666</v>
      </c>
      <c r="FE30" s="88">
        <f t="shared" si="48"/>
        <v>49763</v>
      </c>
      <c r="FF30" s="88">
        <f t="shared" si="48"/>
        <v>10054</v>
      </c>
      <c r="FG30" s="88">
        <f t="shared" si="48"/>
        <v>39709</v>
      </c>
      <c r="FH30" s="88">
        <f t="shared" si="48"/>
        <v>0</v>
      </c>
      <c r="FI30" s="88">
        <f t="shared" si="48"/>
        <v>0</v>
      </c>
      <c r="FJ30" s="88">
        <f t="shared" si="48"/>
        <v>0</v>
      </c>
      <c r="FK30" s="88">
        <f t="shared" si="48"/>
        <v>116702</v>
      </c>
      <c r="FL30" s="88">
        <f t="shared" si="48"/>
        <v>85073</v>
      </c>
      <c r="FM30" s="88">
        <f t="shared" si="48"/>
        <v>31629</v>
      </c>
      <c r="FN30" s="88">
        <f t="shared" si="48"/>
        <v>8002</v>
      </c>
      <c r="FO30" s="88">
        <f t="shared" si="48"/>
        <v>23627</v>
      </c>
      <c r="FP30" s="88">
        <f t="shared" si="48"/>
        <v>0</v>
      </c>
      <c r="FQ30" s="88">
        <f t="shared" si="48"/>
        <v>0</v>
      </c>
      <c r="FR30" s="88">
        <f t="shared" si="48"/>
        <v>0</v>
      </c>
      <c r="FS30" s="88">
        <f t="shared" si="48"/>
        <v>0</v>
      </c>
      <c r="FT30" s="88">
        <f t="shared" si="48"/>
        <v>0</v>
      </c>
      <c r="FU30" s="88">
        <f t="shared" si="48"/>
        <v>69400</v>
      </c>
    </row>
    <row r="31" spans="1:177" s="13" customFormat="1" ht="24.95" customHeight="1">
      <c r="A31" s="643" t="s">
        <v>222</v>
      </c>
      <c r="B31" s="49" t="s">
        <v>118</v>
      </c>
      <c r="C31" s="50">
        <v>11</v>
      </c>
      <c r="D31" s="41">
        <f t="shared" ref="D31:D62" si="49">BC31+BK31</f>
        <v>68001</v>
      </c>
      <c r="E31" s="41">
        <f t="shared" ref="E31:E62" si="50">BD31+BL31</f>
        <v>51675</v>
      </c>
      <c r="F31" s="41">
        <f t="shared" ref="F31:F62" si="51">BE31+BM31</f>
        <v>16326</v>
      </c>
      <c r="G31" s="41">
        <f t="shared" ref="G31:G62" si="52">BF31+BN31</f>
        <v>3647</v>
      </c>
      <c r="H31" s="41">
        <f t="shared" ref="H31:H62" si="53">BG31+BO31</f>
        <v>12679</v>
      </c>
      <c r="I31" s="41">
        <f t="shared" ref="I31:I62" si="54">BH31+BP31</f>
        <v>0</v>
      </c>
      <c r="J31" s="41">
        <f t="shared" ref="J31:J62" si="55">BI31+BQ31</f>
        <v>0</v>
      </c>
      <c r="K31" s="41">
        <f t="shared" ref="K31:K62" si="56">BJ31+BR31</f>
        <v>0</v>
      </c>
      <c r="L31" s="58">
        <f t="shared" si="7"/>
        <v>13131</v>
      </c>
      <c r="M31" s="58">
        <f t="shared" si="8"/>
        <v>9974</v>
      </c>
      <c r="N31" s="58">
        <f t="shared" si="9"/>
        <v>3157</v>
      </c>
      <c r="O31" s="41">
        <f t="shared" si="11"/>
        <v>13131</v>
      </c>
      <c r="P31" s="41">
        <f t="shared" si="12"/>
        <v>9974</v>
      </c>
      <c r="Q31" s="41">
        <f t="shared" si="13"/>
        <v>3157</v>
      </c>
      <c r="R31" s="41">
        <f t="shared" si="14"/>
        <v>631</v>
      </c>
      <c r="S31" s="41">
        <f t="shared" si="15"/>
        <v>2526</v>
      </c>
      <c r="T31" s="41">
        <f t="shared" si="16"/>
        <v>0</v>
      </c>
      <c r="U31" s="41">
        <f t="shared" si="17"/>
        <v>0</v>
      </c>
      <c r="V31" s="41">
        <f t="shared" si="18"/>
        <v>0</v>
      </c>
      <c r="W31" s="41">
        <f t="shared" ref="W31:AD31" si="57">SUM(W32:W42)</f>
        <v>11225</v>
      </c>
      <c r="X31" s="41">
        <f t="shared" si="57"/>
        <v>8485</v>
      </c>
      <c r="Y31" s="41">
        <f t="shared" si="57"/>
        <v>2740</v>
      </c>
      <c r="Z31" s="41">
        <f t="shared" si="57"/>
        <v>537</v>
      </c>
      <c r="AA31" s="41">
        <f t="shared" si="57"/>
        <v>2203</v>
      </c>
      <c r="AB31" s="41">
        <f t="shared" si="57"/>
        <v>0</v>
      </c>
      <c r="AC31" s="41">
        <f t="shared" si="57"/>
        <v>0</v>
      </c>
      <c r="AD31" s="41">
        <f t="shared" si="57"/>
        <v>0</v>
      </c>
      <c r="AE31" s="41">
        <f t="shared" si="43"/>
        <v>1906</v>
      </c>
      <c r="AF31" s="41">
        <v>1489</v>
      </c>
      <c r="AG31" s="41">
        <f t="shared" ref="AG31:AG62" si="58">SUM(AH31:AL31)</f>
        <v>417</v>
      </c>
      <c r="AH31" s="41">
        <v>94</v>
      </c>
      <c r="AI31" s="41">
        <v>323</v>
      </c>
      <c r="AJ31" s="41">
        <f t="shared" ref="AJ31:AT31" si="59">SUM(AJ32:AJ42)</f>
        <v>0</v>
      </c>
      <c r="AK31" s="41">
        <f t="shared" si="59"/>
        <v>0</v>
      </c>
      <c r="AL31" s="41">
        <f t="shared" si="59"/>
        <v>0</v>
      </c>
      <c r="AM31" s="41">
        <f t="shared" si="59"/>
        <v>15831</v>
      </c>
      <c r="AN31" s="41">
        <f t="shared" si="59"/>
        <v>12075</v>
      </c>
      <c r="AO31" s="41">
        <f t="shared" si="59"/>
        <v>3756</v>
      </c>
      <c r="AP31" s="41">
        <f t="shared" si="59"/>
        <v>732</v>
      </c>
      <c r="AQ31" s="41">
        <f t="shared" si="59"/>
        <v>3024</v>
      </c>
      <c r="AR31" s="41">
        <f t="shared" si="59"/>
        <v>0</v>
      </c>
      <c r="AS31" s="41">
        <f t="shared" si="59"/>
        <v>0</v>
      </c>
      <c r="AT31" s="41">
        <f t="shared" si="59"/>
        <v>0</v>
      </c>
      <c r="AU31" s="41">
        <v>14301</v>
      </c>
      <c r="AV31" s="41">
        <v>11593</v>
      </c>
      <c r="AW31" s="41">
        <v>2708</v>
      </c>
      <c r="AX31" s="41">
        <v>586</v>
      </c>
      <c r="AY31" s="41">
        <v>2122</v>
      </c>
      <c r="AZ31" s="41">
        <f>SUM(AZ32:AZ42)</f>
        <v>0</v>
      </c>
      <c r="BA31" s="41"/>
      <c r="BB31" s="41"/>
      <c r="BC31" s="41">
        <f t="shared" ref="BC31:BC62" si="60">W31+AE31+AM31+AU31</f>
        <v>43263</v>
      </c>
      <c r="BD31" s="41">
        <f t="shared" ref="BD31:BD62" si="61">X31+AF31+AN31+AV31</f>
        <v>33642</v>
      </c>
      <c r="BE31" s="41">
        <f t="shared" ref="BE31:BE62" si="62">Y31+AG31+AO31+AW31</f>
        <v>9621</v>
      </c>
      <c r="BF31" s="41">
        <f t="shared" ref="BF31:BF62" si="63">Z31+AH31+AP31+AX31</f>
        <v>1949</v>
      </c>
      <c r="BG31" s="41">
        <f t="shared" ref="BG31:BG62" si="64">AA31+AI31+AQ31+AY31</f>
        <v>7672</v>
      </c>
      <c r="BH31" s="41">
        <f t="shared" ref="BH31:BH62" si="65">AB31+AJ31+AR31+AZ31</f>
        <v>0</v>
      </c>
      <c r="BI31" s="41">
        <f t="shared" ref="BI31:BI62" si="66">AC31+AK31+AS31+BA31</f>
        <v>0</v>
      </c>
      <c r="BJ31" s="41">
        <f t="shared" ref="BJ31:BJ62" si="67">AD31+AL31+AT31+BB31</f>
        <v>0</v>
      </c>
      <c r="BK31" s="41">
        <f t="shared" ref="BK31:BR31" si="68">SUM(BK32:BK42)</f>
        <v>24738</v>
      </c>
      <c r="BL31" s="41">
        <f t="shared" si="68"/>
        <v>18033</v>
      </c>
      <c r="BM31" s="41">
        <f t="shared" si="68"/>
        <v>6705</v>
      </c>
      <c r="BN31" s="41">
        <f t="shared" si="68"/>
        <v>1698</v>
      </c>
      <c r="BO31" s="41">
        <f t="shared" si="68"/>
        <v>5007</v>
      </c>
      <c r="BP31" s="41">
        <f t="shared" si="68"/>
        <v>0</v>
      </c>
      <c r="BQ31" s="41">
        <f t="shared" si="68"/>
        <v>0</v>
      </c>
      <c r="BR31" s="41">
        <f t="shared" si="68"/>
        <v>0</v>
      </c>
      <c r="BS31" s="50"/>
      <c r="BT31" s="182"/>
      <c r="BU31" s="201">
        <f>X31+AF31</f>
        <v>9974</v>
      </c>
      <c r="BV31" s="201">
        <f>Y31+AG31</f>
        <v>3157</v>
      </c>
      <c r="BW31" s="200"/>
      <c r="BX31" s="201">
        <f t="shared" ref="BX31:DA31" si="69">AN31</f>
        <v>12075</v>
      </c>
      <c r="BY31" s="201">
        <f t="shared" si="69"/>
        <v>3756</v>
      </c>
      <c r="BZ31" s="201">
        <f t="shared" si="69"/>
        <v>732</v>
      </c>
      <c r="CA31" s="201">
        <f t="shared" si="69"/>
        <v>3024</v>
      </c>
      <c r="CB31" s="201">
        <f t="shared" si="69"/>
        <v>0</v>
      </c>
      <c r="CC31" s="201">
        <f t="shared" si="69"/>
        <v>0</v>
      </c>
      <c r="CD31" s="201">
        <f t="shared" si="69"/>
        <v>0</v>
      </c>
      <c r="CE31" s="201">
        <f t="shared" si="69"/>
        <v>14301</v>
      </c>
      <c r="CF31" s="201">
        <f t="shared" si="69"/>
        <v>11593</v>
      </c>
      <c r="CG31" s="201">
        <f t="shared" si="69"/>
        <v>2708</v>
      </c>
      <c r="CH31" s="201">
        <f t="shared" si="69"/>
        <v>586</v>
      </c>
      <c r="CI31" s="201">
        <f t="shared" si="69"/>
        <v>2122</v>
      </c>
      <c r="CJ31" s="201">
        <f t="shared" si="69"/>
        <v>0</v>
      </c>
      <c r="CK31" s="201">
        <f t="shared" si="69"/>
        <v>0</v>
      </c>
      <c r="CL31" s="201">
        <f t="shared" si="69"/>
        <v>0</v>
      </c>
      <c r="CM31" s="201">
        <f t="shared" si="69"/>
        <v>43263</v>
      </c>
      <c r="CN31" s="201">
        <f t="shared" si="69"/>
        <v>33642</v>
      </c>
      <c r="CO31" s="201">
        <f t="shared" si="69"/>
        <v>9621</v>
      </c>
      <c r="CP31" s="201">
        <f t="shared" si="69"/>
        <v>1949</v>
      </c>
      <c r="CQ31" s="201">
        <f t="shared" si="69"/>
        <v>7672</v>
      </c>
      <c r="CR31" s="201">
        <f t="shared" si="69"/>
        <v>0</v>
      </c>
      <c r="CS31" s="201">
        <f t="shared" si="69"/>
        <v>0</v>
      </c>
      <c r="CT31" s="201">
        <f t="shared" si="69"/>
        <v>0</v>
      </c>
      <c r="CU31" s="201">
        <f t="shared" si="69"/>
        <v>24738</v>
      </c>
      <c r="CV31" s="201">
        <f t="shared" si="69"/>
        <v>18033</v>
      </c>
      <c r="CW31" s="201">
        <f t="shared" si="69"/>
        <v>6705</v>
      </c>
      <c r="CX31" s="201">
        <f t="shared" si="69"/>
        <v>1698</v>
      </c>
      <c r="CY31" s="201">
        <f t="shared" si="69"/>
        <v>5007</v>
      </c>
      <c r="CZ31" s="201">
        <f t="shared" si="69"/>
        <v>0</v>
      </c>
      <c r="DA31" s="201">
        <f t="shared" si="69"/>
        <v>0</v>
      </c>
      <c r="DB31" s="86">
        <f t="shared" si="3"/>
        <v>51675</v>
      </c>
      <c r="DC31" s="86">
        <f t="shared" si="4"/>
        <v>51675</v>
      </c>
      <c r="DD31" s="201">
        <f>BT31</f>
        <v>0</v>
      </c>
      <c r="DE31" s="88">
        <f t="shared" ref="DE31:DE62" si="70">BD31+BL31</f>
        <v>51675</v>
      </c>
    </row>
    <row r="32" spans="1:177" s="13" customFormat="1" ht="24.95" hidden="1" customHeight="1" outlineLevel="1">
      <c r="A32" s="48" t="s">
        <v>414</v>
      </c>
      <c r="B32" s="49" t="s">
        <v>2882</v>
      </c>
      <c r="C32" s="50"/>
      <c r="D32" s="41">
        <f t="shared" si="49"/>
        <v>4754</v>
      </c>
      <c r="E32" s="41">
        <f t="shared" si="50"/>
        <v>3543</v>
      </c>
      <c r="F32" s="41">
        <f t="shared" si="51"/>
        <v>1211</v>
      </c>
      <c r="G32" s="41">
        <f t="shared" si="52"/>
        <v>272</v>
      </c>
      <c r="H32" s="41">
        <f t="shared" si="53"/>
        <v>939</v>
      </c>
      <c r="I32" s="41">
        <f t="shared" si="54"/>
        <v>0</v>
      </c>
      <c r="J32" s="41">
        <f t="shared" si="55"/>
        <v>0</v>
      </c>
      <c r="K32" s="41">
        <f t="shared" si="56"/>
        <v>0</v>
      </c>
      <c r="L32" s="58">
        <f t="shared" si="7"/>
        <v>1065</v>
      </c>
      <c r="M32" s="58">
        <f t="shared" si="8"/>
        <v>805</v>
      </c>
      <c r="N32" s="58">
        <f t="shared" si="9"/>
        <v>260</v>
      </c>
      <c r="O32" s="41">
        <f t="shared" si="11"/>
        <v>1065</v>
      </c>
      <c r="P32" s="41">
        <f t="shared" si="12"/>
        <v>805</v>
      </c>
      <c r="Q32" s="41">
        <f t="shared" si="13"/>
        <v>260</v>
      </c>
      <c r="R32" s="41">
        <f t="shared" si="14"/>
        <v>51</v>
      </c>
      <c r="S32" s="41">
        <f t="shared" si="15"/>
        <v>209</v>
      </c>
      <c r="T32" s="41">
        <f t="shared" si="16"/>
        <v>0</v>
      </c>
      <c r="U32" s="41">
        <f t="shared" si="17"/>
        <v>0</v>
      </c>
      <c r="V32" s="41">
        <f t="shared" si="18"/>
        <v>0</v>
      </c>
      <c r="W32" s="41">
        <f t="shared" ref="W32:W63" si="71">SUM(X32:Y32)</f>
        <v>1065</v>
      </c>
      <c r="X32" s="41">
        <v>805</v>
      </c>
      <c r="Y32" s="41">
        <f t="shared" ref="Y32:Y42" si="72">SUM(Z32:AC32)</f>
        <v>260</v>
      </c>
      <c r="Z32" s="41">
        <v>51</v>
      </c>
      <c r="AA32" s="41">
        <v>209</v>
      </c>
      <c r="AB32" s="41"/>
      <c r="AC32" s="41"/>
      <c r="AD32" s="41"/>
      <c r="AE32" s="41">
        <f t="shared" si="43"/>
        <v>0</v>
      </c>
      <c r="AF32" s="41"/>
      <c r="AG32" s="41">
        <f t="shared" si="58"/>
        <v>0</v>
      </c>
      <c r="AH32" s="41"/>
      <c r="AI32" s="41"/>
      <c r="AJ32" s="41"/>
      <c r="AK32" s="41"/>
      <c r="AL32" s="41"/>
      <c r="AM32" s="41">
        <f t="shared" ref="AM32:AM45" si="73">SUM(AN32:AO32)</f>
        <v>1440</v>
      </c>
      <c r="AN32" s="41">
        <v>1098</v>
      </c>
      <c r="AO32" s="41">
        <f t="shared" ref="AO32:AO42" si="74">SUM(AP32:AS32)</f>
        <v>342</v>
      </c>
      <c r="AP32" s="41">
        <v>67</v>
      </c>
      <c r="AQ32" s="41">
        <v>275</v>
      </c>
      <c r="AR32" s="41"/>
      <c r="AS32" s="41"/>
      <c r="AT32" s="41"/>
      <c r="AU32" s="41">
        <f t="shared" ref="AU32:AU42" si="75">SUM(AV32:AW32)</f>
        <v>0</v>
      </c>
      <c r="AV32" s="41"/>
      <c r="AW32" s="41"/>
      <c r="AX32" s="41"/>
      <c r="AY32" s="41"/>
      <c r="AZ32" s="41"/>
      <c r="BA32" s="41"/>
      <c r="BB32" s="41"/>
      <c r="BC32" s="41">
        <f t="shared" si="60"/>
        <v>2505</v>
      </c>
      <c r="BD32" s="41">
        <f t="shared" si="61"/>
        <v>1903</v>
      </c>
      <c r="BE32" s="41">
        <f t="shared" si="62"/>
        <v>602</v>
      </c>
      <c r="BF32" s="41">
        <f t="shared" si="63"/>
        <v>118</v>
      </c>
      <c r="BG32" s="41">
        <f t="shared" si="64"/>
        <v>484</v>
      </c>
      <c r="BH32" s="41">
        <f t="shared" si="65"/>
        <v>0</v>
      </c>
      <c r="BI32" s="41">
        <f t="shared" si="66"/>
        <v>0</v>
      </c>
      <c r="BJ32" s="41">
        <f t="shared" si="67"/>
        <v>0</v>
      </c>
      <c r="BK32" s="41">
        <f t="shared" ref="BK32:BK45" si="76">SUM(BL32:BM32)</f>
        <v>2249</v>
      </c>
      <c r="BL32" s="41">
        <v>1640</v>
      </c>
      <c r="BM32" s="41">
        <f t="shared" ref="BM32:BM42" si="77">SUM(BN32:BR32)</f>
        <v>609</v>
      </c>
      <c r="BN32" s="41">
        <v>154</v>
      </c>
      <c r="BO32" s="41">
        <v>455</v>
      </c>
      <c r="BP32" s="41"/>
      <c r="BQ32" s="41"/>
      <c r="BR32" s="41"/>
      <c r="BS32" s="50"/>
      <c r="BT32" s="182"/>
      <c r="BU32" s="200"/>
      <c r="BV32" s="201">
        <f t="shared" ref="BV32:BV42" si="78">Y32+AG32</f>
        <v>260</v>
      </c>
      <c r="BW32" s="200"/>
      <c r="BX32" s="200"/>
      <c r="BY32" s="200"/>
      <c r="BZ32" s="200"/>
      <c r="CA32" s="200"/>
      <c r="CB32" s="200"/>
      <c r="CC32" s="200"/>
      <c r="CD32" s="200"/>
      <c r="CE32" s="200"/>
      <c r="CF32" s="200"/>
      <c r="CG32" s="200"/>
      <c r="CH32" s="200"/>
      <c r="CI32" s="200"/>
      <c r="CJ32" s="200"/>
      <c r="CK32" s="200"/>
      <c r="CL32" s="200"/>
      <c r="CM32" s="200"/>
      <c r="CN32" s="200"/>
      <c r="CO32" s="200"/>
      <c r="CP32" s="200"/>
      <c r="CQ32" s="200"/>
      <c r="CR32" s="200"/>
      <c r="CS32" s="200"/>
      <c r="CT32" s="200"/>
      <c r="CU32" s="200"/>
      <c r="CV32" s="200"/>
      <c r="CW32" s="200"/>
      <c r="CX32" s="200"/>
      <c r="CY32" s="200"/>
      <c r="CZ32" s="200"/>
      <c r="DA32" s="200"/>
      <c r="DB32" s="86">
        <f t="shared" si="3"/>
        <v>3543</v>
      </c>
      <c r="DC32" s="86">
        <f t="shared" si="4"/>
        <v>3543</v>
      </c>
      <c r="DD32" s="200"/>
      <c r="DE32" s="88">
        <f t="shared" si="70"/>
        <v>3543</v>
      </c>
    </row>
    <row r="33" spans="1:109" s="13" customFormat="1" ht="24.95" hidden="1" customHeight="1" outlineLevel="1">
      <c r="A33" s="48" t="s">
        <v>414</v>
      </c>
      <c r="B33" s="49" t="s">
        <v>2883</v>
      </c>
      <c r="C33" s="50"/>
      <c r="D33" s="41">
        <f t="shared" si="49"/>
        <v>4754</v>
      </c>
      <c r="E33" s="41">
        <f t="shared" si="50"/>
        <v>3543</v>
      </c>
      <c r="F33" s="41">
        <f t="shared" si="51"/>
        <v>1211</v>
      </c>
      <c r="G33" s="41">
        <f t="shared" si="52"/>
        <v>272</v>
      </c>
      <c r="H33" s="41">
        <f t="shared" si="53"/>
        <v>939</v>
      </c>
      <c r="I33" s="41">
        <f t="shared" si="54"/>
        <v>0</v>
      </c>
      <c r="J33" s="41">
        <f t="shared" si="55"/>
        <v>0</v>
      </c>
      <c r="K33" s="41">
        <f t="shared" si="56"/>
        <v>0</v>
      </c>
      <c r="L33" s="58">
        <f t="shared" si="7"/>
        <v>1065</v>
      </c>
      <c r="M33" s="58">
        <f t="shared" si="8"/>
        <v>805</v>
      </c>
      <c r="N33" s="58">
        <f t="shared" si="9"/>
        <v>260</v>
      </c>
      <c r="O33" s="41">
        <f t="shared" si="11"/>
        <v>1065</v>
      </c>
      <c r="P33" s="41">
        <f t="shared" si="12"/>
        <v>805</v>
      </c>
      <c r="Q33" s="41">
        <f t="shared" si="13"/>
        <v>260</v>
      </c>
      <c r="R33" s="41">
        <f t="shared" si="14"/>
        <v>51</v>
      </c>
      <c r="S33" s="41">
        <f t="shared" si="15"/>
        <v>209</v>
      </c>
      <c r="T33" s="41">
        <f t="shared" si="16"/>
        <v>0</v>
      </c>
      <c r="U33" s="41">
        <f t="shared" si="17"/>
        <v>0</v>
      </c>
      <c r="V33" s="41">
        <f t="shared" si="18"/>
        <v>0</v>
      </c>
      <c r="W33" s="41">
        <f t="shared" si="71"/>
        <v>1065</v>
      </c>
      <c r="X33" s="41">
        <v>805</v>
      </c>
      <c r="Y33" s="41">
        <f t="shared" si="72"/>
        <v>260</v>
      </c>
      <c r="Z33" s="41">
        <v>51</v>
      </c>
      <c r="AA33" s="41">
        <v>209</v>
      </c>
      <c r="AB33" s="41"/>
      <c r="AC33" s="41"/>
      <c r="AD33" s="41"/>
      <c r="AE33" s="41">
        <f t="shared" si="43"/>
        <v>0</v>
      </c>
      <c r="AF33" s="41"/>
      <c r="AG33" s="41">
        <f t="shared" si="58"/>
        <v>0</v>
      </c>
      <c r="AH33" s="41"/>
      <c r="AI33" s="41"/>
      <c r="AJ33" s="41"/>
      <c r="AK33" s="41"/>
      <c r="AL33" s="41"/>
      <c r="AM33" s="41">
        <f t="shared" si="73"/>
        <v>1440</v>
      </c>
      <c r="AN33" s="41">
        <v>1098</v>
      </c>
      <c r="AO33" s="41">
        <f t="shared" si="74"/>
        <v>342</v>
      </c>
      <c r="AP33" s="41">
        <v>67</v>
      </c>
      <c r="AQ33" s="41">
        <v>275</v>
      </c>
      <c r="AR33" s="41"/>
      <c r="AS33" s="41"/>
      <c r="AT33" s="41"/>
      <c r="AU33" s="41">
        <f t="shared" si="75"/>
        <v>0</v>
      </c>
      <c r="AV33" s="41"/>
      <c r="AW33" s="41"/>
      <c r="AX33" s="41"/>
      <c r="AY33" s="41"/>
      <c r="AZ33" s="41"/>
      <c r="BA33" s="41"/>
      <c r="BB33" s="41"/>
      <c r="BC33" s="41">
        <f t="shared" si="60"/>
        <v>2505</v>
      </c>
      <c r="BD33" s="41">
        <f t="shared" si="61"/>
        <v>1903</v>
      </c>
      <c r="BE33" s="41">
        <f t="shared" si="62"/>
        <v>602</v>
      </c>
      <c r="BF33" s="41">
        <f t="shared" si="63"/>
        <v>118</v>
      </c>
      <c r="BG33" s="41">
        <f t="shared" si="64"/>
        <v>484</v>
      </c>
      <c r="BH33" s="41">
        <f t="shared" si="65"/>
        <v>0</v>
      </c>
      <c r="BI33" s="41">
        <f t="shared" si="66"/>
        <v>0</v>
      </c>
      <c r="BJ33" s="41">
        <f t="shared" si="67"/>
        <v>0</v>
      </c>
      <c r="BK33" s="41">
        <f t="shared" si="76"/>
        <v>2249</v>
      </c>
      <c r="BL33" s="41">
        <v>1640</v>
      </c>
      <c r="BM33" s="41">
        <f t="shared" si="77"/>
        <v>609</v>
      </c>
      <c r="BN33" s="41">
        <v>154</v>
      </c>
      <c r="BO33" s="41">
        <v>455</v>
      </c>
      <c r="BP33" s="41"/>
      <c r="BQ33" s="41"/>
      <c r="BR33" s="41"/>
      <c r="BS33" s="50"/>
      <c r="BT33" s="182"/>
      <c r="BU33" s="200"/>
      <c r="BV33" s="201">
        <f t="shared" si="78"/>
        <v>260</v>
      </c>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86">
        <f t="shared" si="3"/>
        <v>3543</v>
      </c>
      <c r="DC33" s="86">
        <f t="shared" si="4"/>
        <v>3543</v>
      </c>
      <c r="DD33" s="200"/>
      <c r="DE33" s="88">
        <f t="shared" si="70"/>
        <v>3543</v>
      </c>
    </row>
    <row r="34" spans="1:109" s="13" customFormat="1" ht="24.95" hidden="1" customHeight="1" outlineLevel="1">
      <c r="A34" s="48" t="s">
        <v>414</v>
      </c>
      <c r="B34" s="49" t="s">
        <v>2884</v>
      </c>
      <c r="C34" s="50"/>
      <c r="D34" s="41">
        <f t="shared" si="49"/>
        <v>4509</v>
      </c>
      <c r="E34" s="41">
        <f t="shared" si="50"/>
        <v>3358</v>
      </c>
      <c r="F34" s="41">
        <f t="shared" si="51"/>
        <v>1151</v>
      </c>
      <c r="G34" s="41">
        <f t="shared" si="52"/>
        <v>260</v>
      </c>
      <c r="H34" s="41">
        <f t="shared" si="53"/>
        <v>891</v>
      </c>
      <c r="I34" s="41">
        <f t="shared" si="54"/>
        <v>0</v>
      </c>
      <c r="J34" s="41">
        <f t="shared" si="55"/>
        <v>0</v>
      </c>
      <c r="K34" s="41">
        <f t="shared" si="56"/>
        <v>0</v>
      </c>
      <c r="L34" s="58">
        <f t="shared" si="7"/>
        <v>820</v>
      </c>
      <c r="M34" s="58">
        <f t="shared" si="8"/>
        <v>620</v>
      </c>
      <c r="N34" s="58">
        <f t="shared" si="9"/>
        <v>200</v>
      </c>
      <c r="O34" s="41">
        <f t="shared" si="11"/>
        <v>820</v>
      </c>
      <c r="P34" s="41">
        <f t="shared" si="12"/>
        <v>620</v>
      </c>
      <c r="Q34" s="41">
        <f t="shared" si="13"/>
        <v>200</v>
      </c>
      <c r="R34" s="41">
        <f t="shared" si="14"/>
        <v>39</v>
      </c>
      <c r="S34" s="41">
        <f t="shared" si="15"/>
        <v>161</v>
      </c>
      <c r="T34" s="41">
        <f t="shared" si="16"/>
        <v>0</v>
      </c>
      <c r="U34" s="41">
        <f t="shared" si="17"/>
        <v>0</v>
      </c>
      <c r="V34" s="41">
        <f t="shared" si="18"/>
        <v>0</v>
      </c>
      <c r="W34" s="41">
        <f t="shared" si="71"/>
        <v>820</v>
      </c>
      <c r="X34" s="41">
        <v>620</v>
      </c>
      <c r="Y34" s="41">
        <f t="shared" si="72"/>
        <v>200</v>
      </c>
      <c r="Z34" s="41">
        <v>39</v>
      </c>
      <c r="AA34" s="41">
        <v>161</v>
      </c>
      <c r="AB34" s="41"/>
      <c r="AC34" s="41"/>
      <c r="AD34" s="41"/>
      <c r="AE34" s="41">
        <f t="shared" si="43"/>
        <v>0</v>
      </c>
      <c r="AF34" s="41"/>
      <c r="AG34" s="41">
        <f t="shared" si="58"/>
        <v>0</v>
      </c>
      <c r="AH34" s="41"/>
      <c r="AI34" s="41"/>
      <c r="AJ34" s="41"/>
      <c r="AK34" s="41"/>
      <c r="AL34" s="41"/>
      <c r="AM34" s="41">
        <f t="shared" si="73"/>
        <v>1440</v>
      </c>
      <c r="AN34" s="41">
        <v>1098</v>
      </c>
      <c r="AO34" s="41">
        <f t="shared" si="74"/>
        <v>342</v>
      </c>
      <c r="AP34" s="41">
        <v>67</v>
      </c>
      <c r="AQ34" s="41">
        <v>275</v>
      </c>
      <c r="AR34" s="41"/>
      <c r="AS34" s="41"/>
      <c r="AT34" s="41"/>
      <c r="AU34" s="41">
        <f t="shared" si="75"/>
        <v>0</v>
      </c>
      <c r="AV34" s="41"/>
      <c r="AW34" s="41"/>
      <c r="AX34" s="41"/>
      <c r="AY34" s="41"/>
      <c r="AZ34" s="41"/>
      <c r="BA34" s="41"/>
      <c r="BB34" s="41"/>
      <c r="BC34" s="41">
        <f t="shared" si="60"/>
        <v>2260</v>
      </c>
      <c r="BD34" s="41">
        <f t="shared" si="61"/>
        <v>1718</v>
      </c>
      <c r="BE34" s="41">
        <f t="shared" si="62"/>
        <v>542</v>
      </c>
      <c r="BF34" s="41">
        <f t="shared" si="63"/>
        <v>106</v>
      </c>
      <c r="BG34" s="41">
        <f t="shared" si="64"/>
        <v>436</v>
      </c>
      <c r="BH34" s="41">
        <f t="shared" si="65"/>
        <v>0</v>
      </c>
      <c r="BI34" s="41">
        <f t="shared" si="66"/>
        <v>0</v>
      </c>
      <c r="BJ34" s="41">
        <f t="shared" si="67"/>
        <v>0</v>
      </c>
      <c r="BK34" s="41">
        <f t="shared" si="76"/>
        <v>2249</v>
      </c>
      <c r="BL34" s="41">
        <v>1640</v>
      </c>
      <c r="BM34" s="41">
        <f t="shared" si="77"/>
        <v>609</v>
      </c>
      <c r="BN34" s="41">
        <v>154</v>
      </c>
      <c r="BO34" s="41">
        <v>455</v>
      </c>
      <c r="BP34" s="41"/>
      <c r="BQ34" s="41"/>
      <c r="BR34" s="41"/>
      <c r="BS34" s="50"/>
      <c r="BT34" s="182"/>
      <c r="BU34" s="200"/>
      <c r="BV34" s="201">
        <f t="shared" si="78"/>
        <v>200</v>
      </c>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86">
        <f t="shared" si="3"/>
        <v>3358</v>
      </c>
      <c r="DC34" s="86">
        <f t="shared" si="4"/>
        <v>3358</v>
      </c>
      <c r="DD34" s="200"/>
      <c r="DE34" s="88">
        <f t="shared" si="70"/>
        <v>3358</v>
      </c>
    </row>
    <row r="35" spans="1:109" s="13" customFormat="1" ht="24.95" hidden="1" customHeight="1" outlineLevel="1">
      <c r="A35" s="48" t="s">
        <v>414</v>
      </c>
      <c r="B35" s="49" t="s">
        <v>2885</v>
      </c>
      <c r="C35" s="50"/>
      <c r="D35" s="41">
        <f t="shared" si="49"/>
        <v>4672</v>
      </c>
      <c r="E35" s="41">
        <f t="shared" si="50"/>
        <v>3481</v>
      </c>
      <c r="F35" s="41">
        <f t="shared" si="51"/>
        <v>1191</v>
      </c>
      <c r="G35" s="41">
        <f t="shared" si="52"/>
        <v>268</v>
      </c>
      <c r="H35" s="41">
        <f t="shared" si="53"/>
        <v>923</v>
      </c>
      <c r="I35" s="41">
        <f t="shared" si="54"/>
        <v>0</v>
      </c>
      <c r="J35" s="41">
        <f t="shared" si="55"/>
        <v>0</v>
      </c>
      <c r="K35" s="41">
        <f t="shared" si="56"/>
        <v>0</v>
      </c>
      <c r="L35" s="58">
        <f t="shared" si="7"/>
        <v>983</v>
      </c>
      <c r="M35" s="58">
        <f t="shared" si="8"/>
        <v>743</v>
      </c>
      <c r="N35" s="58">
        <f t="shared" si="9"/>
        <v>240</v>
      </c>
      <c r="O35" s="41">
        <f t="shared" si="11"/>
        <v>983</v>
      </c>
      <c r="P35" s="41">
        <f t="shared" si="12"/>
        <v>743</v>
      </c>
      <c r="Q35" s="41">
        <f t="shared" si="13"/>
        <v>240</v>
      </c>
      <c r="R35" s="41">
        <f t="shared" si="14"/>
        <v>47</v>
      </c>
      <c r="S35" s="41">
        <f t="shared" si="15"/>
        <v>193</v>
      </c>
      <c r="T35" s="41">
        <f t="shared" si="16"/>
        <v>0</v>
      </c>
      <c r="U35" s="41">
        <f t="shared" si="17"/>
        <v>0</v>
      </c>
      <c r="V35" s="41">
        <f t="shared" si="18"/>
        <v>0</v>
      </c>
      <c r="W35" s="41">
        <f t="shared" si="71"/>
        <v>983</v>
      </c>
      <c r="X35" s="41">
        <v>743</v>
      </c>
      <c r="Y35" s="41">
        <f t="shared" si="72"/>
        <v>240</v>
      </c>
      <c r="Z35" s="41">
        <v>47</v>
      </c>
      <c r="AA35" s="41">
        <v>193</v>
      </c>
      <c r="AB35" s="41"/>
      <c r="AC35" s="41"/>
      <c r="AD35" s="41"/>
      <c r="AE35" s="41">
        <f t="shared" si="43"/>
        <v>0</v>
      </c>
      <c r="AF35" s="41"/>
      <c r="AG35" s="41">
        <f t="shared" si="58"/>
        <v>0</v>
      </c>
      <c r="AH35" s="41"/>
      <c r="AI35" s="41"/>
      <c r="AJ35" s="41"/>
      <c r="AK35" s="41"/>
      <c r="AL35" s="41"/>
      <c r="AM35" s="41">
        <f t="shared" si="73"/>
        <v>1440</v>
      </c>
      <c r="AN35" s="41">
        <v>1098</v>
      </c>
      <c r="AO35" s="41">
        <f t="shared" si="74"/>
        <v>342</v>
      </c>
      <c r="AP35" s="41">
        <v>67</v>
      </c>
      <c r="AQ35" s="41">
        <v>275</v>
      </c>
      <c r="AR35" s="41"/>
      <c r="AS35" s="41"/>
      <c r="AT35" s="41"/>
      <c r="AU35" s="41">
        <f t="shared" si="75"/>
        <v>0</v>
      </c>
      <c r="AV35" s="41"/>
      <c r="AW35" s="41"/>
      <c r="AX35" s="41"/>
      <c r="AY35" s="41"/>
      <c r="AZ35" s="41"/>
      <c r="BA35" s="41"/>
      <c r="BB35" s="41"/>
      <c r="BC35" s="41">
        <f t="shared" si="60"/>
        <v>2423</v>
      </c>
      <c r="BD35" s="41">
        <f t="shared" si="61"/>
        <v>1841</v>
      </c>
      <c r="BE35" s="41">
        <f t="shared" si="62"/>
        <v>582</v>
      </c>
      <c r="BF35" s="41">
        <f t="shared" si="63"/>
        <v>114</v>
      </c>
      <c r="BG35" s="41">
        <f t="shared" si="64"/>
        <v>468</v>
      </c>
      <c r="BH35" s="41">
        <f t="shared" si="65"/>
        <v>0</v>
      </c>
      <c r="BI35" s="41">
        <f t="shared" si="66"/>
        <v>0</v>
      </c>
      <c r="BJ35" s="41">
        <f t="shared" si="67"/>
        <v>0</v>
      </c>
      <c r="BK35" s="41">
        <f t="shared" si="76"/>
        <v>2249</v>
      </c>
      <c r="BL35" s="41">
        <v>1640</v>
      </c>
      <c r="BM35" s="41">
        <f t="shared" si="77"/>
        <v>609</v>
      </c>
      <c r="BN35" s="41">
        <v>154</v>
      </c>
      <c r="BO35" s="41">
        <v>455</v>
      </c>
      <c r="BP35" s="41"/>
      <c r="BQ35" s="41"/>
      <c r="BR35" s="41"/>
      <c r="BS35" s="50"/>
      <c r="BT35" s="182"/>
      <c r="BU35" s="200"/>
      <c r="BV35" s="201">
        <f t="shared" si="78"/>
        <v>240</v>
      </c>
      <c r="BW35" s="200"/>
      <c r="BX35" s="200"/>
      <c r="BY35" s="200"/>
      <c r="BZ35" s="200"/>
      <c r="CA35" s="200"/>
      <c r="CB35" s="200"/>
      <c r="CC35" s="200"/>
      <c r="CD35" s="200"/>
      <c r="CE35" s="200"/>
      <c r="CF35" s="200"/>
      <c r="CG35" s="200"/>
      <c r="CH35" s="200"/>
      <c r="CI35" s="200"/>
      <c r="CJ35" s="200"/>
      <c r="CK35" s="200"/>
      <c r="CL35" s="200"/>
      <c r="CM35" s="200"/>
      <c r="CN35" s="200"/>
      <c r="CO35" s="200"/>
      <c r="CP35" s="200"/>
      <c r="CQ35" s="200"/>
      <c r="CR35" s="200"/>
      <c r="CS35" s="200"/>
      <c r="CT35" s="200"/>
      <c r="CU35" s="200"/>
      <c r="CV35" s="200"/>
      <c r="CW35" s="200"/>
      <c r="CX35" s="200"/>
      <c r="CY35" s="200"/>
      <c r="CZ35" s="200"/>
      <c r="DA35" s="200"/>
      <c r="DB35" s="86">
        <f t="shared" si="3"/>
        <v>3481</v>
      </c>
      <c r="DC35" s="86">
        <f t="shared" si="4"/>
        <v>3481</v>
      </c>
      <c r="DD35" s="200"/>
      <c r="DE35" s="88">
        <f t="shared" si="70"/>
        <v>3481</v>
      </c>
    </row>
    <row r="36" spans="1:109" s="13" customFormat="1" ht="24.95" hidden="1" customHeight="1" outlineLevel="1">
      <c r="A36" s="48" t="s">
        <v>414</v>
      </c>
      <c r="B36" s="49" t="s">
        <v>2886</v>
      </c>
      <c r="C36" s="50"/>
      <c r="D36" s="41">
        <f t="shared" si="49"/>
        <v>4672</v>
      </c>
      <c r="E36" s="41">
        <f t="shared" si="50"/>
        <v>3481</v>
      </c>
      <c r="F36" s="41">
        <f t="shared" si="51"/>
        <v>1191</v>
      </c>
      <c r="G36" s="41">
        <f t="shared" si="52"/>
        <v>268</v>
      </c>
      <c r="H36" s="41">
        <f t="shared" si="53"/>
        <v>923</v>
      </c>
      <c r="I36" s="41">
        <f t="shared" si="54"/>
        <v>0</v>
      </c>
      <c r="J36" s="41">
        <f t="shared" si="55"/>
        <v>0</v>
      </c>
      <c r="K36" s="41">
        <f t="shared" si="56"/>
        <v>0</v>
      </c>
      <c r="L36" s="58">
        <f t="shared" si="7"/>
        <v>983</v>
      </c>
      <c r="M36" s="58">
        <f t="shared" si="8"/>
        <v>743</v>
      </c>
      <c r="N36" s="58">
        <f t="shared" si="9"/>
        <v>240</v>
      </c>
      <c r="O36" s="41">
        <f t="shared" si="11"/>
        <v>983</v>
      </c>
      <c r="P36" s="41">
        <f t="shared" si="12"/>
        <v>743</v>
      </c>
      <c r="Q36" s="41">
        <f t="shared" si="13"/>
        <v>240</v>
      </c>
      <c r="R36" s="41">
        <f t="shared" si="14"/>
        <v>47</v>
      </c>
      <c r="S36" s="41">
        <f t="shared" si="15"/>
        <v>193</v>
      </c>
      <c r="T36" s="41">
        <f t="shared" si="16"/>
        <v>0</v>
      </c>
      <c r="U36" s="41">
        <f t="shared" si="17"/>
        <v>0</v>
      </c>
      <c r="V36" s="41">
        <f t="shared" si="18"/>
        <v>0</v>
      </c>
      <c r="W36" s="41">
        <f t="shared" si="71"/>
        <v>983</v>
      </c>
      <c r="X36" s="41">
        <v>743</v>
      </c>
      <c r="Y36" s="41">
        <f t="shared" si="72"/>
        <v>240</v>
      </c>
      <c r="Z36" s="41">
        <v>47</v>
      </c>
      <c r="AA36" s="41">
        <v>193</v>
      </c>
      <c r="AB36" s="41"/>
      <c r="AC36" s="41"/>
      <c r="AD36" s="41"/>
      <c r="AE36" s="41">
        <f t="shared" si="43"/>
        <v>0</v>
      </c>
      <c r="AF36" s="41"/>
      <c r="AG36" s="41">
        <f t="shared" si="58"/>
        <v>0</v>
      </c>
      <c r="AH36" s="41"/>
      <c r="AI36" s="41"/>
      <c r="AJ36" s="41"/>
      <c r="AK36" s="41"/>
      <c r="AL36" s="41"/>
      <c r="AM36" s="41">
        <f t="shared" si="73"/>
        <v>1440</v>
      </c>
      <c r="AN36" s="41">
        <v>1098</v>
      </c>
      <c r="AO36" s="41">
        <f t="shared" si="74"/>
        <v>342</v>
      </c>
      <c r="AP36" s="41">
        <v>67</v>
      </c>
      <c r="AQ36" s="41">
        <v>275</v>
      </c>
      <c r="AR36" s="41"/>
      <c r="AS36" s="41"/>
      <c r="AT36" s="41"/>
      <c r="AU36" s="41">
        <f t="shared" si="75"/>
        <v>0</v>
      </c>
      <c r="AV36" s="41"/>
      <c r="AW36" s="41"/>
      <c r="AX36" s="41"/>
      <c r="AY36" s="41"/>
      <c r="AZ36" s="41"/>
      <c r="BA36" s="41"/>
      <c r="BB36" s="41"/>
      <c r="BC36" s="41">
        <f t="shared" si="60"/>
        <v>2423</v>
      </c>
      <c r="BD36" s="41">
        <f t="shared" si="61"/>
        <v>1841</v>
      </c>
      <c r="BE36" s="41">
        <f t="shared" si="62"/>
        <v>582</v>
      </c>
      <c r="BF36" s="41">
        <f t="shared" si="63"/>
        <v>114</v>
      </c>
      <c r="BG36" s="41">
        <f t="shared" si="64"/>
        <v>468</v>
      </c>
      <c r="BH36" s="41">
        <f t="shared" si="65"/>
        <v>0</v>
      </c>
      <c r="BI36" s="41">
        <f t="shared" si="66"/>
        <v>0</v>
      </c>
      <c r="BJ36" s="41">
        <f t="shared" si="67"/>
        <v>0</v>
      </c>
      <c r="BK36" s="41">
        <f t="shared" si="76"/>
        <v>2249</v>
      </c>
      <c r="BL36" s="41">
        <v>1640</v>
      </c>
      <c r="BM36" s="41">
        <f t="shared" si="77"/>
        <v>609</v>
      </c>
      <c r="BN36" s="41">
        <v>154</v>
      </c>
      <c r="BO36" s="41">
        <v>455</v>
      </c>
      <c r="BP36" s="41"/>
      <c r="BQ36" s="41"/>
      <c r="BR36" s="41"/>
      <c r="BS36" s="50"/>
      <c r="BT36" s="182"/>
      <c r="BU36" s="200"/>
      <c r="BV36" s="201">
        <f t="shared" si="78"/>
        <v>240</v>
      </c>
      <c r="BW36" s="200"/>
      <c r="BX36" s="200"/>
      <c r="BY36" s="200"/>
      <c r="BZ36" s="200"/>
      <c r="CA36" s="200"/>
      <c r="CB36" s="200"/>
      <c r="CC36" s="200"/>
      <c r="CD36" s="200"/>
      <c r="CE36" s="200"/>
      <c r="CF36" s="200"/>
      <c r="CG36" s="200"/>
      <c r="CH36" s="200"/>
      <c r="CI36" s="200"/>
      <c r="CJ36" s="200"/>
      <c r="CK36" s="200"/>
      <c r="CL36" s="200"/>
      <c r="CM36" s="200"/>
      <c r="CN36" s="200"/>
      <c r="CO36" s="200"/>
      <c r="CP36" s="200"/>
      <c r="CQ36" s="200"/>
      <c r="CR36" s="200"/>
      <c r="CS36" s="200"/>
      <c r="CT36" s="200"/>
      <c r="CU36" s="200"/>
      <c r="CV36" s="200"/>
      <c r="CW36" s="200"/>
      <c r="CX36" s="200"/>
      <c r="CY36" s="200"/>
      <c r="CZ36" s="200"/>
      <c r="DA36" s="200"/>
      <c r="DB36" s="86">
        <f t="shared" si="3"/>
        <v>3481</v>
      </c>
      <c r="DC36" s="86">
        <f t="shared" si="4"/>
        <v>3481</v>
      </c>
      <c r="DD36" s="200"/>
      <c r="DE36" s="88">
        <f t="shared" si="70"/>
        <v>3481</v>
      </c>
    </row>
    <row r="37" spans="1:109" s="13" customFormat="1" ht="24.95" hidden="1" customHeight="1" outlineLevel="1">
      <c r="A37" s="48" t="s">
        <v>414</v>
      </c>
      <c r="B37" s="49" t="s">
        <v>2607</v>
      </c>
      <c r="C37" s="50"/>
      <c r="D37" s="41">
        <f t="shared" si="49"/>
        <v>4918</v>
      </c>
      <c r="E37" s="41">
        <f t="shared" si="50"/>
        <v>3667</v>
      </c>
      <c r="F37" s="41">
        <f t="shared" si="51"/>
        <v>1251</v>
      </c>
      <c r="G37" s="41">
        <f t="shared" si="52"/>
        <v>280</v>
      </c>
      <c r="H37" s="41">
        <f t="shared" si="53"/>
        <v>971</v>
      </c>
      <c r="I37" s="41">
        <f t="shared" si="54"/>
        <v>0</v>
      </c>
      <c r="J37" s="41">
        <f t="shared" si="55"/>
        <v>0</v>
      </c>
      <c r="K37" s="41">
        <f t="shared" si="56"/>
        <v>0</v>
      </c>
      <c r="L37" s="58">
        <f t="shared" si="7"/>
        <v>1229</v>
      </c>
      <c r="M37" s="58">
        <f t="shared" si="8"/>
        <v>929</v>
      </c>
      <c r="N37" s="58">
        <f t="shared" si="9"/>
        <v>300</v>
      </c>
      <c r="O37" s="41">
        <f t="shared" si="11"/>
        <v>1229</v>
      </c>
      <c r="P37" s="41">
        <f t="shared" si="12"/>
        <v>929</v>
      </c>
      <c r="Q37" s="41">
        <f t="shared" si="13"/>
        <v>300</v>
      </c>
      <c r="R37" s="41">
        <f t="shared" si="14"/>
        <v>59</v>
      </c>
      <c r="S37" s="41">
        <f t="shared" si="15"/>
        <v>241</v>
      </c>
      <c r="T37" s="41">
        <f t="shared" si="16"/>
        <v>0</v>
      </c>
      <c r="U37" s="41">
        <f t="shared" si="17"/>
        <v>0</v>
      </c>
      <c r="V37" s="41">
        <f t="shared" si="18"/>
        <v>0</v>
      </c>
      <c r="W37" s="41">
        <f t="shared" si="71"/>
        <v>1229</v>
      </c>
      <c r="X37" s="41">
        <v>929</v>
      </c>
      <c r="Y37" s="41">
        <f t="shared" si="72"/>
        <v>300</v>
      </c>
      <c r="Z37" s="41">
        <v>59</v>
      </c>
      <c r="AA37" s="41">
        <v>241</v>
      </c>
      <c r="AB37" s="41"/>
      <c r="AC37" s="41"/>
      <c r="AD37" s="41"/>
      <c r="AE37" s="41">
        <f t="shared" si="43"/>
        <v>0</v>
      </c>
      <c r="AF37" s="41"/>
      <c r="AG37" s="41">
        <f t="shared" si="58"/>
        <v>0</v>
      </c>
      <c r="AH37" s="41"/>
      <c r="AI37" s="41"/>
      <c r="AJ37" s="41"/>
      <c r="AK37" s="41"/>
      <c r="AL37" s="41"/>
      <c r="AM37" s="41">
        <f t="shared" si="73"/>
        <v>1440</v>
      </c>
      <c r="AN37" s="41">
        <v>1098</v>
      </c>
      <c r="AO37" s="41">
        <f t="shared" si="74"/>
        <v>342</v>
      </c>
      <c r="AP37" s="41">
        <v>67</v>
      </c>
      <c r="AQ37" s="41">
        <v>275</v>
      </c>
      <c r="AR37" s="41"/>
      <c r="AS37" s="41"/>
      <c r="AT37" s="41"/>
      <c r="AU37" s="41">
        <f t="shared" si="75"/>
        <v>0</v>
      </c>
      <c r="AV37" s="41"/>
      <c r="AW37" s="41"/>
      <c r="AX37" s="41"/>
      <c r="AY37" s="41"/>
      <c r="AZ37" s="41"/>
      <c r="BA37" s="41"/>
      <c r="BB37" s="41"/>
      <c r="BC37" s="41">
        <f t="shared" si="60"/>
        <v>2669</v>
      </c>
      <c r="BD37" s="41">
        <f t="shared" si="61"/>
        <v>2027</v>
      </c>
      <c r="BE37" s="41">
        <f t="shared" si="62"/>
        <v>642</v>
      </c>
      <c r="BF37" s="41">
        <f t="shared" si="63"/>
        <v>126</v>
      </c>
      <c r="BG37" s="41">
        <f t="shared" si="64"/>
        <v>516</v>
      </c>
      <c r="BH37" s="41">
        <f t="shared" si="65"/>
        <v>0</v>
      </c>
      <c r="BI37" s="41">
        <f t="shared" si="66"/>
        <v>0</v>
      </c>
      <c r="BJ37" s="41">
        <f t="shared" si="67"/>
        <v>0</v>
      </c>
      <c r="BK37" s="41">
        <f t="shared" si="76"/>
        <v>2249</v>
      </c>
      <c r="BL37" s="41">
        <v>1640</v>
      </c>
      <c r="BM37" s="41">
        <f t="shared" si="77"/>
        <v>609</v>
      </c>
      <c r="BN37" s="41">
        <v>154</v>
      </c>
      <c r="BO37" s="41">
        <v>455</v>
      </c>
      <c r="BP37" s="41"/>
      <c r="BQ37" s="41"/>
      <c r="BR37" s="41"/>
      <c r="BS37" s="50"/>
      <c r="BT37" s="182"/>
      <c r="BU37" s="200"/>
      <c r="BV37" s="201">
        <f t="shared" si="78"/>
        <v>300</v>
      </c>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00"/>
      <c r="CV37" s="200"/>
      <c r="CW37" s="200"/>
      <c r="CX37" s="200"/>
      <c r="CY37" s="200"/>
      <c r="CZ37" s="200"/>
      <c r="DA37" s="200"/>
      <c r="DB37" s="86">
        <f t="shared" si="3"/>
        <v>3667</v>
      </c>
      <c r="DC37" s="86">
        <f t="shared" si="4"/>
        <v>3667</v>
      </c>
      <c r="DD37" s="200"/>
      <c r="DE37" s="88">
        <f t="shared" si="70"/>
        <v>3667</v>
      </c>
    </row>
    <row r="38" spans="1:109" s="13" customFormat="1" ht="24.95" hidden="1" customHeight="1" outlineLevel="1">
      <c r="A38" s="48" t="s">
        <v>414</v>
      </c>
      <c r="B38" s="49" t="s">
        <v>2887</v>
      </c>
      <c r="C38" s="50"/>
      <c r="D38" s="41">
        <f t="shared" si="49"/>
        <v>4508</v>
      </c>
      <c r="E38" s="41">
        <f t="shared" si="50"/>
        <v>3358</v>
      </c>
      <c r="F38" s="41">
        <f t="shared" si="51"/>
        <v>1150</v>
      </c>
      <c r="G38" s="41">
        <f t="shared" si="52"/>
        <v>259</v>
      </c>
      <c r="H38" s="41">
        <f t="shared" si="53"/>
        <v>891</v>
      </c>
      <c r="I38" s="41">
        <f t="shared" si="54"/>
        <v>0</v>
      </c>
      <c r="J38" s="41">
        <f t="shared" si="55"/>
        <v>0</v>
      </c>
      <c r="K38" s="41">
        <f t="shared" si="56"/>
        <v>0</v>
      </c>
      <c r="L38" s="58">
        <f t="shared" si="7"/>
        <v>820</v>
      </c>
      <c r="M38" s="58">
        <f t="shared" si="8"/>
        <v>620</v>
      </c>
      <c r="N38" s="58">
        <f t="shared" si="9"/>
        <v>200</v>
      </c>
      <c r="O38" s="41">
        <f t="shared" si="11"/>
        <v>820</v>
      </c>
      <c r="P38" s="41">
        <f t="shared" si="12"/>
        <v>620</v>
      </c>
      <c r="Q38" s="41">
        <f t="shared" si="13"/>
        <v>200</v>
      </c>
      <c r="R38" s="41">
        <f t="shared" si="14"/>
        <v>39</v>
      </c>
      <c r="S38" s="41">
        <f t="shared" si="15"/>
        <v>161</v>
      </c>
      <c r="T38" s="41">
        <f t="shared" si="16"/>
        <v>0</v>
      </c>
      <c r="U38" s="41">
        <f t="shared" si="17"/>
        <v>0</v>
      </c>
      <c r="V38" s="41">
        <f t="shared" si="18"/>
        <v>0</v>
      </c>
      <c r="W38" s="41">
        <f t="shared" si="71"/>
        <v>820</v>
      </c>
      <c r="X38" s="41">
        <v>620</v>
      </c>
      <c r="Y38" s="41">
        <f t="shared" si="72"/>
        <v>200</v>
      </c>
      <c r="Z38" s="41">
        <v>39</v>
      </c>
      <c r="AA38" s="41">
        <v>161</v>
      </c>
      <c r="AB38" s="41"/>
      <c r="AC38" s="41"/>
      <c r="AD38" s="41"/>
      <c r="AE38" s="41">
        <f t="shared" si="43"/>
        <v>0</v>
      </c>
      <c r="AF38" s="41"/>
      <c r="AG38" s="41">
        <f t="shared" si="58"/>
        <v>0</v>
      </c>
      <c r="AH38" s="41"/>
      <c r="AI38" s="41"/>
      <c r="AJ38" s="41"/>
      <c r="AK38" s="41"/>
      <c r="AL38" s="41"/>
      <c r="AM38" s="41">
        <f t="shared" si="73"/>
        <v>1439</v>
      </c>
      <c r="AN38" s="41">
        <v>1098</v>
      </c>
      <c r="AO38" s="41">
        <f t="shared" si="74"/>
        <v>341</v>
      </c>
      <c r="AP38" s="41">
        <v>66</v>
      </c>
      <c r="AQ38" s="41">
        <v>275</v>
      </c>
      <c r="AR38" s="41"/>
      <c r="AS38" s="41"/>
      <c r="AT38" s="41"/>
      <c r="AU38" s="41">
        <f t="shared" si="75"/>
        <v>0</v>
      </c>
      <c r="AV38" s="41"/>
      <c r="AW38" s="41"/>
      <c r="AX38" s="41"/>
      <c r="AY38" s="41"/>
      <c r="AZ38" s="41"/>
      <c r="BA38" s="41"/>
      <c r="BB38" s="41"/>
      <c r="BC38" s="41">
        <f t="shared" si="60"/>
        <v>2259</v>
      </c>
      <c r="BD38" s="41">
        <f t="shared" si="61"/>
        <v>1718</v>
      </c>
      <c r="BE38" s="41">
        <f t="shared" si="62"/>
        <v>541</v>
      </c>
      <c r="BF38" s="41">
        <f t="shared" si="63"/>
        <v>105</v>
      </c>
      <c r="BG38" s="41">
        <f t="shared" si="64"/>
        <v>436</v>
      </c>
      <c r="BH38" s="41">
        <f t="shared" si="65"/>
        <v>0</v>
      </c>
      <c r="BI38" s="41">
        <f t="shared" si="66"/>
        <v>0</v>
      </c>
      <c r="BJ38" s="41">
        <f t="shared" si="67"/>
        <v>0</v>
      </c>
      <c r="BK38" s="41">
        <f t="shared" si="76"/>
        <v>2249</v>
      </c>
      <c r="BL38" s="41">
        <v>1640</v>
      </c>
      <c r="BM38" s="41">
        <f t="shared" si="77"/>
        <v>609</v>
      </c>
      <c r="BN38" s="41">
        <v>154</v>
      </c>
      <c r="BO38" s="41">
        <v>455</v>
      </c>
      <c r="BP38" s="41"/>
      <c r="BQ38" s="41"/>
      <c r="BR38" s="41"/>
      <c r="BS38" s="50"/>
      <c r="BT38" s="182"/>
      <c r="BU38" s="200"/>
      <c r="BV38" s="201">
        <f t="shared" si="78"/>
        <v>200</v>
      </c>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c r="CT38" s="200"/>
      <c r="CU38" s="200"/>
      <c r="CV38" s="200"/>
      <c r="CW38" s="200"/>
      <c r="CX38" s="200"/>
      <c r="CY38" s="200"/>
      <c r="CZ38" s="200"/>
      <c r="DA38" s="200"/>
      <c r="DB38" s="86">
        <f t="shared" si="3"/>
        <v>3358</v>
      </c>
      <c r="DC38" s="86">
        <f t="shared" si="4"/>
        <v>3358</v>
      </c>
      <c r="DD38" s="200"/>
      <c r="DE38" s="88">
        <f t="shared" si="70"/>
        <v>3358</v>
      </c>
    </row>
    <row r="39" spans="1:109" s="13" customFormat="1" ht="24.95" hidden="1" customHeight="1" outlineLevel="1">
      <c r="A39" s="48" t="s">
        <v>414</v>
      </c>
      <c r="B39" s="49" t="s">
        <v>2603</v>
      </c>
      <c r="C39" s="50"/>
      <c r="D39" s="41">
        <f t="shared" si="49"/>
        <v>4916</v>
      </c>
      <c r="E39" s="41">
        <f t="shared" si="50"/>
        <v>3666</v>
      </c>
      <c r="F39" s="41">
        <f t="shared" si="51"/>
        <v>1250</v>
      </c>
      <c r="G39" s="41">
        <f t="shared" si="52"/>
        <v>279</v>
      </c>
      <c r="H39" s="41">
        <f t="shared" si="53"/>
        <v>971</v>
      </c>
      <c r="I39" s="41">
        <f t="shared" si="54"/>
        <v>0</v>
      </c>
      <c r="J39" s="41">
        <f t="shared" si="55"/>
        <v>0</v>
      </c>
      <c r="K39" s="41">
        <f t="shared" si="56"/>
        <v>0</v>
      </c>
      <c r="L39" s="58">
        <f t="shared" si="7"/>
        <v>1229</v>
      </c>
      <c r="M39" s="58">
        <f t="shared" si="8"/>
        <v>929</v>
      </c>
      <c r="N39" s="58">
        <f t="shared" si="9"/>
        <v>300</v>
      </c>
      <c r="O39" s="41">
        <f t="shared" si="11"/>
        <v>1229</v>
      </c>
      <c r="P39" s="41">
        <f t="shared" si="12"/>
        <v>929</v>
      </c>
      <c r="Q39" s="41">
        <f t="shared" si="13"/>
        <v>300</v>
      </c>
      <c r="R39" s="41">
        <f t="shared" si="14"/>
        <v>59</v>
      </c>
      <c r="S39" s="41">
        <f t="shared" si="15"/>
        <v>241</v>
      </c>
      <c r="T39" s="41">
        <f t="shared" si="16"/>
        <v>0</v>
      </c>
      <c r="U39" s="41">
        <f t="shared" si="17"/>
        <v>0</v>
      </c>
      <c r="V39" s="41">
        <f t="shared" si="18"/>
        <v>0</v>
      </c>
      <c r="W39" s="41">
        <f t="shared" si="71"/>
        <v>1229</v>
      </c>
      <c r="X39" s="41">
        <v>929</v>
      </c>
      <c r="Y39" s="41">
        <f t="shared" si="72"/>
        <v>300</v>
      </c>
      <c r="Z39" s="41">
        <v>59</v>
      </c>
      <c r="AA39" s="41">
        <v>241</v>
      </c>
      <c r="AB39" s="41"/>
      <c r="AC39" s="41"/>
      <c r="AD39" s="41"/>
      <c r="AE39" s="41">
        <f t="shared" si="43"/>
        <v>0</v>
      </c>
      <c r="AF39" s="41"/>
      <c r="AG39" s="41">
        <f t="shared" si="58"/>
        <v>0</v>
      </c>
      <c r="AH39" s="41"/>
      <c r="AI39" s="41"/>
      <c r="AJ39" s="41"/>
      <c r="AK39" s="41"/>
      <c r="AL39" s="41"/>
      <c r="AM39" s="41">
        <f t="shared" si="73"/>
        <v>1439</v>
      </c>
      <c r="AN39" s="41">
        <v>1098</v>
      </c>
      <c r="AO39" s="41">
        <f t="shared" si="74"/>
        <v>341</v>
      </c>
      <c r="AP39" s="41">
        <v>66</v>
      </c>
      <c r="AQ39" s="41">
        <v>275</v>
      </c>
      <c r="AR39" s="41"/>
      <c r="AS39" s="41"/>
      <c r="AT39" s="41"/>
      <c r="AU39" s="41">
        <f t="shared" si="75"/>
        <v>0</v>
      </c>
      <c r="AV39" s="41"/>
      <c r="AW39" s="41"/>
      <c r="AX39" s="41"/>
      <c r="AY39" s="41"/>
      <c r="AZ39" s="41"/>
      <c r="BA39" s="41"/>
      <c r="BB39" s="41"/>
      <c r="BC39" s="41">
        <f t="shared" si="60"/>
        <v>2668</v>
      </c>
      <c r="BD39" s="41">
        <f t="shared" si="61"/>
        <v>2027</v>
      </c>
      <c r="BE39" s="41">
        <f t="shared" si="62"/>
        <v>641</v>
      </c>
      <c r="BF39" s="41">
        <f t="shared" si="63"/>
        <v>125</v>
      </c>
      <c r="BG39" s="41">
        <f t="shared" si="64"/>
        <v>516</v>
      </c>
      <c r="BH39" s="41">
        <f t="shared" si="65"/>
        <v>0</v>
      </c>
      <c r="BI39" s="41">
        <f t="shared" si="66"/>
        <v>0</v>
      </c>
      <c r="BJ39" s="41">
        <f t="shared" si="67"/>
        <v>0</v>
      </c>
      <c r="BK39" s="41">
        <f t="shared" si="76"/>
        <v>2248</v>
      </c>
      <c r="BL39" s="41">
        <v>1639</v>
      </c>
      <c r="BM39" s="41">
        <f t="shared" si="77"/>
        <v>609</v>
      </c>
      <c r="BN39" s="41">
        <v>154</v>
      </c>
      <c r="BO39" s="41">
        <v>455</v>
      </c>
      <c r="BP39" s="41"/>
      <c r="BQ39" s="41"/>
      <c r="BR39" s="41"/>
      <c r="BS39" s="50"/>
      <c r="BT39" s="182"/>
      <c r="BU39" s="200"/>
      <c r="BV39" s="201">
        <f t="shared" si="78"/>
        <v>300</v>
      </c>
      <c r="BW39" s="200"/>
      <c r="BX39" s="200"/>
      <c r="BY39" s="200"/>
      <c r="BZ39" s="200"/>
      <c r="CA39" s="200"/>
      <c r="CB39" s="200"/>
      <c r="CC39" s="200"/>
      <c r="CD39" s="200"/>
      <c r="CE39" s="200"/>
      <c r="CF39" s="200"/>
      <c r="CG39" s="200"/>
      <c r="CH39" s="200"/>
      <c r="CI39" s="200"/>
      <c r="CJ39" s="200"/>
      <c r="CK39" s="200"/>
      <c r="CL39" s="200"/>
      <c r="CM39" s="200"/>
      <c r="CN39" s="200"/>
      <c r="CO39" s="200"/>
      <c r="CP39" s="200"/>
      <c r="CQ39" s="200"/>
      <c r="CR39" s="200"/>
      <c r="CS39" s="200"/>
      <c r="CT39" s="200"/>
      <c r="CU39" s="200"/>
      <c r="CV39" s="200"/>
      <c r="CW39" s="200"/>
      <c r="CX39" s="200"/>
      <c r="CY39" s="200"/>
      <c r="CZ39" s="200"/>
      <c r="DA39" s="200"/>
      <c r="DB39" s="86">
        <f t="shared" si="3"/>
        <v>3666</v>
      </c>
      <c r="DC39" s="86">
        <f t="shared" si="4"/>
        <v>3666</v>
      </c>
      <c r="DD39" s="200"/>
      <c r="DE39" s="88">
        <f t="shared" si="70"/>
        <v>3666</v>
      </c>
    </row>
    <row r="40" spans="1:109" s="13" customFormat="1" ht="24.95" hidden="1" customHeight="1" outlineLevel="1">
      <c r="A40" s="48" t="s">
        <v>414</v>
      </c>
      <c r="B40" s="49" t="s">
        <v>2888</v>
      </c>
      <c r="C40" s="50"/>
      <c r="D40" s="41">
        <f t="shared" si="49"/>
        <v>4668</v>
      </c>
      <c r="E40" s="41">
        <f t="shared" si="50"/>
        <v>3478</v>
      </c>
      <c r="F40" s="41">
        <f t="shared" si="51"/>
        <v>1190</v>
      </c>
      <c r="G40" s="41">
        <f t="shared" si="52"/>
        <v>267</v>
      </c>
      <c r="H40" s="41">
        <f t="shared" si="53"/>
        <v>923</v>
      </c>
      <c r="I40" s="41">
        <f t="shared" si="54"/>
        <v>0</v>
      </c>
      <c r="J40" s="41">
        <f t="shared" si="55"/>
        <v>0</v>
      </c>
      <c r="K40" s="41">
        <f t="shared" si="56"/>
        <v>0</v>
      </c>
      <c r="L40" s="58">
        <f t="shared" si="7"/>
        <v>983</v>
      </c>
      <c r="M40" s="58">
        <f t="shared" si="8"/>
        <v>743</v>
      </c>
      <c r="N40" s="58">
        <f t="shared" si="9"/>
        <v>240</v>
      </c>
      <c r="O40" s="41">
        <f t="shared" si="11"/>
        <v>983</v>
      </c>
      <c r="P40" s="41">
        <f t="shared" si="12"/>
        <v>743</v>
      </c>
      <c r="Q40" s="41">
        <f t="shared" si="13"/>
        <v>240</v>
      </c>
      <c r="R40" s="41">
        <f t="shared" si="14"/>
        <v>47</v>
      </c>
      <c r="S40" s="41">
        <f t="shared" si="15"/>
        <v>193</v>
      </c>
      <c r="T40" s="41">
        <f t="shared" si="16"/>
        <v>0</v>
      </c>
      <c r="U40" s="41">
        <f t="shared" si="17"/>
        <v>0</v>
      </c>
      <c r="V40" s="41">
        <f t="shared" si="18"/>
        <v>0</v>
      </c>
      <c r="W40" s="41">
        <f t="shared" si="71"/>
        <v>983</v>
      </c>
      <c r="X40" s="41">
        <v>743</v>
      </c>
      <c r="Y40" s="41">
        <f t="shared" si="72"/>
        <v>240</v>
      </c>
      <c r="Z40" s="41">
        <v>47</v>
      </c>
      <c r="AA40" s="41">
        <v>193</v>
      </c>
      <c r="AB40" s="41"/>
      <c r="AC40" s="41"/>
      <c r="AD40" s="41"/>
      <c r="AE40" s="41">
        <f t="shared" si="43"/>
        <v>0</v>
      </c>
      <c r="AF40" s="41"/>
      <c r="AG40" s="41">
        <f t="shared" si="58"/>
        <v>0</v>
      </c>
      <c r="AH40" s="41"/>
      <c r="AI40" s="41"/>
      <c r="AJ40" s="41"/>
      <c r="AK40" s="41"/>
      <c r="AL40" s="41"/>
      <c r="AM40" s="41">
        <f t="shared" si="73"/>
        <v>1438</v>
      </c>
      <c r="AN40" s="41">
        <v>1097</v>
      </c>
      <c r="AO40" s="41">
        <f t="shared" si="74"/>
        <v>341</v>
      </c>
      <c r="AP40" s="41">
        <v>66</v>
      </c>
      <c r="AQ40" s="41">
        <v>275</v>
      </c>
      <c r="AR40" s="41"/>
      <c r="AS40" s="41"/>
      <c r="AT40" s="41"/>
      <c r="AU40" s="41">
        <f t="shared" si="75"/>
        <v>0</v>
      </c>
      <c r="AV40" s="41"/>
      <c r="AW40" s="41"/>
      <c r="AX40" s="41"/>
      <c r="AY40" s="41"/>
      <c r="AZ40" s="41"/>
      <c r="BA40" s="41"/>
      <c r="BB40" s="41"/>
      <c r="BC40" s="41">
        <f t="shared" si="60"/>
        <v>2421</v>
      </c>
      <c r="BD40" s="41">
        <f t="shared" si="61"/>
        <v>1840</v>
      </c>
      <c r="BE40" s="41">
        <f t="shared" si="62"/>
        <v>581</v>
      </c>
      <c r="BF40" s="41">
        <f t="shared" si="63"/>
        <v>113</v>
      </c>
      <c r="BG40" s="41">
        <f t="shared" si="64"/>
        <v>468</v>
      </c>
      <c r="BH40" s="41">
        <f t="shared" si="65"/>
        <v>0</v>
      </c>
      <c r="BI40" s="41">
        <f t="shared" si="66"/>
        <v>0</v>
      </c>
      <c r="BJ40" s="41">
        <f t="shared" si="67"/>
        <v>0</v>
      </c>
      <c r="BK40" s="41">
        <f t="shared" si="76"/>
        <v>2247</v>
      </c>
      <c r="BL40" s="41">
        <v>1638</v>
      </c>
      <c r="BM40" s="41">
        <f t="shared" si="77"/>
        <v>609</v>
      </c>
      <c r="BN40" s="41">
        <v>154</v>
      </c>
      <c r="BO40" s="41">
        <v>455</v>
      </c>
      <c r="BP40" s="41"/>
      <c r="BQ40" s="41"/>
      <c r="BR40" s="41"/>
      <c r="BS40" s="50"/>
      <c r="BT40" s="182"/>
      <c r="BU40" s="200"/>
      <c r="BV40" s="201">
        <f t="shared" si="78"/>
        <v>240</v>
      </c>
      <c r="BW40" s="200"/>
      <c r="BX40" s="200"/>
      <c r="BY40" s="200"/>
      <c r="BZ40" s="200"/>
      <c r="CA40" s="200"/>
      <c r="CB40" s="200"/>
      <c r="CC40" s="200"/>
      <c r="CD40" s="200"/>
      <c r="CE40" s="200"/>
      <c r="CF40" s="200"/>
      <c r="CG40" s="200"/>
      <c r="CH40" s="200"/>
      <c r="CI40" s="200"/>
      <c r="CJ40" s="200"/>
      <c r="CK40" s="200"/>
      <c r="CL40" s="200"/>
      <c r="CM40" s="200"/>
      <c r="CN40" s="200"/>
      <c r="CO40" s="200"/>
      <c r="CP40" s="200"/>
      <c r="CQ40" s="200"/>
      <c r="CR40" s="200"/>
      <c r="CS40" s="200"/>
      <c r="CT40" s="200"/>
      <c r="CU40" s="200"/>
      <c r="CV40" s="200"/>
      <c r="CW40" s="200"/>
      <c r="CX40" s="200"/>
      <c r="CY40" s="200"/>
      <c r="CZ40" s="200"/>
      <c r="DA40" s="200"/>
      <c r="DB40" s="86">
        <f t="shared" si="3"/>
        <v>3478</v>
      </c>
      <c r="DC40" s="86">
        <f t="shared" si="4"/>
        <v>3478</v>
      </c>
      <c r="DD40" s="200"/>
      <c r="DE40" s="88">
        <f t="shared" si="70"/>
        <v>3478</v>
      </c>
    </row>
    <row r="41" spans="1:109" s="13" customFormat="1" ht="24.95" hidden="1" customHeight="1" outlineLevel="1">
      <c r="A41" s="48" t="s">
        <v>414</v>
      </c>
      <c r="B41" s="49" t="s">
        <v>2889</v>
      </c>
      <c r="C41" s="50"/>
      <c r="D41" s="41">
        <f t="shared" si="49"/>
        <v>4589</v>
      </c>
      <c r="E41" s="41">
        <f t="shared" si="50"/>
        <v>3416</v>
      </c>
      <c r="F41" s="41">
        <f t="shared" si="51"/>
        <v>1173</v>
      </c>
      <c r="G41" s="41">
        <f t="shared" si="52"/>
        <v>265</v>
      </c>
      <c r="H41" s="41">
        <f t="shared" si="53"/>
        <v>908</v>
      </c>
      <c r="I41" s="41">
        <f t="shared" si="54"/>
        <v>0</v>
      </c>
      <c r="J41" s="41">
        <f t="shared" si="55"/>
        <v>0</v>
      </c>
      <c r="K41" s="41">
        <f t="shared" si="56"/>
        <v>0</v>
      </c>
      <c r="L41" s="58">
        <f t="shared" si="7"/>
        <v>901</v>
      </c>
      <c r="M41" s="58">
        <f t="shared" si="8"/>
        <v>681</v>
      </c>
      <c r="N41" s="58">
        <f t="shared" si="9"/>
        <v>220</v>
      </c>
      <c r="O41" s="41">
        <f t="shared" si="11"/>
        <v>901</v>
      </c>
      <c r="P41" s="41">
        <f t="shared" si="12"/>
        <v>681</v>
      </c>
      <c r="Q41" s="41">
        <f t="shared" si="13"/>
        <v>220</v>
      </c>
      <c r="R41" s="41">
        <f t="shared" si="14"/>
        <v>43</v>
      </c>
      <c r="S41" s="41">
        <f t="shared" si="15"/>
        <v>177</v>
      </c>
      <c r="T41" s="41">
        <f t="shared" si="16"/>
        <v>0</v>
      </c>
      <c r="U41" s="41">
        <f t="shared" si="17"/>
        <v>0</v>
      </c>
      <c r="V41" s="41">
        <f t="shared" si="18"/>
        <v>0</v>
      </c>
      <c r="W41" s="41">
        <f t="shared" si="71"/>
        <v>901</v>
      </c>
      <c r="X41" s="41">
        <v>681</v>
      </c>
      <c r="Y41" s="41">
        <f t="shared" si="72"/>
        <v>220</v>
      </c>
      <c r="Z41" s="41">
        <v>43</v>
      </c>
      <c r="AA41" s="41">
        <v>177</v>
      </c>
      <c r="AB41" s="41"/>
      <c r="AC41" s="41"/>
      <c r="AD41" s="41"/>
      <c r="AE41" s="41">
        <f t="shared" si="43"/>
        <v>0</v>
      </c>
      <c r="AF41" s="41"/>
      <c r="AG41" s="41">
        <f t="shared" si="58"/>
        <v>0</v>
      </c>
      <c r="AH41" s="41"/>
      <c r="AI41" s="41"/>
      <c r="AJ41" s="41"/>
      <c r="AK41" s="41"/>
      <c r="AL41" s="41"/>
      <c r="AM41" s="41">
        <f t="shared" si="73"/>
        <v>1438</v>
      </c>
      <c r="AN41" s="41">
        <v>1097</v>
      </c>
      <c r="AO41" s="41">
        <f t="shared" si="74"/>
        <v>341</v>
      </c>
      <c r="AP41" s="41">
        <v>66</v>
      </c>
      <c r="AQ41" s="41">
        <v>275</v>
      </c>
      <c r="AR41" s="41"/>
      <c r="AS41" s="41"/>
      <c r="AT41" s="41"/>
      <c r="AU41" s="41">
        <f t="shared" si="75"/>
        <v>0</v>
      </c>
      <c r="AV41" s="41"/>
      <c r="AW41" s="41"/>
      <c r="AX41" s="41"/>
      <c r="AY41" s="41"/>
      <c r="AZ41" s="41"/>
      <c r="BA41" s="41"/>
      <c r="BB41" s="41"/>
      <c r="BC41" s="41">
        <f t="shared" si="60"/>
        <v>2339</v>
      </c>
      <c r="BD41" s="41">
        <f t="shared" si="61"/>
        <v>1778</v>
      </c>
      <c r="BE41" s="41">
        <f t="shared" si="62"/>
        <v>561</v>
      </c>
      <c r="BF41" s="41">
        <f t="shared" si="63"/>
        <v>109</v>
      </c>
      <c r="BG41" s="41">
        <f t="shared" si="64"/>
        <v>452</v>
      </c>
      <c r="BH41" s="41">
        <f t="shared" si="65"/>
        <v>0</v>
      </c>
      <c r="BI41" s="41">
        <f t="shared" si="66"/>
        <v>0</v>
      </c>
      <c r="BJ41" s="41">
        <f t="shared" si="67"/>
        <v>0</v>
      </c>
      <c r="BK41" s="41">
        <f t="shared" si="76"/>
        <v>2250</v>
      </c>
      <c r="BL41" s="41">
        <v>1638</v>
      </c>
      <c r="BM41" s="41">
        <f t="shared" si="77"/>
        <v>612</v>
      </c>
      <c r="BN41" s="41">
        <v>156</v>
      </c>
      <c r="BO41" s="41">
        <v>456</v>
      </c>
      <c r="BP41" s="41"/>
      <c r="BQ41" s="41"/>
      <c r="BR41" s="41"/>
      <c r="BS41" s="50"/>
      <c r="BT41" s="182"/>
      <c r="BU41" s="200"/>
      <c r="BV41" s="201">
        <f t="shared" si="78"/>
        <v>220</v>
      </c>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86">
        <f t="shared" si="3"/>
        <v>3416</v>
      </c>
      <c r="DC41" s="86">
        <f t="shared" si="4"/>
        <v>3416</v>
      </c>
      <c r="DD41" s="200"/>
      <c r="DE41" s="88">
        <f t="shared" si="70"/>
        <v>3416</v>
      </c>
    </row>
    <row r="42" spans="1:109" s="13" customFormat="1" ht="24.95" hidden="1" customHeight="1" outlineLevel="1">
      <c r="A42" s="48" t="s">
        <v>414</v>
      </c>
      <c r="B42" s="49" t="s">
        <v>2598</v>
      </c>
      <c r="C42" s="50"/>
      <c r="D42" s="41">
        <f t="shared" si="49"/>
        <v>4834</v>
      </c>
      <c r="E42" s="41">
        <f t="shared" si="50"/>
        <v>3602</v>
      </c>
      <c r="F42" s="41">
        <f t="shared" si="51"/>
        <v>1232</v>
      </c>
      <c r="G42" s="41">
        <f t="shared" si="52"/>
        <v>277</v>
      </c>
      <c r="H42" s="41">
        <f t="shared" si="53"/>
        <v>955</v>
      </c>
      <c r="I42" s="41">
        <f t="shared" si="54"/>
        <v>0</v>
      </c>
      <c r="J42" s="41">
        <f t="shared" si="55"/>
        <v>0</v>
      </c>
      <c r="K42" s="41">
        <f t="shared" si="56"/>
        <v>0</v>
      </c>
      <c r="L42" s="58">
        <f t="shared" si="7"/>
        <v>1147</v>
      </c>
      <c r="M42" s="58">
        <f t="shared" si="8"/>
        <v>867</v>
      </c>
      <c r="N42" s="58">
        <f t="shared" si="9"/>
        <v>280</v>
      </c>
      <c r="O42" s="41">
        <f t="shared" si="11"/>
        <v>1147</v>
      </c>
      <c r="P42" s="41">
        <f t="shared" si="12"/>
        <v>867</v>
      </c>
      <c r="Q42" s="41">
        <f t="shared" si="13"/>
        <v>280</v>
      </c>
      <c r="R42" s="41">
        <f t="shared" si="14"/>
        <v>55</v>
      </c>
      <c r="S42" s="41">
        <f t="shared" si="15"/>
        <v>225</v>
      </c>
      <c r="T42" s="41">
        <f t="shared" si="16"/>
        <v>0</v>
      </c>
      <c r="U42" s="41">
        <f t="shared" si="17"/>
        <v>0</v>
      </c>
      <c r="V42" s="41">
        <f t="shared" si="18"/>
        <v>0</v>
      </c>
      <c r="W42" s="41">
        <f t="shared" si="71"/>
        <v>1147</v>
      </c>
      <c r="X42" s="41">
        <v>867</v>
      </c>
      <c r="Y42" s="41">
        <f t="shared" si="72"/>
        <v>280</v>
      </c>
      <c r="Z42" s="41">
        <v>55</v>
      </c>
      <c r="AA42" s="41">
        <v>225</v>
      </c>
      <c r="AB42" s="41"/>
      <c r="AC42" s="41"/>
      <c r="AD42" s="41"/>
      <c r="AE42" s="41">
        <f t="shared" si="43"/>
        <v>0</v>
      </c>
      <c r="AF42" s="41"/>
      <c r="AG42" s="41">
        <f t="shared" si="58"/>
        <v>0</v>
      </c>
      <c r="AH42" s="41"/>
      <c r="AI42" s="41"/>
      <c r="AJ42" s="41"/>
      <c r="AK42" s="41"/>
      <c r="AL42" s="41"/>
      <c r="AM42" s="41">
        <f t="shared" si="73"/>
        <v>1437</v>
      </c>
      <c r="AN42" s="41">
        <v>1097</v>
      </c>
      <c r="AO42" s="41">
        <f t="shared" si="74"/>
        <v>340</v>
      </c>
      <c r="AP42" s="41">
        <v>66</v>
      </c>
      <c r="AQ42" s="41">
        <v>274</v>
      </c>
      <c r="AR42" s="41"/>
      <c r="AS42" s="41"/>
      <c r="AT42" s="41"/>
      <c r="AU42" s="41">
        <f t="shared" si="75"/>
        <v>0</v>
      </c>
      <c r="AV42" s="41"/>
      <c r="AW42" s="41"/>
      <c r="AX42" s="41"/>
      <c r="AY42" s="41"/>
      <c r="AZ42" s="41"/>
      <c r="BA42" s="41"/>
      <c r="BB42" s="41"/>
      <c r="BC42" s="41">
        <f t="shared" si="60"/>
        <v>2584</v>
      </c>
      <c r="BD42" s="41">
        <f t="shared" si="61"/>
        <v>1964</v>
      </c>
      <c r="BE42" s="41">
        <f t="shared" si="62"/>
        <v>620</v>
      </c>
      <c r="BF42" s="41">
        <f t="shared" si="63"/>
        <v>121</v>
      </c>
      <c r="BG42" s="41">
        <f t="shared" si="64"/>
        <v>499</v>
      </c>
      <c r="BH42" s="41">
        <f t="shared" si="65"/>
        <v>0</v>
      </c>
      <c r="BI42" s="41">
        <f t="shared" si="66"/>
        <v>0</v>
      </c>
      <c r="BJ42" s="41">
        <f t="shared" si="67"/>
        <v>0</v>
      </c>
      <c r="BK42" s="41">
        <f t="shared" si="76"/>
        <v>2250</v>
      </c>
      <c r="BL42" s="41">
        <v>1638</v>
      </c>
      <c r="BM42" s="41">
        <f t="shared" si="77"/>
        <v>612</v>
      </c>
      <c r="BN42" s="41">
        <v>156</v>
      </c>
      <c r="BO42" s="41">
        <v>456</v>
      </c>
      <c r="BP42" s="41"/>
      <c r="BQ42" s="41"/>
      <c r="BR42" s="41"/>
      <c r="BS42" s="50"/>
      <c r="BT42" s="182"/>
      <c r="BU42" s="200"/>
      <c r="BV42" s="201">
        <f t="shared" si="78"/>
        <v>280</v>
      </c>
      <c r="BW42" s="200"/>
      <c r="BX42" s="200"/>
      <c r="BY42" s="200"/>
      <c r="BZ42" s="200"/>
      <c r="CA42" s="200"/>
      <c r="CB42" s="200"/>
      <c r="CC42" s="200"/>
      <c r="CD42" s="200"/>
      <c r="CE42" s="200"/>
      <c r="CF42" s="200"/>
      <c r="CG42" s="200"/>
      <c r="CH42" s="200"/>
      <c r="CI42" s="200"/>
      <c r="CJ42" s="200"/>
      <c r="CK42" s="200"/>
      <c r="CL42" s="200"/>
      <c r="CM42" s="200"/>
      <c r="CN42" s="200"/>
      <c r="CO42" s="200"/>
      <c r="CP42" s="200"/>
      <c r="CQ42" s="200"/>
      <c r="CR42" s="200"/>
      <c r="CS42" s="200"/>
      <c r="CT42" s="200"/>
      <c r="CU42" s="200"/>
      <c r="CV42" s="200"/>
      <c r="CW42" s="200"/>
      <c r="CX42" s="200"/>
      <c r="CY42" s="200"/>
      <c r="CZ42" s="200"/>
      <c r="DA42" s="200"/>
      <c r="DB42" s="86">
        <f t="shared" si="3"/>
        <v>3602</v>
      </c>
      <c r="DC42" s="86">
        <f t="shared" si="4"/>
        <v>3602</v>
      </c>
      <c r="DD42" s="200"/>
      <c r="DE42" s="88">
        <f t="shared" si="70"/>
        <v>3602</v>
      </c>
    </row>
    <row r="43" spans="1:109" s="13" customFormat="1" ht="24.95" customHeight="1" collapsed="1">
      <c r="A43" s="643" t="s">
        <v>222</v>
      </c>
      <c r="B43" s="49" t="s">
        <v>78</v>
      </c>
      <c r="C43" s="50">
        <v>7</v>
      </c>
      <c r="D43" s="41">
        <f t="shared" si="49"/>
        <v>46251</v>
      </c>
      <c r="E43" s="41">
        <f t="shared" si="50"/>
        <v>35153</v>
      </c>
      <c r="F43" s="41">
        <f t="shared" si="51"/>
        <v>11098</v>
      </c>
      <c r="G43" s="41">
        <f t="shared" si="52"/>
        <v>2455</v>
      </c>
      <c r="H43" s="41">
        <f t="shared" si="53"/>
        <v>8643</v>
      </c>
      <c r="I43" s="41">
        <f t="shared" si="54"/>
        <v>0</v>
      </c>
      <c r="J43" s="41">
        <f t="shared" si="55"/>
        <v>0</v>
      </c>
      <c r="K43" s="41">
        <f t="shared" si="56"/>
        <v>0</v>
      </c>
      <c r="L43" s="58">
        <f t="shared" si="7"/>
        <v>11971</v>
      </c>
      <c r="M43" s="58">
        <f t="shared" si="8"/>
        <v>9098</v>
      </c>
      <c r="N43" s="58">
        <f t="shared" si="9"/>
        <v>2873</v>
      </c>
      <c r="O43" s="41">
        <f t="shared" si="11"/>
        <v>11971</v>
      </c>
      <c r="P43" s="41">
        <f t="shared" si="12"/>
        <v>9098</v>
      </c>
      <c r="Q43" s="41">
        <f t="shared" si="13"/>
        <v>2873</v>
      </c>
      <c r="R43" s="41">
        <f t="shared" si="14"/>
        <v>572</v>
      </c>
      <c r="S43" s="41">
        <f t="shared" si="15"/>
        <v>2301</v>
      </c>
      <c r="T43" s="41">
        <f t="shared" si="16"/>
        <v>0</v>
      </c>
      <c r="U43" s="41">
        <f t="shared" si="17"/>
        <v>0</v>
      </c>
      <c r="V43" s="41">
        <f t="shared" si="18"/>
        <v>0</v>
      </c>
      <c r="W43" s="41">
        <f t="shared" si="71"/>
        <v>10233</v>
      </c>
      <c r="X43" s="41">
        <f>SUM(X44:X52)</f>
        <v>7741</v>
      </c>
      <c r="Y43" s="41">
        <f>SUM(Y44:Y52)</f>
        <v>2492</v>
      </c>
      <c r="Z43" s="41">
        <f>SUM(Z44:Z52)</f>
        <v>486</v>
      </c>
      <c r="AA43" s="41">
        <f>SUM(AA44:AA52)</f>
        <v>2006</v>
      </c>
      <c r="AB43" s="41">
        <f>SUM(AB44:AB52)</f>
        <v>0</v>
      </c>
      <c r="AC43" s="41"/>
      <c r="AD43" s="41"/>
      <c r="AE43" s="41">
        <f t="shared" si="43"/>
        <v>1738</v>
      </c>
      <c r="AF43" s="41">
        <v>1357</v>
      </c>
      <c r="AG43" s="41">
        <f t="shared" si="58"/>
        <v>381</v>
      </c>
      <c r="AH43" s="41">
        <v>86</v>
      </c>
      <c r="AI43" s="41">
        <v>295</v>
      </c>
      <c r="AJ43" s="41">
        <f>SUM(AJ44:AJ52)</f>
        <v>0</v>
      </c>
      <c r="AK43" s="41"/>
      <c r="AL43" s="41"/>
      <c r="AM43" s="41">
        <f t="shared" si="73"/>
        <v>9891</v>
      </c>
      <c r="AN43" s="41">
        <f>SUM(AN44:AN52)</f>
        <v>7546</v>
      </c>
      <c r="AO43" s="41">
        <f>SUM(AO44:AO52)</f>
        <v>2345</v>
      </c>
      <c r="AP43" s="41">
        <f>SUM(AP44:AP52)</f>
        <v>455</v>
      </c>
      <c r="AQ43" s="41">
        <f>SUM(AQ44:AQ52)</f>
        <v>1890</v>
      </c>
      <c r="AR43" s="41">
        <f>SUM(AR44:AR52)</f>
        <v>0</v>
      </c>
      <c r="AS43" s="41"/>
      <c r="AT43" s="41"/>
      <c r="AU43" s="41">
        <v>8930</v>
      </c>
      <c r="AV43" s="41">
        <v>7243</v>
      </c>
      <c r="AW43" s="41">
        <v>1687</v>
      </c>
      <c r="AX43" s="41">
        <v>364</v>
      </c>
      <c r="AY43" s="41">
        <v>1323</v>
      </c>
      <c r="AZ43" s="41">
        <f>SUM(AZ44:AZ52)</f>
        <v>0</v>
      </c>
      <c r="BA43" s="41"/>
      <c r="BB43" s="41"/>
      <c r="BC43" s="41">
        <f t="shared" si="60"/>
        <v>30792</v>
      </c>
      <c r="BD43" s="41">
        <f t="shared" si="61"/>
        <v>23887</v>
      </c>
      <c r="BE43" s="41">
        <f t="shared" si="62"/>
        <v>6905</v>
      </c>
      <c r="BF43" s="41">
        <f t="shared" si="63"/>
        <v>1391</v>
      </c>
      <c r="BG43" s="41">
        <f t="shared" si="64"/>
        <v>5514</v>
      </c>
      <c r="BH43" s="41">
        <f t="shared" si="65"/>
        <v>0</v>
      </c>
      <c r="BI43" s="41">
        <f t="shared" si="66"/>
        <v>0</v>
      </c>
      <c r="BJ43" s="41">
        <f t="shared" si="67"/>
        <v>0</v>
      </c>
      <c r="BK43" s="41">
        <f t="shared" si="76"/>
        <v>15459</v>
      </c>
      <c r="BL43" s="41">
        <f t="shared" ref="BL43:BR43" si="79">SUM(BL44:BL52)</f>
        <v>11266</v>
      </c>
      <c r="BM43" s="41">
        <f t="shared" si="79"/>
        <v>4193</v>
      </c>
      <c r="BN43" s="41">
        <f t="shared" si="79"/>
        <v>1064</v>
      </c>
      <c r="BO43" s="41">
        <f t="shared" si="79"/>
        <v>3129</v>
      </c>
      <c r="BP43" s="41">
        <f t="shared" si="79"/>
        <v>0</v>
      </c>
      <c r="BQ43" s="41">
        <f t="shared" si="79"/>
        <v>0</v>
      </c>
      <c r="BR43" s="41">
        <f t="shared" si="79"/>
        <v>0</v>
      </c>
      <c r="BS43" s="50"/>
      <c r="BT43" s="182"/>
      <c r="BU43" s="201">
        <f>X43+AF43+X104</f>
        <v>9098</v>
      </c>
      <c r="BV43" s="201">
        <f>Y43+AG43+Y104</f>
        <v>2873</v>
      </c>
      <c r="BW43" s="201">
        <f>E43+E104</f>
        <v>42523</v>
      </c>
      <c r="BX43" s="201">
        <f t="shared" ref="BX43:DA43" si="80">AN43+AN104</f>
        <v>9679</v>
      </c>
      <c r="BY43" s="201">
        <f t="shared" si="80"/>
        <v>3011</v>
      </c>
      <c r="BZ43" s="201">
        <f t="shared" si="80"/>
        <v>587</v>
      </c>
      <c r="CA43" s="201">
        <f t="shared" si="80"/>
        <v>2424</v>
      </c>
      <c r="CB43" s="201">
        <f t="shared" si="80"/>
        <v>0</v>
      </c>
      <c r="CC43" s="201">
        <f t="shared" si="80"/>
        <v>0</v>
      </c>
      <c r="CD43" s="201">
        <f t="shared" si="80"/>
        <v>0</v>
      </c>
      <c r="CE43" s="201">
        <f t="shared" si="80"/>
        <v>11463</v>
      </c>
      <c r="CF43" s="201">
        <f t="shared" si="80"/>
        <v>9292</v>
      </c>
      <c r="CG43" s="201">
        <f t="shared" si="80"/>
        <v>2171</v>
      </c>
      <c r="CH43" s="201">
        <f t="shared" si="80"/>
        <v>470</v>
      </c>
      <c r="CI43" s="201">
        <f t="shared" si="80"/>
        <v>1701</v>
      </c>
      <c r="CJ43" s="201">
        <f t="shared" si="80"/>
        <v>0</v>
      </c>
      <c r="CK43" s="201">
        <f t="shared" si="80"/>
        <v>0</v>
      </c>
      <c r="CL43" s="201">
        <f t="shared" si="80"/>
        <v>0</v>
      </c>
      <c r="CM43" s="201">
        <f t="shared" si="80"/>
        <v>36124</v>
      </c>
      <c r="CN43" s="201">
        <f t="shared" si="80"/>
        <v>28069</v>
      </c>
      <c r="CO43" s="201">
        <f t="shared" si="80"/>
        <v>8055</v>
      </c>
      <c r="CP43" s="201">
        <f t="shared" si="80"/>
        <v>1629</v>
      </c>
      <c r="CQ43" s="201">
        <f t="shared" si="80"/>
        <v>6426</v>
      </c>
      <c r="CR43" s="201">
        <f t="shared" si="80"/>
        <v>0</v>
      </c>
      <c r="CS43" s="201">
        <f t="shared" si="80"/>
        <v>0</v>
      </c>
      <c r="CT43" s="201">
        <f t="shared" si="80"/>
        <v>0</v>
      </c>
      <c r="CU43" s="201">
        <f t="shared" si="80"/>
        <v>19830</v>
      </c>
      <c r="CV43" s="201">
        <f t="shared" si="80"/>
        <v>14454</v>
      </c>
      <c r="CW43" s="201">
        <f t="shared" si="80"/>
        <v>5376</v>
      </c>
      <c r="CX43" s="201">
        <f t="shared" si="80"/>
        <v>1362</v>
      </c>
      <c r="CY43" s="201">
        <f t="shared" si="80"/>
        <v>4014</v>
      </c>
      <c r="CZ43" s="201">
        <f t="shared" si="80"/>
        <v>0</v>
      </c>
      <c r="DA43" s="201">
        <f t="shared" si="80"/>
        <v>0</v>
      </c>
      <c r="DB43" s="86">
        <f t="shared" ref="DB43:DB74" si="81">P43+AN43+AV43+BL43</f>
        <v>35153</v>
      </c>
      <c r="DC43" s="86">
        <f t="shared" ref="DC43:DC74" si="82">BD43+BL43</f>
        <v>35153</v>
      </c>
      <c r="DD43" s="201">
        <f>BT43+BT104</f>
        <v>0</v>
      </c>
      <c r="DE43" s="88">
        <f t="shared" si="70"/>
        <v>35153</v>
      </c>
    </row>
    <row r="44" spans="1:109" s="13" customFormat="1" ht="24.95" hidden="1" customHeight="1" outlineLevel="1">
      <c r="A44" s="48" t="s">
        <v>414</v>
      </c>
      <c r="B44" s="49" t="s">
        <v>2890</v>
      </c>
      <c r="C44" s="50"/>
      <c r="D44" s="41">
        <f t="shared" si="49"/>
        <v>4687</v>
      </c>
      <c r="E44" s="41">
        <f t="shared" si="50"/>
        <v>3493</v>
      </c>
      <c r="F44" s="41">
        <f t="shared" si="51"/>
        <v>1194</v>
      </c>
      <c r="G44" s="41">
        <f t="shared" si="52"/>
        <v>268</v>
      </c>
      <c r="H44" s="41">
        <f t="shared" si="53"/>
        <v>926</v>
      </c>
      <c r="I44" s="41">
        <f t="shared" si="54"/>
        <v>0</v>
      </c>
      <c r="J44" s="41">
        <f t="shared" si="55"/>
        <v>0</v>
      </c>
      <c r="K44" s="41">
        <f t="shared" si="56"/>
        <v>0</v>
      </c>
      <c r="L44" s="58">
        <f t="shared" si="7"/>
        <v>1065</v>
      </c>
      <c r="M44" s="58">
        <f t="shared" si="8"/>
        <v>805</v>
      </c>
      <c r="N44" s="58">
        <f t="shared" si="9"/>
        <v>260</v>
      </c>
      <c r="O44" s="41">
        <f t="shared" si="11"/>
        <v>1065</v>
      </c>
      <c r="P44" s="41">
        <f t="shared" si="12"/>
        <v>805</v>
      </c>
      <c r="Q44" s="41">
        <f t="shared" si="13"/>
        <v>260</v>
      </c>
      <c r="R44" s="41">
        <f t="shared" si="14"/>
        <v>51</v>
      </c>
      <c r="S44" s="41">
        <f t="shared" si="15"/>
        <v>209</v>
      </c>
      <c r="T44" s="41">
        <f t="shared" si="16"/>
        <v>0</v>
      </c>
      <c r="U44" s="41">
        <f t="shared" si="17"/>
        <v>0</v>
      </c>
      <c r="V44" s="41">
        <f t="shared" si="18"/>
        <v>0</v>
      </c>
      <c r="W44" s="41">
        <f t="shared" si="71"/>
        <v>1065</v>
      </c>
      <c r="X44" s="41">
        <v>805</v>
      </c>
      <c r="Y44" s="41">
        <f t="shared" ref="Y44:Y52" si="83">SUM(Z44:AC44)</f>
        <v>260</v>
      </c>
      <c r="Z44" s="41">
        <f>51</f>
        <v>51</v>
      </c>
      <c r="AA44" s="41">
        <f>209</f>
        <v>209</v>
      </c>
      <c r="AB44" s="41"/>
      <c r="AC44" s="41"/>
      <c r="AD44" s="41"/>
      <c r="AE44" s="41">
        <f t="shared" si="43"/>
        <v>0</v>
      </c>
      <c r="AF44" s="41"/>
      <c r="AG44" s="41">
        <f t="shared" si="58"/>
        <v>0</v>
      </c>
      <c r="AH44" s="41"/>
      <c r="AI44" s="41"/>
      <c r="AJ44" s="41"/>
      <c r="AK44" s="41"/>
      <c r="AL44" s="41"/>
      <c r="AM44" s="41">
        <f t="shared" si="73"/>
        <v>1413</v>
      </c>
      <c r="AN44" s="41">
        <v>1078</v>
      </c>
      <c r="AO44" s="41">
        <f>SUM(AP44:AS44)</f>
        <v>335</v>
      </c>
      <c r="AP44" s="41">
        <v>65</v>
      </c>
      <c r="AQ44" s="41">
        <v>270</v>
      </c>
      <c r="AR44" s="41"/>
      <c r="AS44" s="41"/>
      <c r="AT44" s="41"/>
      <c r="AU44" s="41">
        <f>SUM(AV44:AW44)</f>
        <v>0</v>
      </c>
      <c r="AV44" s="41"/>
      <c r="AW44" s="41"/>
      <c r="AX44" s="41"/>
      <c r="AY44" s="41"/>
      <c r="AZ44" s="41"/>
      <c r="BA44" s="41"/>
      <c r="BB44" s="41"/>
      <c r="BC44" s="41">
        <f t="shared" si="60"/>
        <v>2478</v>
      </c>
      <c r="BD44" s="41">
        <f t="shared" si="61"/>
        <v>1883</v>
      </c>
      <c r="BE44" s="41">
        <f t="shared" si="62"/>
        <v>595</v>
      </c>
      <c r="BF44" s="41">
        <f t="shared" si="63"/>
        <v>116</v>
      </c>
      <c r="BG44" s="41">
        <f t="shared" si="64"/>
        <v>479</v>
      </c>
      <c r="BH44" s="41">
        <f t="shared" si="65"/>
        <v>0</v>
      </c>
      <c r="BI44" s="41">
        <f t="shared" si="66"/>
        <v>0</v>
      </c>
      <c r="BJ44" s="41">
        <f t="shared" si="67"/>
        <v>0</v>
      </c>
      <c r="BK44" s="41">
        <f t="shared" si="76"/>
        <v>2209</v>
      </c>
      <c r="BL44" s="41">
        <v>1610</v>
      </c>
      <c r="BM44" s="41">
        <f t="shared" ref="BM44:BM52" si="84">SUM(BN44:BR44)</f>
        <v>599</v>
      </c>
      <c r="BN44" s="41">
        <v>152</v>
      </c>
      <c r="BO44" s="41">
        <v>447</v>
      </c>
      <c r="BP44" s="41"/>
      <c r="BQ44" s="41"/>
      <c r="BR44" s="41"/>
      <c r="BS44" s="50"/>
      <c r="BT44" s="182"/>
      <c r="BU44" s="200"/>
      <c r="BV44" s="201">
        <f t="shared" ref="BV44:BV52" si="85">Y44+AG44</f>
        <v>260</v>
      </c>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86">
        <f t="shared" si="81"/>
        <v>3493</v>
      </c>
      <c r="DC44" s="86">
        <f t="shared" si="82"/>
        <v>3493</v>
      </c>
      <c r="DD44" s="200"/>
      <c r="DE44" s="88">
        <f t="shared" si="70"/>
        <v>3493</v>
      </c>
    </row>
    <row r="45" spans="1:109" s="13" customFormat="1" ht="24.95" hidden="1" customHeight="1" outlineLevel="1">
      <c r="A45" s="48" t="s">
        <v>414</v>
      </c>
      <c r="B45" s="49" t="s">
        <v>2891</v>
      </c>
      <c r="C45" s="50"/>
      <c r="D45" s="41">
        <f t="shared" si="49"/>
        <v>5012</v>
      </c>
      <c r="E45" s="41">
        <f t="shared" si="50"/>
        <v>3741</v>
      </c>
      <c r="F45" s="41">
        <f t="shared" si="51"/>
        <v>1271</v>
      </c>
      <c r="G45" s="41">
        <f t="shared" si="52"/>
        <v>282</v>
      </c>
      <c r="H45" s="41">
        <f t="shared" si="53"/>
        <v>989</v>
      </c>
      <c r="I45" s="41">
        <f t="shared" si="54"/>
        <v>0</v>
      </c>
      <c r="J45" s="41">
        <f t="shared" si="55"/>
        <v>0</v>
      </c>
      <c r="K45" s="41">
        <f t="shared" si="56"/>
        <v>0</v>
      </c>
      <c r="L45" s="58">
        <f t="shared" si="7"/>
        <v>1390</v>
      </c>
      <c r="M45" s="58">
        <f t="shared" si="8"/>
        <v>1053</v>
      </c>
      <c r="N45" s="58">
        <f t="shared" si="9"/>
        <v>337</v>
      </c>
      <c r="O45" s="41">
        <f t="shared" si="11"/>
        <v>1390</v>
      </c>
      <c r="P45" s="41">
        <f t="shared" si="12"/>
        <v>1053</v>
      </c>
      <c r="Q45" s="41">
        <f t="shared" si="13"/>
        <v>337</v>
      </c>
      <c r="R45" s="41">
        <f t="shared" si="14"/>
        <v>65</v>
      </c>
      <c r="S45" s="41">
        <f t="shared" si="15"/>
        <v>272</v>
      </c>
      <c r="T45" s="41">
        <f t="shared" si="16"/>
        <v>0</v>
      </c>
      <c r="U45" s="41">
        <f t="shared" si="17"/>
        <v>0</v>
      </c>
      <c r="V45" s="41">
        <f t="shared" si="18"/>
        <v>0</v>
      </c>
      <c r="W45" s="41">
        <f t="shared" si="71"/>
        <v>1390</v>
      </c>
      <c r="X45" s="41">
        <v>1053</v>
      </c>
      <c r="Y45" s="41">
        <f t="shared" si="83"/>
        <v>337</v>
      </c>
      <c r="Z45" s="41">
        <f>65</f>
        <v>65</v>
      </c>
      <c r="AA45" s="41">
        <f>272</f>
        <v>272</v>
      </c>
      <c r="AB45" s="41"/>
      <c r="AC45" s="41"/>
      <c r="AD45" s="41"/>
      <c r="AE45" s="41">
        <f t="shared" si="43"/>
        <v>0</v>
      </c>
      <c r="AF45" s="41"/>
      <c r="AG45" s="41">
        <f t="shared" si="58"/>
        <v>0</v>
      </c>
      <c r="AH45" s="41"/>
      <c r="AI45" s="41"/>
      <c r="AJ45" s="41"/>
      <c r="AK45" s="41"/>
      <c r="AL45" s="41"/>
      <c r="AM45" s="41">
        <f t="shared" si="73"/>
        <v>1413</v>
      </c>
      <c r="AN45" s="41">
        <v>1078</v>
      </c>
      <c r="AO45" s="41">
        <f>SUM(AP45:AS45)</f>
        <v>335</v>
      </c>
      <c r="AP45" s="41">
        <v>65</v>
      </c>
      <c r="AQ45" s="41">
        <v>270</v>
      </c>
      <c r="AR45" s="41"/>
      <c r="AS45" s="41"/>
      <c r="AT45" s="41"/>
      <c r="AU45" s="41">
        <f>SUM(AV45:AW45)</f>
        <v>0</v>
      </c>
      <c r="AV45" s="41"/>
      <c r="AW45" s="41"/>
      <c r="AX45" s="41"/>
      <c r="AY45" s="41"/>
      <c r="AZ45" s="41"/>
      <c r="BA45" s="41"/>
      <c r="BB45" s="41"/>
      <c r="BC45" s="41">
        <f t="shared" si="60"/>
        <v>2803</v>
      </c>
      <c r="BD45" s="41">
        <f t="shared" si="61"/>
        <v>2131</v>
      </c>
      <c r="BE45" s="41">
        <f t="shared" si="62"/>
        <v>672</v>
      </c>
      <c r="BF45" s="41">
        <f t="shared" si="63"/>
        <v>130</v>
      </c>
      <c r="BG45" s="41">
        <f t="shared" si="64"/>
        <v>542</v>
      </c>
      <c r="BH45" s="41">
        <f t="shared" si="65"/>
        <v>0</v>
      </c>
      <c r="BI45" s="41">
        <f t="shared" si="66"/>
        <v>0</v>
      </c>
      <c r="BJ45" s="41">
        <f t="shared" si="67"/>
        <v>0</v>
      </c>
      <c r="BK45" s="41">
        <f t="shared" si="76"/>
        <v>2209</v>
      </c>
      <c r="BL45" s="41">
        <v>1610</v>
      </c>
      <c r="BM45" s="41">
        <f t="shared" si="84"/>
        <v>599</v>
      </c>
      <c r="BN45" s="41">
        <v>152</v>
      </c>
      <c r="BO45" s="41">
        <v>447</v>
      </c>
      <c r="BP45" s="41"/>
      <c r="BQ45" s="41"/>
      <c r="BR45" s="41"/>
      <c r="BS45" s="50"/>
      <c r="BT45" s="182"/>
      <c r="BU45" s="200"/>
      <c r="BV45" s="201">
        <f t="shared" si="85"/>
        <v>337</v>
      </c>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86">
        <f t="shared" si="81"/>
        <v>3741</v>
      </c>
      <c r="DC45" s="86">
        <f t="shared" si="82"/>
        <v>3741</v>
      </c>
      <c r="DD45" s="200"/>
      <c r="DE45" s="88">
        <f t="shared" si="70"/>
        <v>3741</v>
      </c>
    </row>
    <row r="46" spans="1:109" s="13" customFormat="1" ht="24.95" hidden="1" customHeight="1" outlineLevel="1">
      <c r="A46" s="48" t="s">
        <v>414</v>
      </c>
      <c r="B46" s="49" t="s">
        <v>445</v>
      </c>
      <c r="C46" s="50"/>
      <c r="D46" s="41">
        <f t="shared" si="49"/>
        <v>901</v>
      </c>
      <c r="E46" s="41">
        <f t="shared" si="50"/>
        <v>681</v>
      </c>
      <c r="F46" s="41">
        <f t="shared" si="51"/>
        <v>220</v>
      </c>
      <c r="G46" s="41">
        <f t="shared" si="52"/>
        <v>43</v>
      </c>
      <c r="H46" s="41">
        <f t="shared" si="53"/>
        <v>177</v>
      </c>
      <c r="I46" s="41">
        <f t="shared" si="54"/>
        <v>0</v>
      </c>
      <c r="J46" s="41">
        <f t="shared" si="55"/>
        <v>0</v>
      </c>
      <c r="K46" s="41">
        <f t="shared" si="56"/>
        <v>0</v>
      </c>
      <c r="L46" s="58">
        <f t="shared" si="7"/>
        <v>901</v>
      </c>
      <c r="M46" s="58">
        <f t="shared" si="8"/>
        <v>681</v>
      </c>
      <c r="N46" s="58">
        <f t="shared" si="9"/>
        <v>220</v>
      </c>
      <c r="O46" s="41">
        <f t="shared" ref="O46:O77" si="86">W46+AE46</f>
        <v>901</v>
      </c>
      <c r="P46" s="41">
        <f t="shared" ref="P46:P77" si="87">X46+AF46</f>
        <v>681</v>
      </c>
      <c r="Q46" s="41">
        <f t="shared" ref="Q46:Q77" si="88">Y46+AG46</f>
        <v>220</v>
      </c>
      <c r="R46" s="41">
        <f t="shared" ref="R46:R77" si="89">Z46+AH46</f>
        <v>43</v>
      </c>
      <c r="S46" s="41">
        <f t="shared" ref="S46:S77" si="90">AA46+AI46</f>
        <v>177</v>
      </c>
      <c r="T46" s="41">
        <f t="shared" ref="T46:T77" si="91">AB46+AJ46</f>
        <v>0</v>
      </c>
      <c r="U46" s="41">
        <f t="shared" ref="U46:U77" si="92">AC46+AK46</f>
        <v>0</v>
      </c>
      <c r="V46" s="41">
        <f t="shared" ref="V46:V77" si="93">AD46+AL46</f>
        <v>0</v>
      </c>
      <c r="W46" s="41">
        <f t="shared" si="71"/>
        <v>901</v>
      </c>
      <c r="X46" s="41">
        <v>681</v>
      </c>
      <c r="Y46" s="41">
        <f t="shared" si="83"/>
        <v>220</v>
      </c>
      <c r="Z46" s="41">
        <v>43</v>
      </c>
      <c r="AA46" s="41">
        <v>177</v>
      </c>
      <c r="AB46" s="41"/>
      <c r="AC46" s="41"/>
      <c r="AD46" s="41"/>
      <c r="AE46" s="41">
        <f t="shared" si="43"/>
        <v>0</v>
      </c>
      <c r="AF46" s="41"/>
      <c r="AG46" s="41">
        <f t="shared" si="58"/>
        <v>0</v>
      </c>
      <c r="AH46" s="41"/>
      <c r="AI46" s="41"/>
      <c r="AJ46" s="41"/>
      <c r="AK46" s="41"/>
      <c r="AL46" s="41"/>
      <c r="AM46" s="41"/>
      <c r="AN46" s="41"/>
      <c r="AO46" s="41"/>
      <c r="AP46" s="41"/>
      <c r="AQ46" s="41"/>
      <c r="AR46" s="41"/>
      <c r="AS46" s="41"/>
      <c r="AT46" s="41"/>
      <c r="AU46" s="41"/>
      <c r="AV46" s="41"/>
      <c r="AW46" s="41"/>
      <c r="AX46" s="41"/>
      <c r="AY46" s="41"/>
      <c r="AZ46" s="41"/>
      <c r="BA46" s="41"/>
      <c r="BB46" s="41"/>
      <c r="BC46" s="41">
        <f t="shared" si="60"/>
        <v>901</v>
      </c>
      <c r="BD46" s="41">
        <f t="shared" si="61"/>
        <v>681</v>
      </c>
      <c r="BE46" s="41">
        <f t="shared" si="62"/>
        <v>220</v>
      </c>
      <c r="BF46" s="41">
        <f t="shared" si="63"/>
        <v>43</v>
      </c>
      <c r="BG46" s="41">
        <f t="shared" si="64"/>
        <v>177</v>
      </c>
      <c r="BH46" s="41">
        <f t="shared" si="65"/>
        <v>0</v>
      </c>
      <c r="BI46" s="41">
        <f t="shared" si="66"/>
        <v>0</v>
      </c>
      <c r="BJ46" s="41">
        <f t="shared" si="67"/>
        <v>0</v>
      </c>
      <c r="BK46" s="41"/>
      <c r="BL46" s="41"/>
      <c r="BM46" s="41">
        <f t="shared" si="84"/>
        <v>0</v>
      </c>
      <c r="BN46" s="41"/>
      <c r="BO46" s="41"/>
      <c r="BP46" s="41"/>
      <c r="BQ46" s="41"/>
      <c r="BR46" s="41"/>
      <c r="BS46" s="50"/>
      <c r="BT46" s="182"/>
      <c r="BU46" s="200"/>
      <c r="BV46" s="201">
        <f t="shared" si="85"/>
        <v>220</v>
      </c>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86">
        <f t="shared" si="81"/>
        <v>681</v>
      </c>
      <c r="DC46" s="86">
        <f t="shared" si="82"/>
        <v>681</v>
      </c>
      <c r="DD46" s="200"/>
      <c r="DE46" s="88">
        <f t="shared" si="70"/>
        <v>681</v>
      </c>
    </row>
    <row r="47" spans="1:109" s="13" customFormat="1" ht="24.95" hidden="1" customHeight="1" outlineLevel="1">
      <c r="A47" s="48" t="s">
        <v>414</v>
      </c>
      <c r="B47" s="49" t="s">
        <v>2892</v>
      </c>
      <c r="C47" s="50"/>
      <c r="D47" s="41">
        <f t="shared" si="49"/>
        <v>4605</v>
      </c>
      <c r="E47" s="41">
        <f t="shared" si="50"/>
        <v>3431</v>
      </c>
      <c r="F47" s="41">
        <f t="shared" si="51"/>
        <v>1174</v>
      </c>
      <c r="G47" s="41">
        <f t="shared" si="52"/>
        <v>264</v>
      </c>
      <c r="H47" s="41">
        <f t="shared" si="53"/>
        <v>910</v>
      </c>
      <c r="I47" s="41">
        <f t="shared" si="54"/>
        <v>0</v>
      </c>
      <c r="J47" s="41">
        <f t="shared" si="55"/>
        <v>0</v>
      </c>
      <c r="K47" s="41">
        <f t="shared" si="56"/>
        <v>0</v>
      </c>
      <c r="L47" s="58">
        <f t="shared" si="7"/>
        <v>983</v>
      </c>
      <c r="M47" s="58">
        <f t="shared" si="8"/>
        <v>743</v>
      </c>
      <c r="N47" s="58">
        <f t="shared" si="9"/>
        <v>240</v>
      </c>
      <c r="O47" s="41">
        <f t="shared" si="86"/>
        <v>983</v>
      </c>
      <c r="P47" s="41">
        <f t="shared" si="87"/>
        <v>743</v>
      </c>
      <c r="Q47" s="41">
        <f t="shared" si="88"/>
        <v>240</v>
      </c>
      <c r="R47" s="41">
        <f t="shared" si="89"/>
        <v>47</v>
      </c>
      <c r="S47" s="41">
        <f t="shared" si="90"/>
        <v>193</v>
      </c>
      <c r="T47" s="41">
        <f t="shared" si="91"/>
        <v>0</v>
      </c>
      <c r="U47" s="41">
        <f t="shared" si="92"/>
        <v>0</v>
      </c>
      <c r="V47" s="41">
        <f t="shared" si="93"/>
        <v>0</v>
      </c>
      <c r="W47" s="41">
        <f t="shared" si="71"/>
        <v>983</v>
      </c>
      <c r="X47" s="41">
        <v>743</v>
      </c>
      <c r="Y47" s="41">
        <f t="shared" si="83"/>
        <v>240</v>
      </c>
      <c r="Z47" s="41">
        <f>47</f>
        <v>47</v>
      </c>
      <c r="AA47" s="41">
        <f>193</f>
        <v>193</v>
      </c>
      <c r="AB47" s="41"/>
      <c r="AC47" s="41"/>
      <c r="AD47" s="41"/>
      <c r="AE47" s="41">
        <f t="shared" si="43"/>
        <v>0</v>
      </c>
      <c r="AF47" s="41"/>
      <c r="AG47" s="41">
        <f t="shared" si="58"/>
        <v>0</v>
      </c>
      <c r="AH47" s="41"/>
      <c r="AI47" s="41"/>
      <c r="AJ47" s="41"/>
      <c r="AK47" s="41"/>
      <c r="AL47" s="41"/>
      <c r="AM47" s="41">
        <f>SUM(AN47:AO47)</f>
        <v>1413</v>
      </c>
      <c r="AN47" s="41">
        <v>1078</v>
      </c>
      <c r="AO47" s="41">
        <f>SUM(AP47:AS47)</f>
        <v>335</v>
      </c>
      <c r="AP47" s="41">
        <v>65</v>
      </c>
      <c r="AQ47" s="41">
        <v>270</v>
      </c>
      <c r="AR47" s="41"/>
      <c r="AS47" s="41"/>
      <c r="AT47" s="41"/>
      <c r="AU47" s="41">
        <f>SUM(AV47:AW47)</f>
        <v>0</v>
      </c>
      <c r="AV47" s="41"/>
      <c r="AW47" s="41"/>
      <c r="AX47" s="41"/>
      <c r="AY47" s="41"/>
      <c r="AZ47" s="41"/>
      <c r="BA47" s="41"/>
      <c r="BB47" s="41"/>
      <c r="BC47" s="41">
        <f t="shared" si="60"/>
        <v>2396</v>
      </c>
      <c r="BD47" s="41">
        <f t="shared" si="61"/>
        <v>1821</v>
      </c>
      <c r="BE47" s="41">
        <f t="shared" si="62"/>
        <v>575</v>
      </c>
      <c r="BF47" s="41">
        <f t="shared" si="63"/>
        <v>112</v>
      </c>
      <c r="BG47" s="41">
        <f t="shared" si="64"/>
        <v>463</v>
      </c>
      <c r="BH47" s="41">
        <f t="shared" si="65"/>
        <v>0</v>
      </c>
      <c r="BI47" s="41">
        <f t="shared" si="66"/>
        <v>0</v>
      </c>
      <c r="BJ47" s="41">
        <f t="shared" si="67"/>
        <v>0</v>
      </c>
      <c r="BK47" s="41">
        <f>SUM(BL47:BM47)</f>
        <v>2209</v>
      </c>
      <c r="BL47" s="41">
        <v>1610</v>
      </c>
      <c r="BM47" s="41">
        <f t="shared" si="84"/>
        <v>599</v>
      </c>
      <c r="BN47" s="41">
        <v>152</v>
      </c>
      <c r="BO47" s="41">
        <v>447</v>
      </c>
      <c r="BP47" s="41"/>
      <c r="BQ47" s="41"/>
      <c r="BR47" s="41"/>
      <c r="BS47" s="50"/>
      <c r="BT47" s="182"/>
      <c r="BU47" s="200"/>
      <c r="BV47" s="201">
        <f t="shared" si="85"/>
        <v>240</v>
      </c>
      <c r="BW47" s="200"/>
      <c r="BX47" s="200"/>
      <c r="BY47" s="200"/>
      <c r="BZ47" s="200"/>
      <c r="CA47" s="200"/>
      <c r="CB47" s="200"/>
      <c r="CC47" s="200"/>
      <c r="CD47" s="200"/>
      <c r="CE47" s="200"/>
      <c r="CF47" s="200"/>
      <c r="CG47" s="200"/>
      <c r="CH47" s="200"/>
      <c r="CI47" s="200"/>
      <c r="CJ47" s="200"/>
      <c r="CK47" s="200"/>
      <c r="CL47" s="200"/>
      <c r="CM47" s="200"/>
      <c r="CN47" s="200"/>
      <c r="CO47" s="200"/>
      <c r="CP47" s="200"/>
      <c r="CQ47" s="200"/>
      <c r="CR47" s="200"/>
      <c r="CS47" s="200"/>
      <c r="CT47" s="200"/>
      <c r="CU47" s="200"/>
      <c r="CV47" s="200"/>
      <c r="CW47" s="200"/>
      <c r="CX47" s="200"/>
      <c r="CY47" s="200"/>
      <c r="CZ47" s="200"/>
      <c r="DA47" s="200"/>
      <c r="DB47" s="86">
        <f t="shared" si="81"/>
        <v>3431</v>
      </c>
      <c r="DC47" s="86">
        <f t="shared" si="82"/>
        <v>3431</v>
      </c>
      <c r="DD47" s="200"/>
      <c r="DE47" s="88">
        <f t="shared" si="70"/>
        <v>3431</v>
      </c>
    </row>
    <row r="48" spans="1:109" s="13" customFormat="1" ht="24.95" hidden="1" customHeight="1" outlineLevel="1">
      <c r="A48" s="48" t="s">
        <v>414</v>
      </c>
      <c r="B48" s="49" t="s">
        <v>2893</v>
      </c>
      <c r="C48" s="50"/>
      <c r="D48" s="41">
        <f t="shared" si="49"/>
        <v>4931</v>
      </c>
      <c r="E48" s="41">
        <f t="shared" si="50"/>
        <v>3679</v>
      </c>
      <c r="F48" s="41">
        <f t="shared" si="51"/>
        <v>1252</v>
      </c>
      <c r="G48" s="41">
        <f t="shared" si="52"/>
        <v>279</v>
      </c>
      <c r="H48" s="41">
        <f t="shared" si="53"/>
        <v>973</v>
      </c>
      <c r="I48" s="41">
        <f t="shared" si="54"/>
        <v>0</v>
      </c>
      <c r="J48" s="41">
        <f t="shared" si="55"/>
        <v>0</v>
      </c>
      <c r="K48" s="41">
        <f t="shared" si="56"/>
        <v>0</v>
      </c>
      <c r="L48" s="58">
        <f t="shared" si="7"/>
        <v>1309</v>
      </c>
      <c r="M48" s="58">
        <f t="shared" si="8"/>
        <v>991</v>
      </c>
      <c r="N48" s="58">
        <f t="shared" si="9"/>
        <v>318</v>
      </c>
      <c r="O48" s="41">
        <f t="shared" si="86"/>
        <v>1309</v>
      </c>
      <c r="P48" s="41">
        <f t="shared" si="87"/>
        <v>991</v>
      </c>
      <c r="Q48" s="41">
        <f t="shared" si="88"/>
        <v>318</v>
      </c>
      <c r="R48" s="41">
        <f t="shared" si="89"/>
        <v>62</v>
      </c>
      <c r="S48" s="41">
        <f t="shared" si="90"/>
        <v>256</v>
      </c>
      <c r="T48" s="41">
        <f t="shared" si="91"/>
        <v>0</v>
      </c>
      <c r="U48" s="41">
        <f t="shared" si="92"/>
        <v>0</v>
      </c>
      <c r="V48" s="41">
        <f t="shared" si="93"/>
        <v>0</v>
      </c>
      <c r="W48" s="41">
        <f t="shared" si="71"/>
        <v>1309</v>
      </c>
      <c r="X48" s="41">
        <v>991</v>
      </c>
      <c r="Y48" s="41">
        <f t="shared" si="83"/>
        <v>318</v>
      </c>
      <c r="Z48" s="41">
        <f>62</f>
        <v>62</v>
      </c>
      <c r="AA48" s="41">
        <f>256</f>
        <v>256</v>
      </c>
      <c r="AB48" s="41"/>
      <c r="AC48" s="41"/>
      <c r="AD48" s="41"/>
      <c r="AE48" s="41">
        <f t="shared" si="43"/>
        <v>0</v>
      </c>
      <c r="AF48" s="41"/>
      <c r="AG48" s="41">
        <f t="shared" si="58"/>
        <v>0</v>
      </c>
      <c r="AH48" s="41"/>
      <c r="AI48" s="41"/>
      <c r="AJ48" s="41"/>
      <c r="AK48" s="41"/>
      <c r="AL48" s="41"/>
      <c r="AM48" s="41">
        <f>SUM(AN48:AO48)</f>
        <v>1413</v>
      </c>
      <c r="AN48" s="41">
        <v>1078</v>
      </c>
      <c r="AO48" s="41">
        <f>SUM(AP48:AS48)</f>
        <v>335</v>
      </c>
      <c r="AP48" s="41">
        <v>65</v>
      </c>
      <c r="AQ48" s="41">
        <v>270</v>
      </c>
      <c r="AR48" s="41"/>
      <c r="AS48" s="41"/>
      <c r="AT48" s="41"/>
      <c r="AU48" s="41">
        <f>SUM(AV48:AW48)</f>
        <v>0</v>
      </c>
      <c r="AV48" s="41"/>
      <c r="AW48" s="41"/>
      <c r="AX48" s="41"/>
      <c r="AY48" s="41"/>
      <c r="AZ48" s="41"/>
      <c r="BA48" s="41"/>
      <c r="BB48" s="41"/>
      <c r="BC48" s="41">
        <f t="shared" si="60"/>
        <v>2722</v>
      </c>
      <c r="BD48" s="41">
        <f t="shared" si="61"/>
        <v>2069</v>
      </c>
      <c r="BE48" s="41">
        <f t="shared" si="62"/>
        <v>653</v>
      </c>
      <c r="BF48" s="41">
        <f t="shared" si="63"/>
        <v>127</v>
      </c>
      <c r="BG48" s="41">
        <f t="shared" si="64"/>
        <v>526</v>
      </c>
      <c r="BH48" s="41">
        <f t="shared" si="65"/>
        <v>0</v>
      </c>
      <c r="BI48" s="41">
        <f t="shared" si="66"/>
        <v>0</v>
      </c>
      <c r="BJ48" s="41">
        <f t="shared" si="67"/>
        <v>0</v>
      </c>
      <c r="BK48" s="41">
        <f>SUM(BL48:BM48)</f>
        <v>2209</v>
      </c>
      <c r="BL48" s="41">
        <v>1610</v>
      </c>
      <c r="BM48" s="41">
        <f t="shared" si="84"/>
        <v>599</v>
      </c>
      <c r="BN48" s="41">
        <v>152</v>
      </c>
      <c r="BO48" s="41">
        <v>447</v>
      </c>
      <c r="BP48" s="41"/>
      <c r="BQ48" s="41"/>
      <c r="BR48" s="41"/>
      <c r="BS48" s="50"/>
      <c r="BT48" s="182"/>
      <c r="BU48" s="200"/>
      <c r="BV48" s="201">
        <f t="shared" si="85"/>
        <v>318</v>
      </c>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86">
        <f t="shared" si="81"/>
        <v>3679</v>
      </c>
      <c r="DC48" s="86">
        <f t="shared" si="82"/>
        <v>3679</v>
      </c>
      <c r="DD48" s="200"/>
      <c r="DE48" s="88">
        <f t="shared" si="70"/>
        <v>3679</v>
      </c>
    </row>
    <row r="49" spans="1:109" s="13" customFormat="1" ht="24.95" hidden="1" customHeight="1" outlineLevel="1">
      <c r="A49" s="48" t="s">
        <v>414</v>
      </c>
      <c r="B49" s="49" t="s">
        <v>2894</v>
      </c>
      <c r="C49" s="50"/>
      <c r="D49" s="41">
        <f t="shared" si="49"/>
        <v>4769</v>
      </c>
      <c r="E49" s="41">
        <f t="shared" si="50"/>
        <v>3555</v>
      </c>
      <c r="F49" s="41">
        <f t="shared" si="51"/>
        <v>1214</v>
      </c>
      <c r="G49" s="41">
        <f t="shared" si="52"/>
        <v>272</v>
      </c>
      <c r="H49" s="41">
        <f t="shared" si="53"/>
        <v>942</v>
      </c>
      <c r="I49" s="41">
        <f t="shared" si="54"/>
        <v>0</v>
      </c>
      <c r="J49" s="41">
        <f t="shared" si="55"/>
        <v>0</v>
      </c>
      <c r="K49" s="41">
        <f t="shared" si="56"/>
        <v>0</v>
      </c>
      <c r="L49" s="58">
        <f t="shared" si="7"/>
        <v>1147</v>
      </c>
      <c r="M49" s="58">
        <f t="shared" si="8"/>
        <v>867</v>
      </c>
      <c r="N49" s="58">
        <f t="shared" si="9"/>
        <v>280</v>
      </c>
      <c r="O49" s="41">
        <f t="shared" si="86"/>
        <v>1147</v>
      </c>
      <c r="P49" s="41">
        <f t="shared" si="87"/>
        <v>867</v>
      </c>
      <c r="Q49" s="41">
        <f t="shared" si="88"/>
        <v>280</v>
      </c>
      <c r="R49" s="41">
        <f t="shared" si="89"/>
        <v>55</v>
      </c>
      <c r="S49" s="41">
        <f t="shared" si="90"/>
        <v>225</v>
      </c>
      <c r="T49" s="41">
        <f t="shared" si="91"/>
        <v>0</v>
      </c>
      <c r="U49" s="41">
        <f t="shared" si="92"/>
        <v>0</v>
      </c>
      <c r="V49" s="41">
        <f t="shared" si="93"/>
        <v>0</v>
      </c>
      <c r="W49" s="41">
        <f t="shared" si="71"/>
        <v>1147</v>
      </c>
      <c r="X49" s="41">
        <v>867</v>
      </c>
      <c r="Y49" s="41">
        <f t="shared" si="83"/>
        <v>280</v>
      </c>
      <c r="Z49" s="41">
        <f>55</f>
        <v>55</v>
      </c>
      <c r="AA49" s="41">
        <f>225</f>
        <v>225</v>
      </c>
      <c r="AB49" s="41"/>
      <c r="AC49" s="41"/>
      <c r="AD49" s="41"/>
      <c r="AE49" s="41">
        <f t="shared" si="43"/>
        <v>0</v>
      </c>
      <c r="AF49" s="41"/>
      <c r="AG49" s="41">
        <f t="shared" si="58"/>
        <v>0</v>
      </c>
      <c r="AH49" s="41"/>
      <c r="AI49" s="41"/>
      <c r="AJ49" s="41"/>
      <c r="AK49" s="41"/>
      <c r="AL49" s="41"/>
      <c r="AM49" s="41">
        <f>SUM(AN49:AO49)</f>
        <v>1413</v>
      </c>
      <c r="AN49" s="41">
        <v>1078</v>
      </c>
      <c r="AO49" s="41">
        <f>SUM(AP49:AS49)</f>
        <v>335</v>
      </c>
      <c r="AP49" s="41">
        <v>65</v>
      </c>
      <c r="AQ49" s="41">
        <v>270</v>
      </c>
      <c r="AR49" s="41"/>
      <c r="AS49" s="41"/>
      <c r="AT49" s="41"/>
      <c r="AU49" s="41">
        <f>SUM(AV49:AW49)</f>
        <v>0</v>
      </c>
      <c r="AV49" s="41"/>
      <c r="AW49" s="41"/>
      <c r="AX49" s="41"/>
      <c r="AY49" s="41"/>
      <c r="AZ49" s="41"/>
      <c r="BA49" s="41"/>
      <c r="BB49" s="41"/>
      <c r="BC49" s="41">
        <f t="shared" si="60"/>
        <v>2560</v>
      </c>
      <c r="BD49" s="41">
        <f t="shared" si="61"/>
        <v>1945</v>
      </c>
      <c r="BE49" s="41">
        <f t="shared" si="62"/>
        <v>615</v>
      </c>
      <c r="BF49" s="41">
        <f t="shared" si="63"/>
        <v>120</v>
      </c>
      <c r="BG49" s="41">
        <f t="shared" si="64"/>
        <v>495</v>
      </c>
      <c r="BH49" s="41">
        <f t="shared" si="65"/>
        <v>0</v>
      </c>
      <c r="BI49" s="41">
        <f t="shared" si="66"/>
        <v>0</v>
      </c>
      <c r="BJ49" s="41">
        <f t="shared" si="67"/>
        <v>0</v>
      </c>
      <c r="BK49" s="41">
        <f>SUM(BL49:BM49)</f>
        <v>2209</v>
      </c>
      <c r="BL49" s="41">
        <v>1610</v>
      </c>
      <c r="BM49" s="41">
        <f t="shared" si="84"/>
        <v>599</v>
      </c>
      <c r="BN49" s="41">
        <v>152</v>
      </c>
      <c r="BO49" s="41">
        <v>447</v>
      </c>
      <c r="BP49" s="41"/>
      <c r="BQ49" s="41"/>
      <c r="BR49" s="41"/>
      <c r="BS49" s="50"/>
      <c r="BT49" s="182"/>
      <c r="BU49" s="200"/>
      <c r="BV49" s="201">
        <f t="shared" si="85"/>
        <v>280</v>
      </c>
      <c r="BW49" s="200"/>
      <c r="BX49" s="200"/>
      <c r="BY49" s="200"/>
      <c r="BZ49" s="200"/>
      <c r="CA49" s="200"/>
      <c r="CB49" s="200"/>
      <c r="CC49" s="200"/>
      <c r="CD49" s="200"/>
      <c r="CE49" s="200"/>
      <c r="CF49" s="200"/>
      <c r="CG49" s="200"/>
      <c r="CH49" s="200"/>
      <c r="CI49" s="200"/>
      <c r="CJ49" s="200"/>
      <c r="CK49" s="200"/>
      <c r="CL49" s="200"/>
      <c r="CM49" s="200"/>
      <c r="CN49" s="200"/>
      <c r="CO49" s="200"/>
      <c r="CP49" s="200"/>
      <c r="CQ49" s="200"/>
      <c r="CR49" s="200"/>
      <c r="CS49" s="200"/>
      <c r="CT49" s="200"/>
      <c r="CU49" s="200"/>
      <c r="CV49" s="200"/>
      <c r="CW49" s="200"/>
      <c r="CX49" s="200"/>
      <c r="CY49" s="200"/>
      <c r="CZ49" s="200"/>
      <c r="DA49" s="200"/>
      <c r="DB49" s="86">
        <f t="shared" si="81"/>
        <v>3555</v>
      </c>
      <c r="DC49" s="86">
        <f t="shared" si="82"/>
        <v>3555</v>
      </c>
      <c r="DD49" s="200"/>
      <c r="DE49" s="88">
        <f t="shared" si="70"/>
        <v>3555</v>
      </c>
    </row>
    <row r="50" spans="1:109" s="13" customFormat="1" ht="24.95" hidden="1" customHeight="1" outlineLevel="1">
      <c r="A50" s="48" t="s">
        <v>414</v>
      </c>
      <c r="B50" s="49" t="s">
        <v>436</v>
      </c>
      <c r="C50" s="50"/>
      <c r="D50" s="41">
        <f t="shared" si="49"/>
        <v>1147</v>
      </c>
      <c r="E50" s="41">
        <f t="shared" si="50"/>
        <v>867</v>
      </c>
      <c r="F50" s="41">
        <f t="shared" si="51"/>
        <v>280</v>
      </c>
      <c r="G50" s="41">
        <f t="shared" si="52"/>
        <v>55</v>
      </c>
      <c r="H50" s="41">
        <f t="shared" si="53"/>
        <v>225</v>
      </c>
      <c r="I50" s="41">
        <f t="shared" si="54"/>
        <v>0</v>
      </c>
      <c r="J50" s="41">
        <f t="shared" si="55"/>
        <v>0</v>
      </c>
      <c r="K50" s="41">
        <f t="shared" si="56"/>
        <v>0</v>
      </c>
      <c r="L50" s="58">
        <f t="shared" si="7"/>
        <v>1147</v>
      </c>
      <c r="M50" s="58">
        <f t="shared" si="8"/>
        <v>867</v>
      </c>
      <c r="N50" s="58">
        <f t="shared" si="9"/>
        <v>280</v>
      </c>
      <c r="O50" s="41">
        <f t="shared" si="86"/>
        <v>1147</v>
      </c>
      <c r="P50" s="41">
        <f t="shared" si="87"/>
        <v>867</v>
      </c>
      <c r="Q50" s="41">
        <f t="shared" si="88"/>
        <v>280</v>
      </c>
      <c r="R50" s="41">
        <f t="shared" si="89"/>
        <v>55</v>
      </c>
      <c r="S50" s="41">
        <f t="shared" si="90"/>
        <v>225</v>
      </c>
      <c r="T50" s="41">
        <f t="shared" si="91"/>
        <v>0</v>
      </c>
      <c r="U50" s="41">
        <f t="shared" si="92"/>
        <v>0</v>
      </c>
      <c r="V50" s="41">
        <f t="shared" si="93"/>
        <v>0</v>
      </c>
      <c r="W50" s="41">
        <f t="shared" si="71"/>
        <v>1147</v>
      </c>
      <c r="X50" s="41">
        <v>867</v>
      </c>
      <c r="Y50" s="41">
        <f t="shared" si="83"/>
        <v>280</v>
      </c>
      <c r="Z50" s="41">
        <v>55</v>
      </c>
      <c r="AA50" s="41">
        <v>225</v>
      </c>
      <c r="AB50" s="41"/>
      <c r="AC50" s="41"/>
      <c r="AD50" s="41"/>
      <c r="AE50" s="41">
        <f t="shared" si="43"/>
        <v>0</v>
      </c>
      <c r="AF50" s="41"/>
      <c r="AG50" s="41">
        <f t="shared" si="58"/>
        <v>0</v>
      </c>
      <c r="AH50" s="41"/>
      <c r="AI50" s="41"/>
      <c r="AJ50" s="41"/>
      <c r="AK50" s="41"/>
      <c r="AL50" s="41"/>
      <c r="AM50" s="41"/>
      <c r="AN50" s="41"/>
      <c r="AO50" s="41"/>
      <c r="AP50" s="41"/>
      <c r="AQ50" s="41"/>
      <c r="AR50" s="41"/>
      <c r="AS50" s="41"/>
      <c r="AT50" s="41"/>
      <c r="AU50" s="41"/>
      <c r="AV50" s="41"/>
      <c r="AW50" s="41"/>
      <c r="AX50" s="41"/>
      <c r="AY50" s="41"/>
      <c r="AZ50" s="41"/>
      <c r="BA50" s="41"/>
      <c r="BB50" s="41"/>
      <c r="BC50" s="41">
        <f t="shared" si="60"/>
        <v>1147</v>
      </c>
      <c r="BD50" s="41">
        <f t="shared" si="61"/>
        <v>867</v>
      </c>
      <c r="BE50" s="41">
        <f t="shared" si="62"/>
        <v>280</v>
      </c>
      <c r="BF50" s="41">
        <f t="shared" si="63"/>
        <v>55</v>
      </c>
      <c r="BG50" s="41">
        <f t="shared" si="64"/>
        <v>225</v>
      </c>
      <c r="BH50" s="41">
        <f t="shared" si="65"/>
        <v>0</v>
      </c>
      <c r="BI50" s="41">
        <f t="shared" si="66"/>
        <v>0</v>
      </c>
      <c r="BJ50" s="41">
        <f t="shared" si="67"/>
        <v>0</v>
      </c>
      <c r="BK50" s="41"/>
      <c r="BL50" s="41"/>
      <c r="BM50" s="41">
        <f t="shared" si="84"/>
        <v>0</v>
      </c>
      <c r="BN50" s="41"/>
      <c r="BO50" s="41"/>
      <c r="BP50" s="41"/>
      <c r="BQ50" s="41"/>
      <c r="BR50" s="41"/>
      <c r="BS50" s="50"/>
      <c r="BT50" s="182"/>
      <c r="BU50" s="200"/>
      <c r="BV50" s="201">
        <f t="shared" si="85"/>
        <v>280</v>
      </c>
      <c r="BW50" s="200"/>
      <c r="BX50" s="200"/>
      <c r="BY50" s="200"/>
      <c r="BZ50" s="200"/>
      <c r="CA50" s="200"/>
      <c r="CB50" s="200"/>
      <c r="CC50" s="200"/>
      <c r="CD50" s="200"/>
      <c r="CE50" s="200"/>
      <c r="CF50" s="200"/>
      <c r="CG50" s="200"/>
      <c r="CH50" s="200"/>
      <c r="CI50" s="200"/>
      <c r="CJ50" s="200"/>
      <c r="CK50" s="200"/>
      <c r="CL50" s="200"/>
      <c r="CM50" s="200"/>
      <c r="CN50" s="200"/>
      <c r="CO50" s="200"/>
      <c r="CP50" s="200"/>
      <c r="CQ50" s="200"/>
      <c r="CR50" s="200"/>
      <c r="CS50" s="200"/>
      <c r="CT50" s="200"/>
      <c r="CU50" s="200"/>
      <c r="CV50" s="200"/>
      <c r="CW50" s="200"/>
      <c r="CX50" s="200"/>
      <c r="CY50" s="200"/>
      <c r="CZ50" s="200"/>
      <c r="DA50" s="200"/>
      <c r="DB50" s="86">
        <f t="shared" si="81"/>
        <v>867</v>
      </c>
      <c r="DC50" s="86">
        <f t="shared" si="82"/>
        <v>867</v>
      </c>
      <c r="DD50" s="200"/>
      <c r="DE50" s="88">
        <f t="shared" si="70"/>
        <v>867</v>
      </c>
    </row>
    <row r="51" spans="1:109" s="13" customFormat="1" ht="24.95" hidden="1" customHeight="1" outlineLevel="1">
      <c r="A51" s="48" t="s">
        <v>414</v>
      </c>
      <c r="B51" s="49" t="s">
        <v>2895</v>
      </c>
      <c r="C51" s="50"/>
      <c r="D51" s="41">
        <f t="shared" si="49"/>
        <v>4521</v>
      </c>
      <c r="E51" s="41">
        <f t="shared" si="50"/>
        <v>3367</v>
      </c>
      <c r="F51" s="41">
        <f t="shared" si="51"/>
        <v>1154</v>
      </c>
      <c r="G51" s="41">
        <f t="shared" si="52"/>
        <v>260</v>
      </c>
      <c r="H51" s="41">
        <f t="shared" si="53"/>
        <v>894</v>
      </c>
      <c r="I51" s="41">
        <f t="shared" si="54"/>
        <v>0</v>
      </c>
      <c r="J51" s="41">
        <f t="shared" si="55"/>
        <v>0</v>
      </c>
      <c r="K51" s="41">
        <f t="shared" si="56"/>
        <v>0</v>
      </c>
      <c r="L51" s="58">
        <f t="shared" si="7"/>
        <v>901</v>
      </c>
      <c r="M51" s="58">
        <f t="shared" si="8"/>
        <v>681</v>
      </c>
      <c r="N51" s="58">
        <f t="shared" si="9"/>
        <v>220</v>
      </c>
      <c r="O51" s="41">
        <f t="shared" si="86"/>
        <v>901</v>
      </c>
      <c r="P51" s="41">
        <f t="shared" si="87"/>
        <v>681</v>
      </c>
      <c r="Q51" s="41">
        <f t="shared" si="88"/>
        <v>220</v>
      </c>
      <c r="R51" s="41">
        <f t="shared" si="89"/>
        <v>43</v>
      </c>
      <c r="S51" s="41">
        <f t="shared" si="90"/>
        <v>177</v>
      </c>
      <c r="T51" s="41">
        <f t="shared" si="91"/>
        <v>0</v>
      </c>
      <c r="U51" s="41">
        <f t="shared" si="92"/>
        <v>0</v>
      </c>
      <c r="V51" s="41">
        <f t="shared" si="93"/>
        <v>0</v>
      </c>
      <c r="W51" s="41">
        <f t="shared" si="71"/>
        <v>901</v>
      </c>
      <c r="X51" s="41">
        <v>681</v>
      </c>
      <c r="Y51" s="41">
        <f t="shared" si="83"/>
        <v>220</v>
      </c>
      <c r="Z51" s="41">
        <f>43</f>
        <v>43</v>
      </c>
      <c r="AA51" s="41">
        <f>177</f>
        <v>177</v>
      </c>
      <c r="AB51" s="41"/>
      <c r="AC51" s="41"/>
      <c r="AD51" s="41"/>
      <c r="AE51" s="41">
        <f t="shared" si="43"/>
        <v>0</v>
      </c>
      <c r="AF51" s="41"/>
      <c r="AG51" s="41">
        <f t="shared" si="58"/>
        <v>0</v>
      </c>
      <c r="AH51" s="41"/>
      <c r="AI51" s="41"/>
      <c r="AJ51" s="41"/>
      <c r="AK51" s="41"/>
      <c r="AL51" s="41"/>
      <c r="AM51" s="41">
        <f t="shared" ref="AM51:AM62" si="94">SUM(AN51:AO51)</f>
        <v>1413</v>
      </c>
      <c r="AN51" s="41">
        <v>1078</v>
      </c>
      <c r="AO51" s="41">
        <f>SUM(AP51:AS51)</f>
        <v>335</v>
      </c>
      <c r="AP51" s="41">
        <v>65</v>
      </c>
      <c r="AQ51" s="41">
        <v>270</v>
      </c>
      <c r="AR51" s="41"/>
      <c r="AS51" s="41"/>
      <c r="AT51" s="41"/>
      <c r="AU51" s="41">
        <f>SUM(AV51:AW51)</f>
        <v>0</v>
      </c>
      <c r="AV51" s="41"/>
      <c r="AW51" s="41"/>
      <c r="AX51" s="41"/>
      <c r="AY51" s="41"/>
      <c r="AZ51" s="41"/>
      <c r="BA51" s="41"/>
      <c r="BB51" s="41"/>
      <c r="BC51" s="41">
        <f t="shared" si="60"/>
        <v>2314</v>
      </c>
      <c r="BD51" s="41">
        <f t="shared" si="61"/>
        <v>1759</v>
      </c>
      <c r="BE51" s="41">
        <f t="shared" si="62"/>
        <v>555</v>
      </c>
      <c r="BF51" s="41">
        <f t="shared" si="63"/>
        <v>108</v>
      </c>
      <c r="BG51" s="41">
        <f t="shared" si="64"/>
        <v>447</v>
      </c>
      <c r="BH51" s="41">
        <f t="shared" si="65"/>
        <v>0</v>
      </c>
      <c r="BI51" s="41">
        <f t="shared" si="66"/>
        <v>0</v>
      </c>
      <c r="BJ51" s="41">
        <f t="shared" si="67"/>
        <v>0</v>
      </c>
      <c r="BK51" s="41">
        <f t="shared" ref="BK51:BK62" si="95">SUM(BL51:BM51)</f>
        <v>2207</v>
      </c>
      <c r="BL51" s="41">
        <v>1608</v>
      </c>
      <c r="BM51" s="41">
        <f t="shared" si="84"/>
        <v>599</v>
      </c>
      <c r="BN51" s="41">
        <v>152</v>
      </c>
      <c r="BO51" s="41">
        <v>447</v>
      </c>
      <c r="BP51" s="41"/>
      <c r="BQ51" s="41"/>
      <c r="BR51" s="41"/>
      <c r="BS51" s="50"/>
      <c r="BT51" s="182"/>
      <c r="BU51" s="200"/>
      <c r="BV51" s="201">
        <f t="shared" si="85"/>
        <v>220</v>
      </c>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0"/>
      <c r="CV51" s="200"/>
      <c r="CW51" s="200"/>
      <c r="CX51" s="200"/>
      <c r="CY51" s="200"/>
      <c r="CZ51" s="200"/>
      <c r="DA51" s="200"/>
      <c r="DB51" s="86">
        <f t="shared" si="81"/>
        <v>3367</v>
      </c>
      <c r="DC51" s="86">
        <f t="shared" si="82"/>
        <v>3367</v>
      </c>
      <c r="DD51" s="200"/>
      <c r="DE51" s="88">
        <f t="shared" si="70"/>
        <v>3367</v>
      </c>
    </row>
    <row r="52" spans="1:109" s="13" customFormat="1" ht="24.95" hidden="1" customHeight="1" outlineLevel="1">
      <c r="A52" s="48" t="s">
        <v>414</v>
      </c>
      <c r="B52" s="49" t="s">
        <v>2896</v>
      </c>
      <c r="C52" s="50"/>
      <c r="D52" s="41">
        <f t="shared" si="49"/>
        <v>5010</v>
      </c>
      <c r="E52" s="41">
        <f t="shared" si="50"/>
        <v>3739</v>
      </c>
      <c r="F52" s="41">
        <f t="shared" si="51"/>
        <v>1271</v>
      </c>
      <c r="G52" s="41">
        <f t="shared" si="52"/>
        <v>282</v>
      </c>
      <c r="H52" s="41">
        <f t="shared" si="53"/>
        <v>989</v>
      </c>
      <c r="I52" s="41">
        <f t="shared" si="54"/>
        <v>0</v>
      </c>
      <c r="J52" s="41">
        <f t="shared" si="55"/>
        <v>0</v>
      </c>
      <c r="K52" s="41">
        <f t="shared" si="56"/>
        <v>0</v>
      </c>
      <c r="L52" s="58">
        <f t="shared" si="7"/>
        <v>1390</v>
      </c>
      <c r="M52" s="58">
        <f t="shared" si="8"/>
        <v>1053</v>
      </c>
      <c r="N52" s="58">
        <f t="shared" si="9"/>
        <v>337</v>
      </c>
      <c r="O52" s="41">
        <f t="shared" si="86"/>
        <v>1390</v>
      </c>
      <c r="P52" s="41">
        <f t="shared" si="87"/>
        <v>1053</v>
      </c>
      <c r="Q52" s="41">
        <f t="shared" si="88"/>
        <v>337</v>
      </c>
      <c r="R52" s="41">
        <f t="shared" si="89"/>
        <v>65</v>
      </c>
      <c r="S52" s="41">
        <f t="shared" si="90"/>
        <v>272</v>
      </c>
      <c r="T52" s="41">
        <f t="shared" si="91"/>
        <v>0</v>
      </c>
      <c r="U52" s="41">
        <f t="shared" si="92"/>
        <v>0</v>
      </c>
      <c r="V52" s="41">
        <f t="shared" si="93"/>
        <v>0</v>
      </c>
      <c r="W52" s="41">
        <f t="shared" si="71"/>
        <v>1390</v>
      </c>
      <c r="X52" s="41">
        <v>1053</v>
      </c>
      <c r="Y52" s="41">
        <f t="shared" si="83"/>
        <v>337</v>
      </c>
      <c r="Z52" s="41">
        <f>65</f>
        <v>65</v>
      </c>
      <c r="AA52" s="41">
        <f>272</f>
        <v>272</v>
      </c>
      <c r="AB52" s="41"/>
      <c r="AC52" s="41"/>
      <c r="AD52" s="41"/>
      <c r="AE52" s="41">
        <f t="shared" si="43"/>
        <v>0</v>
      </c>
      <c r="AF52" s="41"/>
      <c r="AG52" s="41">
        <f t="shared" si="58"/>
        <v>0</v>
      </c>
      <c r="AH52" s="41"/>
      <c r="AI52" s="41"/>
      <c r="AJ52" s="41"/>
      <c r="AK52" s="41"/>
      <c r="AL52" s="41"/>
      <c r="AM52" s="41">
        <f t="shared" si="94"/>
        <v>1413</v>
      </c>
      <c r="AN52" s="41">
        <v>1078</v>
      </c>
      <c r="AO52" s="41">
        <f>SUM(AP52:AS52)</f>
        <v>335</v>
      </c>
      <c r="AP52" s="41">
        <v>65</v>
      </c>
      <c r="AQ52" s="41">
        <v>270</v>
      </c>
      <c r="AR52" s="41"/>
      <c r="AS52" s="41"/>
      <c r="AT52" s="41"/>
      <c r="AU52" s="41">
        <f>SUM(AV52:AW52)</f>
        <v>0</v>
      </c>
      <c r="AV52" s="41"/>
      <c r="AW52" s="41"/>
      <c r="AX52" s="41"/>
      <c r="AY52" s="41"/>
      <c r="AZ52" s="41"/>
      <c r="BA52" s="41"/>
      <c r="BB52" s="41"/>
      <c r="BC52" s="41">
        <f t="shared" si="60"/>
        <v>2803</v>
      </c>
      <c r="BD52" s="41">
        <f t="shared" si="61"/>
        <v>2131</v>
      </c>
      <c r="BE52" s="41">
        <f t="shared" si="62"/>
        <v>672</v>
      </c>
      <c r="BF52" s="41">
        <f t="shared" si="63"/>
        <v>130</v>
      </c>
      <c r="BG52" s="41">
        <f t="shared" si="64"/>
        <v>542</v>
      </c>
      <c r="BH52" s="41">
        <f t="shared" si="65"/>
        <v>0</v>
      </c>
      <c r="BI52" s="41">
        <f t="shared" si="66"/>
        <v>0</v>
      </c>
      <c r="BJ52" s="41">
        <f t="shared" si="67"/>
        <v>0</v>
      </c>
      <c r="BK52" s="41">
        <f t="shared" si="95"/>
        <v>2207</v>
      </c>
      <c r="BL52" s="41">
        <v>1608</v>
      </c>
      <c r="BM52" s="41">
        <f t="shared" si="84"/>
        <v>599</v>
      </c>
      <c r="BN52" s="41">
        <v>152</v>
      </c>
      <c r="BO52" s="41">
        <v>447</v>
      </c>
      <c r="BP52" s="41"/>
      <c r="BQ52" s="41"/>
      <c r="BR52" s="41"/>
      <c r="BS52" s="50"/>
      <c r="BT52" s="182"/>
      <c r="BU52" s="200"/>
      <c r="BV52" s="201">
        <f t="shared" si="85"/>
        <v>337</v>
      </c>
      <c r="BW52" s="200"/>
      <c r="BX52" s="200"/>
      <c r="BY52" s="200"/>
      <c r="BZ52" s="200"/>
      <c r="CA52" s="200"/>
      <c r="CB52" s="200"/>
      <c r="CC52" s="200"/>
      <c r="CD52" s="200"/>
      <c r="CE52" s="200"/>
      <c r="CF52" s="200"/>
      <c r="CG52" s="200"/>
      <c r="CH52" s="200"/>
      <c r="CI52" s="200"/>
      <c r="CJ52" s="200"/>
      <c r="CK52" s="200"/>
      <c r="CL52" s="200"/>
      <c r="CM52" s="200"/>
      <c r="CN52" s="200"/>
      <c r="CO52" s="200"/>
      <c r="CP52" s="200"/>
      <c r="CQ52" s="200"/>
      <c r="CR52" s="200"/>
      <c r="CS52" s="200"/>
      <c r="CT52" s="200"/>
      <c r="CU52" s="200"/>
      <c r="CV52" s="200"/>
      <c r="CW52" s="200"/>
      <c r="CX52" s="200"/>
      <c r="CY52" s="200"/>
      <c r="CZ52" s="200"/>
      <c r="DA52" s="200"/>
      <c r="DB52" s="86">
        <f t="shared" si="81"/>
        <v>3739</v>
      </c>
      <c r="DC52" s="86">
        <f t="shared" si="82"/>
        <v>3739</v>
      </c>
      <c r="DD52" s="200"/>
      <c r="DE52" s="88">
        <f t="shared" si="70"/>
        <v>3739</v>
      </c>
    </row>
    <row r="53" spans="1:109" s="13" customFormat="1" ht="24.95" customHeight="1" collapsed="1">
      <c r="A53" s="643" t="s">
        <v>222</v>
      </c>
      <c r="B53" s="49" t="s">
        <v>38</v>
      </c>
      <c r="C53" s="50">
        <v>9</v>
      </c>
      <c r="D53" s="41">
        <f t="shared" si="49"/>
        <v>58707</v>
      </c>
      <c r="E53" s="41">
        <f t="shared" si="50"/>
        <v>44612</v>
      </c>
      <c r="F53" s="41">
        <f t="shared" si="51"/>
        <v>14095</v>
      </c>
      <c r="G53" s="41">
        <f t="shared" si="52"/>
        <v>3122</v>
      </c>
      <c r="H53" s="41">
        <f t="shared" si="53"/>
        <v>10973</v>
      </c>
      <c r="I53" s="41">
        <f t="shared" si="54"/>
        <v>0</v>
      </c>
      <c r="J53" s="41">
        <f t="shared" si="55"/>
        <v>0</v>
      </c>
      <c r="K53" s="41">
        <f t="shared" si="56"/>
        <v>0</v>
      </c>
      <c r="L53" s="58">
        <f t="shared" si="7"/>
        <v>15039</v>
      </c>
      <c r="M53" s="58">
        <f t="shared" si="8"/>
        <v>11429</v>
      </c>
      <c r="N53" s="58">
        <f t="shared" si="9"/>
        <v>3610</v>
      </c>
      <c r="O53" s="41">
        <f t="shared" si="86"/>
        <v>15039</v>
      </c>
      <c r="P53" s="41">
        <f t="shared" si="87"/>
        <v>11429</v>
      </c>
      <c r="Q53" s="41">
        <f t="shared" si="88"/>
        <v>3610</v>
      </c>
      <c r="R53" s="41">
        <f t="shared" si="89"/>
        <v>719</v>
      </c>
      <c r="S53" s="41">
        <f t="shared" si="90"/>
        <v>2891</v>
      </c>
      <c r="T53" s="41">
        <f t="shared" si="91"/>
        <v>0</v>
      </c>
      <c r="U53" s="41">
        <f t="shared" si="92"/>
        <v>0</v>
      </c>
      <c r="V53" s="41">
        <f t="shared" si="93"/>
        <v>0</v>
      </c>
      <c r="W53" s="41">
        <f t="shared" si="71"/>
        <v>12855</v>
      </c>
      <c r="X53" s="41">
        <f t="shared" ref="X53:AD53" si="96">SUM(X54:X64)</f>
        <v>9724</v>
      </c>
      <c r="Y53" s="41">
        <f t="shared" si="96"/>
        <v>3131</v>
      </c>
      <c r="Z53" s="41">
        <f t="shared" si="96"/>
        <v>611</v>
      </c>
      <c r="AA53" s="41">
        <f t="shared" si="96"/>
        <v>2520</v>
      </c>
      <c r="AB53" s="41">
        <f t="shared" si="96"/>
        <v>0</v>
      </c>
      <c r="AC53" s="41">
        <f t="shared" si="96"/>
        <v>0</v>
      </c>
      <c r="AD53" s="41">
        <f t="shared" si="96"/>
        <v>0</v>
      </c>
      <c r="AE53" s="41">
        <f t="shared" si="43"/>
        <v>2184</v>
      </c>
      <c r="AF53" s="41">
        <v>1705</v>
      </c>
      <c r="AG53" s="41">
        <f t="shared" si="58"/>
        <v>479</v>
      </c>
      <c r="AH53" s="41">
        <v>108</v>
      </c>
      <c r="AI53" s="41">
        <v>371</v>
      </c>
      <c r="AJ53" s="41">
        <f>SUM(AJ54:AJ64)</f>
        <v>0</v>
      </c>
      <c r="AK53" s="41">
        <f>SUM(AK54:AK64)</f>
        <v>0</v>
      </c>
      <c r="AL53" s="41">
        <f>SUM(AL54:AL64)</f>
        <v>0</v>
      </c>
      <c r="AM53" s="41">
        <f t="shared" si="94"/>
        <v>12600</v>
      </c>
      <c r="AN53" s="41">
        <f>SUM(AN54:AN62)</f>
        <v>9612</v>
      </c>
      <c r="AO53" s="41">
        <f>SUM(AO54:AO62)</f>
        <v>2988</v>
      </c>
      <c r="AP53" s="41">
        <f>SUM(AP54:AP64)</f>
        <v>585</v>
      </c>
      <c r="AQ53" s="41">
        <f>SUM(AQ54:AQ64)</f>
        <v>2403</v>
      </c>
      <c r="AR53" s="41">
        <f>SUM(AR54:AR64)</f>
        <v>0</v>
      </c>
      <c r="AS53" s="41">
        <f>SUM(AS54:AS64)</f>
        <v>0</v>
      </c>
      <c r="AT53" s="41">
        <f>SUM(AT54:AT64)</f>
        <v>0</v>
      </c>
      <c r="AU53" s="41">
        <v>11385</v>
      </c>
      <c r="AV53" s="41">
        <v>9225</v>
      </c>
      <c r="AW53" s="41">
        <v>2160</v>
      </c>
      <c r="AX53" s="41">
        <v>468</v>
      </c>
      <c r="AY53" s="41">
        <v>1692</v>
      </c>
      <c r="AZ53" s="41">
        <f>SUM(AZ54:AZ64)</f>
        <v>0</v>
      </c>
      <c r="BA53" s="41">
        <f>SUM(BA54:BA64)</f>
        <v>0</v>
      </c>
      <c r="BB53" s="41">
        <f>SUM(BB54:BB64)</f>
        <v>0</v>
      </c>
      <c r="BC53" s="41">
        <f t="shared" si="60"/>
        <v>39024</v>
      </c>
      <c r="BD53" s="41">
        <f t="shared" si="61"/>
        <v>30266</v>
      </c>
      <c r="BE53" s="41">
        <f t="shared" si="62"/>
        <v>8758</v>
      </c>
      <c r="BF53" s="41">
        <f t="shared" si="63"/>
        <v>1772</v>
      </c>
      <c r="BG53" s="41">
        <f t="shared" si="64"/>
        <v>6986</v>
      </c>
      <c r="BH53" s="41">
        <f t="shared" si="65"/>
        <v>0</v>
      </c>
      <c r="BI53" s="41">
        <f t="shared" si="66"/>
        <v>0</v>
      </c>
      <c r="BJ53" s="41">
        <f t="shared" si="67"/>
        <v>0</v>
      </c>
      <c r="BK53" s="41">
        <f t="shared" si="95"/>
        <v>19683</v>
      </c>
      <c r="BL53" s="41">
        <f t="shared" ref="BL53:BR53" si="97">SUM(BL54:BL64)</f>
        <v>14346</v>
      </c>
      <c r="BM53" s="41">
        <f t="shared" si="97"/>
        <v>5337</v>
      </c>
      <c r="BN53" s="41">
        <f t="shared" si="97"/>
        <v>1350</v>
      </c>
      <c r="BO53" s="41">
        <f t="shared" si="97"/>
        <v>3987</v>
      </c>
      <c r="BP53" s="41">
        <f t="shared" si="97"/>
        <v>0</v>
      </c>
      <c r="BQ53" s="41">
        <f t="shared" si="97"/>
        <v>0</v>
      </c>
      <c r="BR53" s="41">
        <f t="shared" si="97"/>
        <v>0</v>
      </c>
      <c r="BS53" s="50"/>
      <c r="BT53" s="182"/>
      <c r="BU53" s="201">
        <f>X53+AF53++X107</f>
        <v>12185</v>
      </c>
      <c r="BV53" s="201">
        <f>Y53+AG53++Y107</f>
        <v>3846</v>
      </c>
      <c r="BW53" s="200"/>
      <c r="BX53" s="201">
        <f t="shared" ref="BX53:DA53" si="98">AN53+AN107</f>
        <v>11148</v>
      </c>
      <c r="BY53" s="201">
        <f t="shared" si="98"/>
        <v>3468</v>
      </c>
      <c r="BZ53" s="201">
        <f t="shared" si="98"/>
        <v>676</v>
      </c>
      <c r="CA53" s="201">
        <f t="shared" si="98"/>
        <v>2792</v>
      </c>
      <c r="CB53" s="201">
        <f t="shared" si="98"/>
        <v>0</v>
      </c>
      <c r="CC53" s="201">
        <f t="shared" si="98"/>
        <v>0</v>
      </c>
      <c r="CD53" s="201">
        <f t="shared" si="98"/>
        <v>0</v>
      </c>
      <c r="CE53" s="201">
        <f t="shared" si="98"/>
        <v>13203</v>
      </c>
      <c r="CF53" s="201">
        <f t="shared" si="98"/>
        <v>10703</v>
      </c>
      <c r="CG53" s="201">
        <f t="shared" si="98"/>
        <v>2500</v>
      </c>
      <c r="CH53" s="201">
        <f t="shared" si="98"/>
        <v>541</v>
      </c>
      <c r="CI53" s="201">
        <f t="shared" si="98"/>
        <v>1959</v>
      </c>
      <c r="CJ53" s="201">
        <f t="shared" si="98"/>
        <v>0</v>
      </c>
      <c r="CK53" s="201">
        <f t="shared" si="98"/>
        <v>0</v>
      </c>
      <c r="CL53" s="201">
        <f t="shared" si="98"/>
        <v>0</v>
      </c>
      <c r="CM53" s="201">
        <f t="shared" si="98"/>
        <v>43850</v>
      </c>
      <c r="CN53" s="201">
        <f t="shared" si="98"/>
        <v>34036</v>
      </c>
      <c r="CO53" s="201">
        <f t="shared" si="98"/>
        <v>9814</v>
      </c>
      <c r="CP53" s="201">
        <f t="shared" si="98"/>
        <v>1983</v>
      </c>
      <c r="CQ53" s="201">
        <f t="shared" si="98"/>
        <v>7831</v>
      </c>
      <c r="CR53" s="201">
        <f t="shared" si="98"/>
        <v>0</v>
      </c>
      <c r="CS53" s="201">
        <f t="shared" si="98"/>
        <v>0</v>
      </c>
      <c r="CT53" s="201">
        <f t="shared" si="98"/>
        <v>0</v>
      </c>
      <c r="CU53" s="201">
        <f t="shared" si="98"/>
        <v>22840</v>
      </c>
      <c r="CV53" s="201">
        <f t="shared" si="98"/>
        <v>16648</v>
      </c>
      <c r="CW53" s="201">
        <f t="shared" si="98"/>
        <v>6192</v>
      </c>
      <c r="CX53" s="201">
        <f t="shared" si="98"/>
        <v>1568</v>
      </c>
      <c r="CY53" s="201">
        <f t="shared" si="98"/>
        <v>4624</v>
      </c>
      <c r="CZ53" s="201">
        <f t="shared" si="98"/>
        <v>0</v>
      </c>
      <c r="DA53" s="201">
        <f t="shared" si="98"/>
        <v>0</v>
      </c>
      <c r="DB53" s="86">
        <f t="shared" si="81"/>
        <v>44612</v>
      </c>
      <c r="DC53" s="86">
        <f t="shared" si="82"/>
        <v>44612</v>
      </c>
      <c r="DD53" s="201">
        <f>BT53+BT107</f>
        <v>0</v>
      </c>
      <c r="DE53" s="88">
        <f t="shared" si="70"/>
        <v>44612</v>
      </c>
    </row>
    <row r="54" spans="1:109" s="13" customFormat="1" ht="24.95" hidden="1" customHeight="1" outlineLevel="1">
      <c r="A54" s="48" t="s">
        <v>414</v>
      </c>
      <c r="B54" s="49" t="s">
        <v>2897</v>
      </c>
      <c r="C54" s="50"/>
      <c r="D54" s="41">
        <f t="shared" si="49"/>
        <v>4897</v>
      </c>
      <c r="E54" s="41">
        <f t="shared" si="50"/>
        <v>3653</v>
      </c>
      <c r="F54" s="41">
        <f t="shared" si="51"/>
        <v>1244</v>
      </c>
      <c r="G54" s="41">
        <f t="shared" si="52"/>
        <v>277</v>
      </c>
      <c r="H54" s="41">
        <f t="shared" si="53"/>
        <v>967</v>
      </c>
      <c r="I54" s="41">
        <f t="shared" si="54"/>
        <v>0</v>
      </c>
      <c r="J54" s="41">
        <f t="shared" si="55"/>
        <v>0</v>
      </c>
      <c r="K54" s="41">
        <f t="shared" si="56"/>
        <v>0</v>
      </c>
      <c r="L54" s="58">
        <f t="shared" si="7"/>
        <v>1310</v>
      </c>
      <c r="M54" s="58">
        <f t="shared" si="8"/>
        <v>991</v>
      </c>
      <c r="N54" s="58">
        <f t="shared" si="9"/>
        <v>319</v>
      </c>
      <c r="O54" s="41">
        <f t="shared" si="86"/>
        <v>1310</v>
      </c>
      <c r="P54" s="41">
        <f t="shared" si="87"/>
        <v>991</v>
      </c>
      <c r="Q54" s="41">
        <f t="shared" si="88"/>
        <v>319</v>
      </c>
      <c r="R54" s="41">
        <f t="shared" si="89"/>
        <v>62</v>
      </c>
      <c r="S54" s="41">
        <f t="shared" si="90"/>
        <v>257</v>
      </c>
      <c r="T54" s="41">
        <f t="shared" si="91"/>
        <v>0</v>
      </c>
      <c r="U54" s="41">
        <f t="shared" si="92"/>
        <v>0</v>
      </c>
      <c r="V54" s="41">
        <f t="shared" si="93"/>
        <v>0</v>
      </c>
      <c r="W54" s="41">
        <f t="shared" si="71"/>
        <v>1310</v>
      </c>
      <c r="X54" s="41">
        <v>991</v>
      </c>
      <c r="Y54" s="41">
        <f t="shared" ref="Y54:Y64" si="99">SUM(Z54:AC54)</f>
        <v>319</v>
      </c>
      <c r="Z54" s="41">
        <f>62</f>
        <v>62</v>
      </c>
      <c r="AA54" s="41">
        <f>257</f>
        <v>257</v>
      </c>
      <c r="AB54" s="41"/>
      <c r="AC54" s="41"/>
      <c r="AD54" s="41"/>
      <c r="AE54" s="41">
        <f t="shared" si="43"/>
        <v>0</v>
      </c>
      <c r="AF54" s="41"/>
      <c r="AG54" s="41">
        <f t="shared" si="58"/>
        <v>0</v>
      </c>
      <c r="AH54" s="41"/>
      <c r="AI54" s="41"/>
      <c r="AJ54" s="41"/>
      <c r="AK54" s="41"/>
      <c r="AL54" s="41"/>
      <c r="AM54" s="41">
        <f t="shared" si="94"/>
        <v>1400</v>
      </c>
      <c r="AN54" s="41">
        <v>1068</v>
      </c>
      <c r="AO54" s="41">
        <f t="shared" ref="AO54:AO62" si="100">SUM(AP54:AS54)</f>
        <v>332</v>
      </c>
      <c r="AP54" s="41">
        <v>65</v>
      </c>
      <c r="AQ54" s="41">
        <v>267</v>
      </c>
      <c r="AR54" s="41"/>
      <c r="AS54" s="41"/>
      <c r="AT54" s="41"/>
      <c r="AU54" s="41">
        <f t="shared" ref="AU54:AU62" si="101">SUM(AV54:AW54)</f>
        <v>0</v>
      </c>
      <c r="AV54" s="41"/>
      <c r="AW54" s="41"/>
      <c r="AX54" s="41"/>
      <c r="AY54" s="41"/>
      <c r="AZ54" s="41"/>
      <c r="BA54" s="41"/>
      <c r="BB54" s="41"/>
      <c r="BC54" s="41">
        <f t="shared" si="60"/>
        <v>2710</v>
      </c>
      <c r="BD54" s="41">
        <f t="shared" si="61"/>
        <v>2059</v>
      </c>
      <c r="BE54" s="41">
        <f t="shared" si="62"/>
        <v>651</v>
      </c>
      <c r="BF54" s="41">
        <f t="shared" si="63"/>
        <v>127</v>
      </c>
      <c r="BG54" s="41">
        <f t="shared" si="64"/>
        <v>524</v>
      </c>
      <c r="BH54" s="41">
        <f t="shared" si="65"/>
        <v>0</v>
      </c>
      <c r="BI54" s="41">
        <f t="shared" si="66"/>
        <v>0</v>
      </c>
      <c r="BJ54" s="41">
        <f t="shared" si="67"/>
        <v>0</v>
      </c>
      <c r="BK54" s="41">
        <f t="shared" si="95"/>
        <v>2187</v>
      </c>
      <c r="BL54" s="41">
        <v>1594</v>
      </c>
      <c r="BM54" s="41">
        <f t="shared" ref="BM54:BM64" si="102">SUM(BN54:BR54)</f>
        <v>593</v>
      </c>
      <c r="BN54" s="41">
        <v>150</v>
      </c>
      <c r="BO54" s="41">
        <v>443</v>
      </c>
      <c r="BP54" s="41"/>
      <c r="BQ54" s="41"/>
      <c r="BR54" s="41"/>
      <c r="BS54" s="50"/>
      <c r="BT54" s="182"/>
      <c r="BU54" s="200"/>
      <c r="BV54" s="201">
        <f t="shared" ref="BV54:BV64" si="103">Y54+AG54</f>
        <v>319</v>
      </c>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200"/>
      <c r="DB54" s="86">
        <f t="shared" si="81"/>
        <v>3653</v>
      </c>
      <c r="DC54" s="86">
        <f t="shared" si="82"/>
        <v>3653</v>
      </c>
      <c r="DD54" s="200"/>
      <c r="DE54" s="88">
        <f t="shared" si="70"/>
        <v>3653</v>
      </c>
    </row>
    <row r="55" spans="1:109" s="13" customFormat="1" ht="24.95" hidden="1" customHeight="1" outlineLevel="1">
      <c r="A55" s="48" t="s">
        <v>414</v>
      </c>
      <c r="B55" s="49" t="s">
        <v>2898</v>
      </c>
      <c r="C55" s="50"/>
      <c r="D55" s="41">
        <f t="shared" si="49"/>
        <v>4978</v>
      </c>
      <c r="E55" s="41">
        <f t="shared" si="50"/>
        <v>3715</v>
      </c>
      <c r="F55" s="41">
        <f t="shared" si="51"/>
        <v>1263</v>
      </c>
      <c r="G55" s="41">
        <f t="shared" si="52"/>
        <v>281</v>
      </c>
      <c r="H55" s="41">
        <f t="shared" si="53"/>
        <v>982</v>
      </c>
      <c r="I55" s="41">
        <f t="shared" si="54"/>
        <v>0</v>
      </c>
      <c r="J55" s="41">
        <f t="shared" si="55"/>
        <v>0</v>
      </c>
      <c r="K55" s="41">
        <f t="shared" si="56"/>
        <v>0</v>
      </c>
      <c r="L55" s="58">
        <f t="shared" si="7"/>
        <v>1391</v>
      </c>
      <c r="M55" s="58">
        <f t="shared" si="8"/>
        <v>1053</v>
      </c>
      <c r="N55" s="58">
        <f t="shared" si="9"/>
        <v>338</v>
      </c>
      <c r="O55" s="41">
        <f t="shared" si="86"/>
        <v>1391</v>
      </c>
      <c r="P55" s="41">
        <f t="shared" si="87"/>
        <v>1053</v>
      </c>
      <c r="Q55" s="41">
        <f t="shared" si="88"/>
        <v>338</v>
      </c>
      <c r="R55" s="41">
        <f t="shared" si="89"/>
        <v>66</v>
      </c>
      <c r="S55" s="41">
        <f t="shared" si="90"/>
        <v>272</v>
      </c>
      <c r="T55" s="41">
        <f t="shared" si="91"/>
        <v>0</v>
      </c>
      <c r="U55" s="41">
        <f t="shared" si="92"/>
        <v>0</v>
      </c>
      <c r="V55" s="41">
        <f t="shared" si="93"/>
        <v>0</v>
      </c>
      <c r="W55" s="41">
        <f t="shared" si="71"/>
        <v>1391</v>
      </c>
      <c r="X55" s="41">
        <v>1053</v>
      </c>
      <c r="Y55" s="41">
        <f t="shared" si="99"/>
        <v>338</v>
      </c>
      <c r="Z55" s="41">
        <f>66</f>
        <v>66</v>
      </c>
      <c r="AA55" s="41">
        <f>272</f>
        <v>272</v>
      </c>
      <c r="AB55" s="41"/>
      <c r="AC55" s="41"/>
      <c r="AD55" s="41"/>
      <c r="AE55" s="41">
        <f t="shared" si="43"/>
        <v>0</v>
      </c>
      <c r="AF55" s="41"/>
      <c r="AG55" s="41">
        <f t="shared" si="58"/>
        <v>0</v>
      </c>
      <c r="AH55" s="41"/>
      <c r="AI55" s="41"/>
      <c r="AJ55" s="41"/>
      <c r="AK55" s="41"/>
      <c r="AL55" s="41"/>
      <c r="AM55" s="41">
        <f t="shared" si="94"/>
        <v>1400</v>
      </c>
      <c r="AN55" s="41">
        <v>1068</v>
      </c>
      <c r="AO55" s="41">
        <f t="shared" si="100"/>
        <v>332</v>
      </c>
      <c r="AP55" s="41">
        <v>65</v>
      </c>
      <c r="AQ55" s="41">
        <v>267</v>
      </c>
      <c r="AR55" s="41"/>
      <c r="AS55" s="41"/>
      <c r="AT55" s="41"/>
      <c r="AU55" s="41">
        <f t="shared" si="101"/>
        <v>0</v>
      </c>
      <c r="AV55" s="41"/>
      <c r="AW55" s="41"/>
      <c r="AX55" s="41"/>
      <c r="AY55" s="41"/>
      <c r="AZ55" s="41"/>
      <c r="BA55" s="41"/>
      <c r="BB55" s="41"/>
      <c r="BC55" s="41">
        <f t="shared" si="60"/>
        <v>2791</v>
      </c>
      <c r="BD55" s="41">
        <f t="shared" si="61"/>
        <v>2121</v>
      </c>
      <c r="BE55" s="41">
        <f t="shared" si="62"/>
        <v>670</v>
      </c>
      <c r="BF55" s="41">
        <f t="shared" si="63"/>
        <v>131</v>
      </c>
      <c r="BG55" s="41">
        <f t="shared" si="64"/>
        <v>539</v>
      </c>
      <c r="BH55" s="41">
        <f t="shared" si="65"/>
        <v>0</v>
      </c>
      <c r="BI55" s="41">
        <f t="shared" si="66"/>
        <v>0</v>
      </c>
      <c r="BJ55" s="41">
        <f t="shared" si="67"/>
        <v>0</v>
      </c>
      <c r="BK55" s="41">
        <f t="shared" si="95"/>
        <v>2187</v>
      </c>
      <c r="BL55" s="41">
        <v>1594</v>
      </c>
      <c r="BM55" s="41">
        <f t="shared" si="102"/>
        <v>593</v>
      </c>
      <c r="BN55" s="41">
        <v>150</v>
      </c>
      <c r="BO55" s="41">
        <v>443</v>
      </c>
      <c r="BP55" s="41"/>
      <c r="BQ55" s="41"/>
      <c r="BR55" s="41"/>
      <c r="BS55" s="50"/>
      <c r="BT55" s="182"/>
      <c r="BU55" s="200"/>
      <c r="BV55" s="201">
        <f t="shared" si="103"/>
        <v>338</v>
      </c>
      <c r="BW55" s="200"/>
      <c r="BX55" s="200"/>
      <c r="BY55" s="200"/>
      <c r="BZ55" s="200"/>
      <c r="CA55" s="200"/>
      <c r="CB55" s="200"/>
      <c r="CC55" s="200"/>
      <c r="CD55" s="200"/>
      <c r="CE55" s="200"/>
      <c r="CF55" s="200"/>
      <c r="CG55" s="200"/>
      <c r="CH55" s="200"/>
      <c r="CI55" s="200"/>
      <c r="CJ55" s="200"/>
      <c r="CK55" s="200"/>
      <c r="CL55" s="200"/>
      <c r="CM55" s="200"/>
      <c r="CN55" s="200"/>
      <c r="CO55" s="200"/>
      <c r="CP55" s="200"/>
      <c r="CQ55" s="200"/>
      <c r="CR55" s="200"/>
      <c r="CS55" s="200"/>
      <c r="CT55" s="200"/>
      <c r="CU55" s="200"/>
      <c r="CV55" s="200"/>
      <c r="CW55" s="200"/>
      <c r="CX55" s="200"/>
      <c r="CY55" s="200"/>
      <c r="CZ55" s="200"/>
      <c r="DA55" s="200"/>
      <c r="DB55" s="86">
        <f t="shared" si="81"/>
        <v>3715</v>
      </c>
      <c r="DC55" s="86">
        <f t="shared" si="82"/>
        <v>3715</v>
      </c>
      <c r="DD55" s="200"/>
      <c r="DE55" s="88">
        <f t="shared" si="70"/>
        <v>3715</v>
      </c>
    </row>
    <row r="56" spans="1:109" s="13" customFormat="1" ht="24.95" hidden="1" customHeight="1" outlineLevel="1">
      <c r="A56" s="48" t="s">
        <v>414</v>
      </c>
      <c r="B56" s="49" t="s">
        <v>2899</v>
      </c>
      <c r="C56" s="50"/>
      <c r="D56" s="41">
        <f t="shared" si="49"/>
        <v>4652</v>
      </c>
      <c r="E56" s="41">
        <f t="shared" si="50"/>
        <v>3467</v>
      </c>
      <c r="F56" s="41">
        <f t="shared" si="51"/>
        <v>1185</v>
      </c>
      <c r="G56" s="41">
        <f t="shared" si="52"/>
        <v>266</v>
      </c>
      <c r="H56" s="41">
        <f t="shared" si="53"/>
        <v>919</v>
      </c>
      <c r="I56" s="41">
        <f t="shared" si="54"/>
        <v>0</v>
      </c>
      <c r="J56" s="41">
        <f t="shared" si="55"/>
        <v>0</v>
      </c>
      <c r="K56" s="41">
        <f t="shared" si="56"/>
        <v>0</v>
      </c>
      <c r="L56" s="58">
        <f t="shared" si="7"/>
        <v>1065</v>
      </c>
      <c r="M56" s="58">
        <f t="shared" si="8"/>
        <v>805</v>
      </c>
      <c r="N56" s="58">
        <f t="shared" si="9"/>
        <v>260</v>
      </c>
      <c r="O56" s="41">
        <f t="shared" si="86"/>
        <v>1065</v>
      </c>
      <c r="P56" s="41">
        <f t="shared" si="87"/>
        <v>805</v>
      </c>
      <c r="Q56" s="41">
        <f t="shared" si="88"/>
        <v>260</v>
      </c>
      <c r="R56" s="41">
        <f t="shared" si="89"/>
        <v>51</v>
      </c>
      <c r="S56" s="41">
        <f t="shared" si="90"/>
        <v>209</v>
      </c>
      <c r="T56" s="41">
        <f t="shared" si="91"/>
        <v>0</v>
      </c>
      <c r="U56" s="41">
        <f t="shared" si="92"/>
        <v>0</v>
      </c>
      <c r="V56" s="41">
        <f t="shared" si="93"/>
        <v>0</v>
      </c>
      <c r="W56" s="41">
        <f t="shared" si="71"/>
        <v>1065</v>
      </c>
      <c r="X56" s="41">
        <v>805</v>
      </c>
      <c r="Y56" s="41">
        <f t="shared" si="99"/>
        <v>260</v>
      </c>
      <c r="Z56" s="41">
        <f>51</f>
        <v>51</v>
      </c>
      <c r="AA56" s="41">
        <f>209</f>
        <v>209</v>
      </c>
      <c r="AB56" s="41"/>
      <c r="AC56" s="41"/>
      <c r="AD56" s="41"/>
      <c r="AE56" s="41">
        <f t="shared" si="43"/>
        <v>0</v>
      </c>
      <c r="AF56" s="41"/>
      <c r="AG56" s="41">
        <f t="shared" si="58"/>
        <v>0</v>
      </c>
      <c r="AH56" s="41"/>
      <c r="AI56" s="41"/>
      <c r="AJ56" s="41"/>
      <c r="AK56" s="41"/>
      <c r="AL56" s="41"/>
      <c r="AM56" s="41">
        <f t="shared" si="94"/>
        <v>1400</v>
      </c>
      <c r="AN56" s="41">
        <v>1068</v>
      </c>
      <c r="AO56" s="41">
        <f t="shared" si="100"/>
        <v>332</v>
      </c>
      <c r="AP56" s="41">
        <v>65</v>
      </c>
      <c r="AQ56" s="41">
        <v>267</v>
      </c>
      <c r="AR56" s="41"/>
      <c r="AS56" s="41"/>
      <c r="AT56" s="41"/>
      <c r="AU56" s="41">
        <f t="shared" si="101"/>
        <v>0</v>
      </c>
      <c r="AV56" s="41"/>
      <c r="AW56" s="41"/>
      <c r="AX56" s="41"/>
      <c r="AY56" s="41"/>
      <c r="AZ56" s="41"/>
      <c r="BA56" s="41"/>
      <c r="BB56" s="41"/>
      <c r="BC56" s="41">
        <f t="shared" si="60"/>
        <v>2465</v>
      </c>
      <c r="BD56" s="41">
        <f t="shared" si="61"/>
        <v>1873</v>
      </c>
      <c r="BE56" s="41">
        <f t="shared" si="62"/>
        <v>592</v>
      </c>
      <c r="BF56" s="41">
        <f t="shared" si="63"/>
        <v>116</v>
      </c>
      <c r="BG56" s="41">
        <f t="shared" si="64"/>
        <v>476</v>
      </c>
      <c r="BH56" s="41">
        <f t="shared" si="65"/>
        <v>0</v>
      </c>
      <c r="BI56" s="41">
        <f t="shared" si="66"/>
        <v>0</v>
      </c>
      <c r="BJ56" s="41">
        <f t="shared" si="67"/>
        <v>0</v>
      </c>
      <c r="BK56" s="41">
        <f t="shared" si="95"/>
        <v>2187</v>
      </c>
      <c r="BL56" s="41">
        <v>1594</v>
      </c>
      <c r="BM56" s="41">
        <f t="shared" si="102"/>
        <v>593</v>
      </c>
      <c r="BN56" s="41">
        <v>150</v>
      </c>
      <c r="BO56" s="41">
        <v>443</v>
      </c>
      <c r="BP56" s="41"/>
      <c r="BQ56" s="41"/>
      <c r="BR56" s="41"/>
      <c r="BS56" s="50"/>
      <c r="BT56" s="182"/>
      <c r="BU56" s="200"/>
      <c r="BV56" s="201">
        <f t="shared" si="103"/>
        <v>260</v>
      </c>
      <c r="BW56" s="200"/>
      <c r="BX56" s="200"/>
      <c r="BY56" s="200"/>
      <c r="BZ56" s="200"/>
      <c r="CA56" s="200"/>
      <c r="CB56" s="200"/>
      <c r="CC56" s="200"/>
      <c r="CD56" s="200"/>
      <c r="CE56" s="200"/>
      <c r="CF56" s="200"/>
      <c r="CG56" s="200"/>
      <c r="CH56" s="200"/>
      <c r="CI56" s="200"/>
      <c r="CJ56" s="200"/>
      <c r="CK56" s="200"/>
      <c r="CL56" s="200"/>
      <c r="CM56" s="200"/>
      <c r="CN56" s="200"/>
      <c r="CO56" s="200"/>
      <c r="CP56" s="200"/>
      <c r="CQ56" s="200"/>
      <c r="CR56" s="200"/>
      <c r="CS56" s="200"/>
      <c r="CT56" s="200"/>
      <c r="CU56" s="200"/>
      <c r="CV56" s="200"/>
      <c r="CW56" s="200"/>
      <c r="CX56" s="200"/>
      <c r="CY56" s="200"/>
      <c r="CZ56" s="200"/>
      <c r="DA56" s="200"/>
      <c r="DB56" s="86">
        <f t="shared" si="81"/>
        <v>3467</v>
      </c>
      <c r="DC56" s="86">
        <f t="shared" si="82"/>
        <v>3467</v>
      </c>
      <c r="DD56" s="200"/>
      <c r="DE56" s="88">
        <f t="shared" si="70"/>
        <v>3467</v>
      </c>
    </row>
    <row r="57" spans="1:109" s="13" customFormat="1" ht="24.95" hidden="1" customHeight="1" outlineLevel="1">
      <c r="A57" s="48" t="s">
        <v>414</v>
      </c>
      <c r="B57" s="49" t="s">
        <v>2900</v>
      </c>
      <c r="C57" s="50"/>
      <c r="D57" s="41">
        <f t="shared" si="49"/>
        <v>4570</v>
      </c>
      <c r="E57" s="41">
        <f t="shared" si="50"/>
        <v>3405</v>
      </c>
      <c r="F57" s="41">
        <f t="shared" si="51"/>
        <v>1165</v>
      </c>
      <c r="G57" s="41">
        <f t="shared" si="52"/>
        <v>262</v>
      </c>
      <c r="H57" s="41">
        <f t="shared" si="53"/>
        <v>903</v>
      </c>
      <c r="I57" s="41">
        <f t="shared" si="54"/>
        <v>0</v>
      </c>
      <c r="J57" s="41">
        <f t="shared" si="55"/>
        <v>0</v>
      </c>
      <c r="K57" s="41">
        <f t="shared" si="56"/>
        <v>0</v>
      </c>
      <c r="L57" s="58">
        <f t="shared" si="7"/>
        <v>983</v>
      </c>
      <c r="M57" s="58">
        <f t="shared" si="8"/>
        <v>743</v>
      </c>
      <c r="N57" s="58">
        <f t="shared" si="9"/>
        <v>240</v>
      </c>
      <c r="O57" s="41">
        <f t="shared" si="86"/>
        <v>983</v>
      </c>
      <c r="P57" s="41">
        <f t="shared" si="87"/>
        <v>743</v>
      </c>
      <c r="Q57" s="41">
        <f t="shared" si="88"/>
        <v>240</v>
      </c>
      <c r="R57" s="41">
        <f t="shared" si="89"/>
        <v>47</v>
      </c>
      <c r="S57" s="41">
        <f t="shared" si="90"/>
        <v>193</v>
      </c>
      <c r="T57" s="41">
        <f t="shared" si="91"/>
        <v>0</v>
      </c>
      <c r="U57" s="41">
        <f t="shared" si="92"/>
        <v>0</v>
      </c>
      <c r="V57" s="41">
        <f t="shared" si="93"/>
        <v>0</v>
      </c>
      <c r="W57" s="41">
        <f t="shared" si="71"/>
        <v>983</v>
      </c>
      <c r="X57" s="41">
        <v>743</v>
      </c>
      <c r="Y57" s="41">
        <f t="shared" si="99"/>
        <v>240</v>
      </c>
      <c r="Z57" s="41">
        <f>47</f>
        <v>47</v>
      </c>
      <c r="AA57" s="41">
        <f>193</f>
        <v>193</v>
      </c>
      <c r="AB57" s="41"/>
      <c r="AC57" s="41"/>
      <c r="AD57" s="41"/>
      <c r="AE57" s="41">
        <f t="shared" si="43"/>
        <v>0</v>
      </c>
      <c r="AF57" s="41"/>
      <c r="AG57" s="41">
        <f t="shared" si="58"/>
        <v>0</v>
      </c>
      <c r="AH57" s="41"/>
      <c r="AI57" s="41"/>
      <c r="AJ57" s="41"/>
      <c r="AK57" s="41"/>
      <c r="AL57" s="41"/>
      <c r="AM57" s="41">
        <f t="shared" si="94"/>
        <v>1400</v>
      </c>
      <c r="AN57" s="41">
        <v>1068</v>
      </c>
      <c r="AO57" s="41">
        <f t="shared" si="100"/>
        <v>332</v>
      </c>
      <c r="AP57" s="41">
        <v>65</v>
      </c>
      <c r="AQ57" s="41">
        <v>267</v>
      </c>
      <c r="AR57" s="41"/>
      <c r="AS57" s="41"/>
      <c r="AT57" s="41"/>
      <c r="AU57" s="41">
        <f t="shared" si="101"/>
        <v>0</v>
      </c>
      <c r="AV57" s="41"/>
      <c r="AW57" s="41"/>
      <c r="AX57" s="41"/>
      <c r="AY57" s="41"/>
      <c r="AZ57" s="41"/>
      <c r="BA57" s="41"/>
      <c r="BB57" s="41"/>
      <c r="BC57" s="41">
        <f t="shared" si="60"/>
        <v>2383</v>
      </c>
      <c r="BD57" s="41">
        <f t="shared" si="61"/>
        <v>1811</v>
      </c>
      <c r="BE57" s="41">
        <f t="shared" si="62"/>
        <v>572</v>
      </c>
      <c r="BF57" s="41">
        <f t="shared" si="63"/>
        <v>112</v>
      </c>
      <c r="BG57" s="41">
        <f t="shared" si="64"/>
        <v>460</v>
      </c>
      <c r="BH57" s="41">
        <f t="shared" si="65"/>
        <v>0</v>
      </c>
      <c r="BI57" s="41">
        <f t="shared" si="66"/>
        <v>0</v>
      </c>
      <c r="BJ57" s="41">
        <f t="shared" si="67"/>
        <v>0</v>
      </c>
      <c r="BK57" s="41">
        <f t="shared" si="95"/>
        <v>2187</v>
      </c>
      <c r="BL57" s="41">
        <v>1594</v>
      </c>
      <c r="BM57" s="41">
        <f t="shared" si="102"/>
        <v>593</v>
      </c>
      <c r="BN57" s="41">
        <v>150</v>
      </c>
      <c r="BO57" s="41">
        <v>443</v>
      </c>
      <c r="BP57" s="41"/>
      <c r="BQ57" s="41"/>
      <c r="BR57" s="41"/>
      <c r="BS57" s="50"/>
      <c r="BT57" s="182"/>
      <c r="BU57" s="200"/>
      <c r="BV57" s="201">
        <f t="shared" si="103"/>
        <v>240</v>
      </c>
      <c r="BW57" s="200"/>
      <c r="BX57" s="200"/>
      <c r="BY57" s="200"/>
      <c r="BZ57" s="200"/>
      <c r="CA57" s="200"/>
      <c r="CB57" s="200"/>
      <c r="CC57" s="200"/>
      <c r="CD57" s="200"/>
      <c r="CE57" s="200"/>
      <c r="CF57" s="200"/>
      <c r="CG57" s="200"/>
      <c r="CH57" s="200"/>
      <c r="CI57" s="200"/>
      <c r="CJ57" s="200"/>
      <c r="CK57" s="200"/>
      <c r="CL57" s="200"/>
      <c r="CM57" s="200"/>
      <c r="CN57" s="200"/>
      <c r="CO57" s="200"/>
      <c r="CP57" s="200"/>
      <c r="CQ57" s="200"/>
      <c r="CR57" s="200"/>
      <c r="CS57" s="200"/>
      <c r="CT57" s="200"/>
      <c r="CU57" s="200"/>
      <c r="CV57" s="200"/>
      <c r="CW57" s="200"/>
      <c r="CX57" s="200"/>
      <c r="CY57" s="200"/>
      <c r="CZ57" s="200"/>
      <c r="DA57" s="200"/>
      <c r="DB57" s="86">
        <f t="shared" si="81"/>
        <v>3405</v>
      </c>
      <c r="DC57" s="86">
        <f t="shared" si="82"/>
        <v>3405</v>
      </c>
      <c r="DD57" s="200"/>
      <c r="DE57" s="88">
        <f t="shared" si="70"/>
        <v>3405</v>
      </c>
    </row>
    <row r="58" spans="1:109" s="13" customFormat="1" ht="24.95" hidden="1" customHeight="1" outlineLevel="1">
      <c r="A58" s="48" t="s">
        <v>414</v>
      </c>
      <c r="B58" s="49" t="s">
        <v>2901</v>
      </c>
      <c r="C58" s="50"/>
      <c r="D58" s="41">
        <f t="shared" si="49"/>
        <v>4488</v>
      </c>
      <c r="E58" s="41">
        <f t="shared" si="50"/>
        <v>3343</v>
      </c>
      <c r="F58" s="41">
        <f t="shared" si="51"/>
        <v>1145</v>
      </c>
      <c r="G58" s="41">
        <f t="shared" si="52"/>
        <v>258</v>
      </c>
      <c r="H58" s="41">
        <f t="shared" si="53"/>
        <v>887</v>
      </c>
      <c r="I58" s="41">
        <f t="shared" si="54"/>
        <v>0</v>
      </c>
      <c r="J58" s="41">
        <f t="shared" si="55"/>
        <v>0</v>
      </c>
      <c r="K58" s="41">
        <f t="shared" si="56"/>
        <v>0</v>
      </c>
      <c r="L58" s="58">
        <f t="shared" si="7"/>
        <v>901</v>
      </c>
      <c r="M58" s="58">
        <f t="shared" si="8"/>
        <v>681</v>
      </c>
      <c r="N58" s="58">
        <f t="shared" si="9"/>
        <v>220</v>
      </c>
      <c r="O58" s="41">
        <f t="shared" si="86"/>
        <v>901</v>
      </c>
      <c r="P58" s="41">
        <f t="shared" si="87"/>
        <v>681</v>
      </c>
      <c r="Q58" s="41">
        <f t="shared" si="88"/>
        <v>220</v>
      </c>
      <c r="R58" s="41">
        <f t="shared" si="89"/>
        <v>43</v>
      </c>
      <c r="S58" s="41">
        <f t="shared" si="90"/>
        <v>177</v>
      </c>
      <c r="T58" s="41">
        <f t="shared" si="91"/>
        <v>0</v>
      </c>
      <c r="U58" s="41">
        <f t="shared" si="92"/>
        <v>0</v>
      </c>
      <c r="V58" s="41">
        <f t="shared" si="93"/>
        <v>0</v>
      </c>
      <c r="W58" s="41">
        <f t="shared" si="71"/>
        <v>901</v>
      </c>
      <c r="X58" s="41">
        <v>681</v>
      </c>
      <c r="Y58" s="41">
        <f t="shared" si="99"/>
        <v>220</v>
      </c>
      <c r="Z58" s="41">
        <f>43</f>
        <v>43</v>
      </c>
      <c r="AA58" s="41">
        <f>177</f>
        <v>177</v>
      </c>
      <c r="AB58" s="41"/>
      <c r="AC58" s="41"/>
      <c r="AD58" s="41"/>
      <c r="AE58" s="41">
        <f t="shared" si="43"/>
        <v>0</v>
      </c>
      <c r="AF58" s="41"/>
      <c r="AG58" s="41">
        <f t="shared" si="58"/>
        <v>0</v>
      </c>
      <c r="AH58" s="41"/>
      <c r="AI58" s="41"/>
      <c r="AJ58" s="41"/>
      <c r="AK58" s="41"/>
      <c r="AL58" s="41"/>
      <c r="AM58" s="41">
        <f t="shared" si="94"/>
        <v>1400</v>
      </c>
      <c r="AN58" s="41">
        <v>1068</v>
      </c>
      <c r="AO58" s="41">
        <f t="shared" si="100"/>
        <v>332</v>
      </c>
      <c r="AP58" s="41">
        <v>65</v>
      </c>
      <c r="AQ58" s="41">
        <v>267</v>
      </c>
      <c r="AR58" s="41"/>
      <c r="AS58" s="41"/>
      <c r="AT58" s="41"/>
      <c r="AU58" s="41">
        <f t="shared" si="101"/>
        <v>0</v>
      </c>
      <c r="AV58" s="41"/>
      <c r="AW58" s="41"/>
      <c r="AX58" s="41"/>
      <c r="AY58" s="41"/>
      <c r="AZ58" s="41"/>
      <c r="BA58" s="41"/>
      <c r="BB58" s="41"/>
      <c r="BC58" s="41">
        <f t="shared" si="60"/>
        <v>2301</v>
      </c>
      <c r="BD58" s="41">
        <f t="shared" si="61"/>
        <v>1749</v>
      </c>
      <c r="BE58" s="41">
        <f t="shared" si="62"/>
        <v>552</v>
      </c>
      <c r="BF58" s="41">
        <f t="shared" si="63"/>
        <v>108</v>
      </c>
      <c r="BG58" s="41">
        <f t="shared" si="64"/>
        <v>444</v>
      </c>
      <c r="BH58" s="41">
        <f t="shared" si="65"/>
        <v>0</v>
      </c>
      <c r="BI58" s="41">
        <f t="shared" si="66"/>
        <v>0</v>
      </c>
      <c r="BJ58" s="41">
        <f t="shared" si="67"/>
        <v>0</v>
      </c>
      <c r="BK58" s="41">
        <f t="shared" si="95"/>
        <v>2187</v>
      </c>
      <c r="BL58" s="41">
        <v>1594</v>
      </c>
      <c r="BM58" s="41">
        <f t="shared" si="102"/>
        <v>593</v>
      </c>
      <c r="BN58" s="41">
        <v>150</v>
      </c>
      <c r="BO58" s="41">
        <v>443</v>
      </c>
      <c r="BP58" s="41"/>
      <c r="BQ58" s="41"/>
      <c r="BR58" s="41"/>
      <c r="BS58" s="50"/>
      <c r="BT58" s="182"/>
      <c r="BU58" s="200"/>
      <c r="BV58" s="201">
        <f t="shared" si="103"/>
        <v>220</v>
      </c>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86">
        <f t="shared" si="81"/>
        <v>3343</v>
      </c>
      <c r="DC58" s="86">
        <f t="shared" si="82"/>
        <v>3343</v>
      </c>
      <c r="DD58" s="200"/>
      <c r="DE58" s="88">
        <f t="shared" si="70"/>
        <v>3343</v>
      </c>
    </row>
    <row r="59" spans="1:109" s="13" customFormat="1" ht="24.95" hidden="1" customHeight="1" outlineLevel="1">
      <c r="A59" s="48" t="s">
        <v>414</v>
      </c>
      <c r="B59" s="49" t="s">
        <v>2902</v>
      </c>
      <c r="C59" s="50"/>
      <c r="D59" s="41">
        <f t="shared" si="49"/>
        <v>4407</v>
      </c>
      <c r="E59" s="41">
        <f t="shared" si="50"/>
        <v>3282</v>
      </c>
      <c r="F59" s="41">
        <f t="shared" si="51"/>
        <v>1125</v>
      </c>
      <c r="G59" s="41">
        <f t="shared" si="52"/>
        <v>254</v>
      </c>
      <c r="H59" s="41">
        <f t="shared" si="53"/>
        <v>871</v>
      </c>
      <c r="I59" s="41">
        <f t="shared" si="54"/>
        <v>0</v>
      </c>
      <c r="J59" s="41">
        <f t="shared" si="55"/>
        <v>0</v>
      </c>
      <c r="K59" s="41">
        <f t="shared" si="56"/>
        <v>0</v>
      </c>
      <c r="L59" s="58">
        <f t="shared" si="7"/>
        <v>820</v>
      </c>
      <c r="M59" s="58">
        <f t="shared" si="8"/>
        <v>620</v>
      </c>
      <c r="N59" s="58">
        <f t="shared" si="9"/>
        <v>200</v>
      </c>
      <c r="O59" s="41">
        <f t="shared" si="86"/>
        <v>820</v>
      </c>
      <c r="P59" s="41">
        <f t="shared" si="87"/>
        <v>620</v>
      </c>
      <c r="Q59" s="41">
        <f t="shared" si="88"/>
        <v>200</v>
      </c>
      <c r="R59" s="41">
        <f t="shared" si="89"/>
        <v>39</v>
      </c>
      <c r="S59" s="41">
        <f t="shared" si="90"/>
        <v>161</v>
      </c>
      <c r="T59" s="41">
        <f t="shared" si="91"/>
        <v>0</v>
      </c>
      <c r="U59" s="41">
        <f t="shared" si="92"/>
        <v>0</v>
      </c>
      <c r="V59" s="41">
        <f t="shared" si="93"/>
        <v>0</v>
      </c>
      <c r="W59" s="41">
        <f t="shared" si="71"/>
        <v>820</v>
      </c>
      <c r="X59" s="41">
        <v>620</v>
      </c>
      <c r="Y59" s="41">
        <f t="shared" si="99"/>
        <v>200</v>
      </c>
      <c r="Z59" s="41">
        <f>39</f>
        <v>39</v>
      </c>
      <c r="AA59" s="41">
        <f>161</f>
        <v>161</v>
      </c>
      <c r="AB59" s="41"/>
      <c r="AC59" s="41"/>
      <c r="AD59" s="41"/>
      <c r="AE59" s="41">
        <f t="shared" ref="AE59:AE90" si="104">SUM(AF59:AG59)</f>
        <v>0</v>
      </c>
      <c r="AF59" s="41"/>
      <c r="AG59" s="41">
        <f t="shared" si="58"/>
        <v>0</v>
      </c>
      <c r="AH59" s="41"/>
      <c r="AI59" s="41"/>
      <c r="AJ59" s="41"/>
      <c r="AK59" s="41"/>
      <c r="AL59" s="41"/>
      <c r="AM59" s="41">
        <f t="shared" si="94"/>
        <v>1400</v>
      </c>
      <c r="AN59" s="41">
        <v>1068</v>
      </c>
      <c r="AO59" s="41">
        <f t="shared" si="100"/>
        <v>332</v>
      </c>
      <c r="AP59" s="41">
        <v>65</v>
      </c>
      <c r="AQ59" s="41">
        <v>267</v>
      </c>
      <c r="AR59" s="41"/>
      <c r="AS59" s="41"/>
      <c r="AT59" s="41"/>
      <c r="AU59" s="41">
        <f t="shared" si="101"/>
        <v>0</v>
      </c>
      <c r="AV59" s="41"/>
      <c r="AW59" s="41"/>
      <c r="AX59" s="41"/>
      <c r="AY59" s="41"/>
      <c r="AZ59" s="41"/>
      <c r="BA59" s="41"/>
      <c r="BB59" s="41"/>
      <c r="BC59" s="41">
        <f t="shared" si="60"/>
        <v>2220</v>
      </c>
      <c r="BD59" s="41">
        <f t="shared" si="61"/>
        <v>1688</v>
      </c>
      <c r="BE59" s="41">
        <f t="shared" si="62"/>
        <v>532</v>
      </c>
      <c r="BF59" s="41">
        <f t="shared" si="63"/>
        <v>104</v>
      </c>
      <c r="BG59" s="41">
        <f t="shared" si="64"/>
        <v>428</v>
      </c>
      <c r="BH59" s="41">
        <f t="shared" si="65"/>
        <v>0</v>
      </c>
      <c r="BI59" s="41">
        <f t="shared" si="66"/>
        <v>0</v>
      </c>
      <c r="BJ59" s="41">
        <f t="shared" si="67"/>
        <v>0</v>
      </c>
      <c r="BK59" s="41">
        <f t="shared" si="95"/>
        <v>2187</v>
      </c>
      <c r="BL59" s="41">
        <v>1594</v>
      </c>
      <c r="BM59" s="41">
        <f t="shared" si="102"/>
        <v>593</v>
      </c>
      <c r="BN59" s="41">
        <v>150</v>
      </c>
      <c r="BO59" s="41">
        <v>443</v>
      </c>
      <c r="BP59" s="41"/>
      <c r="BQ59" s="41"/>
      <c r="BR59" s="41"/>
      <c r="BS59" s="50"/>
      <c r="BT59" s="182"/>
      <c r="BU59" s="200"/>
      <c r="BV59" s="201">
        <f t="shared" si="103"/>
        <v>200</v>
      </c>
      <c r="BW59" s="200"/>
      <c r="BX59" s="200"/>
      <c r="BY59" s="200"/>
      <c r="BZ59" s="200"/>
      <c r="CA59" s="200"/>
      <c r="CB59" s="200"/>
      <c r="CC59" s="200"/>
      <c r="CD59" s="200"/>
      <c r="CE59" s="200"/>
      <c r="CF59" s="200"/>
      <c r="CG59" s="200"/>
      <c r="CH59" s="200"/>
      <c r="CI59" s="200"/>
      <c r="CJ59" s="200"/>
      <c r="CK59" s="200"/>
      <c r="CL59" s="200"/>
      <c r="CM59" s="200"/>
      <c r="CN59" s="200"/>
      <c r="CO59" s="200"/>
      <c r="CP59" s="200"/>
      <c r="CQ59" s="200"/>
      <c r="CR59" s="200"/>
      <c r="CS59" s="200"/>
      <c r="CT59" s="200"/>
      <c r="CU59" s="200"/>
      <c r="CV59" s="200"/>
      <c r="CW59" s="200"/>
      <c r="CX59" s="200"/>
      <c r="CY59" s="200"/>
      <c r="CZ59" s="200"/>
      <c r="DA59" s="200"/>
      <c r="DB59" s="86">
        <f t="shared" si="81"/>
        <v>3282</v>
      </c>
      <c r="DC59" s="86">
        <f t="shared" si="82"/>
        <v>3282</v>
      </c>
      <c r="DD59" s="200"/>
      <c r="DE59" s="88">
        <f t="shared" si="70"/>
        <v>3282</v>
      </c>
    </row>
    <row r="60" spans="1:109" s="13" customFormat="1" ht="24.95" hidden="1" customHeight="1" outlineLevel="1">
      <c r="A60" s="48" t="s">
        <v>414</v>
      </c>
      <c r="B60" s="49" t="s">
        <v>2903</v>
      </c>
      <c r="C60" s="50"/>
      <c r="D60" s="41">
        <f t="shared" si="49"/>
        <v>4652</v>
      </c>
      <c r="E60" s="41">
        <f t="shared" si="50"/>
        <v>3467</v>
      </c>
      <c r="F60" s="41">
        <f t="shared" si="51"/>
        <v>1185</v>
      </c>
      <c r="G60" s="41">
        <f t="shared" si="52"/>
        <v>266</v>
      </c>
      <c r="H60" s="41">
        <f t="shared" si="53"/>
        <v>919</v>
      </c>
      <c r="I60" s="41">
        <f t="shared" si="54"/>
        <v>0</v>
      </c>
      <c r="J60" s="41">
        <f t="shared" si="55"/>
        <v>0</v>
      </c>
      <c r="K60" s="41">
        <f t="shared" si="56"/>
        <v>0</v>
      </c>
      <c r="L60" s="58">
        <f t="shared" si="7"/>
        <v>1065</v>
      </c>
      <c r="M60" s="58">
        <f t="shared" si="8"/>
        <v>805</v>
      </c>
      <c r="N60" s="58">
        <f t="shared" si="9"/>
        <v>260</v>
      </c>
      <c r="O60" s="41">
        <f t="shared" si="86"/>
        <v>1065</v>
      </c>
      <c r="P60" s="41">
        <f t="shared" si="87"/>
        <v>805</v>
      </c>
      <c r="Q60" s="41">
        <f t="shared" si="88"/>
        <v>260</v>
      </c>
      <c r="R60" s="41">
        <f t="shared" si="89"/>
        <v>51</v>
      </c>
      <c r="S60" s="41">
        <f t="shared" si="90"/>
        <v>209</v>
      </c>
      <c r="T60" s="41">
        <f t="shared" si="91"/>
        <v>0</v>
      </c>
      <c r="U60" s="41">
        <f t="shared" si="92"/>
        <v>0</v>
      </c>
      <c r="V60" s="41">
        <f t="shared" si="93"/>
        <v>0</v>
      </c>
      <c r="W60" s="41">
        <f t="shared" si="71"/>
        <v>1065</v>
      </c>
      <c r="X60" s="41">
        <v>805</v>
      </c>
      <c r="Y60" s="41">
        <f t="shared" si="99"/>
        <v>260</v>
      </c>
      <c r="Z60" s="41">
        <f>51</f>
        <v>51</v>
      </c>
      <c r="AA60" s="41">
        <f>209</f>
        <v>209</v>
      </c>
      <c r="AB60" s="41"/>
      <c r="AC60" s="41"/>
      <c r="AD60" s="41"/>
      <c r="AE60" s="41">
        <f t="shared" si="104"/>
        <v>0</v>
      </c>
      <c r="AF60" s="41"/>
      <c r="AG60" s="41">
        <f t="shared" si="58"/>
        <v>0</v>
      </c>
      <c r="AH60" s="41"/>
      <c r="AI60" s="41"/>
      <c r="AJ60" s="41"/>
      <c r="AK60" s="41"/>
      <c r="AL60" s="41"/>
      <c r="AM60" s="41">
        <f t="shared" si="94"/>
        <v>1400</v>
      </c>
      <c r="AN60" s="41">
        <v>1068</v>
      </c>
      <c r="AO60" s="41">
        <f t="shared" si="100"/>
        <v>332</v>
      </c>
      <c r="AP60" s="41">
        <v>65</v>
      </c>
      <c r="AQ60" s="41">
        <v>267</v>
      </c>
      <c r="AR60" s="41"/>
      <c r="AS60" s="41"/>
      <c r="AT60" s="41"/>
      <c r="AU60" s="41">
        <f t="shared" si="101"/>
        <v>0</v>
      </c>
      <c r="AV60" s="41"/>
      <c r="AW60" s="41"/>
      <c r="AX60" s="41"/>
      <c r="AY60" s="41"/>
      <c r="AZ60" s="41"/>
      <c r="BA60" s="41"/>
      <c r="BB60" s="41"/>
      <c r="BC60" s="41">
        <f t="shared" si="60"/>
        <v>2465</v>
      </c>
      <c r="BD60" s="41">
        <f t="shared" si="61"/>
        <v>1873</v>
      </c>
      <c r="BE60" s="41">
        <f t="shared" si="62"/>
        <v>592</v>
      </c>
      <c r="BF60" s="41">
        <f t="shared" si="63"/>
        <v>116</v>
      </c>
      <c r="BG60" s="41">
        <f t="shared" si="64"/>
        <v>476</v>
      </c>
      <c r="BH60" s="41">
        <f t="shared" si="65"/>
        <v>0</v>
      </c>
      <c r="BI60" s="41">
        <f t="shared" si="66"/>
        <v>0</v>
      </c>
      <c r="BJ60" s="41">
        <f t="shared" si="67"/>
        <v>0</v>
      </c>
      <c r="BK60" s="41">
        <f t="shared" si="95"/>
        <v>2187</v>
      </c>
      <c r="BL60" s="41">
        <v>1594</v>
      </c>
      <c r="BM60" s="41">
        <f t="shared" si="102"/>
        <v>593</v>
      </c>
      <c r="BN60" s="41">
        <v>150</v>
      </c>
      <c r="BO60" s="41">
        <v>443</v>
      </c>
      <c r="BP60" s="41"/>
      <c r="BQ60" s="41"/>
      <c r="BR60" s="41"/>
      <c r="BS60" s="50"/>
      <c r="BT60" s="182"/>
      <c r="BU60" s="200"/>
      <c r="BV60" s="201">
        <f t="shared" si="103"/>
        <v>260</v>
      </c>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86">
        <f t="shared" si="81"/>
        <v>3467</v>
      </c>
      <c r="DC60" s="86">
        <f t="shared" si="82"/>
        <v>3467</v>
      </c>
      <c r="DD60" s="200"/>
      <c r="DE60" s="88">
        <f t="shared" si="70"/>
        <v>3467</v>
      </c>
    </row>
    <row r="61" spans="1:109" s="13" customFormat="1" ht="24.95" hidden="1" customHeight="1" outlineLevel="1">
      <c r="A61" s="48" t="s">
        <v>414</v>
      </c>
      <c r="B61" s="49" t="s">
        <v>2904</v>
      </c>
      <c r="C61" s="50"/>
      <c r="D61" s="41">
        <f t="shared" si="49"/>
        <v>4734</v>
      </c>
      <c r="E61" s="41">
        <f t="shared" si="50"/>
        <v>3529</v>
      </c>
      <c r="F61" s="41">
        <f t="shared" si="51"/>
        <v>1205</v>
      </c>
      <c r="G61" s="41">
        <f t="shared" si="52"/>
        <v>270</v>
      </c>
      <c r="H61" s="41">
        <f t="shared" si="53"/>
        <v>935</v>
      </c>
      <c r="I61" s="41">
        <f t="shared" si="54"/>
        <v>0</v>
      </c>
      <c r="J61" s="41">
        <f t="shared" si="55"/>
        <v>0</v>
      </c>
      <c r="K61" s="41">
        <f t="shared" si="56"/>
        <v>0</v>
      </c>
      <c r="L61" s="58">
        <f t="shared" si="7"/>
        <v>1147</v>
      </c>
      <c r="M61" s="58">
        <f t="shared" si="8"/>
        <v>867</v>
      </c>
      <c r="N61" s="58">
        <f t="shared" si="9"/>
        <v>280</v>
      </c>
      <c r="O61" s="41">
        <f t="shared" si="86"/>
        <v>1147</v>
      </c>
      <c r="P61" s="41">
        <f t="shared" si="87"/>
        <v>867</v>
      </c>
      <c r="Q61" s="41">
        <f t="shared" si="88"/>
        <v>280</v>
      </c>
      <c r="R61" s="41">
        <f t="shared" si="89"/>
        <v>55</v>
      </c>
      <c r="S61" s="41">
        <f t="shared" si="90"/>
        <v>225</v>
      </c>
      <c r="T61" s="41">
        <f t="shared" si="91"/>
        <v>0</v>
      </c>
      <c r="U61" s="41">
        <f t="shared" si="92"/>
        <v>0</v>
      </c>
      <c r="V61" s="41">
        <f t="shared" si="93"/>
        <v>0</v>
      </c>
      <c r="W61" s="41">
        <f t="shared" si="71"/>
        <v>1147</v>
      </c>
      <c r="X61" s="41">
        <v>867</v>
      </c>
      <c r="Y61" s="41">
        <f t="shared" si="99"/>
        <v>280</v>
      </c>
      <c r="Z61" s="41">
        <f>55</f>
        <v>55</v>
      </c>
      <c r="AA61" s="41">
        <f>225</f>
        <v>225</v>
      </c>
      <c r="AB61" s="41"/>
      <c r="AC61" s="41"/>
      <c r="AD61" s="41"/>
      <c r="AE61" s="41">
        <f t="shared" si="104"/>
        <v>0</v>
      </c>
      <c r="AF61" s="41"/>
      <c r="AG61" s="41">
        <f t="shared" si="58"/>
        <v>0</v>
      </c>
      <c r="AH61" s="41"/>
      <c r="AI61" s="41"/>
      <c r="AJ61" s="41"/>
      <c r="AK61" s="41"/>
      <c r="AL61" s="41"/>
      <c r="AM61" s="41">
        <f t="shared" si="94"/>
        <v>1400</v>
      </c>
      <c r="AN61" s="41">
        <v>1068</v>
      </c>
      <c r="AO61" s="41">
        <f t="shared" si="100"/>
        <v>332</v>
      </c>
      <c r="AP61" s="41">
        <v>65</v>
      </c>
      <c r="AQ61" s="41">
        <v>267</v>
      </c>
      <c r="AR61" s="41"/>
      <c r="AS61" s="41"/>
      <c r="AT61" s="41"/>
      <c r="AU61" s="41">
        <f t="shared" si="101"/>
        <v>0</v>
      </c>
      <c r="AV61" s="41"/>
      <c r="AW61" s="41"/>
      <c r="AX61" s="41"/>
      <c r="AY61" s="41"/>
      <c r="AZ61" s="41"/>
      <c r="BA61" s="41"/>
      <c r="BB61" s="41"/>
      <c r="BC61" s="41">
        <f t="shared" si="60"/>
        <v>2547</v>
      </c>
      <c r="BD61" s="41">
        <f t="shared" si="61"/>
        <v>1935</v>
      </c>
      <c r="BE61" s="41">
        <f t="shared" si="62"/>
        <v>612</v>
      </c>
      <c r="BF61" s="41">
        <f t="shared" si="63"/>
        <v>120</v>
      </c>
      <c r="BG61" s="41">
        <f t="shared" si="64"/>
        <v>492</v>
      </c>
      <c r="BH61" s="41">
        <f t="shared" si="65"/>
        <v>0</v>
      </c>
      <c r="BI61" s="41">
        <f t="shared" si="66"/>
        <v>0</v>
      </c>
      <c r="BJ61" s="41">
        <f t="shared" si="67"/>
        <v>0</v>
      </c>
      <c r="BK61" s="41">
        <f t="shared" si="95"/>
        <v>2187</v>
      </c>
      <c r="BL61" s="41">
        <v>1594</v>
      </c>
      <c r="BM61" s="41">
        <f t="shared" si="102"/>
        <v>593</v>
      </c>
      <c r="BN61" s="41">
        <v>150</v>
      </c>
      <c r="BO61" s="41">
        <v>443</v>
      </c>
      <c r="BP61" s="41"/>
      <c r="BQ61" s="41"/>
      <c r="BR61" s="41"/>
      <c r="BS61" s="50"/>
      <c r="BT61" s="182"/>
      <c r="BU61" s="200"/>
      <c r="BV61" s="201">
        <f t="shared" si="103"/>
        <v>280</v>
      </c>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86">
        <f t="shared" si="81"/>
        <v>3529</v>
      </c>
      <c r="DC61" s="86">
        <f t="shared" si="82"/>
        <v>3529</v>
      </c>
      <c r="DD61" s="200"/>
      <c r="DE61" s="88">
        <f t="shared" si="70"/>
        <v>3529</v>
      </c>
    </row>
    <row r="62" spans="1:109" s="13" customFormat="1" ht="24.95" hidden="1" customHeight="1" outlineLevel="1">
      <c r="A62" s="48" t="s">
        <v>414</v>
      </c>
      <c r="B62" s="49" t="s">
        <v>2905</v>
      </c>
      <c r="C62" s="50"/>
      <c r="D62" s="41">
        <f t="shared" si="49"/>
        <v>4978</v>
      </c>
      <c r="E62" s="41">
        <f t="shared" si="50"/>
        <v>3715</v>
      </c>
      <c r="F62" s="41">
        <f t="shared" si="51"/>
        <v>1263</v>
      </c>
      <c r="G62" s="41">
        <f t="shared" si="52"/>
        <v>281</v>
      </c>
      <c r="H62" s="41">
        <f t="shared" si="53"/>
        <v>982</v>
      </c>
      <c r="I62" s="41">
        <f t="shared" si="54"/>
        <v>0</v>
      </c>
      <c r="J62" s="41">
        <f t="shared" si="55"/>
        <v>0</v>
      </c>
      <c r="K62" s="41">
        <f t="shared" si="56"/>
        <v>0</v>
      </c>
      <c r="L62" s="58">
        <f t="shared" si="7"/>
        <v>1391</v>
      </c>
      <c r="M62" s="58">
        <f t="shared" si="8"/>
        <v>1053</v>
      </c>
      <c r="N62" s="58">
        <f t="shared" si="9"/>
        <v>338</v>
      </c>
      <c r="O62" s="41">
        <f t="shared" si="86"/>
        <v>1391</v>
      </c>
      <c r="P62" s="41">
        <f t="shared" si="87"/>
        <v>1053</v>
      </c>
      <c r="Q62" s="41">
        <f t="shared" si="88"/>
        <v>338</v>
      </c>
      <c r="R62" s="41">
        <f t="shared" si="89"/>
        <v>66</v>
      </c>
      <c r="S62" s="41">
        <f t="shared" si="90"/>
        <v>272</v>
      </c>
      <c r="T62" s="41">
        <f t="shared" si="91"/>
        <v>0</v>
      </c>
      <c r="U62" s="41">
        <f t="shared" si="92"/>
        <v>0</v>
      </c>
      <c r="V62" s="41">
        <f t="shared" si="93"/>
        <v>0</v>
      </c>
      <c r="W62" s="41">
        <f t="shared" si="71"/>
        <v>1391</v>
      </c>
      <c r="X62" s="41">
        <v>1053</v>
      </c>
      <c r="Y62" s="41">
        <f t="shared" si="99"/>
        <v>338</v>
      </c>
      <c r="Z62" s="41">
        <f>66</f>
        <v>66</v>
      </c>
      <c r="AA62" s="41">
        <f>272</f>
        <v>272</v>
      </c>
      <c r="AB62" s="41"/>
      <c r="AC62" s="41"/>
      <c r="AD62" s="41"/>
      <c r="AE62" s="41">
        <f t="shared" si="104"/>
        <v>0</v>
      </c>
      <c r="AF62" s="41"/>
      <c r="AG62" s="41">
        <f t="shared" si="58"/>
        <v>0</v>
      </c>
      <c r="AH62" s="41"/>
      <c r="AI62" s="41"/>
      <c r="AJ62" s="41"/>
      <c r="AK62" s="41"/>
      <c r="AL62" s="41"/>
      <c r="AM62" s="41">
        <f t="shared" si="94"/>
        <v>1400</v>
      </c>
      <c r="AN62" s="41">
        <v>1068</v>
      </c>
      <c r="AO62" s="41">
        <f t="shared" si="100"/>
        <v>332</v>
      </c>
      <c r="AP62" s="41">
        <v>65</v>
      </c>
      <c r="AQ62" s="41">
        <v>267</v>
      </c>
      <c r="AR62" s="41"/>
      <c r="AS62" s="41"/>
      <c r="AT62" s="41"/>
      <c r="AU62" s="41">
        <f t="shared" si="101"/>
        <v>0</v>
      </c>
      <c r="AV62" s="41"/>
      <c r="AW62" s="41"/>
      <c r="AX62" s="41"/>
      <c r="AY62" s="41"/>
      <c r="AZ62" s="41"/>
      <c r="BA62" s="41"/>
      <c r="BB62" s="41"/>
      <c r="BC62" s="41">
        <f t="shared" si="60"/>
        <v>2791</v>
      </c>
      <c r="BD62" s="41">
        <f t="shared" si="61"/>
        <v>2121</v>
      </c>
      <c r="BE62" s="41">
        <f t="shared" si="62"/>
        <v>670</v>
      </c>
      <c r="BF62" s="41">
        <f t="shared" si="63"/>
        <v>131</v>
      </c>
      <c r="BG62" s="41">
        <f t="shared" si="64"/>
        <v>539</v>
      </c>
      <c r="BH62" s="41">
        <f t="shared" si="65"/>
        <v>0</v>
      </c>
      <c r="BI62" s="41">
        <f t="shared" si="66"/>
        <v>0</v>
      </c>
      <c r="BJ62" s="41">
        <f t="shared" si="67"/>
        <v>0</v>
      </c>
      <c r="BK62" s="41">
        <f t="shared" si="95"/>
        <v>2187</v>
      </c>
      <c r="BL62" s="41">
        <v>1594</v>
      </c>
      <c r="BM62" s="41">
        <f t="shared" si="102"/>
        <v>593</v>
      </c>
      <c r="BN62" s="41">
        <v>150</v>
      </c>
      <c r="BO62" s="41">
        <v>443</v>
      </c>
      <c r="BP62" s="41"/>
      <c r="BQ62" s="41"/>
      <c r="BR62" s="41"/>
      <c r="BS62" s="50"/>
      <c r="BT62" s="182"/>
      <c r="BU62" s="200"/>
      <c r="BV62" s="201">
        <f t="shared" si="103"/>
        <v>338</v>
      </c>
      <c r="BW62" s="200"/>
      <c r="BX62" s="200"/>
      <c r="BY62" s="200"/>
      <c r="BZ62" s="200"/>
      <c r="CA62" s="200"/>
      <c r="CB62" s="200"/>
      <c r="CC62" s="200"/>
      <c r="CD62" s="200"/>
      <c r="CE62" s="200"/>
      <c r="CF62" s="200"/>
      <c r="CG62" s="200"/>
      <c r="CH62" s="200"/>
      <c r="CI62" s="200"/>
      <c r="CJ62" s="200"/>
      <c r="CK62" s="200"/>
      <c r="CL62" s="200"/>
      <c r="CM62" s="200"/>
      <c r="CN62" s="200"/>
      <c r="CO62" s="200"/>
      <c r="CP62" s="200"/>
      <c r="CQ62" s="200"/>
      <c r="CR62" s="200"/>
      <c r="CS62" s="200"/>
      <c r="CT62" s="200"/>
      <c r="CU62" s="200"/>
      <c r="CV62" s="200"/>
      <c r="CW62" s="200"/>
      <c r="CX62" s="200"/>
      <c r="CY62" s="200"/>
      <c r="CZ62" s="200"/>
      <c r="DA62" s="200"/>
      <c r="DB62" s="86">
        <f t="shared" si="81"/>
        <v>3715</v>
      </c>
      <c r="DC62" s="86">
        <f t="shared" si="82"/>
        <v>3715</v>
      </c>
      <c r="DD62" s="200"/>
      <c r="DE62" s="88">
        <f t="shared" si="70"/>
        <v>3715</v>
      </c>
    </row>
    <row r="63" spans="1:109" s="13" customFormat="1" ht="24.95" hidden="1" customHeight="1" outlineLevel="1">
      <c r="A63" s="48" t="s">
        <v>414</v>
      </c>
      <c r="B63" s="49" t="s">
        <v>661</v>
      </c>
      <c r="C63" s="50"/>
      <c r="D63" s="41">
        <f t="shared" ref="D63:D94" si="105">BC63+BK63</f>
        <v>1310</v>
      </c>
      <c r="E63" s="41">
        <f t="shared" ref="E63:E94" si="106">BD63+BL63</f>
        <v>991</v>
      </c>
      <c r="F63" s="41">
        <f t="shared" ref="F63:F94" si="107">BE63+BM63</f>
        <v>319</v>
      </c>
      <c r="G63" s="41">
        <f t="shared" ref="G63:G94" si="108">BF63+BN63</f>
        <v>62</v>
      </c>
      <c r="H63" s="41">
        <f t="shared" ref="H63:H94" si="109">BG63+BO63</f>
        <v>257</v>
      </c>
      <c r="I63" s="41">
        <f t="shared" ref="I63:I94" si="110">BH63+BP63</f>
        <v>0</v>
      </c>
      <c r="J63" s="41">
        <f t="shared" ref="J63:J94" si="111">BI63+BQ63</f>
        <v>0</v>
      </c>
      <c r="K63" s="41">
        <f t="shared" ref="K63:K94" si="112">BJ63+BR63</f>
        <v>0</v>
      </c>
      <c r="L63" s="58">
        <f t="shared" si="7"/>
        <v>1310</v>
      </c>
      <c r="M63" s="58">
        <f t="shared" si="8"/>
        <v>991</v>
      </c>
      <c r="N63" s="58">
        <f t="shared" si="9"/>
        <v>319</v>
      </c>
      <c r="O63" s="41">
        <f t="shared" si="86"/>
        <v>1310</v>
      </c>
      <c r="P63" s="41">
        <f t="shared" si="87"/>
        <v>991</v>
      </c>
      <c r="Q63" s="41">
        <f t="shared" si="88"/>
        <v>319</v>
      </c>
      <c r="R63" s="41">
        <f t="shared" si="89"/>
        <v>62</v>
      </c>
      <c r="S63" s="41">
        <f t="shared" si="90"/>
        <v>257</v>
      </c>
      <c r="T63" s="41">
        <f t="shared" si="91"/>
        <v>0</v>
      </c>
      <c r="U63" s="41">
        <f t="shared" si="92"/>
        <v>0</v>
      </c>
      <c r="V63" s="41">
        <f t="shared" si="93"/>
        <v>0</v>
      </c>
      <c r="W63" s="41">
        <f t="shared" si="71"/>
        <v>1310</v>
      </c>
      <c r="X63" s="41">
        <v>991</v>
      </c>
      <c r="Y63" s="41">
        <f t="shared" si="99"/>
        <v>319</v>
      </c>
      <c r="Z63" s="41">
        <v>62</v>
      </c>
      <c r="AA63" s="41">
        <v>257</v>
      </c>
      <c r="AB63" s="41"/>
      <c r="AC63" s="41"/>
      <c r="AD63" s="41"/>
      <c r="AE63" s="41">
        <f t="shared" si="104"/>
        <v>0</v>
      </c>
      <c r="AF63" s="41"/>
      <c r="AG63" s="41">
        <f t="shared" ref="AG63:AG94" si="113">SUM(AH63:AL63)</f>
        <v>0</v>
      </c>
      <c r="AH63" s="41"/>
      <c r="AI63" s="41"/>
      <c r="AJ63" s="41"/>
      <c r="AK63" s="41"/>
      <c r="AL63" s="41"/>
      <c r="AM63" s="41"/>
      <c r="AN63" s="41"/>
      <c r="AO63" s="41"/>
      <c r="AP63" s="41"/>
      <c r="AQ63" s="41"/>
      <c r="AR63" s="41"/>
      <c r="AS63" s="41"/>
      <c r="AT63" s="41"/>
      <c r="AU63" s="41"/>
      <c r="AV63" s="41"/>
      <c r="AW63" s="41"/>
      <c r="AX63" s="41"/>
      <c r="AY63" s="41"/>
      <c r="AZ63" s="41"/>
      <c r="BA63" s="41"/>
      <c r="BB63" s="41"/>
      <c r="BC63" s="41">
        <f t="shared" ref="BC63:BC94" si="114">W63+AE63+AM63+AU63</f>
        <v>1310</v>
      </c>
      <c r="BD63" s="41">
        <f t="shared" ref="BD63:BD94" si="115">X63+AF63+AN63+AV63</f>
        <v>991</v>
      </c>
      <c r="BE63" s="41">
        <f t="shared" ref="BE63:BE94" si="116">Y63+AG63+AO63+AW63</f>
        <v>319</v>
      </c>
      <c r="BF63" s="41">
        <f t="shared" ref="BF63:BF94" si="117">Z63+AH63+AP63+AX63</f>
        <v>62</v>
      </c>
      <c r="BG63" s="41">
        <f t="shared" ref="BG63:BG94" si="118">AA63+AI63+AQ63+AY63</f>
        <v>257</v>
      </c>
      <c r="BH63" s="41">
        <f t="shared" ref="BH63:BH94" si="119">AB63+AJ63+AR63+AZ63</f>
        <v>0</v>
      </c>
      <c r="BI63" s="41">
        <f t="shared" ref="BI63:BI94" si="120">AC63+AK63+AS63+BA63</f>
        <v>0</v>
      </c>
      <c r="BJ63" s="41">
        <f t="shared" ref="BJ63:BJ94" si="121">AD63+AL63+AT63+BB63</f>
        <v>0</v>
      </c>
      <c r="BK63" s="41"/>
      <c r="BL63" s="41"/>
      <c r="BM63" s="41">
        <f t="shared" si="102"/>
        <v>0</v>
      </c>
      <c r="BN63" s="41"/>
      <c r="BO63" s="41"/>
      <c r="BP63" s="41"/>
      <c r="BQ63" s="41"/>
      <c r="BR63" s="41"/>
      <c r="BS63" s="50"/>
      <c r="BT63" s="182"/>
      <c r="BU63" s="200"/>
      <c r="BV63" s="201">
        <f t="shared" si="103"/>
        <v>319</v>
      </c>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c r="CT63" s="200"/>
      <c r="CU63" s="200"/>
      <c r="CV63" s="200"/>
      <c r="CW63" s="200"/>
      <c r="CX63" s="200"/>
      <c r="CY63" s="200"/>
      <c r="CZ63" s="200"/>
      <c r="DA63" s="200"/>
      <c r="DB63" s="86">
        <f t="shared" si="81"/>
        <v>991</v>
      </c>
      <c r="DC63" s="86">
        <f t="shared" si="82"/>
        <v>991</v>
      </c>
      <c r="DD63" s="200"/>
      <c r="DE63" s="88">
        <f t="shared" ref="DE63:DE94" si="122">BD63+BL63</f>
        <v>991</v>
      </c>
    </row>
    <row r="64" spans="1:109" s="13" customFormat="1" ht="24.95" hidden="1" customHeight="1" outlineLevel="1">
      <c r="A64" s="48" t="s">
        <v>414</v>
      </c>
      <c r="B64" s="49" t="s">
        <v>2906</v>
      </c>
      <c r="C64" s="50"/>
      <c r="D64" s="41">
        <f t="shared" si="105"/>
        <v>1472</v>
      </c>
      <c r="E64" s="41">
        <f t="shared" si="106"/>
        <v>1115</v>
      </c>
      <c r="F64" s="41">
        <f t="shared" si="107"/>
        <v>357</v>
      </c>
      <c r="G64" s="41">
        <f t="shared" si="108"/>
        <v>69</v>
      </c>
      <c r="H64" s="41">
        <f t="shared" si="109"/>
        <v>288</v>
      </c>
      <c r="I64" s="41">
        <f t="shared" si="110"/>
        <v>0</v>
      </c>
      <c r="J64" s="41">
        <f t="shared" si="111"/>
        <v>0</v>
      </c>
      <c r="K64" s="41">
        <f t="shared" si="112"/>
        <v>0</v>
      </c>
      <c r="L64" s="58">
        <f t="shared" si="7"/>
        <v>1472</v>
      </c>
      <c r="M64" s="58">
        <f t="shared" si="8"/>
        <v>1115</v>
      </c>
      <c r="N64" s="58">
        <f t="shared" si="9"/>
        <v>357</v>
      </c>
      <c r="O64" s="41">
        <f t="shared" si="86"/>
        <v>1472</v>
      </c>
      <c r="P64" s="41">
        <f t="shared" si="87"/>
        <v>1115</v>
      </c>
      <c r="Q64" s="41">
        <f t="shared" si="88"/>
        <v>357</v>
      </c>
      <c r="R64" s="41">
        <f t="shared" si="89"/>
        <v>69</v>
      </c>
      <c r="S64" s="41">
        <f t="shared" si="90"/>
        <v>288</v>
      </c>
      <c r="T64" s="41">
        <f t="shared" si="91"/>
        <v>0</v>
      </c>
      <c r="U64" s="41">
        <f t="shared" si="92"/>
        <v>0</v>
      </c>
      <c r="V64" s="41">
        <f t="shared" si="93"/>
        <v>0</v>
      </c>
      <c r="W64" s="41">
        <f t="shared" ref="W64:W95" si="123">SUM(X64:Y64)</f>
        <v>1472</v>
      </c>
      <c r="X64" s="41">
        <v>1115</v>
      </c>
      <c r="Y64" s="41">
        <f t="shared" si="99"/>
        <v>357</v>
      </c>
      <c r="Z64" s="41">
        <v>69</v>
      </c>
      <c r="AA64" s="41">
        <v>288</v>
      </c>
      <c r="AB64" s="41"/>
      <c r="AC64" s="41"/>
      <c r="AD64" s="41"/>
      <c r="AE64" s="41">
        <f t="shared" si="104"/>
        <v>0</v>
      </c>
      <c r="AF64" s="41"/>
      <c r="AG64" s="41">
        <f t="shared" si="113"/>
        <v>0</v>
      </c>
      <c r="AH64" s="41"/>
      <c r="AI64" s="41"/>
      <c r="AJ64" s="41"/>
      <c r="AK64" s="41"/>
      <c r="AL64" s="41"/>
      <c r="AM64" s="41"/>
      <c r="AN64" s="41"/>
      <c r="AO64" s="41"/>
      <c r="AP64" s="41"/>
      <c r="AQ64" s="41"/>
      <c r="AR64" s="41"/>
      <c r="AS64" s="41"/>
      <c r="AT64" s="41"/>
      <c r="AU64" s="41"/>
      <c r="AV64" s="41"/>
      <c r="AW64" s="41"/>
      <c r="AX64" s="41"/>
      <c r="AY64" s="41"/>
      <c r="AZ64" s="41"/>
      <c r="BA64" s="41"/>
      <c r="BB64" s="41"/>
      <c r="BC64" s="41">
        <f t="shared" si="114"/>
        <v>1472</v>
      </c>
      <c r="BD64" s="41">
        <f t="shared" si="115"/>
        <v>1115</v>
      </c>
      <c r="BE64" s="41">
        <f t="shared" si="116"/>
        <v>357</v>
      </c>
      <c r="BF64" s="41">
        <f t="shared" si="117"/>
        <v>69</v>
      </c>
      <c r="BG64" s="41">
        <f t="shared" si="118"/>
        <v>288</v>
      </c>
      <c r="BH64" s="41">
        <f t="shared" si="119"/>
        <v>0</v>
      </c>
      <c r="BI64" s="41">
        <f t="shared" si="120"/>
        <v>0</v>
      </c>
      <c r="BJ64" s="41">
        <f t="shared" si="121"/>
        <v>0</v>
      </c>
      <c r="BK64" s="41"/>
      <c r="BL64" s="41"/>
      <c r="BM64" s="41">
        <f t="shared" si="102"/>
        <v>0</v>
      </c>
      <c r="BN64" s="41"/>
      <c r="BO64" s="41"/>
      <c r="BP64" s="41"/>
      <c r="BQ64" s="41"/>
      <c r="BR64" s="41"/>
      <c r="BS64" s="50"/>
      <c r="BT64" s="182"/>
      <c r="BU64" s="200"/>
      <c r="BV64" s="201">
        <f t="shared" si="103"/>
        <v>357</v>
      </c>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c r="CT64" s="200"/>
      <c r="CU64" s="200"/>
      <c r="CV64" s="200"/>
      <c r="CW64" s="200"/>
      <c r="CX64" s="200"/>
      <c r="CY64" s="200"/>
      <c r="CZ64" s="200"/>
      <c r="DA64" s="200"/>
      <c r="DB64" s="86">
        <f t="shared" si="81"/>
        <v>1115</v>
      </c>
      <c r="DC64" s="86">
        <f t="shared" si="82"/>
        <v>1115</v>
      </c>
      <c r="DD64" s="200"/>
      <c r="DE64" s="88">
        <f t="shared" si="122"/>
        <v>1115</v>
      </c>
    </row>
    <row r="65" spans="1:109" s="13" customFormat="1" ht="24.95" customHeight="1" collapsed="1">
      <c r="A65" s="643" t="s">
        <v>222</v>
      </c>
      <c r="B65" s="49" t="s">
        <v>106</v>
      </c>
      <c r="C65" s="50">
        <v>7</v>
      </c>
      <c r="D65" s="41">
        <f t="shared" si="105"/>
        <v>43603</v>
      </c>
      <c r="E65" s="41">
        <f t="shared" si="106"/>
        <v>33148</v>
      </c>
      <c r="F65" s="41">
        <f t="shared" si="107"/>
        <v>10455</v>
      </c>
      <c r="G65" s="41">
        <f t="shared" si="108"/>
        <v>2313</v>
      </c>
      <c r="H65" s="41">
        <f t="shared" si="109"/>
        <v>8142</v>
      </c>
      <c r="I65" s="41">
        <f t="shared" si="110"/>
        <v>0</v>
      </c>
      <c r="J65" s="41">
        <f t="shared" si="111"/>
        <v>0</v>
      </c>
      <c r="K65" s="41">
        <f t="shared" si="112"/>
        <v>0</v>
      </c>
      <c r="L65" s="58">
        <f t="shared" si="7"/>
        <v>9958</v>
      </c>
      <c r="M65" s="58">
        <f t="shared" si="8"/>
        <v>7574</v>
      </c>
      <c r="N65" s="58">
        <f t="shared" si="9"/>
        <v>2384</v>
      </c>
      <c r="O65" s="41">
        <f t="shared" si="86"/>
        <v>9958</v>
      </c>
      <c r="P65" s="41">
        <f t="shared" si="87"/>
        <v>7574</v>
      </c>
      <c r="Q65" s="41">
        <f t="shared" si="88"/>
        <v>2384</v>
      </c>
      <c r="R65" s="41">
        <f t="shared" si="89"/>
        <v>472</v>
      </c>
      <c r="S65" s="41">
        <f t="shared" si="90"/>
        <v>1912</v>
      </c>
      <c r="T65" s="41">
        <f t="shared" si="91"/>
        <v>0</v>
      </c>
      <c r="U65" s="41">
        <f t="shared" si="92"/>
        <v>0</v>
      </c>
      <c r="V65" s="41">
        <f t="shared" si="93"/>
        <v>0</v>
      </c>
      <c r="W65" s="41">
        <f t="shared" si="123"/>
        <v>8513</v>
      </c>
      <c r="X65" s="41">
        <f>SUM(X66:X72)</f>
        <v>6443</v>
      </c>
      <c r="Y65" s="41">
        <f>SUM(Y66:Y72)</f>
        <v>2070</v>
      </c>
      <c r="Z65" s="41">
        <f>SUM(Z66:Z72)</f>
        <v>403</v>
      </c>
      <c r="AA65" s="41">
        <f>SUM(AA66:AA72)</f>
        <v>1667</v>
      </c>
      <c r="AB65" s="41">
        <f>SUM(AB66:AB72)</f>
        <v>0</v>
      </c>
      <c r="AC65" s="41"/>
      <c r="AD65" s="41"/>
      <c r="AE65" s="41">
        <f t="shared" si="104"/>
        <v>1445</v>
      </c>
      <c r="AF65" s="41">
        <v>1131</v>
      </c>
      <c r="AG65" s="41">
        <f t="shared" si="113"/>
        <v>314</v>
      </c>
      <c r="AH65" s="41">
        <v>69</v>
      </c>
      <c r="AI65" s="41">
        <v>245</v>
      </c>
      <c r="AJ65" s="41">
        <f>SUM(AJ66:AJ72)</f>
        <v>0</v>
      </c>
      <c r="AK65" s="41"/>
      <c r="AL65" s="41"/>
      <c r="AM65" s="41">
        <f t="shared" ref="AM65:AM75" si="124">SUM(AN65:AO65)</f>
        <v>9709</v>
      </c>
      <c r="AN65" s="41">
        <f>SUM(AN66:AN72)</f>
        <v>7406</v>
      </c>
      <c r="AO65" s="41">
        <f>SUM(AO66:AO72)</f>
        <v>2303</v>
      </c>
      <c r="AP65" s="41">
        <f>SUM(AP66:AP72)</f>
        <v>448</v>
      </c>
      <c r="AQ65" s="41">
        <f>SUM(AQ66:AQ72)</f>
        <v>1855</v>
      </c>
      <c r="AR65" s="41">
        <f>SUM(AR66:AR72)</f>
        <v>0</v>
      </c>
      <c r="AS65" s="41"/>
      <c r="AT65" s="41"/>
      <c r="AU65" s="41">
        <v>8769</v>
      </c>
      <c r="AV65" s="41">
        <v>7110</v>
      </c>
      <c r="AW65" s="41">
        <v>1659</v>
      </c>
      <c r="AX65" s="41">
        <v>357</v>
      </c>
      <c r="AY65" s="41">
        <v>1302</v>
      </c>
      <c r="AZ65" s="41">
        <f>SUM(AZ66:AZ72)</f>
        <v>0</v>
      </c>
      <c r="BA65" s="41"/>
      <c r="BB65" s="41"/>
      <c r="BC65" s="41">
        <f t="shared" si="114"/>
        <v>28436</v>
      </c>
      <c r="BD65" s="41">
        <f t="shared" si="115"/>
        <v>22090</v>
      </c>
      <c r="BE65" s="41">
        <f t="shared" si="116"/>
        <v>6346</v>
      </c>
      <c r="BF65" s="41">
        <f t="shared" si="117"/>
        <v>1277</v>
      </c>
      <c r="BG65" s="41">
        <f t="shared" si="118"/>
        <v>5069</v>
      </c>
      <c r="BH65" s="41">
        <f t="shared" si="119"/>
        <v>0</v>
      </c>
      <c r="BI65" s="41">
        <f t="shared" si="120"/>
        <v>0</v>
      </c>
      <c r="BJ65" s="41">
        <f t="shared" si="121"/>
        <v>0</v>
      </c>
      <c r="BK65" s="41">
        <f t="shared" ref="BK65:BK75" si="125">SUM(BL65:BM65)</f>
        <v>15167</v>
      </c>
      <c r="BL65" s="41">
        <f>SUM(BL66:BL72)</f>
        <v>11058</v>
      </c>
      <c r="BM65" s="41">
        <f>SUM(BM66:BM72)</f>
        <v>4109</v>
      </c>
      <c r="BN65" s="41">
        <f>SUM(BN66:BN72)</f>
        <v>1036</v>
      </c>
      <c r="BO65" s="41">
        <f>SUM(BO66:BO72)</f>
        <v>3073</v>
      </c>
      <c r="BP65" s="41">
        <f>SUM(BP66:BP72)</f>
        <v>0</v>
      </c>
      <c r="BQ65" s="41"/>
      <c r="BR65" s="41"/>
      <c r="BS65" s="50"/>
      <c r="BT65" s="182"/>
      <c r="BU65" s="201">
        <f>X65+AF65+X111</f>
        <v>8298</v>
      </c>
      <c r="BV65" s="201">
        <f>Y65+AG65+Y111</f>
        <v>2609</v>
      </c>
      <c r="BW65" s="200"/>
      <c r="BX65" s="201">
        <f t="shared" ref="BX65:DA65" si="126">AN65+AN111</f>
        <v>8166</v>
      </c>
      <c r="BY65" s="201">
        <f t="shared" si="126"/>
        <v>2540</v>
      </c>
      <c r="BZ65" s="201">
        <f t="shared" si="126"/>
        <v>495</v>
      </c>
      <c r="CA65" s="201">
        <f t="shared" si="126"/>
        <v>2045</v>
      </c>
      <c r="CB65" s="201">
        <f t="shared" si="126"/>
        <v>0</v>
      </c>
      <c r="CC65" s="201">
        <f t="shared" si="126"/>
        <v>0</v>
      </c>
      <c r="CD65" s="201">
        <f t="shared" si="126"/>
        <v>0</v>
      </c>
      <c r="CE65" s="201">
        <f t="shared" si="126"/>
        <v>9672</v>
      </c>
      <c r="CF65" s="201">
        <f t="shared" si="126"/>
        <v>7841</v>
      </c>
      <c r="CG65" s="201">
        <f t="shared" si="126"/>
        <v>1831</v>
      </c>
      <c r="CH65" s="201">
        <f t="shared" si="126"/>
        <v>396</v>
      </c>
      <c r="CI65" s="201">
        <f t="shared" si="126"/>
        <v>1435</v>
      </c>
      <c r="CJ65" s="201">
        <f t="shared" si="126"/>
        <v>0</v>
      </c>
      <c r="CK65" s="201">
        <f t="shared" si="126"/>
        <v>0</v>
      </c>
      <c r="CL65" s="201">
        <f t="shared" si="126"/>
        <v>0</v>
      </c>
      <c r="CM65" s="201">
        <f t="shared" si="126"/>
        <v>31285</v>
      </c>
      <c r="CN65" s="201">
        <f t="shared" si="126"/>
        <v>24305</v>
      </c>
      <c r="CO65" s="201">
        <f t="shared" si="126"/>
        <v>6980</v>
      </c>
      <c r="CP65" s="201">
        <f t="shared" si="126"/>
        <v>1407</v>
      </c>
      <c r="CQ65" s="201">
        <f t="shared" si="126"/>
        <v>5573</v>
      </c>
      <c r="CR65" s="201">
        <f t="shared" si="126"/>
        <v>0</v>
      </c>
      <c r="CS65" s="201">
        <f t="shared" si="126"/>
        <v>0</v>
      </c>
      <c r="CT65" s="201">
        <f t="shared" si="126"/>
        <v>0</v>
      </c>
      <c r="CU65" s="201">
        <f t="shared" si="126"/>
        <v>16731</v>
      </c>
      <c r="CV65" s="201">
        <f t="shared" si="126"/>
        <v>12196</v>
      </c>
      <c r="CW65" s="201">
        <f t="shared" si="126"/>
        <v>4535</v>
      </c>
      <c r="CX65" s="201">
        <f t="shared" si="126"/>
        <v>1148</v>
      </c>
      <c r="CY65" s="201">
        <f t="shared" si="126"/>
        <v>3387</v>
      </c>
      <c r="CZ65" s="201">
        <f t="shared" si="126"/>
        <v>0</v>
      </c>
      <c r="DA65" s="201">
        <f t="shared" si="126"/>
        <v>0</v>
      </c>
      <c r="DB65" s="86">
        <f t="shared" si="81"/>
        <v>33148</v>
      </c>
      <c r="DC65" s="86">
        <f t="shared" si="82"/>
        <v>33148</v>
      </c>
      <c r="DD65" s="201">
        <f>BT65+BT111</f>
        <v>0</v>
      </c>
      <c r="DE65" s="88">
        <f t="shared" si="122"/>
        <v>33148</v>
      </c>
    </row>
    <row r="66" spans="1:109" s="13" customFormat="1" ht="24.95" hidden="1" customHeight="1" outlineLevel="1">
      <c r="A66" s="48" t="s">
        <v>414</v>
      </c>
      <c r="B66" s="49" t="s">
        <v>2907</v>
      </c>
      <c r="C66" s="50"/>
      <c r="D66" s="41">
        <f t="shared" si="105"/>
        <v>5026</v>
      </c>
      <c r="E66" s="41">
        <f t="shared" si="106"/>
        <v>3753</v>
      </c>
      <c r="F66" s="41">
        <f t="shared" si="107"/>
        <v>1273</v>
      </c>
      <c r="G66" s="41">
        <f t="shared" si="108"/>
        <v>281</v>
      </c>
      <c r="H66" s="41">
        <f t="shared" si="109"/>
        <v>992</v>
      </c>
      <c r="I66" s="41">
        <f t="shared" si="110"/>
        <v>0</v>
      </c>
      <c r="J66" s="41">
        <f t="shared" si="111"/>
        <v>0</v>
      </c>
      <c r="K66" s="41">
        <f t="shared" si="112"/>
        <v>0</v>
      </c>
      <c r="L66" s="58">
        <f t="shared" si="7"/>
        <v>1472</v>
      </c>
      <c r="M66" s="58">
        <f t="shared" si="8"/>
        <v>1115</v>
      </c>
      <c r="N66" s="58">
        <f t="shared" si="9"/>
        <v>357</v>
      </c>
      <c r="O66" s="41">
        <f t="shared" si="86"/>
        <v>1472</v>
      </c>
      <c r="P66" s="41">
        <f t="shared" si="87"/>
        <v>1115</v>
      </c>
      <c r="Q66" s="41">
        <f t="shared" si="88"/>
        <v>357</v>
      </c>
      <c r="R66" s="41">
        <f t="shared" si="89"/>
        <v>69</v>
      </c>
      <c r="S66" s="41">
        <f t="shared" si="90"/>
        <v>288</v>
      </c>
      <c r="T66" s="41">
        <f t="shared" si="91"/>
        <v>0</v>
      </c>
      <c r="U66" s="41">
        <f t="shared" si="92"/>
        <v>0</v>
      </c>
      <c r="V66" s="41">
        <f t="shared" si="93"/>
        <v>0</v>
      </c>
      <c r="W66" s="41">
        <f t="shared" si="123"/>
        <v>1472</v>
      </c>
      <c r="X66" s="41">
        <v>1115</v>
      </c>
      <c r="Y66" s="41">
        <f t="shared" ref="Y66:Y72" si="127">SUM(Z66:AC66)</f>
        <v>357</v>
      </c>
      <c r="Z66" s="41">
        <v>69</v>
      </c>
      <c r="AA66" s="41">
        <v>288</v>
      </c>
      <c r="AB66" s="41"/>
      <c r="AC66" s="41"/>
      <c r="AD66" s="41"/>
      <c r="AE66" s="41">
        <f t="shared" si="104"/>
        <v>0</v>
      </c>
      <c r="AF66" s="41"/>
      <c r="AG66" s="41">
        <f t="shared" si="113"/>
        <v>0</v>
      </c>
      <c r="AH66" s="41"/>
      <c r="AI66" s="41"/>
      <c r="AJ66" s="41"/>
      <c r="AK66" s="41"/>
      <c r="AL66" s="41"/>
      <c r="AM66" s="41">
        <f t="shared" si="124"/>
        <v>1387</v>
      </c>
      <c r="AN66" s="41">
        <v>1058</v>
      </c>
      <c r="AO66" s="41">
        <f t="shared" ref="AO66:AO72" si="128">SUM(AP66:AS66)</f>
        <v>329</v>
      </c>
      <c r="AP66" s="41">
        <v>64</v>
      </c>
      <c r="AQ66" s="41">
        <v>265</v>
      </c>
      <c r="AR66" s="41"/>
      <c r="AS66" s="41"/>
      <c r="AT66" s="41"/>
      <c r="AU66" s="41">
        <f t="shared" ref="AU66:AU72" si="129">SUM(AV66:AW66)</f>
        <v>0</v>
      </c>
      <c r="AV66" s="41"/>
      <c r="AW66" s="41"/>
      <c r="AX66" s="41"/>
      <c r="AY66" s="41"/>
      <c r="AZ66" s="41"/>
      <c r="BA66" s="41"/>
      <c r="BB66" s="41"/>
      <c r="BC66" s="41">
        <f t="shared" si="114"/>
        <v>2859</v>
      </c>
      <c r="BD66" s="41">
        <f t="shared" si="115"/>
        <v>2173</v>
      </c>
      <c r="BE66" s="41">
        <f t="shared" si="116"/>
        <v>686</v>
      </c>
      <c r="BF66" s="41">
        <f t="shared" si="117"/>
        <v>133</v>
      </c>
      <c r="BG66" s="41">
        <f t="shared" si="118"/>
        <v>553</v>
      </c>
      <c r="BH66" s="41">
        <f t="shared" si="119"/>
        <v>0</v>
      </c>
      <c r="BI66" s="41">
        <f t="shared" si="120"/>
        <v>0</v>
      </c>
      <c r="BJ66" s="41">
        <f t="shared" si="121"/>
        <v>0</v>
      </c>
      <c r="BK66" s="41">
        <f t="shared" si="125"/>
        <v>2167</v>
      </c>
      <c r="BL66" s="41">
        <v>1580</v>
      </c>
      <c r="BM66" s="41">
        <f t="shared" ref="BM66:BM72" si="130">SUM(BN66:BR66)</f>
        <v>587</v>
      </c>
      <c r="BN66" s="41">
        <v>148</v>
      </c>
      <c r="BO66" s="41">
        <v>439</v>
      </c>
      <c r="BP66" s="41"/>
      <c r="BQ66" s="41"/>
      <c r="BR66" s="41"/>
      <c r="BS66" s="50"/>
      <c r="BT66" s="182"/>
      <c r="BU66" s="200"/>
      <c r="BV66" s="201">
        <f t="shared" ref="BV66:BV72" si="131">Y66+AG66</f>
        <v>357</v>
      </c>
      <c r="BW66" s="200"/>
      <c r="BX66" s="200"/>
      <c r="BY66" s="200"/>
      <c r="BZ66" s="200"/>
      <c r="CA66" s="200"/>
      <c r="CB66" s="200"/>
      <c r="CC66" s="200"/>
      <c r="CD66" s="200"/>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86">
        <f t="shared" si="81"/>
        <v>3753</v>
      </c>
      <c r="DC66" s="86">
        <f t="shared" si="82"/>
        <v>3753</v>
      </c>
      <c r="DD66" s="200"/>
      <c r="DE66" s="88">
        <f t="shared" si="122"/>
        <v>3753</v>
      </c>
    </row>
    <row r="67" spans="1:109" s="13" customFormat="1" ht="24.95" hidden="1" customHeight="1" outlineLevel="1">
      <c r="A67" s="48" t="s">
        <v>414</v>
      </c>
      <c r="B67" s="49" t="s">
        <v>2908</v>
      </c>
      <c r="C67" s="50"/>
      <c r="D67" s="41">
        <f t="shared" si="105"/>
        <v>4945</v>
      </c>
      <c r="E67" s="41">
        <f t="shared" si="106"/>
        <v>3691</v>
      </c>
      <c r="F67" s="41">
        <f t="shared" si="107"/>
        <v>1254</v>
      </c>
      <c r="G67" s="41">
        <f t="shared" si="108"/>
        <v>278</v>
      </c>
      <c r="H67" s="41">
        <f t="shared" si="109"/>
        <v>976</v>
      </c>
      <c r="I67" s="41">
        <f t="shared" si="110"/>
        <v>0</v>
      </c>
      <c r="J67" s="41">
        <f t="shared" si="111"/>
        <v>0</v>
      </c>
      <c r="K67" s="41">
        <f t="shared" si="112"/>
        <v>0</v>
      </c>
      <c r="L67" s="58">
        <f t="shared" si="7"/>
        <v>1391</v>
      </c>
      <c r="M67" s="58">
        <f t="shared" si="8"/>
        <v>1053</v>
      </c>
      <c r="N67" s="58">
        <f t="shared" si="9"/>
        <v>338</v>
      </c>
      <c r="O67" s="41">
        <f t="shared" si="86"/>
        <v>1391</v>
      </c>
      <c r="P67" s="41">
        <f t="shared" si="87"/>
        <v>1053</v>
      </c>
      <c r="Q67" s="41">
        <f t="shared" si="88"/>
        <v>338</v>
      </c>
      <c r="R67" s="41">
        <f t="shared" si="89"/>
        <v>66</v>
      </c>
      <c r="S67" s="41">
        <f t="shared" si="90"/>
        <v>272</v>
      </c>
      <c r="T67" s="41">
        <f t="shared" si="91"/>
        <v>0</v>
      </c>
      <c r="U67" s="41">
        <f t="shared" si="92"/>
        <v>0</v>
      </c>
      <c r="V67" s="41">
        <f t="shared" si="93"/>
        <v>0</v>
      </c>
      <c r="W67" s="41">
        <f t="shared" si="123"/>
        <v>1391</v>
      </c>
      <c r="X67" s="41">
        <v>1053</v>
      </c>
      <c r="Y67" s="41">
        <f t="shared" si="127"/>
        <v>338</v>
      </c>
      <c r="Z67" s="41">
        <v>66</v>
      </c>
      <c r="AA67" s="41">
        <v>272</v>
      </c>
      <c r="AB67" s="41"/>
      <c r="AC67" s="41"/>
      <c r="AD67" s="41"/>
      <c r="AE67" s="41">
        <f t="shared" si="104"/>
        <v>0</v>
      </c>
      <c r="AF67" s="41"/>
      <c r="AG67" s="41">
        <f t="shared" si="113"/>
        <v>0</v>
      </c>
      <c r="AH67" s="41"/>
      <c r="AI67" s="41"/>
      <c r="AJ67" s="41"/>
      <c r="AK67" s="41"/>
      <c r="AL67" s="41"/>
      <c r="AM67" s="41">
        <f t="shared" si="124"/>
        <v>1387</v>
      </c>
      <c r="AN67" s="41">
        <v>1058</v>
      </c>
      <c r="AO67" s="41">
        <f t="shared" si="128"/>
        <v>329</v>
      </c>
      <c r="AP67" s="41">
        <v>64</v>
      </c>
      <c r="AQ67" s="41">
        <v>265</v>
      </c>
      <c r="AR67" s="41"/>
      <c r="AS67" s="41"/>
      <c r="AT67" s="41"/>
      <c r="AU67" s="41">
        <f t="shared" si="129"/>
        <v>0</v>
      </c>
      <c r="AV67" s="41"/>
      <c r="AW67" s="41"/>
      <c r="AX67" s="41"/>
      <c r="AY67" s="41"/>
      <c r="AZ67" s="41"/>
      <c r="BA67" s="41"/>
      <c r="BB67" s="41"/>
      <c r="BC67" s="41">
        <f t="shared" si="114"/>
        <v>2778</v>
      </c>
      <c r="BD67" s="41">
        <f t="shared" si="115"/>
        <v>2111</v>
      </c>
      <c r="BE67" s="41">
        <f t="shared" si="116"/>
        <v>667</v>
      </c>
      <c r="BF67" s="41">
        <f t="shared" si="117"/>
        <v>130</v>
      </c>
      <c r="BG67" s="41">
        <f t="shared" si="118"/>
        <v>537</v>
      </c>
      <c r="BH67" s="41">
        <f t="shared" si="119"/>
        <v>0</v>
      </c>
      <c r="BI67" s="41">
        <f t="shared" si="120"/>
        <v>0</v>
      </c>
      <c r="BJ67" s="41">
        <f t="shared" si="121"/>
        <v>0</v>
      </c>
      <c r="BK67" s="41">
        <f t="shared" si="125"/>
        <v>2167</v>
      </c>
      <c r="BL67" s="41">
        <v>1580</v>
      </c>
      <c r="BM67" s="41">
        <f t="shared" si="130"/>
        <v>587</v>
      </c>
      <c r="BN67" s="41">
        <v>148</v>
      </c>
      <c r="BO67" s="41">
        <v>439</v>
      </c>
      <c r="BP67" s="41"/>
      <c r="BQ67" s="41"/>
      <c r="BR67" s="41"/>
      <c r="BS67" s="50"/>
      <c r="BT67" s="182"/>
      <c r="BU67" s="200"/>
      <c r="BV67" s="201">
        <f t="shared" si="131"/>
        <v>338</v>
      </c>
      <c r="BW67" s="200"/>
      <c r="BX67" s="200"/>
      <c r="BY67" s="200"/>
      <c r="BZ67" s="200"/>
      <c r="CA67" s="200"/>
      <c r="CB67" s="200"/>
      <c r="CC67" s="200"/>
      <c r="CD67" s="200"/>
      <c r="CE67" s="200"/>
      <c r="CF67" s="200"/>
      <c r="CG67" s="200"/>
      <c r="CH67" s="200"/>
      <c r="CI67" s="200"/>
      <c r="CJ67" s="200"/>
      <c r="CK67" s="200"/>
      <c r="CL67" s="200"/>
      <c r="CM67" s="200"/>
      <c r="CN67" s="200"/>
      <c r="CO67" s="200"/>
      <c r="CP67" s="200"/>
      <c r="CQ67" s="200"/>
      <c r="CR67" s="200"/>
      <c r="CS67" s="200"/>
      <c r="CT67" s="200"/>
      <c r="CU67" s="200"/>
      <c r="CV67" s="200"/>
      <c r="CW67" s="200"/>
      <c r="CX67" s="200"/>
      <c r="CY67" s="200"/>
      <c r="CZ67" s="200"/>
      <c r="DA67" s="200"/>
      <c r="DB67" s="86">
        <f t="shared" si="81"/>
        <v>3691</v>
      </c>
      <c r="DC67" s="86">
        <f t="shared" si="82"/>
        <v>3691</v>
      </c>
      <c r="DD67" s="200"/>
      <c r="DE67" s="88">
        <f t="shared" si="122"/>
        <v>3691</v>
      </c>
    </row>
    <row r="68" spans="1:109" s="13" customFormat="1" ht="24.95" hidden="1" customHeight="1" outlineLevel="1">
      <c r="A68" s="48" t="s">
        <v>414</v>
      </c>
      <c r="B68" s="49" t="s">
        <v>2909</v>
      </c>
      <c r="C68" s="50"/>
      <c r="D68" s="41">
        <f t="shared" si="105"/>
        <v>4374</v>
      </c>
      <c r="E68" s="41">
        <f t="shared" si="106"/>
        <v>3258</v>
      </c>
      <c r="F68" s="41">
        <f t="shared" si="107"/>
        <v>1116</v>
      </c>
      <c r="G68" s="41">
        <f t="shared" si="108"/>
        <v>251</v>
      </c>
      <c r="H68" s="41">
        <f t="shared" si="109"/>
        <v>865</v>
      </c>
      <c r="I68" s="41">
        <f t="shared" si="110"/>
        <v>0</v>
      </c>
      <c r="J68" s="41">
        <f t="shared" si="111"/>
        <v>0</v>
      </c>
      <c r="K68" s="41">
        <f t="shared" si="112"/>
        <v>0</v>
      </c>
      <c r="L68" s="58">
        <f t="shared" si="7"/>
        <v>820</v>
      </c>
      <c r="M68" s="58">
        <f t="shared" si="8"/>
        <v>620</v>
      </c>
      <c r="N68" s="58">
        <f t="shared" si="9"/>
        <v>200</v>
      </c>
      <c r="O68" s="41">
        <f t="shared" si="86"/>
        <v>820</v>
      </c>
      <c r="P68" s="41">
        <f t="shared" si="87"/>
        <v>620</v>
      </c>
      <c r="Q68" s="41">
        <f t="shared" si="88"/>
        <v>200</v>
      </c>
      <c r="R68" s="41">
        <f t="shared" si="89"/>
        <v>39</v>
      </c>
      <c r="S68" s="41">
        <f t="shared" si="90"/>
        <v>161</v>
      </c>
      <c r="T68" s="41">
        <f t="shared" si="91"/>
        <v>0</v>
      </c>
      <c r="U68" s="41">
        <f t="shared" si="92"/>
        <v>0</v>
      </c>
      <c r="V68" s="41">
        <f t="shared" si="93"/>
        <v>0</v>
      </c>
      <c r="W68" s="41">
        <f t="shared" si="123"/>
        <v>820</v>
      </c>
      <c r="X68" s="41">
        <v>620</v>
      </c>
      <c r="Y68" s="41">
        <f t="shared" si="127"/>
        <v>200</v>
      </c>
      <c r="Z68" s="41">
        <v>39</v>
      </c>
      <c r="AA68" s="41">
        <v>161</v>
      </c>
      <c r="AB68" s="41"/>
      <c r="AC68" s="41"/>
      <c r="AD68" s="41"/>
      <c r="AE68" s="41">
        <f t="shared" si="104"/>
        <v>0</v>
      </c>
      <c r="AF68" s="41"/>
      <c r="AG68" s="41">
        <f t="shared" si="113"/>
        <v>0</v>
      </c>
      <c r="AH68" s="41"/>
      <c r="AI68" s="41"/>
      <c r="AJ68" s="41"/>
      <c r="AK68" s="41"/>
      <c r="AL68" s="41"/>
      <c r="AM68" s="41">
        <f t="shared" si="124"/>
        <v>1387</v>
      </c>
      <c r="AN68" s="41">
        <v>1058</v>
      </c>
      <c r="AO68" s="41">
        <f t="shared" si="128"/>
        <v>329</v>
      </c>
      <c r="AP68" s="41">
        <v>64</v>
      </c>
      <c r="AQ68" s="41">
        <v>265</v>
      </c>
      <c r="AR68" s="41"/>
      <c r="AS68" s="41"/>
      <c r="AT68" s="41"/>
      <c r="AU68" s="41">
        <f t="shared" si="129"/>
        <v>0</v>
      </c>
      <c r="AV68" s="41"/>
      <c r="AW68" s="41"/>
      <c r="AX68" s="41"/>
      <c r="AY68" s="41"/>
      <c r="AZ68" s="41"/>
      <c r="BA68" s="41"/>
      <c r="BB68" s="41"/>
      <c r="BC68" s="41">
        <f t="shared" si="114"/>
        <v>2207</v>
      </c>
      <c r="BD68" s="41">
        <f t="shared" si="115"/>
        <v>1678</v>
      </c>
      <c r="BE68" s="41">
        <f t="shared" si="116"/>
        <v>529</v>
      </c>
      <c r="BF68" s="41">
        <f t="shared" si="117"/>
        <v>103</v>
      </c>
      <c r="BG68" s="41">
        <f t="shared" si="118"/>
        <v>426</v>
      </c>
      <c r="BH68" s="41">
        <f t="shared" si="119"/>
        <v>0</v>
      </c>
      <c r="BI68" s="41">
        <f t="shared" si="120"/>
        <v>0</v>
      </c>
      <c r="BJ68" s="41">
        <f t="shared" si="121"/>
        <v>0</v>
      </c>
      <c r="BK68" s="41">
        <f t="shared" si="125"/>
        <v>2167</v>
      </c>
      <c r="BL68" s="41">
        <v>1580</v>
      </c>
      <c r="BM68" s="41">
        <f t="shared" si="130"/>
        <v>587</v>
      </c>
      <c r="BN68" s="41">
        <v>148</v>
      </c>
      <c r="BO68" s="41">
        <v>439</v>
      </c>
      <c r="BP68" s="41"/>
      <c r="BQ68" s="41"/>
      <c r="BR68" s="41"/>
      <c r="BS68" s="50"/>
      <c r="BT68" s="182"/>
      <c r="BU68" s="200"/>
      <c r="BV68" s="201">
        <f t="shared" si="131"/>
        <v>200</v>
      </c>
      <c r="BW68" s="200"/>
      <c r="BX68" s="200"/>
      <c r="BY68" s="200"/>
      <c r="BZ68" s="200"/>
      <c r="CA68" s="200"/>
      <c r="CB68" s="200"/>
      <c r="CC68" s="200"/>
      <c r="CD68" s="200"/>
      <c r="CE68" s="200"/>
      <c r="CF68" s="200"/>
      <c r="CG68" s="200"/>
      <c r="CH68" s="200"/>
      <c r="CI68" s="200"/>
      <c r="CJ68" s="200"/>
      <c r="CK68" s="200"/>
      <c r="CL68" s="200"/>
      <c r="CM68" s="200"/>
      <c r="CN68" s="200"/>
      <c r="CO68" s="200"/>
      <c r="CP68" s="200"/>
      <c r="CQ68" s="200"/>
      <c r="CR68" s="200"/>
      <c r="CS68" s="200"/>
      <c r="CT68" s="200"/>
      <c r="CU68" s="200"/>
      <c r="CV68" s="200"/>
      <c r="CW68" s="200"/>
      <c r="CX68" s="200"/>
      <c r="CY68" s="200"/>
      <c r="CZ68" s="200"/>
      <c r="DA68" s="200"/>
      <c r="DB68" s="86">
        <f t="shared" si="81"/>
        <v>3258</v>
      </c>
      <c r="DC68" s="86">
        <f t="shared" si="82"/>
        <v>3258</v>
      </c>
      <c r="DD68" s="200"/>
      <c r="DE68" s="88">
        <f t="shared" si="122"/>
        <v>3258</v>
      </c>
    </row>
    <row r="69" spans="1:109" s="13" customFormat="1" ht="24.95" hidden="1" customHeight="1" outlineLevel="1">
      <c r="A69" s="48" t="s">
        <v>414</v>
      </c>
      <c r="B69" s="49" t="s">
        <v>2910</v>
      </c>
      <c r="C69" s="50"/>
      <c r="D69" s="41">
        <f t="shared" si="105"/>
        <v>4863</v>
      </c>
      <c r="E69" s="41">
        <f t="shared" si="106"/>
        <v>3629</v>
      </c>
      <c r="F69" s="41">
        <f t="shared" si="107"/>
        <v>1234</v>
      </c>
      <c r="G69" s="41">
        <f t="shared" si="108"/>
        <v>274</v>
      </c>
      <c r="H69" s="41">
        <f t="shared" si="109"/>
        <v>960</v>
      </c>
      <c r="I69" s="41">
        <f t="shared" si="110"/>
        <v>0</v>
      </c>
      <c r="J69" s="41">
        <f t="shared" si="111"/>
        <v>0</v>
      </c>
      <c r="K69" s="41">
        <f t="shared" si="112"/>
        <v>0</v>
      </c>
      <c r="L69" s="58">
        <f t="shared" si="7"/>
        <v>1309</v>
      </c>
      <c r="M69" s="58">
        <f t="shared" si="8"/>
        <v>991</v>
      </c>
      <c r="N69" s="58">
        <f t="shared" si="9"/>
        <v>318</v>
      </c>
      <c r="O69" s="41">
        <f t="shared" si="86"/>
        <v>1309</v>
      </c>
      <c r="P69" s="41">
        <f t="shared" si="87"/>
        <v>991</v>
      </c>
      <c r="Q69" s="41">
        <f t="shared" si="88"/>
        <v>318</v>
      </c>
      <c r="R69" s="41">
        <f t="shared" si="89"/>
        <v>62</v>
      </c>
      <c r="S69" s="41">
        <f t="shared" si="90"/>
        <v>256</v>
      </c>
      <c r="T69" s="41">
        <f t="shared" si="91"/>
        <v>0</v>
      </c>
      <c r="U69" s="41">
        <f t="shared" si="92"/>
        <v>0</v>
      </c>
      <c r="V69" s="41">
        <f t="shared" si="93"/>
        <v>0</v>
      </c>
      <c r="W69" s="41">
        <f t="shared" si="123"/>
        <v>1309</v>
      </c>
      <c r="X69" s="41">
        <v>991</v>
      </c>
      <c r="Y69" s="41">
        <f t="shared" si="127"/>
        <v>318</v>
      </c>
      <c r="Z69" s="41">
        <v>62</v>
      </c>
      <c r="AA69" s="41">
        <v>256</v>
      </c>
      <c r="AB69" s="41"/>
      <c r="AC69" s="41"/>
      <c r="AD69" s="41"/>
      <c r="AE69" s="41">
        <f t="shared" si="104"/>
        <v>0</v>
      </c>
      <c r="AF69" s="41"/>
      <c r="AG69" s="41">
        <f t="shared" si="113"/>
        <v>0</v>
      </c>
      <c r="AH69" s="41"/>
      <c r="AI69" s="41"/>
      <c r="AJ69" s="41"/>
      <c r="AK69" s="41"/>
      <c r="AL69" s="41"/>
      <c r="AM69" s="41">
        <f t="shared" si="124"/>
        <v>1387</v>
      </c>
      <c r="AN69" s="41">
        <v>1058</v>
      </c>
      <c r="AO69" s="41">
        <f t="shared" si="128"/>
        <v>329</v>
      </c>
      <c r="AP69" s="41">
        <v>64</v>
      </c>
      <c r="AQ69" s="41">
        <v>265</v>
      </c>
      <c r="AR69" s="41"/>
      <c r="AS69" s="41"/>
      <c r="AT69" s="41"/>
      <c r="AU69" s="41">
        <f t="shared" si="129"/>
        <v>0</v>
      </c>
      <c r="AV69" s="41"/>
      <c r="AW69" s="41"/>
      <c r="AX69" s="41"/>
      <c r="AY69" s="41"/>
      <c r="AZ69" s="41"/>
      <c r="BA69" s="41"/>
      <c r="BB69" s="41"/>
      <c r="BC69" s="41">
        <f t="shared" si="114"/>
        <v>2696</v>
      </c>
      <c r="BD69" s="41">
        <f t="shared" si="115"/>
        <v>2049</v>
      </c>
      <c r="BE69" s="41">
        <f t="shared" si="116"/>
        <v>647</v>
      </c>
      <c r="BF69" s="41">
        <f t="shared" si="117"/>
        <v>126</v>
      </c>
      <c r="BG69" s="41">
        <f t="shared" si="118"/>
        <v>521</v>
      </c>
      <c r="BH69" s="41">
        <f t="shared" si="119"/>
        <v>0</v>
      </c>
      <c r="BI69" s="41">
        <f t="shared" si="120"/>
        <v>0</v>
      </c>
      <c r="BJ69" s="41">
        <f t="shared" si="121"/>
        <v>0</v>
      </c>
      <c r="BK69" s="41">
        <f t="shared" si="125"/>
        <v>2167</v>
      </c>
      <c r="BL69" s="41">
        <v>1580</v>
      </c>
      <c r="BM69" s="41">
        <f t="shared" si="130"/>
        <v>587</v>
      </c>
      <c r="BN69" s="41">
        <v>148</v>
      </c>
      <c r="BO69" s="41">
        <v>439</v>
      </c>
      <c r="BP69" s="41"/>
      <c r="BQ69" s="41"/>
      <c r="BR69" s="41"/>
      <c r="BS69" s="50"/>
      <c r="BT69" s="182"/>
      <c r="BU69" s="200"/>
      <c r="BV69" s="201">
        <f t="shared" si="131"/>
        <v>318</v>
      </c>
      <c r="BW69" s="200"/>
      <c r="BX69" s="200"/>
      <c r="BY69" s="200"/>
      <c r="BZ69" s="200"/>
      <c r="CA69" s="200"/>
      <c r="CB69" s="200"/>
      <c r="CC69" s="200"/>
      <c r="CD69" s="200"/>
      <c r="CE69" s="200"/>
      <c r="CF69" s="200"/>
      <c r="CG69" s="200"/>
      <c r="CH69" s="200"/>
      <c r="CI69" s="200"/>
      <c r="CJ69" s="200"/>
      <c r="CK69" s="200"/>
      <c r="CL69" s="200"/>
      <c r="CM69" s="200"/>
      <c r="CN69" s="200"/>
      <c r="CO69" s="200"/>
      <c r="CP69" s="200"/>
      <c r="CQ69" s="200"/>
      <c r="CR69" s="200"/>
      <c r="CS69" s="200"/>
      <c r="CT69" s="200"/>
      <c r="CU69" s="200"/>
      <c r="CV69" s="200"/>
      <c r="CW69" s="200"/>
      <c r="CX69" s="200"/>
      <c r="CY69" s="200"/>
      <c r="CZ69" s="200"/>
      <c r="DA69" s="200"/>
      <c r="DB69" s="86">
        <f t="shared" si="81"/>
        <v>3629</v>
      </c>
      <c r="DC69" s="86">
        <f t="shared" si="82"/>
        <v>3629</v>
      </c>
      <c r="DD69" s="200"/>
      <c r="DE69" s="88">
        <f t="shared" si="122"/>
        <v>3629</v>
      </c>
    </row>
    <row r="70" spans="1:109" s="13" customFormat="1" ht="24.95" hidden="1" customHeight="1" outlineLevel="1">
      <c r="A70" s="48" t="s">
        <v>414</v>
      </c>
      <c r="B70" s="49" t="s">
        <v>2911</v>
      </c>
      <c r="C70" s="50"/>
      <c r="D70" s="41">
        <f t="shared" si="105"/>
        <v>4374</v>
      </c>
      <c r="E70" s="41">
        <f t="shared" si="106"/>
        <v>3258</v>
      </c>
      <c r="F70" s="41">
        <f t="shared" si="107"/>
        <v>1116</v>
      </c>
      <c r="G70" s="41">
        <f t="shared" si="108"/>
        <v>251</v>
      </c>
      <c r="H70" s="41">
        <f t="shared" si="109"/>
        <v>865</v>
      </c>
      <c r="I70" s="41">
        <f t="shared" si="110"/>
        <v>0</v>
      </c>
      <c r="J70" s="41">
        <f t="shared" si="111"/>
        <v>0</v>
      </c>
      <c r="K70" s="41">
        <f t="shared" si="112"/>
        <v>0</v>
      </c>
      <c r="L70" s="58">
        <f t="shared" si="7"/>
        <v>820</v>
      </c>
      <c r="M70" s="58">
        <f t="shared" si="8"/>
        <v>620</v>
      </c>
      <c r="N70" s="58">
        <f t="shared" si="9"/>
        <v>200</v>
      </c>
      <c r="O70" s="41">
        <f t="shared" si="86"/>
        <v>820</v>
      </c>
      <c r="P70" s="41">
        <f t="shared" si="87"/>
        <v>620</v>
      </c>
      <c r="Q70" s="41">
        <f t="shared" si="88"/>
        <v>200</v>
      </c>
      <c r="R70" s="41">
        <f t="shared" si="89"/>
        <v>39</v>
      </c>
      <c r="S70" s="41">
        <f t="shared" si="90"/>
        <v>161</v>
      </c>
      <c r="T70" s="41">
        <f t="shared" si="91"/>
        <v>0</v>
      </c>
      <c r="U70" s="41">
        <f t="shared" si="92"/>
        <v>0</v>
      </c>
      <c r="V70" s="41">
        <f t="shared" si="93"/>
        <v>0</v>
      </c>
      <c r="W70" s="41">
        <f t="shared" si="123"/>
        <v>820</v>
      </c>
      <c r="X70" s="41">
        <v>620</v>
      </c>
      <c r="Y70" s="41">
        <f t="shared" si="127"/>
        <v>200</v>
      </c>
      <c r="Z70" s="41">
        <v>39</v>
      </c>
      <c r="AA70" s="41">
        <v>161</v>
      </c>
      <c r="AB70" s="41"/>
      <c r="AC70" s="41"/>
      <c r="AD70" s="41"/>
      <c r="AE70" s="41">
        <f t="shared" si="104"/>
        <v>0</v>
      </c>
      <c r="AF70" s="41"/>
      <c r="AG70" s="41">
        <f t="shared" si="113"/>
        <v>0</v>
      </c>
      <c r="AH70" s="41"/>
      <c r="AI70" s="41"/>
      <c r="AJ70" s="41"/>
      <c r="AK70" s="41"/>
      <c r="AL70" s="41"/>
      <c r="AM70" s="41">
        <f t="shared" si="124"/>
        <v>1387</v>
      </c>
      <c r="AN70" s="41">
        <v>1058</v>
      </c>
      <c r="AO70" s="41">
        <f t="shared" si="128"/>
        <v>329</v>
      </c>
      <c r="AP70" s="41">
        <v>64</v>
      </c>
      <c r="AQ70" s="41">
        <v>265</v>
      </c>
      <c r="AR70" s="41"/>
      <c r="AS70" s="41"/>
      <c r="AT70" s="41"/>
      <c r="AU70" s="41">
        <f t="shared" si="129"/>
        <v>0</v>
      </c>
      <c r="AV70" s="41"/>
      <c r="AW70" s="41"/>
      <c r="AX70" s="41"/>
      <c r="AY70" s="41"/>
      <c r="AZ70" s="41"/>
      <c r="BA70" s="41"/>
      <c r="BB70" s="41"/>
      <c r="BC70" s="41">
        <f t="shared" si="114"/>
        <v>2207</v>
      </c>
      <c r="BD70" s="41">
        <f t="shared" si="115"/>
        <v>1678</v>
      </c>
      <c r="BE70" s="41">
        <f t="shared" si="116"/>
        <v>529</v>
      </c>
      <c r="BF70" s="41">
        <f t="shared" si="117"/>
        <v>103</v>
      </c>
      <c r="BG70" s="41">
        <f t="shared" si="118"/>
        <v>426</v>
      </c>
      <c r="BH70" s="41">
        <f t="shared" si="119"/>
        <v>0</v>
      </c>
      <c r="BI70" s="41">
        <f t="shared" si="120"/>
        <v>0</v>
      </c>
      <c r="BJ70" s="41">
        <f t="shared" si="121"/>
        <v>0</v>
      </c>
      <c r="BK70" s="41">
        <f t="shared" si="125"/>
        <v>2167</v>
      </c>
      <c r="BL70" s="41">
        <v>1580</v>
      </c>
      <c r="BM70" s="41">
        <f t="shared" si="130"/>
        <v>587</v>
      </c>
      <c r="BN70" s="41">
        <v>148</v>
      </c>
      <c r="BO70" s="41">
        <v>439</v>
      </c>
      <c r="BP70" s="41"/>
      <c r="BQ70" s="41"/>
      <c r="BR70" s="41"/>
      <c r="BS70" s="50"/>
      <c r="BT70" s="182"/>
      <c r="BU70" s="200"/>
      <c r="BV70" s="201">
        <f t="shared" si="131"/>
        <v>200</v>
      </c>
      <c r="BW70" s="200"/>
      <c r="BX70" s="200"/>
      <c r="BY70" s="200"/>
      <c r="BZ70" s="200"/>
      <c r="CA70" s="200"/>
      <c r="CB70" s="200"/>
      <c r="CC70" s="200"/>
      <c r="CD70" s="200"/>
      <c r="CE70" s="200"/>
      <c r="CF70" s="200"/>
      <c r="CG70" s="200"/>
      <c r="CH70" s="200"/>
      <c r="CI70" s="200"/>
      <c r="CJ70" s="200"/>
      <c r="CK70" s="200"/>
      <c r="CL70" s="200"/>
      <c r="CM70" s="200"/>
      <c r="CN70" s="200"/>
      <c r="CO70" s="200"/>
      <c r="CP70" s="200"/>
      <c r="CQ70" s="200"/>
      <c r="CR70" s="200"/>
      <c r="CS70" s="200"/>
      <c r="CT70" s="200"/>
      <c r="CU70" s="200"/>
      <c r="CV70" s="200"/>
      <c r="CW70" s="200"/>
      <c r="CX70" s="200"/>
      <c r="CY70" s="200"/>
      <c r="CZ70" s="200"/>
      <c r="DA70" s="200"/>
      <c r="DB70" s="86">
        <f t="shared" si="81"/>
        <v>3258</v>
      </c>
      <c r="DC70" s="86">
        <f t="shared" si="82"/>
        <v>3258</v>
      </c>
      <c r="DD70" s="200"/>
      <c r="DE70" s="88">
        <f t="shared" si="122"/>
        <v>3258</v>
      </c>
    </row>
    <row r="71" spans="1:109" s="13" customFormat="1" ht="24.95" hidden="1" customHeight="1" outlineLevel="1">
      <c r="A71" s="48" t="s">
        <v>414</v>
      </c>
      <c r="B71" s="49" t="s">
        <v>2912</v>
      </c>
      <c r="C71" s="50"/>
      <c r="D71" s="41">
        <f t="shared" si="105"/>
        <v>4783</v>
      </c>
      <c r="E71" s="41">
        <f t="shared" si="106"/>
        <v>3567</v>
      </c>
      <c r="F71" s="41">
        <f t="shared" si="107"/>
        <v>1216</v>
      </c>
      <c r="G71" s="41">
        <f t="shared" si="108"/>
        <v>271</v>
      </c>
      <c r="H71" s="41">
        <f t="shared" si="109"/>
        <v>945</v>
      </c>
      <c r="I71" s="41">
        <f t="shared" si="110"/>
        <v>0</v>
      </c>
      <c r="J71" s="41">
        <f t="shared" si="111"/>
        <v>0</v>
      </c>
      <c r="K71" s="41">
        <f t="shared" si="112"/>
        <v>0</v>
      </c>
      <c r="L71" s="58">
        <f t="shared" si="7"/>
        <v>1229</v>
      </c>
      <c r="M71" s="58">
        <f t="shared" si="8"/>
        <v>929</v>
      </c>
      <c r="N71" s="58">
        <f t="shared" si="9"/>
        <v>300</v>
      </c>
      <c r="O71" s="41">
        <f t="shared" si="86"/>
        <v>1229</v>
      </c>
      <c r="P71" s="41">
        <f t="shared" si="87"/>
        <v>929</v>
      </c>
      <c r="Q71" s="41">
        <f t="shared" si="88"/>
        <v>300</v>
      </c>
      <c r="R71" s="41">
        <f t="shared" si="89"/>
        <v>59</v>
      </c>
      <c r="S71" s="41">
        <f t="shared" si="90"/>
        <v>241</v>
      </c>
      <c r="T71" s="41">
        <f t="shared" si="91"/>
        <v>0</v>
      </c>
      <c r="U71" s="41">
        <f t="shared" si="92"/>
        <v>0</v>
      </c>
      <c r="V71" s="41">
        <f t="shared" si="93"/>
        <v>0</v>
      </c>
      <c r="W71" s="41">
        <f t="shared" si="123"/>
        <v>1229</v>
      </c>
      <c r="X71" s="41">
        <v>929</v>
      </c>
      <c r="Y71" s="41">
        <f t="shared" si="127"/>
        <v>300</v>
      </c>
      <c r="Z71" s="41">
        <v>59</v>
      </c>
      <c r="AA71" s="41">
        <v>241</v>
      </c>
      <c r="AB71" s="41"/>
      <c r="AC71" s="41"/>
      <c r="AD71" s="41"/>
      <c r="AE71" s="41">
        <f t="shared" si="104"/>
        <v>0</v>
      </c>
      <c r="AF71" s="41"/>
      <c r="AG71" s="41">
        <f t="shared" si="113"/>
        <v>0</v>
      </c>
      <c r="AH71" s="41"/>
      <c r="AI71" s="41"/>
      <c r="AJ71" s="41"/>
      <c r="AK71" s="41"/>
      <c r="AL71" s="41"/>
      <c r="AM71" s="41">
        <f t="shared" si="124"/>
        <v>1387</v>
      </c>
      <c r="AN71" s="41">
        <v>1058</v>
      </c>
      <c r="AO71" s="41">
        <f t="shared" si="128"/>
        <v>329</v>
      </c>
      <c r="AP71" s="41">
        <v>64</v>
      </c>
      <c r="AQ71" s="41">
        <v>265</v>
      </c>
      <c r="AR71" s="41"/>
      <c r="AS71" s="41"/>
      <c r="AT71" s="41"/>
      <c r="AU71" s="41">
        <f t="shared" si="129"/>
        <v>0</v>
      </c>
      <c r="AV71" s="41"/>
      <c r="AW71" s="41"/>
      <c r="AX71" s="41"/>
      <c r="AY71" s="41"/>
      <c r="AZ71" s="41"/>
      <c r="BA71" s="41"/>
      <c r="BB71" s="41"/>
      <c r="BC71" s="41">
        <f t="shared" si="114"/>
        <v>2616</v>
      </c>
      <c r="BD71" s="41">
        <f t="shared" si="115"/>
        <v>1987</v>
      </c>
      <c r="BE71" s="41">
        <f t="shared" si="116"/>
        <v>629</v>
      </c>
      <c r="BF71" s="41">
        <f t="shared" si="117"/>
        <v>123</v>
      </c>
      <c r="BG71" s="41">
        <f t="shared" si="118"/>
        <v>506</v>
      </c>
      <c r="BH71" s="41">
        <f t="shared" si="119"/>
        <v>0</v>
      </c>
      <c r="BI71" s="41">
        <f t="shared" si="120"/>
        <v>0</v>
      </c>
      <c r="BJ71" s="41">
        <f t="shared" si="121"/>
        <v>0</v>
      </c>
      <c r="BK71" s="41">
        <f t="shared" si="125"/>
        <v>2167</v>
      </c>
      <c r="BL71" s="41">
        <v>1580</v>
      </c>
      <c r="BM71" s="41">
        <f t="shared" si="130"/>
        <v>587</v>
      </c>
      <c r="BN71" s="41">
        <v>148</v>
      </c>
      <c r="BO71" s="41">
        <v>439</v>
      </c>
      <c r="BP71" s="41"/>
      <c r="BQ71" s="41"/>
      <c r="BR71" s="41"/>
      <c r="BS71" s="50"/>
      <c r="BT71" s="182"/>
      <c r="BU71" s="200"/>
      <c r="BV71" s="201">
        <f t="shared" si="131"/>
        <v>300</v>
      </c>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c r="CT71" s="200"/>
      <c r="CU71" s="200"/>
      <c r="CV71" s="200"/>
      <c r="CW71" s="200"/>
      <c r="CX71" s="200"/>
      <c r="CY71" s="200"/>
      <c r="CZ71" s="200"/>
      <c r="DA71" s="200"/>
      <c r="DB71" s="86">
        <f t="shared" si="81"/>
        <v>3567</v>
      </c>
      <c r="DC71" s="86">
        <f t="shared" si="82"/>
        <v>3567</v>
      </c>
      <c r="DD71" s="200"/>
      <c r="DE71" s="88">
        <f t="shared" si="122"/>
        <v>3567</v>
      </c>
    </row>
    <row r="72" spans="1:109" s="13" customFormat="1" ht="24.95" hidden="1" customHeight="1" outlineLevel="1">
      <c r="A72" s="48" t="s">
        <v>414</v>
      </c>
      <c r="B72" s="49" t="s">
        <v>2913</v>
      </c>
      <c r="C72" s="50"/>
      <c r="D72" s="41">
        <f t="shared" si="105"/>
        <v>5024</v>
      </c>
      <c r="E72" s="41">
        <f t="shared" si="106"/>
        <v>3751</v>
      </c>
      <c r="F72" s="41">
        <f t="shared" si="107"/>
        <v>1273</v>
      </c>
      <c r="G72" s="41">
        <f t="shared" si="108"/>
        <v>281</v>
      </c>
      <c r="H72" s="41">
        <f t="shared" si="109"/>
        <v>992</v>
      </c>
      <c r="I72" s="41">
        <f t="shared" si="110"/>
        <v>0</v>
      </c>
      <c r="J72" s="41">
        <f t="shared" si="111"/>
        <v>0</v>
      </c>
      <c r="K72" s="41">
        <f t="shared" si="112"/>
        <v>0</v>
      </c>
      <c r="L72" s="58">
        <f t="shared" si="7"/>
        <v>1472</v>
      </c>
      <c r="M72" s="58">
        <f t="shared" si="8"/>
        <v>1115</v>
      </c>
      <c r="N72" s="58">
        <f t="shared" si="9"/>
        <v>357</v>
      </c>
      <c r="O72" s="41">
        <f t="shared" si="86"/>
        <v>1472</v>
      </c>
      <c r="P72" s="41">
        <f t="shared" si="87"/>
        <v>1115</v>
      </c>
      <c r="Q72" s="41">
        <f t="shared" si="88"/>
        <v>357</v>
      </c>
      <c r="R72" s="41">
        <f t="shared" si="89"/>
        <v>69</v>
      </c>
      <c r="S72" s="41">
        <f t="shared" si="90"/>
        <v>288</v>
      </c>
      <c r="T72" s="41">
        <f t="shared" si="91"/>
        <v>0</v>
      </c>
      <c r="U72" s="41">
        <f t="shared" si="92"/>
        <v>0</v>
      </c>
      <c r="V72" s="41">
        <f t="shared" si="93"/>
        <v>0</v>
      </c>
      <c r="W72" s="41">
        <f t="shared" si="123"/>
        <v>1472</v>
      </c>
      <c r="X72" s="41">
        <v>1115</v>
      </c>
      <c r="Y72" s="41">
        <f t="shared" si="127"/>
        <v>357</v>
      </c>
      <c r="Z72" s="41">
        <v>69</v>
      </c>
      <c r="AA72" s="41">
        <v>288</v>
      </c>
      <c r="AB72" s="41"/>
      <c r="AC72" s="41"/>
      <c r="AD72" s="41"/>
      <c r="AE72" s="41">
        <f t="shared" si="104"/>
        <v>0</v>
      </c>
      <c r="AF72" s="41"/>
      <c r="AG72" s="41">
        <f t="shared" si="113"/>
        <v>0</v>
      </c>
      <c r="AH72" s="41"/>
      <c r="AI72" s="41"/>
      <c r="AJ72" s="41"/>
      <c r="AK72" s="41"/>
      <c r="AL72" s="41"/>
      <c r="AM72" s="41">
        <f t="shared" si="124"/>
        <v>1387</v>
      </c>
      <c r="AN72" s="41">
        <v>1058</v>
      </c>
      <c r="AO72" s="41">
        <f t="shared" si="128"/>
        <v>329</v>
      </c>
      <c r="AP72" s="41">
        <v>64</v>
      </c>
      <c r="AQ72" s="41">
        <v>265</v>
      </c>
      <c r="AR72" s="41"/>
      <c r="AS72" s="41"/>
      <c r="AT72" s="41"/>
      <c r="AU72" s="41">
        <f t="shared" si="129"/>
        <v>0</v>
      </c>
      <c r="AV72" s="41"/>
      <c r="AW72" s="41"/>
      <c r="AX72" s="41"/>
      <c r="AY72" s="41"/>
      <c r="AZ72" s="41"/>
      <c r="BA72" s="41"/>
      <c r="BB72" s="41"/>
      <c r="BC72" s="41">
        <f t="shared" si="114"/>
        <v>2859</v>
      </c>
      <c r="BD72" s="41">
        <f t="shared" si="115"/>
        <v>2173</v>
      </c>
      <c r="BE72" s="41">
        <f t="shared" si="116"/>
        <v>686</v>
      </c>
      <c r="BF72" s="41">
        <f t="shared" si="117"/>
        <v>133</v>
      </c>
      <c r="BG72" s="41">
        <f t="shared" si="118"/>
        <v>553</v>
      </c>
      <c r="BH72" s="41">
        <f t="shared" si="119"/>
        <v>0</v>
      </c>
      <c r="BI72" s="41">
        <f t="shared" si="120"/>
        <v>0</v>
      </c>
      <c r="BJ72" s="41">
        <f t="shared" si="121"/>
        <v>0</v>
      </c>
      <c r="BK72" s="41">
        <f t="shared" si="125"/>
        <v>2165</v>
      </c>
      <c r="BL72" s="41">
        <v>1578</v>
      </c>
      <c r="BM72" s="41">
        <f t="shared" si="130"/>
        <v>587</v>
      </c>
      <c r="BN72" s="41">
        <v>148</v>
      </c>
      <c r="BO72" s="41">
        <v>439</v>
      </c>
      <c r="BP72" s="41"/>
      <c r="BQ72" s="41"/>
      <c r="BR72" s="41"/>
      <c r="BS72" s="50"/>
      <c r="BT72" s="182"/>
      <c r="BU72" s="200"/>
      <c r="BV72" s="201">
        <f t="shared" si="131"/>
        <v>357</v>
      </c>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c r="CW72" s="200"/>
      <c r="CX72" s="200"/>
      <c r="CY72" s="200"/>
      <c r="CZ72" s="200"/>
      <c r="DA72" s="200"/>
      <c r="DB72" s="86">
        <f t="shared" si="81"/>
        <v>3751</v>
      </c>
      <c r="DC72" s="86">
        <f t="shared" si="82"/>
        <v>3751</v>
      </c>
      <c r="DD72" s="200"/>
      <c r="DE72" s="88">
        <f t="shared" si="122"/>
        <v>3751</v>
      </c>
    </row>
    <row r="73" spans="1:109" s="13" customFormat="1" ht="24.95" customHeight="1" collapsed="1">
      <c r="A73" s="643" t="s">
        <v>222</v>
      </c>
      <c r="B73" s="49" t="s">
        <v>89</v>
      </c>
      <c r="C73" s="50">
        <v>4</v>
      </c>
      <c r="D73" s="41">
        <f t="shared" si="105"/>
        <v>24494</v>
      </c>
      <c r="E73" s="41">
        <f t="shared" si="106"/>
        <v>18616</v>
      </c>
      <c r="F73" s="41">
        <f t="shared" si="107"/>
        <v>5878</v>
      </c>
      <c r="G73" s="41">
        <f t="shared" si="108"/>
        <v>1305</v>
      </c>
      <c r="H73" s="41">
        <f t="shared" si="109"/>
        <v>4573</v>
      </c>
      <c r="I73" s="41">
        <f t="shared" si="110"/>
        <v>0</v>
      </c>
      <c r="J73" s="41">
        <f t="shared" si="111"/>
        <v>0</v>
      </c>
      <c r="K73" s="41">
        <f t="shared" si="112"/>
        <v>0</v>
      </c>
      <c r="L73" s="58">
        <f t="shared" si="7"/>
        <v>5269</v>
      </c>
      <c r="M73" s="58">
        <f t="shared" si="8"/>
        <v>4003</v>
      </c>
      <c r="N73" s="58">
        <f t="shared" si="9"/>
        <v>1266</v>
      </c>
      <c r="O73" s="41">
        <f t="shared" si="86"/>
        <v>5269</v>
      </c>
      <c r="P73" s="41">
        <f t="shared" si="87"/>
        <v>4003</v>
      </c>
      <c r="Q73" s="41">
        <f t="shared" si="88"/>
        <v>1266</v>
      </c>
      <c r="R73" s="41">
        <f t="shared" si="89"/>
        <v>253</v>
      </c>
      <c r="S73" s="41">
        <f t="shared" si="90"/>
        <v>1013</v>
      </c>
      <c r="T73" s="41">
        <f t="shared" si="91"/>
        <v>0</v>
      </c>
      <c r="U73" s="41">
        <f t="shared" si="92"/>
        <v>0</v>
      </c>
      <c r="V73" s="41">
        <f t="shared" si="93"/>
        <v>0</v>
      </c>
      <c r="W73" s="41">
        <f t="shared" si="123"/>
        <v>4504</v>
      </c>
      <c r="X73" s="41">
        <f>SUM(X74:X78)</f>
        <v>3406</v>
      </c>
      <c r="Y73" s="41">
        <f>SUM(Y74:Y78)</f>
        <v>1098</v>
      </c>
      <c r="Z73" s="41">
        <f>SUM(Z74:Z78)</f>
        <v>215</v>
      </c>
      <c r="AA73" s="41">
        <f>SUM(AA74:AA78)</f>
        <v>883</v>
      </c>
      <c r="AB73" s="41">
        <f>SUM(AB74:AB78)</f>
        <v>0</v>
      </c>
      <c r="AC73" s="41"/>
      <c r="AD73" s="41"/>
      <c r="AE73" s="41">
        <f t="shared" si="104"/>
        <v>765</v>
      </c>
      <c r="AF73" s="41">
        <v>597</v>
      </c>
      <c r="AG73" s="41">
        <f t="shared" si="113"/>
        <v>168</v>
      </c>
      <c r="AH73" s="41">
        <v>38</v>
      </c>
      <c r="AI73" s="41">
        <v>130</v>
      </c>
      <c r="AJ73" s="41">
        <f>SUM(AJ74:AJ78)</f>
        <v>0</v>
      </c>
      <c r="AK73" s="41"/>
      <c r="AL73" s="41"/>
      <c r="AM73" s="41">
        <f t="shared" si="124"/>
        <v>5548</v>
      </c>
      <c r="AN73" s="41">
        <f>SUM(AN74:AN78)</f>
        <v>4232</v>
      </c>
      <c r="AO73" s="41">
        <f>SUM(AO74:AO78)</f>
        <v>1316</v>
      </c>
      <c r="AP73" s="41">
        <f>SUM(AP74:AP78)</f>
        <v>256</v>
      </c>
      <c r="AQ73" s="41">
        <f>SUM(AQ74:AQ78)</f>
        <v>1060</v>
      </c>
      <c r="AR73" s="41">
        <f>SUM(AR74:AR78)</f>
        <v>0</v>
      </c>
      <c r="AS73" s="41"/>
      <c r="AT73" s="41"/>
      <c r="AU73" s="41">
        <v>5011</v>
      </c>
      <c r="AV73" s="41">
        <v>4063</v>
      </c>
      <c r="AW73" s="41">
        <v>948</v>
      </c>
      <c r="AX73" s="41">
        <v>204</v>
      </c>
      <c r="AY73" s="41">
        <v>744</v>
      </c>
      <c r="AZ73" s="41">
        <f>SUM(AZ74:AZ78)</f>
        <v>0</v>
      </c>
      <c r="BA73" s="41"/>
      <c r="BB73" s="41"/>
      <c r="BC73" s="41">
        <f t="shared" si="114"/>
        <v>15828</v>
      </c>
      <c r="BD73" s="41">
        <f t="shared" si="115"/>
        <v>12298</v>
      </c>
      <c r="BE73" s="41">
        <f t="shared" si="116"/>
        <v>3530</v>
      </c>
      <c r="BF73" s="41">
        <f t="shared" si="117"/>
        <v>713</v>
      </c>
      <c r="BG73" s="41">
        <f t="shared" si="118"/>
        <v>2817</v>
      </c>
      <c r="BH73" s="41">
        <f t="shared" si="119"/>
        <v>0</v>
      </c>
      <c r="BI73" s="41">
        <f t="shared" si="120"/>
        <v>0</v>
      </c>
      <c r="BJ73" s="41">
        <f t="shared" si="121"/>
        <v>0</v>
      </c>
      <c r="BK73" s="41">
        <f t="shared" si="125"/>
        <v>8666</v>
      </c>
      <c r="BL73" s="41">
        <f>SUM(BL74:BL78)</f>
        <v>6318</v>
      </c>
      <c r="BM73" s="41">
        <f>SUM(BM74:BM78)</f>
        <v>2348</v>
      </c>
      <c r="BN73" s="41">
        <f>SUM(BN74:BN78)</f>
        <v>592</v>
      </c>
      <c r="BO73" s="41">
        <f>SUM(BO74:BO78)</f>
        <v>1756</v>
      </c>
      <c r="BP73" s="41">
        <f>SUM(BP74:BP78)</f>
        <v>0</v>
      </c>
      <c r="BQ73" s="41"/>
      <c r="BR73" s="41"/>
      <c r="BS73" s="50"/>
      <c r="BT73" s="182"/>
      <c r="BU73" s="201">
        <f>X73+AF73+X114</f>
        <v>5309</v>
      </c>
      <c r="BV73" s="201">
        <f>Y73+AG73+Y114</f>
        <v>1676</v>
      </c>
      <c r="BW73" s="200"/>
      <c r="BX73" s="201">
        <f t="shared" ref="BX73:DA73" si="132">AN73+AN114</f>
        <v>5755</v>
      </c>
      <c r="BY73" s="201">
        <f t="shared" si="132"/>
        <v>1790</v>
      </c>
      <c r="BZ73" s="201">
        <f t="shared" si="132"/>
        <v>349</v>
      </c>
      <c r="CA73" s="201">
        <f t="shared" si="132"/>
        <v>1441</v>
      </c>
      <c r="CB73" s="201">
        <f t="shared" si="132"/>
        <v>0</v>
      </c>
      <c r="CC73" s="201">
        <f t="shared" si="132"/>
        <v>0</v>
      </c>
      <c r="CD73" s="201">
        <f t="shared" si="132"/>
        <v>0</v>
      </c>
      <c r="CE73" s="201">
        <f t="shared" si="132"/>
        <v>6815</v>
      </c>
      <c r="CF73" s="201">
        <f t="shared" si="132"/>
        <v>5525</v>
      </c>
      <c r="CG73" s="201">
        <f t="shared" si="132"/>
        <v>1290</v>
      </c>
      <c r="CH73" s="201">
        <f t="shared" si="132"/>
        <v>279</v>
      </c>
      <c r="CI73" s="201">
        <f t="shared" si="132"/>
        <v>1011</v>
      </c>
      <c r="CJ73" s="201">
        <f t="shared" si="132"/>
        <v>0</v>
      </c>
      <c r="CK73" s="201">
        <f t="shared" si="132"/>
        <v>0</v>
      </c>
      <c r="CL73" s="201">
        <f t="shared" si="132"/>
        <v>0</v>
      </c>
      <c r="CM73" s="201">
        <f t="shared" si="132"/>
        <v>21345</v>
      </c>
      <c r="CN73" s="201">
        <f t="shared" si="132"/>
        <v>16589</v>
      </c>
      <c r="CO73" s="201">
        <f t="shared" si="132"/>
        <v>4756</v>
      </c>
      <c r="CP73" s="201">
        <f t="shared" si="132"/>
        <v>964</v>
      </c>
      <c r="CQ73" s="201">
        <f t="shared" si="132"/>
        <v>3792</v>
      </c>
      <c r="CR73" s="201">
        <f t="shared" si="132"/>
        <v>0</v>
      </c>
      <c r="CS73" s="201">
        <f t="shared" si="132"/>
        <v>0</v>
      </c>
      <c r="CT73" s="201">
        <f t="shared" si="132"/>
        <v>0</v>
      </c>
      <c r="CU73" s="201">
        <f t="shared" si="132"/>
        <v>11791</v>
      </c>
      <c r="CV73" s="201">
        <f t="shared" si="132"/>
        <v>8594</v>
      </c>
      <c r="CW73" s="201">
        <f t="shared" si="132"/>
        <v>3197</v>
      </c>
      <c r="CX73" s="201">
        <f t="shared" si="132"/>
        <v>810</v>
      </c>
      <c r="CY73" s="201">
        <f t="shared" si="132"/>
        <v>2387</v>
      </c>
      <c r="CZ73" s="201">
        <f t="shared" si="132"/>
        <v>0</v>
      </c>
      <c r="DA73" s="201">
        <f t="shared" si="132"/>
        <v>0</v>
      </c>
      <c r="DB73" s="86">
        <f t="shared" si="81"/>
        <v>18616</v>
      </c>
      <c r="DC73" s="86">
        <f t="shared" si="82"/>
        <v>18616</v>
      </c>
      <c r="DD73" s="201">
        <f>BT73+BT114</f>
        <v>0</v>
      </c>
      <c r="DE73" s="88">
        <f t="shared" si="122"/>
        <v>18616</v>
      </c>
    </row>
    <row r="74" spans="1:109" s="13" customFormat="1" ht="24.95" hidden="1" customHeight="1" outlineLevel="1">
      <c r="A74" s="48" t="s">
        <v>414</v>
      </c>
      <c r="B74" s="49" t="s">
        <v>2914</v>
      </c>
      <c r="C74" s="50"/>
      <c r="D74" s="41">
        <f t="shared" si="105"/>
        <v>4701</v>
      </c>
      <c r="E74" s="41">
        <f t="shared" si="106"/>
        <v>3505</v>
      </c>
      <c r="F74" s="41">
        <f t="shared" si="107"/>
        <v>1196</v>
      </c>
      <c r="G74" s="41">
        <f t="shared" si="108"/>
        <v>267</v>
      </c>
      <c r="H74" s="41">
        <f t="shared" si="109"/>
        <v>929</v>
      </c>
      <c r="I74" s="41">
        <f t="shared" si="110"/>
        <v>0</v>
      </c>
      <c r="J74" s="41">
        <f t="shared" si="111"/>
        <v>0</v>
      </c>
      <c r="K74" s="41">
        <f t="shared" si="112"/>
        <v>0</v>
      </c>
      <c r="L74" s="58">
        <f t="shared" si="7"/>
        <v>1147</v>
      </c>
      <c r="M74" s="58">
        <f t="shared" si="8"/>
        <v>867</v>
      </c>
      <c r="N74" s="58">
        <f t="shared" si="9"/>
        <v>280</v>
      </c>
      <c r="O74" s="41">
        <f t="shared" si="86"/>
        <v>1147</v>
      </c>
      <c r="P74" s="41">
        <f t="shared" si="87"/>
        <v>867</v>
      </c>
      <c r="Q74" s="41">
        <f t="shared" si="88"/>
        <v>280</v>
      </c>
      <c r="R74" s="41">
        <f t="shared" si="89"/>
        <v>55</v>
      </c>
      <c r="S74" s="41">
        <f t="shared" si="90"/>
        <v>225</v>
      </c>
      <c r="T74" s="41">
        <f t="shared" si="91"/>
        <v>0</v>
      </c>
      <c r="U74" s="41">
        <f t="shared" si="92"/>
        <v>0</v>
      </c>
      <c r="V74" s="41">
        <f t="shared" si="93"/>
        <v>0</v>
      </c>
      <c r="W74" s="41">
        <f t="shared" si="123"/>
        <v>1147</v>
      </c>
      <c r="X74" s="41">
        <v>867</v>
      </c>
      <c r="Y74" s="41">
        <f>SUM(Z74:AC74)</f>
        <v>280</v>
      </c>
      <c r="Z74" s="41">
        <v>55</v>
      </c>
      <c r="AA74" s="41">
        <v>225</v>
      </c>
      <c r="AB74" s="41"/>
      <c r="AC74" s="41"/>
      <c r="AD74" s="41"/>
      <c r="AE74" s="41">
        <f t="shared" si="104"/>
        <v>0</v>
      </c>
      <c r="AF74" s="41"/>
      <c r="AG74" s="41">
        <f t="shared" si="113"/>
        <v>0</v>
      </c>
      <c r="AH74" s="41"/>
      <c r="AI74" s="41"/>
      <c r="AJ74" s="41"/>
      <c r="AK74" s="41"/>
      <c r="AL74" s="41"/>
      <c r="AM74" s="41">
        <f t="shared" si="124"/>
        <v>1387</v>
      </c>
      <c r="AN74" s="41">
        <v>1058</v>
      </c>
      <c r="AO74" s="41">
        <f>SUM(AP74:AS74)</f>
        <v>329</v>
      </c>
      <c r="AP74" s="41">
        <v>64</v>
      </c>
      <c r="AQ74" s="41">
        <v>265</v>
      </c>
      <c r="AR74" s="41"/>
      <c r="AS74" s="41"/>
      <c r="AT74" s="41"/>
      <c r="AU74" s="41">
        <f>SUM(AV74:AW74)</f>
        <v>0</v>
      </c>
      <c r="AV74" s="41"/>
      <c r="AW74" s="41"/>
      <c r="AX74" s="41"/>
      <c r="AY74" s="41"/>
      <c r="AZ74" s="41"/>
      <c r="BA74" s="41"/>
      <c r="BB74" s="41"/>
      <c r="BC74" s="41">
        <f t="shared" si="114"/>
        <v>2534</v>
      </c>
      <c r="BD74" s="41">
        <f t="shared" si="115"/>
        <v>1925</v>
      </c>
      <c r="BE74" s="41">
        <f t="shared" si="116"/>
        <v>609</v>
      </c>
      <c r="BF74" s="41">
        <f t="shared" si="117"/>
        <v>119</v>
      </c>
      <c r="BG74" s="41">
        <f t="shared" si="118"/>
        <v>490</v>
      </c>
      <c r="BH74" s="41">
        <f t="shared" si="119"/>
        <v>0</v>
      </c>
      <c r="BI74" s="41">
        <f t="shared" si="120"/>
        <v>0</v>
      </c>
      <c r="BJ74" s="41">
        <f t="shared" si="121"/>
        <v>0</v>
      </c>
      <c r="BK74" s="41">
        <f t="shared" si="125"/>
        <v>2167</v>
      </c>
      <c r="BL74" s="41">
        <v>1580</v>
      </c>
      <c r="BM74" s="41">
        <f>SUM(BN74:BR74)</f>
        <v>587</v>
      </c>
      <c r="BN74" s="41">
        <v>148</v>
      </c>
      <c r="BO74" s="41">
        <v>439</v>
      </c>
      <c r="BP74" s="41"/>
      <c r="BQ74" s="41"/>
      <c r="BR74" s="41"/>
      <c r="BS74" s="50"/>
      <c r="BT74" s="182"/>
      <c r="BU74" s="200"/>
      <c r="BV74" s="201">
        <f t="shared" ref="BV74:BV82" si="133">Y74+AG74</f>
        <v>280</v>
      </c>
      <c r="BW74" s="200"/>
      <c r="BX74" s="200"/>
      <c r="BY74" s="200"/>
      <c r="BZ74" s="200"/>
      <c r="CA74" s="200"/>
      <c r="CB74" s="200"/>
      <c r="CC74" s="200"/>
      <c r="CD74" s="200"/>
      <c r="CE74" s="200"/>
      <c r="CF74" s="200"/>
      <c r="CG74" s="200"/>
      <c r="CH74" s="200"/>
      <c r="CI74" s="200"/>
      <c r="CJ74" s="200"/>
      <c r="CK74" s="200"/>
      <c r="CL74" s="200"/>
      <c r="CM74" s="200"/>
      <c r="CN74" s="200"/>
      <c r="CO74" s="200"/>
      <c r="CP74" s="200"/>
      <c r="CQ74" s="200"/>
      <c r="CR74" s="200"/>
      <c r="CS74" s="200"/>
      <c r="CT74" s="200"/>
      <c r="CU74" s="200"/>
      <c r="CV74" s="200"/>
      <c r="CW74" s="200"/>
      <c r="CX74" s="200"/>
      <c r="CY74" s="200"/>
      <c r="CZ74" s="200"/>
      <c r="DA74" s="200"/>
      <c r="DB74" s="86">
        <f t="shared" si="81"/>
        <v>3505</v>
      </c>
      <c r="DC74" s="86">
        <f t="shared" si="82"/>
        <v>3505</v>
      </c>
      <c r="DD74" s="200"/>
      <c r="DE74" s="88">
        <f t="shared" si="122"/>
        <v>3505</v>
      </c>
    </row>
    <row r="75" spans="1:109" s="13" customFormat="1" ht="24.95" hidden="1" customHeight="1" outlineLevel="1">
      <c r="A75" s="48" t="s">
        <v>414</v>
      </c>
      <c r="B75" s="49" t="s">
        <v>2915</v>
      </c>
      <c r="C75" s="50"/>
      <c r="D75" s="41">
        <f t="shared" si="105"/>
        <v>4537</v>
      </c>
      <c r="E75" s="41">
        <f t="shared" si="106"/>
        <v>3381</v>
      </c>
      <c r="F75" s="41">
        <f t="shared" si="107"/>
        <v>1156</v>
      </c>
      <c r="G75" s="41">
        <f t="shared" si="108"/>
        <v>259</v>
      </c>
      <c r="H75" s="41">
        <f t="shared" si="109"/>
        <v>897</v>
      </c>
      <c r="I75" s="41">
        <f t="shared" si="110"/>
        <v>0</v>
      </c>
      <c r="J75" s="41">
        <f t="shared" si="111"/>
        <v>0</v>
      </c>
      <c r="K75" s="41">
        <f t="shared" si="112"/>
        <v>0</v>
      </c>
      <c r="L75" s="58">
        <f t="shared" si="7"/>
        <v>983</v>
      </c>
      <c r="M75" s="58">
        <f t="shared" si="8"/>
        <v>743</v>
      </c>
      <c r="N75" s="58">
        <f t="shared" si="9"/>
        <v>240</v>
      </c>
      <c r="O75" s="41">
        <f t="shared" si="86"/>
        <v>983</v>
      </c>
      <c r="P75" s="41">
        <f t="shared" si="87"/>
        <v>743</v>
      </c>
      <c r="Q75" s="41">
        <f t="shared" si="88"/>
        <v>240</v>
      </c>
      <c r="R75" s="41">
        <f t="shared" si="89"/>
        <v>47</v>
      </c>
      <c r="S75" s="41">
        <f t="shared" si="90"/>
        <v>193</v>
      </c>
      <c r="T75" s="41">
        <f t="shared" si="91"/>
        <v>0</v>
      </c>
      <c r="U75" s="41">
        <f t="shared" si="92"/>
        <v>0</v>
      </c>
      <c r="V75" s="41">
        <f t="shared" si="93"/>
        <v>0</v>
      </c>
      <c r="W75" s="41">
        <f t="shared" si="123"/>
        <v>983</v>
      </c>
      <c r="X75" s="41">
        <v>743</v>
      </c>
      <c r="Y75" s="41">
        <f>SUM(Z75:AC75)</f>
        <v>240</v>
      </c>
      <c r="Z75" s="41">
        <v>47</v>
      </c>
      <c r="AA75" s="41">
        <v>193</v>
      </c>
      <c r="AB75" s="41"/>
      <c r="AC75" s="41"/>
      <c r="AD75" s="41"/>
      <c r="AE75" s="41">
        <f t="shared" si="104"/>
        <v>0</v>
      </c>
      <c r="AF75" s="41"/>
      <c r="AG75" s="41">
        <f t="shared" si="113"/>
        <v>0</v>
      </c>
      <c r="AH75" s="41"/>
      <c r="AI75" s="41"/>
      <c r="AJ75" s="41"/>
      <c r="AK75" s="41"/>
      <c r="AL75" s="41"/>
      <c r="AM75" s="41">
        <f t="shared" si="124"/>
        <v>1387</v>
      </c>
      <c r="AN75" s="41">
        <v>1058</v>
      </c>
      <c r="AO75" s="41">
        <f>SUM(AP75:AS75)</f>
        <v>329</v>
      </c>
      <c r="AP75" s="41">
        <v>64</v>
      </c>
      <c r="AQ75" s="41">
        <v>265</v>
      </c>
      <c r="AR75" s="41"/>
      <c r="AS75" s="41"/>
      <c r="AT75" s="41"/>
      <c r="AU75" s="41">
        <f>SUM(AV75:AW75)</f>
        <v>0</v>
      </c>
      <c r="AV75" s="41"/>
      <c r="AW75" s="41"/>
      <c r="AX75" s="41"/>
      <c r="AY75" s="41"/>
      <c r="AZ75" s="41"/>
      <c r="BA75" s="41"/>
      <c r="BB75" s="41"/>
      <c r="BC75" s="41">
        <f t="shared" si="114"/>
        <v>2370</v>
      </c>
      <c r="BD75" s="41">
        <f t="shared" si="115"/>
        <v>1801</v>
      </c>
      <c r="BE75" s="41">
        <f t="shared" si="116"/>
        <v>569</v>
      </c>
      <c r="BF75" s="41">
        <f t="shared" si="117"/>
        <v>111</v>
      </c>
      <c r="BG75" s="41">
        <f t="shared" si="118"/>
        <v>458</v>
      </c>
      <c r="BH75" s="41">
        <f t="shared" si="119"/>
        <v>0</v>
      </c>
      <c r="BI75" s="41">
        <f t="shared" si="120"/>
        <v>0</v>
      </c>
      <c r="BJ75" s="41">
        <f t="shared" si="121"/>
        <v>0</v>
      </c>
      <c r="BK75" s="41">
        <f t="shared" si="125"/>
        <v>2167</v>
      </c>
      <c r="BL75" s="41">
        <v>1580</v>
      </c>
      <c r="BM75" s="41">
        <f>SUM(BN75:BR75)</f>
        <v>587</v>
      </c>
      <c r="BN75" s="41">
        <v>148</v>
      </c>
      <c r="BO75" s="41">
        <v>439</v>
      </c>
      <c r="BP75" s="41"/>
      <c r="BQ75" s="41"/>
      <c r="BR75" s="41"/>
      <c r="BS75" s="50"/>
      <c r="BT75" s="182"/>
      <c r="BU75" s="200"/>
      <c r="BV75" s="201">
        <f t="shared" si="133"/>
        <v>240</v>
      </c>
      <c r="BW75" s="200"/>
      <c r="BX75" s="200"/>
      <c r="BY75" s="200"/>
      <c r="BZ75" s="200"/>
      <c r="CA75" s="200"/>
      <c r="CB75" s="200"/>
      <c r="CC75" s="200"/>
      <c r="CD75" s="200"/>
      <c r="CE75" s="200"/>
      <c r="CF75" s="200"/>
      <c r="CG75" s="200"/>
      <c r="CH75" s="200"/>
      <c r="CI75" s="200"/>
      <c r="CJ75" s="200"/>
      <c r="CK75" s="200"/>
      <c r="CL75" s="200"/>
      <c r="CM75" s="200"/>
      <c r="CN75" s="200"/>
      <c r="CO75" s="200"/>
      <c r="CP75" s="200"/>
      <c r="CQ75" s="200"/>
      <c r="CR75" s="200"/>
      <c r="CS75" s="200"/>
      <c r="CT75" s="200"/>
      <c r="CU75" s="200"/>
      <c r="CV75" s="200"/>
      <c r="CW75" s="200"/>
      <c r="CX75" s="200"/>
      <c r="CY75" s="200"/>
      <c r="CZ75" s="200"/>
      <c r="DA75" s="200"/>
      <c r="DB75" s="86">
        <f t="shared" ref="DB75:DB106" si="134">P75+AN75+AV75+BL75</f>
        <v>3381</v>
      </c>
      <c r="DC75" s="86">
        <f t="shared" ref="DC75:DC106" si="135">BD75+BL75</f>
        <v>3381</v>
      </c>
      <c r="DD75" s="200"/>
      <c r="DE75" s="88">
        <f t="shared" si="122"/>
        <v>3381</v>
      </c>
    </row>
    <row r="76" spans="1:109" s="13" customFormat="1" ht="24.95" hidden="1" customHeight="1" outlineLevel="1">
      <c r="A76" s="48" t="s">
        <v>414</v>
      </c>
      <c r="B76" s="49" t="s">
        <v>879</v>
      </c>
      <c r="C76" s="50"/>
      <c r="D76" s="41">
        <f t="shared" si="105"/>
        <v>1065</v>
      </c>
      <c r="E76" s="41">
        <f t="shared" si="106"/>
        <v>805</v>
      </c>
      <c r="F76" s="41">
        <f t="shared" si="107"/>
        <v>260</v>
      </c>
      <c r="G76" s="41">
        <f t="shared" si="108"/>
        <v>51</v>
      </c>
      <c r="H76" s="41">
        <f t="shared" si="109"/>
        <v>209</v>
      </c>
      <c r="I76" s="41">
        <f t="shared" si="110"/>
        <v>0</v>
      </c>
      <c r="J76" s="41">
        <f t="shared" si="111"/>
        <v>0</v>
      </c>
      <c r="K76" s="41">
        <f t="shared" si="112"/>
        <v>0</v>
      </c>
      <c r="L76" s="58">
        <f t="shared" si="7"/>
        <v>1065</v>
      </c>
      <c r="M76" s="58">
        <f t="shared" si="8"/>
        <v>805</v>
      </c>
      <c r="N76" s="58">
        <f t="shared" si="9"/>
        <v>260</v>
      </c>
      <c r="O76" s="41">
        <f t="shared" si="86"/>
        <v>1065</v>
      </c>
      <c r="P76" s="41">
        <f t="shared" si="87"/>
        <v>805</v>
      </c>
      <c r="Q76" s="41">
        <f t="shared" si="88"/>
        <v>260</v>
      </c>
      <c r="R76" s="41">
        <f t="shared" si="89"/>
        <v>51</v>
      </c>
      <c r="S76" s="41">
        <f t="shared" si="90"/>
        <v>209</v>
      </c>
      <c r="T76" s="41">
        <f t="shared" si="91"/>
        <v>0</v>
      </c>
      <c r="U76" s="41">
        <f t="shared" si="92"/>
        <v>0</v>
      </c>
      <c r="V76" s="41">
        <f t="shared" si="93"/>
        <v>0</v>
      </c>
      <c r="W76" s="41">
        <f t="shared" si="123"/>
        <v>1065</v>
      </c>
      <c r="X76" s="41">
        <v>805</v>
      </c>
      <c r="Y76" s="41">
        <f>SUM(Z76:AC76)</f>
        <v>260</v>
      </c>
      <c r="Z76" s="41">
        <v>51</v>
      </c>
      <c r="AA76" s="41">
        <v>209</v>
      </c>
      <c r="AB76" s="41"/>
      <c r="AC76" s="41"/>
      <c r="AD76" s="41"/>
      <c r="AE76" s="41">
        <f t="shared" si="104"/>
        <v>0</v>
      </c>
      <c r="AF76" s="41"/>
      <c r="AG76" s="41">
        <f t="shared" si="113"/>
        <v>0</v>
      </c>
      <c r="AH76" s="41"/>
      <c r="AI76" s="41"/>
      <c r="AJ76" s="41"/>
      <c r="AK76" s="41"/>
      <c r="AL76" s="41"/>
      <c r="AM76" s="41"/>
      <c r="AN76" s="41"/>
      <c r="AO76" s="41"/>
      <c r="AP76" s="41"/>
      <c r="AQ76" s="41"/>
      <c r="AR76" s="41"/>
      <c r="AS76" s="41"/>
      <c r="AT76" s="41"/>
      <c r="AU76" s="41"/>
      <c r="AV76" s="41"/>
      <c r="AW76" s="41"/>
      <c r="AX76" s="41"/>
      <c r="AY76" s="41"/>
      <c r="AZ76" s="41"/>
      <c r="BA76" s="41"/>
      <c r="BB76" s="41"/>
      <c r="BC76" s="41">
        <f t="shared" si="114"/>
        <v>1065</v>
      </c>
      <c r="BD76" s="41">
        <f t="shared" si="115"/>
        <v>805</v>
      </c>
      <c r="BE76" s="41">
        <f t="shared" si="116"/>
        <v>260</v>
      </c>
      <c r="BF76" s="41">
        <f t="shared" si="117"/>
        <v>51</v>
      </c>
      <c r="BG76" s="41">
        <f t="shared" si="118"/>
        <v>209</v>
      </c>
      <c r="BH76" s="41">
        <f t="shared" si="119"/>
        <v>0</v>
      </c>
      <c r="BI76" s="41">
        <f t="shared" si="120"/>
        <v>0</v>
      </c>
      <c r="BJ76" s="41">
        <f t="shared" si="121"/>
        <v>0</v>
      </c>
      <c r="BK76" s="41"/>
      <c r="BL76" s="41"/>
      <c r="BM76" s="41">
        <f>SUM(BN76:BR76)</f>
        <v>0</v>
      </c>
      <c r="BN76" s="41"/>
      <c r="BO76" s="41"/>
      <c r="BP76" s="41"/>
      <c r="BQ76" s="41"/>
      <c r="BR76" s="41"/>
      <c r="BS76" s="50"/>
      <c r="BT76" s="182"/>
      <c r="BU76" s="200"/>
      <c r="BV76" s="201">
        <f t="shared" si="133"/>
        <v>260</v>
      </c>
      <c r="BW76" s="200"/>
      <c r="BX76" s="200"/>
      <c r="BY76" s="200"/>
      <c r="BZ76" s="200"/>
      <c r="CA76" s="200"/>
      <c r="CB76" s="200"/>
      <c r="CC76" s="200"/>
      <c r="CD76" s="200"/>
      <c r="CE76" s="200"/>
      <c r="CF76" s="200"/>
      <c r="CG76" s="200"/>
      <c r="CH76" s="200"/>
      <c r="CI76" s="200"/>
      <c r="CJ76" s="200"/>
      <c r="CK76" s="200"/>
      <c r="CL76" s="200"/>
      <c r="CM76" s="200"/>
      <c r="CN76" s="200"/>
      <c r="CO76" s="200"/>
      <c r="CP76" s="200"/>
      <c r="CQ76" s="200"/>
      <c r="CR76" s="200"/>
      <c r="CS76" s="200"/>
      <c r="CT76" s="200"/>
      <c r="CU76" s="200"/>
      <c r="CV76" s="200"/>
      <c r="CW76" s="200"/>
      <c r="CX76" s="200"/>
      <c r="CY76" s="200"/>
      <c r="CZ76" s="200"/>
      <c r="DA76" s="200"/>
      <c r="DB76" s="86">
        <f t="shared" si="134"/>
        <v>805</v>
      </c>
      <c r="DC76" s="86">
        <f t="shared" si="135"/>
        <v>805</v>
      </c>
      <c r="DD76" s="200"/>
      <c r="DE76" s="88">
        <f t="shared" si="122"/>
        <v>805</v>
      </c>
    </row>
    <row r="77" spans="1:109" s="13" customFormat="1" ht="24.95" hidden="1" customHeight="1" outlineLevel="1">
      <c r="A77" s="48" t="s">
        <v>414</v>
      </c>
      <c r="B77" s="49" t="s">
        <v>2916</v>
      </c>
      <c r="C77" s="50"/>
      <c r="D77" s="41">
        <f t="shared" si="105"/>
        <v>4863</v>
      </c>
      <c r="E77" s="41">
        <f t="shared" si="106"/>
        <v>3629</v>
      </c>
      <c r="F77" s="41">
        <f t="shared" si="107"/>
        <v>1234</v>
      </c>
      <c r="G77" s="41">
        <f t="shared" si="108"/>
        <v>274</v>
      </c>
      <c r="H77" s="41">
        <f t="shared" si="109"/>
        <v>960</v>
      </c>
      <c r="I77" s="41">
        <f t="shared" si="110"/>
        <v>0</v>
      </c>
      <c r="J77" s="41">
        <f t="shared" si="111"/>
        <v>0</v>
      </c>
      <c r="K77" s="41">
        <f t="shared" si="112"/>
        <v>0</v>
      </c>
      <c r="L77" s="58">
        <f t="shared" ref="L77:L140" si="136">W77+AE77</f>
        <v>1309</v>
      </c>
      <c r="M77" s="58">
        <f t="shared" ref="M77:M140" si="137">X77+AF77</f>
        <v>991</v>
      </c>
      <c r="N77" s="58">
        <f t="shared" ref="N77:N140" si="138">Y77+AG77</f>
        <v>318</v>
      </c>
      <c r="O77" s="41">
        <f t="shared" si="86"/>
        <v>1309</v>
      </c>
      <c r="P77" s="41">
        <f t="shared" si="87"/>
        <v>991</v>
      </c>
      <c r="Q77" s="41">
        <f t="shared" si="88"/>
        <v>318</v>
      </c>
      <c r="R77" s="41">
        <f t="shared" si="89"/>
        <v>62</v>
      </c>
      <c r="S77" s="41">
        <f t="shared" si="90"/>
        <v>256</v>
      </c>
      <c r="T77" s="41">
        <f t="shared" si="91"/>
        <v>0</v>
      </c>
      <c r="U77" s="41">
        <f t="shared" si="92"/>
        <v>0</v>
      </c>
      <c r="V77" s="41">
        <f t="shared" si="93"/>
        <v>0</v>
      </c>
      <c r="W77" s="41">
        <f t="shared" si="123"/>
        <v>1309</v>
      </c>
      <c r="X77" s="41">
        <v>991</v>
      </c>
      <c r="Y77" s="41">
        <f>SUM(Z77:AC77)</f>
        <v>318</v>
      </c>
      <c r="Z77" s="41">
        <v>62</v>
      </c>
      <c r="AA77" s="41">
        <v>256</v>
      </c>
      <c r="AB77" s="41"/>
      <c r="AC77" s="41"/>
      <c r="AD77" s="41"/>
      <c r="AE77" s="41">
        <f t="shared" si="104"/>
        <v>0</v>
      </c>
      <c r="AF77" s="41"/>
      <c r="AG77" s="41">
        <f t="shared" si="113"/>
        <v>0</v>
      </c>
      <c r="AH77" s="41"/>
      <c r="AI77" s="41"/>
      <c r="AJ77" s="41"/>
      <c r="AK77" s="41"/>
      <c r="AL77" s="41"/>
      <c r="AM77" s="41">
        <f t="shared" ref="AM77:AM85" si="139">SUM(AN77:AO77)</f>
        <v>1387</v>
      </c>
      <c r="AN77" s="41">
        <v>1058</v>
      </c>
      <c r="AO77" s="41">
        <f>SUM(AP77:AS77)</f>
        <v>329</v>
      </c>
      <c r="AP77" s="41">
        <v>64</v>
      </c>
      <c r="AQ77" s="41">
        <v>265</v>
      </c>
      <c r="AR77" s="41"/>
      <c r="AS77" s="41"/>
      <c r="AT77" s="41"/>
      <c r="AU77" s="41">
        <f>SUM(AV77:AW77)</f>
        <v>0</v>
      </c>
      <c r="AV77" s="41"/>
      <c r="AW77" s="41"/>
      <c r="AX77" s="41"/>
      <c r="AY77" s="41"/>
      <c r="AZ77" s="41"/>
      <c r="BA77" s="41"/>
      <c r="BB77" s="41"/>
      <c r="BC77" s="41">
        <f t="shared" si="114"/>
        <v>2696</v>
      </c>
      <c r="BD77" s="41">
        <f t="shared" si="115"/>
        <v>2049</v>
      </c>
      <c r="BE77" s="41">
        <f t="shared" si="116"/>
        <v>647</v>
      </c>
      <c r="BF77" s="41">
        <f t="shared" si="117"/>
        <v>126</v>
      </c>
      <c r="BG77" s="41">
        <f t="shared" si="118"/>
        <v>521</v>
      </c>
      <c r="BH77" s="41">
        <f t="shared" si="119"/>
        <v>0</v>
      </c>
      <c r="BI77" s="41">
        <f t="shared" si="120"/>
        <v>0</v>
      </c>
      <c r="BJ77" s="41">
        <f t="shared" si="121"/>
        <v>0</v>
      </c>
      <c r="BK77" s="41">
        <f t="shared" ref="BK77:BK85" si="140">SUM(BL77:BM77)</f>
        <v>2167</v>
      </c>
      <c r="BL77" s="41">
        <v>1580</v>
      </c>
      <c r="BM77" s="41">
        <f>SUM(BN77:BR77)</f>
        <v>587</v>
      </c>
      <c r="BN77" s="41">
        <v>148</v>
      </c>
      <c r="BO77" s="41">
        <v>439</v>
      </c>
      <c r="BP77" s="41"/>
      <c r="BQ77" s="41"/>
      <c r="BR77" s="41"/>
      <c r="BS77" s="50"/>
      <c r="BT77" s="182"/>
      <c r="BU77" s="200"/>
      <c r="BV77" s="201">
        <f t="shared" si="133"/>
        <v>318</v>
      </c>
      <c r="BW77" s="200"/>
      <c r="BX77" s="200"/>
      <c r="BY77" s="200"/>
      <c r="BZ77" s="200"/>
      <c r="CA77" s="200"/>
      <c r="CB77" s="200"/>
      <c r="CC77" s="200"/>
      <c r="CD77" s="200"/>
      <c r="CE77" s="200"/>
      <c r="CF77" s="200"/>
      <c r="CG77" s="200"/>
      <c r="CH77" s="200"/>
      <c r="CI77" s="200"/>
      <c r="CJ77" s="200"/>
      <c r="CK77" s="200"/>
      <c r="CL77" s="200"/>
      <c r="CM77" s="200"/>
      <c r="CN77" s="200"/>
      <c r="CO77" s="200"/>
      <c r="CP77" s="200"/>
      <c r="CQ77" s="200"/>
      <c r="CR77" s="200"/>
      <c r="CS77" s="200"/>
      <c r="CT77" s="200"/>
      <c r="CU77" s="200"/>
      <c r="CV77" s="200"/>
      <c r="CW77" s="200"/>
      <c r="CX77" s="200"/>
      <c r="CY77" s="200"/>
      <c r="CZ77" s="200"/>
      <c r="DA77" s="200"/>
      <c r="DB77" s="86">
        <f t="shared" si="134"/>
        <v>3629</v>
      </c>
      <c r="DC77" s="86">
        <f t="shared" si="135"/>
        <v>3629</v>
      </c>
      <c r="DD77" s="200"/>
      <c r="DE77" s="88">
        <f t="shared" si="122"/>
        <v>3629</v>
      </c>
    </row>
    <row r="78" spans="1:109" s="13" customFormat="1" ht="24.95" hidden="1" customHeight="1" outlineLevel="1">
      <c r="A78" s="48" t="s">
        <v>414</v>
      </c>
      <c r="B78" s="49" t="s">
        <v>2917</v>
      </c>
      <c r="C78" s="50"/>
      <c r="D78" s="41">
        <f t="shared" si="105"/>
        <v>3552</v>
      </c>
      <c r="E78" s="41">
        <f t="shared" si="106"/>
        <v>2636</v>
      </c>
      <c r="F78" s="41">
        <f t="shared" si="107"/>
        <v>916</v>
      </c>
      <c r="G78" s="41">
        <f t="shared" si="108"/>
        <v>212</v>
      </c>
      <c r="H78" s="41">
        <f t="shared" si="109"/>
        <v>704</v>
      </c>
      <c r="I78" s="41">
        <f t="shared" si="110"/>
        <v>0</v>
      </c>
      <c r="J78" s="41">
        <f t="shared" si="111"/>
        <v>0</v>
      </c>
      <c r="K78" s="41">
        <f t="shared" si="112"/>
        <v>0</v>
      </c>
      <c r="L78" s="58">
        <f t="shared" si="136"/>
        <v>0</v>
      </c>
      <c r="M78" s="58">
        <f t="shared" si="137"/>
        <v>0</v>
      </c>
      <c r="N78" s="58">
        <f t="shared" si="138"/>
        <v>0</v>
      </c>
      <c r="O78" s="41">
        <f t="shared" ref="O78:O109" si="141">W78+AE78</f>
        <v>0</v>
      </c>
      <c r="P78" s="41">
        <f t="shared" ref="P78:P109" si="142">X78+AF78</f>
        <v>0</v>
      </c>
      <c r="Q78" s="41">
        <f t="shared" ref="Q78:Q109" si="143">Y78+AG78</f>
        <v>0</v>
      </c>
      <c r="R78" s="41">
        <f t="shared" ref="R78:R109" si="144">Z78+AH78</f>
        <v>0</v>
      </c>
      <c r="S78" s="41">
        <f t="shared" ref="S78:S109" si="145">AA78+AI78</f>
        <v>0</v>
      </c>
      <c r="T78" s="41">
        <f t="shared" ref="T78:T109" si="146">AB78+AJ78</f>
        <v>0</v>
      </c>
      <c r="U78" s="41">
        <f t="shared" ref="U78:U109" si="147">AC78+AK78</f>
        <v>0</v>
      </c>
      <c r="V78" s="41">
        <f t="shared" ref="V78:V109" si="148">AD78+AL78</f>
        <v>0</v>
      </c>
      <c r="W78" s="41">
        <f t="shared" si="123"/>
        <v>0</v>
      </c>
      <c r="X78" s="41"/>
      <c r="Y78" s="41"/>
      <c r="Z78" s="41"/>
      <c r="AA78" s="41"/>
      <c r="AB78" s="41"/>
      <c r="AC78" s="41"/>
      <c r="AD78" s="41"/>
      <c r="AE78" s="41">
        <f t="shared" si="104"/>
        <v>0</v>
      </c>
      <c r="AF78" s="41"/>
      <c r="AG78" s="41">
        <f t="shared" si="113"/>
        <v>0</v>
      </c>
      <c r="AH78" s="41"/>
      <c r="AI78" s="41"/>
      <c r="AJ78" s="41"/>
      <c r="AK78" s="41"/>
      <c r="AL78" s="41"/>
      <c r="AM78" s="41">
        <f t="shared" si="139"/>
        <v>1387</v>
      </c>
      <c r="AN78" s="41">
        <v>1058</v>
      </c>
      <c r="AO78" s="41">
        <f>SUM(AP78:AS78)</f>
        <v>329</v>
      </c>
      <c r="AP78" s="41">
        <v>64</v>
      </c>
      <c r="AQ78" s="41">
        <v>265</v>
      </c>
      <c r="AR78" s="41"/>
      <c r="AS78" s="41"/>
      <c r="AT78" s="41"/>
      <c r="AU78" s="41">
        <f>SUM(AV78:AW78)</f>
        <v>0</v>
      </c>
      <c r="AV78" s="41"/>
      <c r="AW78" s="41"/>
      <c r="AX78" s="41"/>
      <c r="AY78" s="41"/>
      <c r="AZ78" s="41"/>
      <c r="BA78" s="41"/>
      <c r="BB78" s="41"/>
      <c r="BC78" s="41">
        <f t="shared" si="114"/>
        <v>1387</v>
      </c>
      <c r="BD78" s="41">
        <f t="shared" si="115"/>
        <v>1058</v>
      </c>
      <c r="BE78" s="41">
        <f t="shared" si="116"/>
        <v>329</v>
      </c>
      <c r="BF78" s="41">
        <f t="shared" si="117"/>
        <v>64</v>
      </c>
      <c r="BG78" s="41">
        <f t="shared" si="118"/>
        <v>265</v>
      </c>
      <c r="BH78" s="41">
        <f t="shared" si="119"/>
        <v>0</v>
      </c>
      <c r="BI78" s="41">
        <f t="shared" si="120"/>
        <v>0</v>
      </c>
      <c r="BJ78" s="41">
        <f t="shared" si="121"/>
        <v>0</v>
      </c>
      <c r="BK78" s="41">
        <f t="shared" si="140"/>
        <v>2165</v>
      </c>
      <c r="BL78" s="41">
        <v>1578</v>
      </c>
      <c r="BM78" s="41">
        <f>SUM(BN78:BR78)</f>
        <v>587</v>
      </c>
      <c r="BN78" s="41">
        <v>148</v>
      </c>
      <c r="BO78" s="41">
        <v>439</v>
      </c>
      <c r="BP78" s="41"/>
      <c r="BQ78" s="41"/>
      <c r="BR78" s="41"/>
      <c r="BS78" s="50"/>
      <c r="BT78" s="182"/>
      <c r="BU78" s="200"/>
      <c r="BV78" s="201">
        <f t="shared" si="133"/>
        <v>0</v>
      </c>
      <c r="BW78" s="200"/>
      <c r="BX78" s="200"/>
      <c r="BY78" s="200"/>
      <c r="BZ78" s="200"/>
      <c r="CA78" s="200"/>
      <c r="CB78" s="200"/>
      <c r="CC78" s="200"/>
      <c r="CD78" s="200"/>
      <c r="CE78" s="200"/>
      <c r="CF78" s="200"/>
      <c r="CG78" s="200"/>
      <c r="CH78" s="200"/>
      <c r="CI78" s="200"/>
      <c r="CJ78" s="200"/>
      <c r="CK78" s="200"/>
      <c r="CL78" s="200"/>
      <c r="CM78" s="200"/>
      <c r="CN78" s="200"/>
      <c r="CO78" s="200"/>
      <c r="CP78" s="200"/>
      <c r="CQ78" s="200"/>
      <c r="CR78" s="200"/>
      <c r="CS78" s="200"/>
      <c r="CT78" s="200"/>
      <c r="CU78" s="200"/>
      <c r="CV78" s="200"/>
      <c r="CW78" s="200"/>
      <c r="CX78" s="200"/>
      <c r="CY78" s="200"/>
      <c r="CZ78" s="200"/>
      <c r="DA78" s="200"/>
      <c r="DB78" s="86">
        <f t="shared" si="134"/>
        <v>2636</v>
      </c>
      <c r="DC78" s="86">
        <f t="shared" si="135"/>
        <v>2636</v>
      </c>
      <c r="DD78" s="200"/>
      <c r="DE78" s="88">
        <f t="shared" si="122"/>
        <v>2636</v>
      </c>
    </row>
    <row r="79" spans="1:109" s="13" customFormat="1" ht="24.95" customHeight="1" collapsed="1">
      <c r="A79" s="643" t="s">
        <v>222</v>
      </c>
      <c r="B79" s="49" t="s">
        <v>73</v>
      </c>
      <c r="C79" s="50">
        <v>3</v>
      </c>
      <c r="D79" s="41">
        <f t="shared" si="105"/>
        <v>18145</v>
      </c>
      <c r="E79" s="41">
        <f t="shared" si="106"/>
        <v>13789</v>
      </c>
      <c r="F79" s="41">
        <f t="shared" si="107"/>
        <v>4356</v>
      </c>
      <c r="G79" s="41">
        <f t="shared" si="108"/>
        <v>969</v>
      </c>
      <c r="H79" s="41">
        <f t="shared" si="109"/>
        <v>3387</v>
      </c>
      <c r="I79" s="41">
        <f t="shared" si="110"/>
        <v>0</v>
      </c>
      <c r="J79" s="41">
        <f t="shared" si="111"/>
        <v>0</v>
      </c>
      <c r="K79" s="41">
        <f t="shared" si="112"/>
        <v>0</v>
      </c>
      <c r="L79" s="58">
        <f t="shared" si="136"/>
        <v>3834</v>
      </c>
      <c r="M79" s="58">
        <f t="shared" si="137"/>
        <v>2911</v>
      </c>
      <c r="N79" s="58">
        <f t="shared" si="138"/>
        <v>923</v>
      </c>
      <c r="O79" s="41">
        <f t="shared" si="141"/>
        <v>3834</v>
      </c>
      <c r="P79" s="41">
        <f t="shared" si="142"/>
        <v>2911</v>
      </c>
      <c r="Q79" s="41">
        <f t="shared" si="143"/>
        <v>923</v>
      </c>
      <c r="R79" s="41">
        <f t="shared" si="144"/>
        <v>185</v>
      </c>
      <c r="S79" s="41">
        <f t="shared" si="145"/>
        <v>738</v>
      </c>
      <c r="T79" s="41">
        <f t="shared" si="146"/>
        <v>0</v>
      </c>
      <c r="U79" s="41">
        <f t="shared" si="147"/>
        <v>0</v>
      </c>
      <c r="V79" s="41">
        <f t="shared" si="148"/>
        <v>0</v>
      </c>
      <c r="W79" s="41">
        <f t="shared" si="123"/>
        <v>3277</v>
      </c>
      <c r="X79" s="41">
        <f>SUM(X80:X82)</f>
        <v>2477</v>
      </c>
      <c r="Y79" s="41">
        <f>SUM(Y80:Y82)</f>
        <v>800</v>
      </c>
      <c r="Z79" s="41">
        <f>SUM(Z80:Z82)</f>
        <v>157</v>
      </c>
      <c r="AA79" s="41">
        <f>SUM(AA80:AA82)</f>
        <v>643</v>
      </c>
      <c r="AB79" s="41">
        <f>SUM(AB80:AB82)</f>
        <v>0</v>
      </c>
      <c r="AC79" s="41"/>
      <c r="AD79" s="41"/>
      <c r="AE79" s="41">
        <f t="shared" si="104"/>
        <v>557</v>
      </c>
      <c r="AF79" s="41">
        <v>434</v>
      </c>
      <c r="AG79" s="41">
        <f t="shared" si="113"/>
        <v>123</v>
      </c>
      <c r="AH79" s="41">
        <v>28</v>
      </c>
      <c r="AI79" s="41">
        <v>95</v>
      </c>
      <c r="AJ79" s="41">
        <f>SUM(AJ80:AJ82)</f>
        <v>0</v>
      </c>
      <c r="AK79" s="41"/>
      <c r="AL79" s="41"/>
      <c r="AM79" s="41">
        <f t="shared" si="139"/>
        <v>4130</v>
      </c>
      <c r="AN79" s="41">
        <f>SUM(AN80:AN82)</f>
        <v>3150</v>
      </c>
      <c r="AO79" s="41">
        <f>SUM(AO80:AO82)</f>
        <v>980</v>
      </c>
      <c r="AP79" s="41">
        <f>SUM(AP80:AP82)</f>
        <v>191</v>
      </c>
      <c r="AQ79" s="41">
        <f>SUM(AQ80:AQ82)</f>
        <v>789</v>
      </c>
      <c r="AR79" s="41">
        <f>SUM(AR80:AR82)</f>
        <v>0</v>
      </c>
      <c r="AS79" s="41"/>
      <c r="AT79" s="41"/>
      <c r="AU79" s="41">
        <v>3731</v>
      </c>
      <c r="AV79" s="41">
        <v>3024</v>
      </c>
      <c r="AW79" s="41">
        <v>707</v>
      </c>
      <c r="AX79" s="41">
        <v>153</v>
      </c>
      <c r="AY79" s="41">
        <v>554</v>
      </c>
      <c r="AZ79" s="41">
        <f>SUM(AZ80:AZ82)</f>
        <v>0</v>
      </c>
      <c r="BA79" s="41"/>
      <c r="BB79" s="41"/>
      <c r="BC79" s="41">
        <f t="shared" si="114"/>
        <v>11695</v>
      </c>
      <c r="BD79" s="41">
        <f t="shared" si="115"/>
        <v>9085</v>
      </c>
      <c r="BE79" s="41">
        <f t="shared" si="116"/>
        <v>2610</v>
      </c>
      <c r="BF79" s="41">
        <f t="shared" si="117"/>
        <v>529</v>
      </c>
      <c r="BG79" s="41">
        <f t="shared" si="118"/>
        <v>2081</v>
      </c>
      <c r="BH79" s="41">
        <f t="shared" si="119"/>
        <v>0</v>
      </c>
      <c r="BI79" s="41">
        <f t="shared" si="120"/>
        <v>0</v>
      </c>
      <c r="BJ79" s="41">
        <f t="shared" si="121"/>
        <v>0</v>
      </c>
      <c r="BK79" s="41">
        <f t="shared" si="140"/>
        <v>6450</v>
      </c>
      <c r="BL79" s="41">
        <f>SUM(BL80:BL82)</f>
        <v>4704</v>
      </c>
      <c r="BM79" s="41">
        <f>SUM(BM80:BM82)</f>
        <v>1746</v>
      </c>
      <c r="BN79" s="41">
        <f>SUM(BN80:BN82)</f>
        <v>440</v>
      </c>
      <c r="BO79" s="41">
        <f>SUM(BO80:BO82)</f>
        <v>1306</v>
      </c>
      <c r="BP79" s="41">
        <f>SUM(BP80:BP82)</f>
        <v>0</v>
      </c>
      <c r="BQ79" s="41"/>
      <c r="BR79" s="41"/>
      <c r="BS79" s="50"/>
      <c r="BT79" s="182"/>
      <c r="BU79" s="201">
        <f>X79+AF79</f>
        <v>2911</v>
      </c>
      <c r="BV79" s="201">
        <f t="shared" si="133"/>
        <v>923</v>
      </c>
      <c r="BW79" s="200"/>
      <c r="BX79" s="201">
        <f t="shared" ref="BX79:DA79" si="149">AN79</f>
        <v>3150</v>
      </c>
      <c r="BY79" s="201">
        <f t="shared" si="149"/>
        <v>980</v>
      </c>
      <c r="BZ79" s="201">
        <f t="shared" si="149"/>
        <v>191</v>
      </c>
      <c r="CA79" s="201">
        <f t="shared" si="149"/>
        <v>789</v>
      </c>
      <c r="CB79" s="201">
        <f t="shared" si="149"/>
        <v>0</v>
      </c>
      <c r="CC79" s="201">
        <f t="shared" si="149"/>
        <v>0</v>
      </c>
      <c r="CD79" s="201">
        <f t="shared" si="149"/>
        <v>0</v>
      </c>
      <c r="CE79" s="201">
        <f t="shared" si="149"/>
        <v>3731</v>
      </c>
      <c r="CF79" s="201">
        <f t="shared" si="149"/>
        <v>3024</v>
      </c>
      <c r="CG79" s="201">
        <f t="shared" si="149"/>
        <v>707</v>
      </c>
      <c r="CH79" s="201">
        <f t="shared" si="149"/>
        <v>153</v>
      </c>
      <c r="CI79" s="201">
        <f t="shared" si="149"/>
        <v>554</v>
      </c>
      <c r="CJ79" s="201">
        <f t="shared" si="149"/>
        <v>0</v>
      </c>
      <c r="CK79" s="201">
        <f t="shared" si="149"/>
        <v>0</v>
      </c>
      <c r="CL79" s="201">
        <f t="shared" si="149"/>
        <v>0</v>
      </c>
      <c r="CM79" s="201">
        <f t="shared" si="149"/>
        <v>11695</v>
      </c>
      <c r="CN79" s="201">
        <f t="shared" si="149"/>
        <v>9085</v>
      </c>
      <c r="CO79" s="201">
        <f t="shared" si="149"/>
        <v>2610</v>
      </c>
      <c r="CP79" s="201">
        <f t="shared" si="149"/>
        <v>529</v>
      </c>
      <c r="CQ79" s="201">
        <f t="shared" si="149"/>
        <v>2081</v>
      </c>
      <c r="CR79" s="201">
        <f t="shared" si="149"/>
        <v>0</v>
      </c>
      <c r="CS79" s="201">
        <f t="shared" si="149"/>
        <v>0</v>
      </c>
      <c r="CT79" s="201">
        <f t="shared" si="149"/>
        <v>0</v>
      </c>
      <c r="CU79" s="201">
        <f t="shared" si="149"/>
        <v>6450</v>
      </c>
      <c r="CV79" s="201">
        <f t="shared" si="149"/>
        <v>4704</v>
      </c>
      <c r="CW79" s="201">
        <f t="shared" si="149"/>
        <v>1746</v>
      </c>
      <c r="CX79" s="201">
        <f t="shared" si="149"/>
        <v>440</v>
      </c>
      <c r="CY79" s="201">
        <f t="shared" si="149"/>
        <v>1306</v>
      </c>
      <c r="CZ79" s="201">
        <f t="shared" si="149"/>
        <v>0</v>
      </c>
      <c r="DA79" s="201">
        <f t="shared" si="149"/>
        <v>0</v>
      </c>
      <c r="DB79" s="86">
        <f t="shared" si="134"/>
        <v>13789</v>
      </c>
      <c r="DC79" s="86">
        <f t="shared" si="135"/>
        <v>13789</v>
      </c>
      <c r="DD79" s="201">
        <f>BT79</f>
        <v>0</v>
      </c>
      <c r="DE79" s="88">
        <f t="shared" si="122"/>
        <v>13789</v>
      </c>
    </row>
    <row r="80" spans="1:109" s="13" customFormat="1" ht="24.95" hidden="1" customHeight="1" outlineLevel="1">
      <c r="A80" s="48" t="s">
        <v>414</v>
      </c>
      <c r="B80" s="49" t="s">
        <v>2918</v>
      </c>
      <c r="C80" s="50"/>
      <c r="D80" s="41">
        <f t="shared" si="105"/>
        <v>4893</v>
      </c>
      <c r="E80" s="41">
        <f t="shared" si="106"/>
        <v>3688</v>
      </c>
      <c r="F80" s="41">
        <f t="shared" si="107"/>
        <v>1205</v>
      </c>
      <c r="G80" s="41">
        <f t="shared" si="108"/>
        <v>270</v>
      </c>
      <c r="H80" s="41">
        <f t="shared" si="109"/>
        <v>935</v>
      </c>
      <c r="I80" s="41">
        <f t="shared" si="110"/>
        <v>0</v>
      </c>
      <c r="J80" s="41">
        <f t="shared" si="111"/>
        <v>0</v>
      </c>
      <c r="K80" s="41">
        <f t="shared" si="112"/>
        <v>0</v>
      </c>
      <c r="L80" s="58">
        <f t="shared" si="136"/>
        <v>1147</v>
      </c>
      <c r="M80" s="58">
        <f t="shared" si="137"/>
        <v>867</v>
      </c>
      <c r="N80" s="58">
        <f t="shared" si="138"/>
        <v>280</v>
      </c>
      <c r="O80" s="41">
        <f t="shared" si="141"/>
        <v>1147</v>
      </c>
      <c r="P80" s="41">
        <f t="shared" si="142"/>
        <v>867</v>
      </c>
      <c r="Q80" s="41">
        <f t="shared" si="143"/>
        <v>280</v>
      </c>
      <c r="R80" s="41">
        <f t="shared" si="144"/>
        <v>55</v>
      </c>
      <c r="S80" s="41">
        <f t="shared" si="145"/>
        <v>225</v>
      </c>
      <c r="T80" s="41">
        <f t="shared" si="146"/>
        <v>0</v>
      </c>
      <c r="U80" s="41">
        <f t="shared" si="147"/>
        <v>0</v>
      </c>
      <c r="V80" s="41">
        <f t="shared" si="148"/>
        <v>0</v>
      </c>
      <c r="W80" s="41">
        <f t="shared" si="123"/>
        <v>1147</v>
      </c>
      <c r="X80" s="41">
        <v>867</v>
      </c>
      <c r="Y80" s="41">
        <f>SUM(Z80:AC80)</f>
        <v>280</v>
      </c>
      <c r="Z80" s="41">
        <v>55</v>
      </c>
      <c r="AA80" s="41">
        <v>225</v>
      </c>
      <c r="AB80" s="41"/>
      <c r="AC80" s="41"/>
      <c r="AD80" s="41"/>
      <c r="AE80" s="41">
        <f t="shared" si="104"/>
        <v>0</v>
      </c>
      <c r="AF80" s="41"/>
      <c r="AG80" s="41">
        <f t="shared" si="113"/>
        <v>0</v>
      </c>
      <c r="AH80" s="41"/>
      <c r="AI80" s="41"/>
      <c r="AJ80" s="41"/>
      <c r="AK80" s="41"/>
      <c r="AL80" s="41"/>
      <c r="AM80" s="41">
        <f t="shared" si="139"/>
        <v>1559</v>
      </c>
      <c r="AN80" s="41">
        <v>1227</v>
      </c>
      <c r="AO80" s="41">
        <f>SUM(AP80:AS80)</f>
        <v>332</v>
      </c>
      <c r="AP80" s="41">
        <v>65</v>
      </c>
      <c r="AQ80" s="41">
        <v>267</v>
      </c>
      <c r="AR80" s="41"/>
      <c r="AS80" s="41"/>
      <c r="AT80" s="41"/>
      <c r="AU80" s="41">
        <f>SUM(AV80:AW80)</f>
        <v>0</v>
      </c>
      <c r="AV80" s="41"/>
      <c r="AW80" s="41"/>
      <c r="AX80" s="41"/>
      <c r="AY80" s="41"/>
      <c r="AZ80" s="41"/>
      <c r="BA80" s="41"/>
      <c r="BB80" s="41"/>
      <c r="BC80" s="41">
        <f t="shared" si="114"/>
        <v>2706</v>
      </c>
      <c r="BD80" s="41">
        <f t="shared" si="115"/>
        <v>2094</v>
      </c>
      <c r="BE80" s="41">
        <f t="shared" si="116"/>
        <v>612</v>
      </c>
      <c r="BF80" s="41">
        <f t="shared" si="117"/>
        <v>120</v>
      </c>
      <c r="BG80" s="41">
        <f t="shared" si="118"/>
        <v>492</v>
      </c>
      <c r="BH80" s="41">
        <f t="shared" si="119"/>
        <v>0</v>
      </c>
      <c r="BI80" s="41">
        <f t="shared" si="120"/>
        <v>0</v>
      </c>
      <c r="BJ80" s="41">
        <f t="shared" si="121"/>
        <v>0</v>
      </c>
      <c r="BK80" s="41">
        <f t="shared" si="140"/>
        <v>2187</v>
      </c>
      <c r="BL80" s="41">
        <v>1594</v>
      </c>
      <c r="BM80" s="41">
        <f>SUM(BN80:BR80)</f>
        <v>593</v>
      </c>
      <c r="BN80" s="41">
        <v>150</v>
      </c>
      <c r="BO80" s="41">
        <v>443</v>
      </c>
      <c r="BP80" s="41"/>
      <c r="BQ80" s="41"/>
      <c r="BR80" s="41"/>
      <c r="BS80" s="50"/>
      <c r="BT80" s="182"/>
      <c r="BU80" s="200"/>
      <c r="BV80" s="201">
        <f t="shared" si="133"/>
        <v>280</v>
      </c>
      <c r="BW80" s="200"/>
      <c r="BX80" s="200"/>
      <c r="BY80" s="200"/>
      <c r="BZ80" s="200"/>
      <c r="CA80" s="200"/>
      <c r="CB80" s="200"/>
      <c r="CC80" s="200"/>
      <c r="CD80" s="200"/>
      <c r="CE80" s="200"/>
      <c r="CF80" s="200"/>
      <c r="CG80" s="200"/>
      <c r="CH80" s="200"/>
      <c r="CI80" s="200"/>
      <c r="CJ80" s="200"/>
      <c r="CK80" s="200"/>
      <c r="CL80" s="200"/>
      <c r="CM80" s="200"/>
      <c r="CN80" s="200"/>
      <c r="CO80" s="200"/>
      <c r="CP80" s="200"/>
      <c r="CQ80" s="200"/>
      <c r="CR80" s="200"/>
      <c r="CS80" s="200"/>
      <c r="CT80" s="200"/>
      <c r="CU80" s="200"/>
      <c r="CV80" s="200"/>
      <c r="CW80" s="200"/>
      <c r="CX80" s="200"/>
      <c r="CY80" s="200"/>
      <c r="CZ80" s="200"/>
      <c r="DA80" s="200"/>
      <c r="DB80" s="86">
        <f t="shared" si="134"/>
        <v>3688</v>
      </c>
      <c r="DC80" s="86">
        <f t="shared" si="135"/>
        <v>3688</v>
      </c>
      <c r="DD80" s="200"/>
      <c r="DE80" s="88">
        <f t="shared" si="122"/>
        <v>3688</v>
      </c>
    </row>
    <row r="81" spans="1:109" s="13" customFormat="1" ht="24.95" hidden="1" customHeight="1" outlineLevel="1">
      <c r="A81" s="48" t="s">
        <v>414</v>
      </c>
      <c r="B81" s="49" t="s">
        <v>2919</v>
      </c>
      <c r="C81" s="50"/>
      <c r="D81" s="41">
        <f t="shared" si="105"/>
        <v>4321</v>
      </c>
      <c r="E81" s="41">
        <f t="shared" si="106"/>
        <v>3136</v>
      </c>
      <c r="F81" s="41">
        <f t="shared" si="107"/>
        <v>1185</v>
      </c>
      <c r="G81" s="41">
        <f t="shared" si="108"/>
        <v>266</v>
      </c>
      <c r="H81" s="41">
        <f t="shared" si="109"/>
        <v>919</v>
      </c>
      <c r="I81" s="41">
        <f t="shared" si="110"/>
        <v>0</v>
      </c>
      <c r="J81" s="41">
        <f t="shared" si="111"/>
        <v>0</v>
      </c>
      <c r="K81" s="41">
        <f t="shared" si="112"/>
        <v>0</v>
      </c>
      <c r="L81" s="58">
        <f t="shared" si="136"/>
        <v>1065</v>
      </c>
      <c r="M81" s="58">
        <f t="shared" si="137"/>
        <v>805</v>
      </c>
      <c r="N81" s="58">
        <f t="shared" si="138"/>
        <v>260</v>
      </c>
      <c r="O81" s="41">
        <f t="shared" si="141"/>
        <v>1065</v>
      </c>
      <c r="P81" s="41">
        <f t="shared" si="142"/>
        <v>805</v>
      </c>
      <c r="Q81" s="41">
        <f t="shared" si="143"/>
        <v>260</v>
      </c>
      <c r="R81" s="41">
        <f t="shared" si="144"/>
        <v>51</v>
      </c>
      <c r="S81" s="41">
        <f t="shared" si="145"/>
        <v>209</v>
      </c>
      <c r="T81" s="41">
        <f t="shared" si="146"/>
        <v>0</v>
      </c>
      <c r="U81" s="41">
        <f t="shared" si="147"/>
        <v>0</v>
      </c>
      <c r="V81" s="41">
        <f t="shared" si="148"/>
        <v>0</v>
      </c>
      <c r="W81" s="41">
        <f t="shared" si="123"/>
        <v>1065</v>
      </c>
      <c r="X81" s="41">
        <v>805</v>
      </c>
      <c r="Y81" s="41">
        <f>SUM(Z81:AC81)</f>
        <v>260</v>
      </c>
      <c r="Z81" s="41">
        <v>51</v>
      </c>
      <c r="AA81" s="41">
        <v>209</v>
      </c>
      <c r="AB81" s="41"/>
      <c r="AC81" s="41"/>
      <c r="AD81" s="41"/>
      <c r="AE81" s="41">
        <f t="shared" si="104"/>
        <v>0</v>
      </c>
      <c r="AF81" s="41"/>
      <c r="AG81" s="41">
        <f t="shared" si="113"/>
        <v>0</v>
      </c>
      <c r="AH81" s="41"/>
      <c r="AI81" s="41"/>
      <c r="AJ81" s="41"/>
      <c r="AK81" s="41"/>
      <c r="AL81" s="41"/>
      <c r="AM81" s="41">
        <f t="shared" si="139"/>
        <v>1069</v>
      </c>
      <c r="AN81" s="41">
        <v>737</v>
      </c>
      <c r="AO81" s="41">
        <f>SUM(AP81:AS81)</f>
        <v>332</v>
      </c>
      <c r="AP81" s="41">
        <v>65</v>
      </c>
      <c r="AQ81" s="41">
        <v>267</v>
      </c>
      <c r="AR81" s="41"/>
      <c r="AS81" s="41"/>
      <c r="AT81" s="41"/>
      <c r="AU81" s="41">
        <f>SUM(AV81:AW81)</f>
        <v>0</v>
      </c>
      <c r="AV81" s="41"/>
      <c r="AW81" s="41"/>
      <c r="AX81" s="41"/>
      <c r="AY81" s="41"/>
      <c r="AZ81" s="41"/>
      <c r="BA81" s="41"/>
      <c r="BB81" s="41"/>
      <c r="BC81" s="41">
        <f t="shared" si="114"/>
        <v>2134</v>
      </c>
      <c r="BD81" s="41">
        <f t="shared" si="115"/>
        <v>1542</v>
      </c>
      <c r="BE81" s="41">
        <f t="shared" si="116"/>
        <v>592</v>
      </c>
      <c r="BF81" s="41">
        <f t="shared" si="117"/>
        <v>116</v>
      </c>
      <c r="BG81" s="41">
        <f t="shared" si="118"/>
        <v>476</v>
      </c>
      <c r="BH81" s="41">
        <f t="shared" si="119"/>
        <v>0</v>
      </c>
      <c r="BI81" s="41">
        <f t="shared" si="120"/>
        <v>0</v>
      </c>
      <c r="BJ81" s="41">
        <f t="shared" si="121"/>
        <v>0</v>
      </c>
      <c r="BK81" s="41">
        <f t="shared" si="140"/>
        <v>2187</v>
      </c>
      <c r="BL81" s="41">
        <v>1594</v>
      </c>
      <c r="BM81" s="41">
        <f>SUM(BN81:BR81)</f>
        <v>593</v>
      </c>
      <c r="BN81" s="41">
        <v>150</v>
      </c>
      <c r="BO81" s="41">
        <v>443</v>
      </c>
      <c r="BP81" s="41"/>
      <c r="BQ81" s="41"/>
      <c r="BR81" s="41"/>
      <c r="BS81" s="50"/>
      <c r="BT81" s="182"/>
      <c r="BU81" s="200"/>
      <c r="BV81" s="201">
        <f t="shared" si="133"/>
        <v>260</v>
      </c>
      <c r="BW81" s="200"/>
      <c r="BX81" s="200"/>
      <c r="BY81" s="200"/>
      <c r="BZ81" s="200"/>
      <c r="CA81" s="200"/>
      <c r="CB81" s="200"/>
      <c r="CC81" s="200"/>
      <c r="CD81" s="200"/>
      <c r="CE81" s="200"/>
      <c r="CF81" s="200"/>
      <c r="CG81" s="200"/>
      <c r="CH81" s="200"/>
      <c r="CI81" s="200"/>
      <c r="CJ81" s="200"/>
      <c r="CK81" s="200"/>
      <c r="CL81" s="200"/>
      <c r="CM81" s="200"/>
      <c r="CN81" s="200"/>
      <c r="CO81" s="200"/>
      <c r="CP81" s="200"/>
      <c r="CQ81" s="200"/>
      <c r="CR81" s="200"/>
      <c r="CS81" s="200"/>
      <c r="CT81" s="200"/>
      <c r="CU81" s="200"/>
      <c r="CV81" s="200"/>
      <c r="CW81" s="200"/>
      <c r="CX81" s="200"/>
      <c r="CY81" s="200"/>
      <c r="CZ81" s="200"/>
      <c r="DA81" s="200"/>
      <c r="DB81" s="86">
        <f t="shared" si="134"/>
        <v>3136</v>
      </c>
      <c r="DC81" s="86">
        <f t="shared" si="135"/>
        <v>3136</v>
      </c>
      <c r="DD81" s="200"/>
      <c r="DE81" s="88">
        <f t="shared" si="122"/>
        <v>3136</v>
      </c>
    </row>
    <row r="82" spans="1:109" s="13" customFormat="1" ht="24.95" hidden="1" customHeight="1" outlineLevel="1">
      <c r="A82" s="48" t="s">
        <v>414</v>
      </c>
      <c r="B82" s="49" t="s">
        <v>2920</v>
      </c>
      <c r="C82" s="50"/>
      <c r="D82" s="41">
        <f t="shared" si="105"/>
        <v>4643</v>
      </c>
      <c r="E82" s="41">
        <f t="shared" si="106"/>
        <v>3507</v>
      </c>
      <c r="F82" s="41">
        <f t="shared" si="107"/>
        <v>1136</v>
      </c>
      <c r="G82" s="41">
        <f t="shared" si="108"/>
        <v>252</v>
      </c>
      <c r="H82" s="41">
        <f t="shared" si="109"/>
        <v>884</v>
      </c>
      <c r="I82" s="41">
        <f t="shared" si="110"/>
        <v>0</v>
      </c>
      <c r="J82" s="41">
        <f t="shared" si="111"/>
        <v>0</v>
      </c>
      <c r="K82" s="41">
        <f t="shared" si="112"/>
        <v>0</v>
      </c>
      <c r="L82" s="58">
        <f t="shared" si="136"/>
        <v>1065</v>
      </c>
      <c r="M82" s="58">
        <f t="shared" si="137"/>
        <v>805</v>
      </c>
      <c r="N82" s="58">
        <f t="shared" si="138"/>
        <v>260</v>
      </c>
      <c r="O82" s="41">
        <f t="shared" si="141"/>
        <v>1065</v>
      </c>
      <c r="P82" s="41">
        <f t="shared" si="142"/>
        <v>805</v>
      </c>
      <c r="Q82" s="41">
        <f t="shared" si="143"/>
        <v>260</v>
      </c>
      <c r="R82" s="41">
        <f t="shared" si="144"/>
        <v>51</v>
      </c>
      <c r="S82" s="41">
        <f t="shared" si="145"/>
        <v>209</v>
      </c>
      <c r="T82" s="41">
        <f t="shared" si="146"/>
        <v>0</v>
      </c>
      <c r="U82" s="41">
        <f t="shared" si="147"/>
        <v>0</v>
      </c>
      <c r="V82" s="41">
        <f t="shared" si="148"/>
        <v>0</v>
      </c>
      <c r="W82" s="41">
        <f t="shared" si="123"/>
        <v>1065</v>
      </c>
      <c r="X82" s="41">
        <v>805</v>
      </c>
      <c r="Y82" s="41">
        <f>SUM(Z82:AC82)</f>
        <v>260</v>
      </c>
      <c r="Z82" s="41">
        <v>51</v>
      </c>
      <c r="AA82" s="41">
        <v>209</v>
      </c>
      <c r="AB82" s="41"/>
      <c r="AC82" s="41"/>
      <c r="AD82" s="41"/>
      <c r="AE82" s="41">
        <f t="shared" si="104"/>
        <v>0</v>
      </c>
      <c r="AF82" s="41"/>
      <c r="AG82" s="41">
        <f t="shared" si="113"/>
        <v>0</v>
      </c>
      <c r="AH82" s="41"/>
      <c r="AI82" s="41"/>
      <c r="AJ82" s="41"/>
      <c r="AK82" s="41"/>
      <c r="AL82" s="41"/>
      <c r="AM82" s="41">
        <f t="shared" si="139"/>
        <v>1502</v>
      </c>
      <c r="AN82" s="41">
        <v>1186</v>
      </c>
      <c r="AO82" s="41">
        <f>SUM(AP82:AS82)</f>
        <v>316</v>
      </c>
      <c r="AP82" s="41">
        <v>61</v>
      </c>
      <c r="AQ82" s="41">
        <v>255</v>
      </c>
      <c r="AR82" s="41"/>
      <c r="AS82" s="41"/>
      <c r="AT82" s="41"/>
      <c r="AU82" s="41">
        <f>SUM(AV82:AW82)</f>
        <v>0</v>
      </c>
      <c r="AV82" s="41"/>
      <c r="AW82" s="41"/>
      <c r="AX82" s="41"/>
      <c r="AY82" s="41"/>
      <c r="AZ82" s="41"/>
      <c r="BA82" s="41"/>
      <c r="BB82" s="41"/>
      <c r="BC82" s="41">
        <f t="shared" si="114"/>
        <v>2567</v>
      </c>
      <c r="BD82" s="41">
        <f t="shared" si="115"/>
        <v>1991</v>
      </c>
      <c r="BE82" s="41">
        <f t="shared" si="116"/>
        <v>576</v>
      </c>
      <c r="BF82" s="41">
        <f t="shared" si="117"/>
        <v>112</v>
      </c>
      <c r="BG82" s="41">
        <f t="shared" si="118"/>
        <v>464</v>
      </c>
      <c r="BH82" s="41">
        <f t="shared" si="119"/>
        <v>0</v>
      </c>
      <c r="BI82" s="41">
        <f t="shared" si="120"/>
        <v>0</v>
      </c>
      <c r="BJ82" s="41">
        <f t="shared" si="121"/>
        <v>0</v>
      </c>
      <c r="BK82" s="41">
        <f t="shared" si="140"/>
        <v>2076</v>
      </c>
      <c r="BL82" s="41">
        <v>1516</v>
      </c>
      <c r="BM82" s="41">
        <f>SUM(BN82:BR82)</f>
        <v>560</v>
      </c>
      <c r="BN82" s="41">
        <v>140</v>
      </c>
      <c r="BO82" s="41">
        <v>420</v>
      </c>
      <c r="BP82" s="41"/>
      <c r="BQ82" s="41"/>
      <c r="BR82" s="41"/>
      <c r="BS82" s="50"/>
      <c r="BT82" s="182"/>
      <c r="BU82" s="200"/>
      <c r="BV82" s="201">
        <f t="shared" si="133"/>
        <v>260</v>
      </c>
      <c r="BW82" s="200"/>
      <c r="BX82" s="200"/>
      <c r="BY82" s="200"/>
      <c r="BZ82" s="200"/>
      <c r="CA82" s="200"/>
      <c r="CB82" s="200"/>
      <c r="CC82" s="200"/>
      <c r="CD82" s="200"/>
      <c r="CE82" s="200"/>
      <c r="CF82" s="200"/>
      <c r="CG82" s="200"/>
      <c r="CH82" s="200"/>
      <c r="CI82" s="200"/>
      <c r="CJ82" s="200"/>
      <c r="CK82" s="200"/>
      <c r="CL82" s="200"/>
      <c r="CM82" s="200"/>
      <c r="CN82" s="200"/>
      <c r="CO82" s="200"/>
      <c r="CP82" s="200"/>
      <c r="CQ82" s="200"/>
      <c r="CR82" s="200"/>
      <c r="CS82" s="200"/>
      <c r="CT82" s="200"/>
      <c r="CU82" s="200"/>
      <c r="CV82" s="200"/>
      <c r="CW82" s="200"/>
      <c r="CX82" s="200"/>
      <c r="CY82" s="200"/>
      <c r="CZ82" s="200"/>
      <c r="DA82" s="200"/>
      <c r="DB82" s="86">
        <f t="shared" si="134"/>
        <v>3507</v>
      </c>
      <c r="DC82" s="86">
        <f t="shared" si="135"/>
        <v>3507</v>
      </c>
      <c r="DD82" s="200"/>
      <c r="DE82" s="88">
        <f t="shared" si="122"/>
        <v>3507</v>
      </c>
    </row>
    <row r="83" spans="1:109" s="13" customFormat="1" ht="24.95" customHeight="1" collapsed="1">
      <c r="A83" s="643" t="s">
        <v>222</v>
      </c>
      <c r="B83" s="49" t="s">
        <v>63</v>
      </c>
      <c r="C83" s="50">
        <v>4</v>
      </c>
      <c r="D83" s="41">
        <f t="shared" si="105"/>
        <v>24526</v>
      </c>
      <c r="E83" s="41">
        <f t="shared" si="106"/>
        <v>18639</v>
      </c>
      <c r="F83" s="41">
        <f t="shared" si="107"/>
        <v>5887</v>
      </c>
      <c r="G83" s="41">
        <f t="shared" si="108"/>
        <v>1306</v>
      </c>
      <c r="H83" s="41">
        <f t="shared" si="109"/>
        <v>4581</v>
      </c>
      <c r="I83" s="41">
        <f t="shared" si="110"/>
        <v>0</v>
      </c>
      <c r="J83" s="41">
        <f t="shared" si="111"/>
        <v>0</v>
      </c>
      <c r="K83" s="41">
        <f t="shared" si="112"/>
        <v>0</v>
      </c>
      <c r="L83" s="58">
        <f t="shared" si="136"/>
        <v>5845</v>
      </c>
      <c r="M83" s="58">
        <f t="shared" si="137"/>
        <v>4438</v>
      </c>
      <c r="N83" s="58">
        <f t="shared" si="138"/>
        <v>1407</v>
      </c>
      <c r="O83" s="41">
        <f t="shared" si="141"/>
        <v>5845</v>
      </c>
      <c r="P83" s="41">
        <f t="shared" si="142"/>
        <v>4438</v>
      </c>
      <c r="Q83" s="41">
        <f t="shared" si="143"/>
        <v>1407</v>
      </c>
      <c r="R83" s="41">
        <f t="shared" si="144"/>
        <v>282</v>
      </c>
      <c r="S83" s="41">
        <f t="shared" si="145"/>
        <v>1125</v>
      </c>
      <c r="T83" s="41">
        <f t="shared" si="146"/>
        <v>0</v>
      </c>
      <c r="U83" s="41">
        <f t="shared" si="147"/>
        <v>0</v>
      </c>
      <c r="V83" s="41">
        <f t="shared" si="148"/>
        <v>0</v>
      </c>
      <c r="W83" s="41">
        <f t="shared" si="123"/>
        <v>4997</v>
      </c>
      <c r="X83" s="41">
        <f>SUM(X84:X88)</f>
        <v>3777</v>
      </c>
      <c r="Y83" s="41">
        <f>SUM(Y84:Y88)</f>
        <v>1220</v>
      </c>
      <c r="Z83" s="41">
        <f>SUM(Z84:Z88)</f>
        <v>239</v>
      </c>
      <c r="AA83" s="41">
        <f>SUM(AA84:AA88)</f>
        <v>981</v>
      </c>
      <c r="AB83" s="41">
        <f>SUM(AB84:AB88)</f>
        <v>0</v>
      </c>
      <c r="AC83" s="41"/>
      <c r="AD83" s="41"/>
      <c r="AE83" s="41">
        <f t="shared" si="104"/>
        <v>848</v>
      </c>
      <c r="AF83" s="41">
        <v>661</v>
      </c>
      <c r="AG83" s="41">
        <f t="shared" si="113"/>
        <v>187</v>
      </c>
      <c r="AH83" s="41">
        <v>43</v>
      </c>
      <c r="AI83" s="41">
        <v>144</v>
      </c>
      <c r="AJ83" s="41">
        <f>SUM(AJ84:AJ88)</f>
        <v>0</v>
      </c>
      <c r="AK83" s="41"/>
      <c r="AL83" s="41"/>
      <c r="AM83" s="41">
        <f t="shared" si="139"/>
        <v>5388</v>
      </c>
      <c r="AN83" s="41">
        <f>SUM(AN84:AN88)</f>
        <v>4112</v>
      </c>
      <c r="AO83" s="41">
        <f>SUM(AO84:AO88)</f>
        <v>1276</v>
      </c>
      <c r="AP83" s="41">
        <f>SUM(AP84:AP88)</f>
        <v>248</v>
      </c>
      <c r="AQ83" s="41">
        <f>SUM(AQ84:AQ88)</f>
        <v>1028</v>
      </c>
      <c r="AR83" s="41">
        <f>SUM(AR84:AR88)</f>
        <v>0</v>
      </c>
      <c r="AS83" s="41"/>
      <c r="AT83" s="41"/>
      <c r="AU83" s="41">
        <v>4871</v>
      </c>
      <c r="AV83" s="41">
        <v>3947</v>
      </c>
      <c r="AW83" s="41">
        <v>924</v>
      </c>
      <c r="AX83" s="41">
        <v>200</v>
      </c>
      <c r="AY83" s="41">
        <v>724</v>
      </c>
      <c r="AZ83" s="41">
        <f>SUM(AZ84:AZ88)</f>
        <v>0</v>
      </c>
      <c r="BA83" s="41"/>
      <c r="BB83" s="41"/>
      <c r="BC83" s="41">
        <f t="shared" si="114"/>
        <v>16104</v>
      </c>
      <c r="BD83" s="41">
        <f t="shared" si="115"/>
        <v>12497</v>
      </c>
      <c r="BE83" s="41">
        <f t="shared" si="116"/>
        <v>3607</v>
      </c>
      <c r="BF83" s="41">
        <f t="shared" si="117"/>
        <v>730</v>
      </c>
      <c r="BG83" s="41">
        <f t="shared" si="118"/>
        <v>2877</v>
      </c>
      <c r="BH83" s="41">
        <f t="shared" si="119"/>
        <v>0</v>
      </c>
      <c r="BI83" s="41">
        <f t="shared" si="120"/>
        <v>0</v>
      </c>
      <c r="BJ83" s="41">
        <f t="shared" si="121"/>
        <v>0</v>
      </c>
      <c r="BK83" s="41">
        <f t="shared" si="140"/>
        <v>8422</v>
      </c>
      <c r="BL83" s="41">
        <f>SUM(BL84:BL88)</f>
        <v>6142</v>
      </c>
      <c r="BM83" s="41">
        <f>SUM(BM84:BM88)</f>
        <v>2280</v>
      </c>
      <c r="BN83" s="41">
        <f>SUM(BN84:BN88)</f>
        <v>576</v>
      </c>
      <c r="BO83" s="41">
        <f>SUM(BO84:BO88)</f>
        <v>1704</v>
      </c>
      <c r="BP83" s="41">
        <f>SUM(BP84:BP88)</f>
        <v>0</v>
      </c>
      <c r="BQ83" s="41"/>
      <c r="BR83" s="41"/>
      <c r="BS83" s="50"/>
      <c r="BT83" s="182"/>
      <c r="BU83" s="201">
        <f>X83+AF83+X119</f>
        <v>4658</v>
      </c>
      <c r="BV83" s="201">
        <f>Y83+AG83+Y119</f>
        <v>1476</v>
      </c>
      <c r="BW83" s="200"/>
      <c r="BX83" s="201">
        <f t="shared" ref="BX83:DA83" si="150">AN83+AN119</f>
        <v>5222</v>
      </c>
      <c r="BY83" s="201">
        <f t="shared" si="150"/>
        <v>1625</v>
      </c>
      <c r="BZ83" s="201">
        <f t="shared" si="150"/>
        <v>317</v>
      </c>
      <c r="CA83" s="201">
        <f t="shared" si="150"/>
        <v>1308</v>
      </c>
      <c r="CB83" s="201">
        <f t="shared" si="150"/>
        <v>0</v>
      </c>
      <c r="CC83" s="201">
        <f t="shared" si="150"/>
        <v>0</v>
      </c>
      <c r="CD83" s="201">
        <f t="shared" si="150"/>
        <v>0</v>
      </c>
      <c r="CE83" s="201">
        <f t="shared" si="150"/>
        <v>6184</v>
      </c>
      <c r="CF83" s="201">
        <f t="shared" si="150"/>
        <v>5013</v>
      </c>
      <c r="CG83" s="201">
        <f t="shared" si="150"/>
        <v>1171</v>
      </c>
      <c r="CH83" s="201">
        <f t="shared" si="150"/>
        <v>253</v>
      </c>
      <c r="CI83" s="201">
        <f t="shared" si="150"/>
        <v>918</v>
      </c>
      <c r="CJ83" s="201">
        <f t="shared" si="150"/>
        <v>0</v>
      </c>
      <c r="CK83" s="201">
        <f t="shared" si="150"/>
        <v>0</v>
      </c>
      <c r="CL83" s="201">
        <f t="shared" si="150"/>
        <v>0</v>
      </c>
      <c r="CM83" s="201">
        <f t="shared" si="150"/>
        <v>19165</v>
      </c>
      <c r="CN83" s="201">
        <f t="shared" si="150"/>
        <v>14893</v>
      </c>
      <c r="CO83" s="201">
        <f t="shared" si="150"/>
        <v>4272</v>
      </c>
      <c r="CP83" s="201">
        <f t="shared" si="150"/>
        <v>866</v>
      </c>
      <c r="CQ83" s="201">
        <f t="shared" si="150"/>
        <v>3406</v>
      </c>
      <c r="CR83" s="201">
        <f t="shared" si="150"/>
        <v>0</v>
      </c>
      <c r="CS83" s="201">
        <f t="shared" si="150"/>
        <v>0</v>
      </c>
      <c r="CT83" s="201">
        <f t="shared" si="150"/>
        <v>0</v>
      </c>
      <c r="CU83" s="201">
        <f t="shared" si="150"/>
        <v>10697</v>
      </c>
      <c r="CV83" s="201">
        <f t="shared" si="150"/>
        <v>7798</v>
      </c>
      <c r="CW83" s="201">
        <f t="shared" si="150"/>
        <v>2899</v>
      </c>
      <c r="CX83" s="201">
        <f t="shared" si="150"/>
        <v>734</v>
      </c>
      <c r="CY83" s="201">
        <f t="shared" si="150"/>
        <v>2165</v>
      </c>
      <c r="CZ83" s="201">
        <f t="shared" si="150"/>
        <v>0</v>
      </c>
      <c r="DA83" s="201">
        <f t="shared" si="150"/>
        <v>0</v>
      </c>
      <c r="DB83" s="86">
        <f t="shared" si="134"/>
        <v>18639</v>
      </c>
      <c r="DC83" s="86">
        <f t="shared" si="135"/>
        <v>18639</v>
      </c>
      <c r="DD83" s="201">
        <f>BT83+BT119</f>
        <v>0</v>
      </c>
      <c r="DE83" s="88">
        <f t="shared" si="122"/>
        <v>18639</v>
      </c>
    </row>
    <row r="84" spans="1:109" s="13" customFormat="1" ht="24.95" hidden="1" customHeight="1" outlineLevel="1">
      <c r="A84" s="48" t="s">
        <v>414</v>
      </c>
      <c r="B84" s="49" t="s">
        <v>2921</v>
      </c>
      <c r="C84" s="50"/>
      <c r="D84" s="41">
        <f t="shared" si="105"/>
        <v>4436</v>
      </c>
      <c r="E84" s="41">
        <f t="shared" si="106"/>
        <v>3307</v>
      </c>
      <c r="F84" s="41">
        <f t="shared" si="107"/>
        <v>1129</v>
      </c>
      <c r="G84" s="41">
        <f t="shared" si="108"/>
        <v>253</v>
      </c>
      <c r="H84" s="41">
        <f t="shared" si="109"/>
        <v>876</v>
      </c>
      <c r="I84" s="41">
        <f t="shared" si="110"/>
        <v>0</v>
      </c>
      <c r="J84" s="41">
        <f t="shared" si="111"/>
        <v>0</v>
      </c>
      <c r="K84" s="41">
        <f t="shared" si="112"/>
        <v>0</v>
      </c>
      <c r="L84" s="58">
        <f t="shared" si="136"/>
        <v>983</v>
      </c>
      <c r="M84" s="58">
        <f t="shared" si="137"/>
        <v>743</v>
      </c>
      <c r="N84" s="58">
        <f t="shared" si="138"/>
        <v>240</v>
      </c>
      <c r="O84" s="41">
        <f t="shared" si="141"/>
        <v>983</v>
      </c>
      <c r="P84" s="41">
        <f t="shared" si="142"/>
        <v>743</v>
      </c>
      <c r="Q84" s="41">
        <f t="shared" si="143"/>
        <v>240</v>
      </c>
      <c r="R84" s="41">
        <f t="shared" si="144"/>
        <v>47</v>
      </c>
      <c r="S84" s="41">
        <f t="shared" si="145"/>
        <v>193</v>
      </c>
      <c r="T84" s="41">
        <f t="shared" si="146"/>
        <v>0</v>
      </c>
      <c r="U84" s="41">
        <f t="shared" si="147"/>
        <v>0</v>
      </c>
      <c r="V84" s="41">
        <f t="shared" si="148"/>
        <v>0</v>
      </c>
      <c r="W84" s="41">
        <f t="shared" si="123"/>
        <v>983</v>
      </c>
      <c r="X84" s="41">
        <v>743</v>
      </c>
      <c r="Y84" s="41">
        <f>SUM(Z84:AC84)</f>
        <v>240</v>
      </c>
      <c r="Z84" s="41">
        <f>47</f>
        <v>47</v>
      </c>
      <c r="AA84" s="41">
        <f>193</f>
        <v>193</v>
      </c>
      <c r="AB84" s="41"/>
      <c r="AC84" s="41"/>
      <c r="AD84" s="41"/>
      <c r="AE84" s="41">
        <f t="shared" si="104"/>
        <v>0</v>
      </c>
      <c r="AF84" s="41"/>
      <c r="AG84" s="41">
        <f t="shared" si="113"/>
        <v>0</v>
      </c>
      <c r="AH84" s="41"/>
      <c r="AI84" s="41"/>
      <c r="AJ84" s="41"/>
      <c r="AK84" s="41"/>
      <c r="AL84" s="41"/>
      <c r="AM84" s="41">
        <f t="shared" si="139"/>
        <v>1347</v>
      </c>
      <c r="AN84" s="41">
        <v>1028</v>
      </c>
      <c r="AO84" s="41">
        <f>SUM(AP84:AS84)</f>
        <v>319</v>
      </c>
      <c r="AP84" s="41">
        <v>62</v>
      </c>
      <c r="AQ84" s="41">
        <v>257</v>
      </c>
      <c r="AR84" s="41"/>
      <c r="AS84" s="41"/>
      <c r="AT84" s="41"/>
      <c r="AU84" s="41">
        <f>SUM(AV84:AW84)</f>
        <v>0</v>
      </c>
      <c r="AV84" s="41"/>
      <c r="AW84" s="41"/>
      <c r="AX84" s="41"/>
      <c r="AY84" s="41"/>
      <c r="AZ84" s="41"/>
      <c r="BA84" s="41"/>
      <c r="BB84" s="41"/>
      <c r="BC84" s="41">
        <f t="shared" si="114"/>
        <v>2330</v>
      </c>
      <c r="BD84" s="41">
        <f t="shared" si="115"/>
        <v>1771</v>
      </c>
      <c r="BE84" s="41">
        <f t="shared" si="116"/>
        <v>559</v>
      </c>
      <c r="BF84" s="41">
        <f t="shared" si="117"/>
        <v>109</v>
      </c>
      <c r="BG84" s="41">
        <f t="shared" si="118"/>
        <v>450</v>
      </c>
      <c r="BH84" s="41">
        <f t="shared" si="119"/>
        <v>0</v>
      </c>
      <c r="BI84" s="41">
        <f t="shared" si="120"/>
        <v>0</v>
      </c>
      <c r="BJ84" s="41">
        <f t="shared" si="121"/>
        <v>0</v>
      </c>
      <c r="BK84" s="41">
        <f t="shared" si="140"/>
        <v>2106</v>
      </c>
      <c r="BL84" s="41">
        <v>1536</v>
      </c>
      <c r="BM84" s="41">
        <f>SUM(BN84:BR84)</f>
        <v>570</v>
      </c>
      <c r="BN84" s="41">
        <v>144</v>
      </c>
      <c r="BO84" s="41">
        <v>426</v>
      </c>
      <c r="BP84" s="41"/>
      <c r="BQ84" s="41"/>
      <c r="BR84" s="41"/>
      <c r="BS84" s="50"/>
      <c r="BT84" s="182"/>
      <c r="BU84" s="200"/>
      <c r="BV84" s="201">
        <f>Y84+AG84</f>
        <v>240</v>
      </c>
      <c r="BW84" s="200"/>
      <c r="BX84" s="200"/>
      <c r="BY84" s="200"/>
      <c r="BZ84" s="200"/>
      <c r="CA84" s="200"/>
      <c r="CB84" s="200"/>
      <c r="CC84" s="200"/>
      <c r="CD84" s="200"/>
      <c r="CE84" s="200"/>
      <c r="CF84" s="200"/>
      <c r="CG84" s="200"/>
      <c r="CH84" s="200"/>
      <c r="CI84" s="200"/>
      <c r="CJ84" s="200"/>
      <c r="CK84" s="200"/>
      <c r="CL84" s="200"/>
      <c r="CM84" s="200"/>
      <c r="CN84" s="200"/>
      <c r="CO84" s="200"/>
      <c r="CP84" s="200"/>
      <c r="CQ84" s="200"/>
      <c r="CR84" s="200"/>
      <c r="CS84" s="200"/>
      <c r="CT84" s="200"/>
      <c r="CU84" s="200"/>
      <c r="CV84" s="200"/>
      <c r="CW84" s="200"/>
      <c r="CX84" s="200"/>
      <c r="CY84" s="200"/>
      <c r="CZ84" s="200"/>
      <c r="DA84" s="200"/>
      <c r="DB84" s="86">
        <f t="shared" si="134"/>
        <v>3307</v>
      </c>
      <c r="DC84" s="86">
        <f t="shared" si="135"/>
        <v>3307</v>
      </c>
      <c r="DD84" s="200"/>
      <c r="DE84" s="88">
        <f t="shared" si="122"/>
        <v>3307</v>
      </c>
    </row>
    <row r="85" spans="1:109" s="13" customFormat="1" ht="24.95" hidden="1" customHeight="1" outlineLevel="1">
      <c r="A85" s="48" t="s">
        <v>414</v>
      </c>
      <c r="B85" s="49" t="s">
        <v>2922</v>
      </c>
      <c r="C85" s="50"/>
      <c r="D85" s="41">
        <f t="shared" si="105"/>
        <v>4354</v>
      </c>
      <c r="E85" s="41">
        <f t="shared" si="106"/>
        <v>3245</v>
      </c>
      <c r="F85" s="41">
        <f t="shared" si="107"/>
        <v>1109</v>
      </c>
      <c r="G85" s="41">
        <f t="shared" si="108"/>
        <v>249</v>
      </c>
      <c r="H85" s="41">
        <f t="shared" si="109"/>
        <v>860</v>
      </c>
      <c r="I85" s="41">
        <f t="shared" si="110"/>
        <v>0</v>
      </c>
      <c r="J85" s="41">
        <f t="shared" si="111"/>
        <v>0</v>
      </c>
      <c r="K85" s="41">
        <f t="shared" si="112"/>
        <v>0</v>
      </c>
      <c r="L85" s="58">
        <f t="shared" si="136"/>
        <v>901</v>
      </c>
      <c r="M85" s="58">
        <f t="shared" si="137"/>
        <v>681</v>
      </c>
      <c r="N85" s="58">
        <f t="shared" si="138"/>
        <v>220</v>
      </c>
      <c r="O85" s="41">
        <f t="shared" si="141"/>
        <v>901</v>
      </c>
      <c r="P85" s="41">
        <f t="shared" si="142"/>
        <v>681</v>
      </c>
      <c r="Q85" s="41">
        <f t="shared" si="143"/>
        <v>220</v>
      </c>
      <c r="R85" s="41">
        <f t="shared" si="144"/>
        <v>43</v>
      </c>
      <c r="S85" s="41">
        <f t="shared" si="145"/>
        <v>177</v>
      </c>
      <c r="T85" s="41">
        <f t="shared" si="146"/>
        <v>0</v>
      </c>
      <c r="U85" s="41">
        <f t="shared" si="147"/>
        <v>0</v>
      </c>
      <c r="V85" s="41">
        <f t="shared" si="148"/>
        <v>0</v>
      </c>
      <c r="W85" s="41">
        <f t="shared" si="123"/>
        <v>901</v>
      </c>
      <c r="X85" s="41">
        <v>681</v>
      </c>
      <c r="Y85" s="41">
        <f>SUM(Z85:AC85)</f>
        <v>220</v>
      </c>
      <c r="Z85" s="41">
        <f>43</f>
        <v>43</v>
      </c>
      <c r="AA85" s="41">
        <f>177</f>
        <v>177</v>
      </c>
      <c r="AB85" s="41"/>
      <c r="AC85" s="41"/>
      <c r="AD85" s="41"/>
      <c r="AE85" s="41">
        <f t="shared" si="104"/>
        <v>0</v>
      </c>
      <c r="AF85" s="41"/>
      <c r="AG85" s="41">
        <f t="shared" si="113"/>
        <v>0</v>
      </c>
      <c r="AH85" s="41"/>
      <c r="AI85" s="41"/>
      <c r="AJ85" s="41"/>
      <c r="AK85" s="41"/>
      <c r="AL85" s="41"/>
      <c r="AM85" s="41">
        <f t="shared" si="139"/>
        <v>1347</v>
      </c>
      <c r="AN85" s="41">
        <v>1028</v>
      </c>
      <c r="AO85" s="41">
        <f>SUM(AP85:AS85)</f>
        <v>319</v>
      </c>
      <c r="AP85" s="41">
        <v>62</v>
      </c>
      <c r="AQ85" s="41">
        <v>257</v>
      </c>
      <c r="AR85" s="41"/>
      <c r="AS85" s="41"/>
      <c r="AT85" s="41"/>
      <c r="AU85" s="41">
        <f>SUM(AV85:AW85)</f>
        <v>0</v>
      </c>
      <c r="AV85" s="41"/>
      <c r="AW85" s="41"/>
      <c r="AX85" s="41"/>
      <c r="AY85" s="41"/>
      <c r="AZ85" s="41"/>
      <c r="BA85" s="41"/>
      <c r="BB85" s="41"/>
      <c r="BC85" s="41">
        <f t="shared" si="114"/>
        <v>2248</v>
      </c>
      <c r="BD85" s="41">
        <f t="shared" si="115"/>
        <v>1709</v>
      </c>
      <c r="BE85" s="41">
        <f t="shared" si="116"/>
        <v>539</v>
      </c>
      <c r="BF85" s="41">
        <f t="shared" si="117"/>
        <v>105</v>
      </c>
      <c r="BG85" s="41">
        <f t="shared" si="118"/>
        <v>434</v>
      </c>
      <c r="BH85" s="41">
        <f t="shared" si="119"/>
        <v>0</v>
      </c>
      <c r="BI85" s="41">
        <f t="shared" si="120"/>
        <v>0</v>
      </c>
      <c r="BJ85" s="41">
        <f t="shared" si="121"/>
        <v>0</v>
      </c>
      <c r="BK85" s="41">
        <f t="shared" si="140"/>
        <v>2106</v>
      </c>
      <c r="BL85" s="41">
        <v>1536</v>
      </c>
      <c r="BM85" s="41">
        <f>SUM(BN85:BR85)</f>
        <v>570</v>
      </c>
      <c r="BN85" s="41">
        <v>144</v>
      </c>
      <c r="BO85" s="41">
        <v>426</v>
      </c>
      <c r="BP85" s="41"/>
      <c r="BQ85" s="41"/>
      <c r="BR85" s="41"/>
      <c r="BS85" s="50"/>
      <c r="BT85" s="182"/>
      <c r="BU85" s="200"/>
      <c r="BV85" s="201">
        <f>Y85+AG85</f>
        <v>220</v>
      </c>
      <c r="BW85" s="200"/>
      <c r="BX85" s="200"/>
      <c r="BY85" s="200"/>
      <c r="BZ85" s="200"/>
      <c r="CA85" s="200"/>
      <c r="CB85" s="200"/>
      <c r="CC85" s="200"/>
      <c r="CD85" s="200"/>
      <c r="CE85" s="200"/>
      <c r="CF85" s="200"/>
      <c r="CG85" s="200"/>
      <c r="CH85" s="200"/>
      <c r="CI85" s="200"/>
      <c r="CJ85" s="200"/>
      <c r="CK85" s="200"/>
      <c r="CL85" s="200"/>
      <c r="CM85" s="200"/>
      <c r="CN85" s="200"/>
      <c r="CO85" s="200"/>
      <c r="CP85" s="200"/>
      <c r="CQ85" s="200"/>
      <c r="CR85" s="200"/>
      <c r="CS85" s="200"/>
      <c r="CT85" s="200"/>
      <c r="CU85" s="200"/>
      <c r="CV85" s="200"/>
      <c r="CW85" s="200"/>
      <c r="CX85" s="200"/>
      <c r="CY85" s="200"/>
      <c r="CZ85" s="200"/>
      <c r="DA85" s="200"/>
      <c r="DB85" s="86">
        <f t="shared" si="134"/>
        <v>3245</v>
      </c>
      <c r="DC85" s="86">
        <f t="shared" si="135"/>
        <v>3245</v>
      </c>
      <c r="DD85" s="200"/>
      <c r="DE85" s="88">
        <f t="shared" si="122"/>
        <v>3245</v>
      </c>
    </row>
    <row r="86" spans="1:109" s="13" customFormat="1" ht="24.95" hidden="1" customHeight="1" outlineLevel="1">
      <c r="A86" s="48" t="s">
        <v>414</v>
      </c>
      <c r="B86" s="49" t="s">
        <v>1815</v>
      </c>
      <c r="C86" s="50"/>
      <c r="D86" s="41">
        <f t="shared" si="105"/>
        <v>901</v>
      </c>
      <c r="E86" s="41">
        <f t="shared" si="106"/>
        <v>681</v>
      </c>
      <c r="F86" s="41">
        <f t="shared" si="107"/>
        <v>220</v>
      </c>
      <c r="G86" s="41">
        <f t="shared" si="108"/>
        <v>43</v>
      </c>
      <c r="H86" s="41">
        <f t="shared" si="109"/>
        <v>177</v>
      </c>
      <c r="I86" s="41">
        <f t="shared" si="110"/>
        <v>0</v>
      </c>
      <c r="J86" s="41">
        <f t="shared" si="111"/>
        <v>0</v>
      </c>
      <c r="K86" s="41">
        <f t="shared" si="112"/>
        <v>0</v>
      </c>
      <c r="L86" s="58">
        <f t="shared" si="136"/>
        <v>901</v>
      </c>
      <c r="M86" s="58">
        <f t="shared" si="137"/>
        <v>681</v>
      </c>
      <c r="N86" s="58">
        <f t="shared" si="138"/>
        <v>220</v>
      </c>
      <c r="O86" s="41">
        <f t="shared" si="141"/>
        <v>901</v>
      </c>
      <c r="P86" s="41">
        <f t="shared" si="142"/>
        <v>681</v>
      </c>
      <c r="Q86" s="41">
        <f t="shared" si="143"/>
        <v>220</v>
      </c>
      <c r="R86" s="41">
        <f t="shared" si="144"/>
        <v>43</v>
      </c>
      <c r="S86" s="41">
        <f t="shared" si="145"/>
        <v>177</v>
      </c>
      <c r="T86" s="41">
        <f t="shared" si="146"/>
        <v>0</v>
      </c>
      <c r="U86" s="41">
        <f t="shared" si="147"/>
        <v>0</v>
      </c>
      <c r="V86" s="41">
        <f t="shared" si="148"/>
        <v>0</v>
      </c>
      <c r="W86" s="41">
        <f t="shared" si="123"/>
        <v>901</v>
      </c>
      <c r="X86" s="41">
        <v>681</v>
      </c>
      <c r="Y86" s="41">
        <f>SUM(Z86:AC86)</f>
        <v>220</v>
      </c>
      <c r="Z86" s="41">
        <v>43</v>
      </c>
      <c r="AA86" s="41">
        <v>177</v>
      </c>
      <c r="AB86" s="41"/>
      <c r="AC86" s="41"/>
      <c r="AD86" s="41"/>
      <c r="AE86" s="41">
        <f t="shared" si="104"/>
        <v>0</v>
      </c>
      <c r="AF86" s="41"/>
      <c r="AG86" s="41">
        <f t="shared" si="113"/>
        <v>0</v>
      </c>
      <c r="AH86" s="41"/>
      <c r="AI86" s="41"/>
      <c r="AJ86" s="41"/>
      <c r="AK86" s="41"/>
      <c r="AL86" s="41"/>
      <c r="AM86" s="41"/>
      <c r="AN86" s="41"/>
      <c r="AO86" s="41"/>
      <c r="AP86" s="41"/>
      <c r="AQ86" s="41"/>
      <c r="AR86" s="41"/>
      <c r="AS86" s="41"/>
      <c r="AT86" s="41"/>
      <c r="AU86" s="41"/>
      <c r="AV86" s="41"/>
      <c r="AW86" s="41"/>
      <c r="AX86" s="41"/>
      <c r="AY86" s="41"/>
      <c r="AZ86" s="41"/>
      <c r="BA86" s="41"/>
      <c r="BB86" s="41"/>
      <c r="BC86" s="41">
        <f t="shared" si="114"/>
        <v>901</v>
      </c>
      <c r="BD86" s="41">
        <f t="shared" si="115"/>
        <v>681</v>
      </c>
      <c r="BE86" s="41">
        <f t="shared" si="116"/>
        <v>220</v>
      </c>
      <c r="BF86" s="41">
        <f t="shared" si="117"/>
        <v>43</v>
      </c>
      <c r="BG86" s="41">
        <f t="shared" si="118"/>
        <v>177</v>
      </c>
      <c r="BH86" s="41">
        <f t="shared" si="119"/>
        <v>0</v>
      </c>
      <c r="BI86" s="41">
        <f t="shared" si="120"/>
        <v>0</v>
      </c>
      <c r="BJ86" s="41">
        <f t="shared" si="121"/>
        <v>0</v>
      </c>
      <c r="BK86" s="41"/>
      <c r="BL86" s="41"/>
      <c r="BM86" s="41">
        <f>SUM(BN86:BR86)</f>
        <v>0</v>
      </c>
      <c r="BN86" s="41"/>
      <c r="BO86" s="41"/>
      <c r="BP86" s="41"/>
      <c r="BQ86" s="41"/>
      <c r="BR86" s="41"/>
      <c r="BS86" s="50"/>
      <c r="BT86" s="182"/>
      <c r="BU86" s="200"/>
      <c r="BV86" s="201">
        <f>Y86+AG86</f>
        <v>220</v>
      </c>
      <c r="BW86" s="200"/>
      <c r="BX86" s="200"/>
      <c r="BY86" s="200"/>
      <c r="BZ86" s="200"/>
      <c r="CA86" s="200"/>
      <c r="CB86" s="200"/>
      <c r="CC86" s="200"/>
      <c r="CD86" s="200"/>
      <c r="CE86" s="200"/>
      <c r="CF86" s="200"/>
      <c r="CG86" s="200"/>
      <c r="CH86" s="200"/>
      <c r="CI86" s="200"/>
      <c r="CJ86" s="200"/>
      <c r="CK86" s="200"/>
      <c r="CL86" s="200"/>
      <c r="CM86" s="200"/>
      <c r="CN86" s="200"/>
      <c r="CO86" s="200"/>
      <c r="CP86" s="200"/>
      <c r="CQ86" s="200"/>
      <c r="CR86" s="200"/>
      <c r="CS86" s="200"/>
      <c r="CT86" s="200"/>
      <c r="CU86" s="200"/>
      <c r="CV86" s="200"/>
      <c r="CW86" s="200"/>
      <c r="CX86" s="200"/>
      <c r="CY86" s="200"/>
      <c r="CZ86" s="200"/>
      <c r="DA86" s="200"/>
      <c r="DB86" s="86">
        <f t="shared" si="134"/>
        <v>681</v>
      </c>
      <c r="DC86" s="86">
        <f t="shared" si="135"/>
        <v>681</v>
      </c>
      <c r="DD86" s="200"/>
      <c r="DE86" s="88">
        <f t="shared" si="122"/>
        <v>681</v>
      </c>
    </row>
    <row r="87" spans="1:109" s="13" customFormat="1" ht="24.95" hidden="1" customHeight="1" outlineLevel="1">
      <c r="A87" s="48" t="s">
        <v>414</v>
      </c>
      <c r="B87" s="49" t="s">
        <v>2923</v>
      </c>
      <c r="C87" s="50"/>
      <c r="D87" s="41">
        <f t="shared" si="105"/>
        <v>4518</v>
      </c>
      <c r="E87" s="41">
        <f t="shared" si="106"/>
        <v>3369</v>
      </c>
      <c r="F87" s="41">
        <f t="shared" si="107"/>
        <v>1149</v>
      </c>
      <c r="G87" s="41">
        <f t="shared" si="108"/>
        <v>257</v>
      </c>
      <c r="H87" s="41">
        <f t="shared" si="109"/>
        <v>892</v>
      </c>
      <c r="I87" s="41">
        <f t="shared" si="110"/>
        <v>0</v>
      </c>
      <c r="J87" s="41">
        <f t="shared" si="111"/>
        <v>0</v>
      </c>
      <c r="K87" s="41">
        <f t="shared" si="112"/>
        <v>0</v>
      </c>
      <c r="L87" s="58">
        <f t="shared" si="136"/>
        <v>1065</v>
      </c>
      <c r="M87" s="58">
        <f t="shared" si="137"/>
        <v>805</v>
      </c>
      <c r="N87" s="58">
        <f t="shared" si="138"/>
        <v>260</v>
      </c>
      <c r="O87" s="41">
        <f t="shared" si="141"/>
        <v>1065</v>
      </c>
      <c r="P87" s="41">
        <f t="shared" si="142"/>
        <v>805</v>
      </c>
      <c r="Q87" s="41">
        <f t="shared" si="143"/>
        <v>260</v>
      </c>
      <c r="R87" s="41">
        <f t="shared" si="144"/>
        <v>51</v>
      </c>
      <c r="S87" s="41">
        <f t="shared" si="145"/>
        <v>209</v>
      </c>
      <c r="T87" s="41">
        <f t="shared" si="146"/>
        <v>0</v>
      </c>
      <c r="U87" s="41">
        <f t="shared" si="147"/>
        <v>0</v>
      </c>
      <c r="V87" s="41">
        <f t="shared" si="148"/>
        <v>0</v>
      </c>
      <c r="W87" s="41">
        <f t="shared" si="123"/>
        <v>1065</v>
      </c>
      <c r="X87" s="41">
        <v>805</v>
      </c>
      <c r="Y87" s="41">
        <f>SUM(Z87:AC87)</f>
        <v>260</v>
      </c>
      <c r="Z87" s="41">
        <f>51</f>
        <v>51</v>
      </c>
      <c r="AA87" s="41">
        <f>209</f>
        <v>209</v>
      </c>
      <c r="AB87" s="41"/>
      <c r="AC87" s="41"/>
      <c r="AD87" s="41"/>
      <c r="AE87" s="41">
        <f t="shared" si="104"/>
        <v>0</v>
      </c>
      <c r="AF87" s="41"/>
      <c r="AG87" s="41">
        <f t="shared" si="113"/>
        <v>0</v>
      </c>
      <c r="AH87" s="41"/>
      <c r="AI87" s="41"/>
      <c r="AJ87" s="41"/>
      <c r="AK87" s="41"/>
      <c r="AL87" s="41"/>
      <c r="AM87" s="41">
        <f t="shared" ref="AM87:AM96" si="151">SUM(AN87:AO87)</f>
        <v>1347</v>
      </c>
      <c r="AN87" s="41">
        <v>1028</v>
      </c>
      <c r="AO87" s="41">
        <f>SUM(AP87:AS87)</f>
        <v>319</v>
      </c>
      <c r="AP87" s="41">
        <v>62</v>
      </c>
      <c r="AQ87" s="41">
        <v>257</v>
      </c>
      <c r="AR87" s="41"/>
      <c r="AS87" s="41"/>
      <c r="AT87" s="41"/>
      <c r="AU87" s="41">
        <f>SUM(AV87:AW87)</f>
        <v>0</v>
      </c>
      <c r="AV87" s="41"/>
      <c r="AW87" s="41"/>
      <c r="AX87" s="41"/>
      <c r="AY87" s="41"/>
      <c r="AZ87" s="41"/>
      <c r="BA87" s="41"/>
      <c r="BB87" s="41"/>
      <c r="BC87" s="41">
        <f t="shared" si="114"/>
        <v>2412</v>
      </c>
      <c r="BD87" s="41">
        <f t="shared" si="115"/>
        <v>1833</v>
      </c>
      <c r="BE87" s="41">
        <f t="shared" si="116"/>
        <v>579</v>
      </c>
      <c r="BF87" s="41">
        <f t="shared" si="117"/>
        <v>113</v>
      </c>
      <c r="BG87" s="41">
        <f t="shared" si="118"/>
        <v>466</v>
      </c>
      <c r="BH87" s="41">
        <f t="shared" si="119"/>
        <v>0</v>
      </c>
      <c r="BI87" s="41">
        <f t="shared" si="120"/>
        <v>0</v>
      </c>
      <c r="BJ87" s="41">
        <f t="shared" si="121"/>
        <v>0</v>
      </c>
      <c r="BK87" s="41">
        <f t="shared" ref="BK87:BK96" si="152">SUM(BL87:BM87)</f>
        <v>2106</v>
      </c>
      <c r="BL87" s="41">
        <v>1536</v>
      </c>
      <c r="BM87" s="41">
        <f>SUM(BN87:BR87)</f>
        <v>570</v>
      </c>
      <c r="BN87" s="41">
        <v>144</v>
      </c>
      <c r="BO87" s="41">
        <v>426</v>
      </c>
      <c r="BP87" s="41"/>
      <c r="BQ87" s="41"/>
      <c r="BR87" s="41"/>
      <c r="BS87" s="50"/>
      <c r="BT87" s="182"/>
      <c r="BU87" s="200"/>
      <c r="BV87" s="201">
        <f>Y87+AG87</f>
        <v>260</v>
      </c>
      <c r="BW87" s="200"/>
      <c r="BX87" s="200"/>
      <c r="BY87" s="200"/>
      <c r="BZ87" s="200"/>
      <c r="CA87" s="200"/>
      <c r="CB87" s="200"/>
      <c r="CC87" s="200"/>
      <c r="CD87" s="200"/>
      <c r="CE87" s="200"/>
      <c r="CF87" s="200"/>
      <c r="CG87" s="200"/>
      <c r="CH87" s="200"/>
      <c r="CI87" s="200"/>
      <c r="CJ87" s="200"/>
      <c r="CK87" s="200"/>
      <c r="CL87" s="200"/>
      <c r="CM87" s="200"/>
      <c r="CN87" s="200"/>
      <c r="CO87" s="200"/>
      <c r="CP87" s="200"/>
      <c r="CQ87" s="200"/>
      <c r="CR87" s="200"/>
      <c r="CS87" s="200"/>
      <c r="CT87" s="200"/>
      <c r="CU87" s="200"/>
      <c r="CV87" s="200"/>
      <c r="CW87" s="200"/>
      <c r="CX87" s="200"/>
      <c r="CY87" s="200"/>
      <c r="CZ87" s="200"/>
      <c r="DA87" s="200"/>
      <c r="DB87" s="86">
        <f t="shared" si="134"/>
        <v>3369</v>
      </c>
      <c r="DC87" s="86">
        <f t="shared" si="135"/>
        <v>3369</v>
      </c>
      <c r="DD87" s="200"/>
      <c r="DE87" s="88">
        <f t="shared" si="122"/>
        <v>3369</v>
      </c>
    </row>
    <row r="88" spans="1:109" s="13" customFormat="1" ht="24.95" hidden="1" customHeight="1" outlineLevel="1">
      <c r="A88" s="48" t="s">
        <v>414</v>
      </c>
      <c r="B88" s="49" t="s">
        <v>2924</v>
      </c>
      <c r="C88" s="50"/>
      <c r="D88" s="41">
        <f t="shared" si="105"/>
        <v>4598</v>
      </c>
      <c r="E88" s="41">
        <f t="shared" si="106"/>
        <v>3429</v>
      </c>
      <c r="F88" s="41">
        <f t="shared" si="107"/>
        <v>1169</v>
      </c>
      <c r="G88" s="41">
        <f t="shared" si="108"/>
        <v>261</v>
      </c>
      <c r="H88" s="41">
        <f t="shared" si="109"/>
        <v>908</v>
      </c>
      <c r="I88" s="41">
        <f t="shared" si="110"/>
        <v>0</v>
      </c>
      <c r="J88" s="41">
        <f t="shared" si="111"/>
        <v>0</v>
      </c>
      <c r="K88" s="41">
        <f t="shared" si="112"/>
        <v>0</v>
      </c>
      <c r="L88" s="58">
        <f t="shared" si="136"/>
        <v>1147</v>
      </c>
      <c r="M88" s="58">
        <f t="shared" si="137"/>
        <v>867</v>
      </c>
      <c r="N88" s="58">
        <f t="shared" si="138"/>
        <v>280</v>
      </c>
      <c r="O88" s="41">
        <f t="shared" si="141"/>
        <v>1147</v>
      </c>
      <c r="P88" s="41">
        <f t="shared" si="142"/>
        <v>867</v>
      </c>
      <c r="Q88" s="41">
        <f t="shared" si="143"/>
        <v>280</v>
      </c>
      <c r="R88" s="41">
        <f t="shared" si="144"/>
        <v>55</v>
      </c>
      <c r="S88" s="41">
        <f t="shared" si="145"/>
        <v>225</v>
      </c>
      <c r="T88" s="41">
        <f t="shared" si="146"/>
        <v>0</v>
      </c>
      <c r="U88" s="41">
        <f t="shared" si="147"/>
        <v>0</v>
      </c>
      <c r="V88" s="41">
        <f t="shared" si="148"/>
        <v>0</v>
      </c>
      <c r="W88" s="41">
        <f t="shared" si="123"/>
        <v>1147</v>
      </c>
      <c r="X88" s="41">
        <v>867</v>
      </c>
      <c r="Y88" s="41">
        <f>SUM(Z88:AC88)</f>
        <v>280</v>
      </c>
      <c r="Z88" s="41">
        <f>55</f>
        <v>55</v>
      </c>
      <c r="AA88" s="41">
        <f>225</f>
        <v>225</v>
      </c>
      <c r="AB88" s="41"/>
      <c r="AC88" s="41"/>
      <c r="AD88" s="41"/>
      <c r="AE88" s="41">
        <f t="shared" si="104"/>
        <v>0</v>
      </c>
      <c r="AF88" s="41"/>
      <c r="AG88" s="41">
        <f t="shared" si="113"/>
        <v>0</v>
      </c>
      <c r="AH88" s="41"/>
      <c r="AI88" s="41"/>
      <c r="AJ88" s="41"/>
      <c r="AK88" s="41"/>
      <c r="AL88" s="41"/>
      <c r="AM88" s="41">
        <f t="shared" si="151"/>
        <v>1347</v>
      </c>
      <c r="AN88" s="41">
        <v>1028</v>
      </c>
      <c r="AO88" s="41">
        <f>SUM(AP88:AS88)</f>
        <v>319</v>
      </c>
      <c r="AP88" s="41">
        <v>62</v>
      </c>
      <c r="AQ88" s="41">
        <v>257</v>
      </c>
      <c r="AR88" s="41"/>
      <c r="AS88" s="41"/>
      <c r="AT88" s="41"/>
      <c r="AU88" s="41">
        <f>SUM(AV88:AW88)</f>
        <v>0</v>
      </c>
      <c r="AV88" s="41"/>
      <c r="AW88" s="41"/>
      <c r="AX88" s="41"/>
      <c r="AY88" s="41"/>
      <c r="AZ88" s="41"/>
      <c r="BA88" s="41"/>
      <c r="BB88" s="41"/>
      <c r="BC88" s="41">
        <f t="shared" si="114"/>
        <v>2494</v>
      </c>
      <c r="BD88" s="41">
        <f t="shared" si="115"/>
        <v>1895</v>
      </c>
      <c r="BE88" s="41">
        <f t="shared" si="116"/>
        <v>599</v>
      </c>
      <c r="BF88" s="41">
        <f t="shared" si="117"/>
        <v>117</v>
      </c>
      <c r="BG88" s="41">
        <f t="shared" si="118"/>
        <v>482</v>
      </c>
      <c r="BH88" s="41">
        <f t="shared" si="119"/>
        <v>0</v>
      </c>
      <c r="BI88" s="41">
        <f t="shared" si="120"/>
        <v>0</v>
      </c>
      <c r="BJ88" s="41">
        <f t="shared" si="121"/>
        <v>0</v>
      </c>
      <c r="BK88" s="41">
        <f t="shared" si="152"/>
        <v>2104</v>
      </c>
      <c r="BL88" s="41">
        <v>1534</v>
      </c>
      <c r="BM88" s="41">
        <f>SUM(BN88:BR88)</f>
        <v>570</v>
      </c>
      <c r="BN88" s="41">
        <v>144</v>
      </c>
      <c r="BO88" s="41">
        <v>426</v>
      </c>
      <c r="BP88" s="41"/>
      <c r="BQ88" s="41"/>
      <c r="BR88" s="41"/>
      <c r="BS88" s="50"/>
      <c r="BT88" s="182"/>
      <c r="BU88" s="200"/>
      <c r="BV88" s="201">
        <f>Y88+AG88</f>
        <v>280</v>
      </c>
      <c r="BW88" s="200"/>
      <c r="BX88" s="200"/>
      <c r="BY88" s="200"/>
      <c r="BZ88" s="200"/>
      <c r="CA88" s="200"/>
      <c r="CB88" s="200"/>
      <c r="CC88" s="200"/>
      <c r="CD88" s="200"/>
      <c r="CE88" s="200"/>
      <c r="CF88" s="200"/>
      <c r="CG88" s="200"/>
      <c r="CH88" s="200"/>
      <c r="CI88" s="200"/>
      <c r="CJ88" s="200"/>
      <c r="CK88" s="200"/>
      <c r="CL88" s="200"/>
      <c r="CM88" s="200"/>
      <c r="CN88" s="200"/>
      <c r="CO88" s="200"/>
      <c r="CP88" s="200"/>
      <c r="CQ88" s="200"/>
      <c r="CR88" s="200"/>
      <c r="CS88" s="200"/>
      <c r="CT88" s="200"/>
      <c r="CU88" s="200"/>
      <c r="CV88" s="200"/>
      <c r="CW88" s="200"/>
      <c r="CX88" s="200"/>
      <c r="CY88" s="200"/>
      <c r="CZ88" s="200"/>
      <c r="DA88" s="200"/>
      <c r="DB88" s="86">
        <f t="shared" si="134"/>
        <v>3429</v>
      </c>
      <c r="DC88" s="86">
        <f t="shared" si="135"/>
        <v>3429</v>
      </c>
      <c r="DD88" s="200"/>
      <c r="DE88" s="88">
        <f t="shared" si="122"/>
        <v>3429</v>
      </c>
    </row>
    <row r="89" spans="1:109" s="13" customFormat="1" ht="24.95" customHeight="1" collapsed="1">
      <c r="A89" s="643" t="s">
        <v>222</v>
      </c>
      <c r="B89" s="49" t="s">
        <v>52</v>
      </c>
      <c r="C89" s="50">
        <v>4</v>
      </c>
      <c r="D89" s="41">
        <f t="shared" si="105"/>
        <v>24431</v>
      </c>
      <c r="E89" s="41">
        <f t="shared" si="106"/>
        <v>18572</v>
      </c>
      <c r="F89" s="41">
        <f t="shared" si="107"/>
        <v>5859</v>
      </c>
      <c r="G89" s="41">
        <f t="shared" si="108"/>
        <v>1299</v>
      </c>
      <c r="H89" s="41">
        <f t="shared" si="109"/>
        <v>4560</v>
      </c>
      <c r="I89" s="41">
        <f t="shared" si="110"/>
        <v>0</v>
      </c>
      <c r="J89" s="41">
        <f t="shared" si="111"/>
        <v>0</v>
      </c>
      <c r="K89" s="41">
        <f t="shared" si="112"/>
        <v>0</v>
      </c>
      <c r="L89" s="58">
        <f t="shared" si="136"/>
        <v>5747</v>
      </c>
      <c r="M89" s="58">
        <f t="shared" si="137"/>
        <v>4368</v>
      </c>
      <c r="N89" s="58">
        <f t="shared" si="138"/>
        <v>1379</v>
      </c>
      <c r="O89" s="41">
        <f t="shared" si="141"/>
        <v>5747</v>
      </c>
      <c r="P89" s="41">
        <f t="shared" si="142"/>
        <v>4368</v>
      </c>
      <c r="Q89" s="41">
        <f t="shared" si="143"/>
        <v>1379</v>
      </c>
      <c r="R89" s="41">
        <f t="shared" si="144"/>
        <v>275</v>
      </c>
      <c r="S89" s="41">
        <f t="shared" si="145"/>
        <v>1104</v>
      </c>
      <c r="T89" s="41">
        <f t="shared" si="146"/>
        <v>0</v>
      </c>
      <c r="U89" s="41">
        <f t="shared" si="147"/>
        <v>0</v>
      </c>
      <c r="V89" s="41">
        <f t="shared" si="148"/>
        <v>0</v>
      </c>
      <c r="W89" s="41">
        <f t="shared" si="123"/>
        <v>4914</v>
      </c>
      <c r="X89" s="41">
        <f>SUM(X90:X93)</f>
        <v>3716</v>
      </c>
      <c r="Y89" s="41">
        <f>SUM(Y90:Y93)</f>
        <v>1198</v>
      </c>
      <c r="Z89" s="41">
        <f>SUM(Z90:Z93)</f>
        <v>235</v>
      </c>
      <c r="AA89" s="41">
        <f>SUM(AA90:AA93)</f>
        <v>963</v>
      </c>
      <c r="AB89" s="41">
        <f>SUM(AB90:AB93)</f>
        <v>0</v>
      </c>
      <c r="AC89" s="41"/>
      <c r="AD89" s="41"/>
      <c r="AE89" s="41">
        <f t="shared" si="104"/>
        <v>833</v>
      </c>
      <c r="AF89" s="41">
        <v>652</v>
      </c>
      <c r="AG89" s="41">
        <f t="shared" si="113"/>
        <v>181</v>
      </c>
      <c r="AH89" s="41">
        <v>40</v>
      </c>
      <c r="AI89" s="41">
        <v>141</v>
      </c>
      <c r="AJ89" s="41">
        <f>SUM(AJ90:AJ93)</f>
        <v>0</v>
      </c>
      <c r="AK89" s="41"/>
      <c r="AL89" s="41"/>
      <c r="AM89" s="41">
        <f t="shared" si="151"/>
        <v>5388</v>
      </c>
      <c r="AN89" s="41">
        <f>SUM(AN90:AN93)</f>
        <v>4112</v>
      </c>
      <c r="AO89" s="41">
        <f>SUM(AO90:AO93)</f>
        <v>1276</v>
      </c>
      <c r="AP89" s="41">
        <f>SUM(AP90:AP93)</f>
        <v>248</v>
      </c>
      <c r="AQ89" s="41">
        <f>SUM(AQ90:AQ93)</f>
        <v>1028</v>
      </c>
      <c r="AR89" s="41">
        <f>SUM(AR90:AR93)</f>
        <v>0</v>
      </c>
      <c r="AS89" s="41"/>
      <c r="AT89" s="41"/>
      <c r="AU89" s="41">
        <v>4872</v>
      </c>
      <c r="AV89" s="41">
        <v>3948</v>
      </c>
      <c r="AW89" s="41">
        <v>924</v>
      </c>
      <c r="AX89" s="41">
        <v>200</v>
      </c>
      <c r="AY89" s="41">
        <v>724</v>
      </c>
      <c r="AZ89" s="41">
        <f>SUM(AZ90:AZ93)</f>
        <v>0</v>
      </c>
      <c r="BA89" s="41"/>
      <c r="BB89" s="41"/>
      <c r="BC89" s="41">
        <f t="shared" si="114"/>
        <v>16007</v>
      </c>
      <c r="BD89" s="41">
        <f t="shared" si="115"/>
        <v>12428</v>
      </c>
      <c r="BE89" s="41">
        <f t="shared" si="116"/>
        <v>3579</v>
      </c>
      <c r="BF89" s="41">
        <f t="shared" si="117"/>
        <v>723</v>
      </c>
      <c r="BG89" s="41">
        <f t="shared" si="118"/>
        <v>2856</v>
      </c>
      <c r="BH89" s="41">
        <f t="shared" si="119"/>
        <v>0</v>
      </c>
      <c r="BI89" s="41">
        <f t="shared" si="120"/>
        <v>0</v>
      </c>
      <c r="BJ89" s="41">
        <f t="shared" si="121"/>
        <v>0</v>
      </c>
      <c r="BK89" s="41">
        <f t="shared" si="152"/>
        <v>8424</v>
      </c>
      <c r="BL89" s="41">
        <f>SUM(BL90:BL93)</f>
        <v>6144</v>
      </c>
      <c r="BM89" s="41">
        <f>SUM(BM90:BM93)</f>
        <v>2280</v>
      </c>
      <c r="BN89" s="41">
        <f>SUM(BN90:BN93)</f>
        <v>576</v>
      </c>
      <c r="BO89" s="41">
        <f>SUM(BO90:BO93)</f>
        <v>1704</v>
      </c>
      <c r="BP89" s="41">
        <f>SUM(BP90:BP93)</f>
        <v>0</v>
      </c>
      <c r="BQ89" s="41"/>
      <c r="BR89" s="41"/>
      <c r="BS89" s="50"/>
      <c r="BT89" s="182"/>
      <c r="BU89" s="201">
        <f>X89+AF89+X123</f>
        <v>7150</v>
      </c>
      <c r="BV89" s="201">
        <f>Y89+AG89+Y123</f>
        <v>2250</v>
      </c>
      <c r="BW89" s="200"/>
      <c r="BX89" s="201">
        <f t="shared" ref="BX89:DA89" si="153">AN89+AN123</f>
        <v>6517</v>
      </c>
      <c r="BY89" s="201">
        <f t="shared" si="153"/>
        <v>2027</v>
      </c>
      <c r="BZ89" s="201">
        <f t="shared" si="153"/>
        <v>395</v>
      </c>
      <c r="CA89" s="201">
        <f t="shared" si="153"/>
        <v>1632</v>
      </c>
      <c r="CB89" s="201">
        <f t="shared" si="153"/>
        <v>0</v>
      </c>
      <c r="CC89" s="201">
        <f t="shared" si="153"/>
        <v>0</v>
      </c>
      <c r="CD89" s="201">
        <f t="shared" si="153"/>
        <v>0</v>
      </c>
      <c r="CE89" s="201">
        <f t="shared" si="153"/>
        <v>7718</v>
      </c>
      <c r="CF89" s="201">
        <f t="shared" si="153"/>
        <v>6257</v>
      </c>
      <c r="CG89" s="201">
        <f t="shared" si="153"/>
        <v>1461</v>
      </c>
      <c r="CH89" s="201">
        <f t="shared" si="153"/>
        <v>316</v>
      </c>
      <c r="CI89" s="201">
        <f t="shared" si="153"/>
        <v>1145</v>
      </c>
      <c r="CJ89" s="201">
        <f t="shared" si="153"/>
        <v>0</v>
      </c>
      <c r="CK89" s="201">
        <f t="shared" si="153"/>
        <v>0</v>
      </c>
      <c r="CL89" s="201">
        <f t="shared" si="153"/>
        <v>0</v>
      </c>
      <c r="CM89" s="201">
        <f t="shared" si="153"/>
        <v>25662</v>
      </c>
      <c r="CN89" s="201">
        <f t="shared" si="153"/>
        <v>19924</v>
      </c>
      <c r="CO89" s="201">
        <f t="shared" si="153"/>
        <v>5738</v>
      </c>
      <c r="CP89" s="201">
        <f t="shared" si="153"/>
        <v>1162</v>
      </c>
      <c r="CQ89" s="201">
        <f t="shared" si="153"/>
        <v>4576</v>
      </c>
      <c r="CR89" s="201">
        <f t="shared" si="153"/>
        <v>0</v>
      </c>
      <c r="CS89" s="201">
        <f t="shared" si="153"/>
        <v>0</v>
      </c>
      <c r="CT89" s="201">
        <f t="shared" si="153"/>
        <v>0</v>
      </c>
      <c r="CU89" s="201">
        <f t="shared" si="153"/>
        <v>13351</v>
      </c>
      <c r="CV89" s="201">
        <f t="shared" si="153"/>
        <v>9732</v>
      </c>
      <c r="CW89" s="201">
        <f t="shared" si="153"/>
        <v>3619</v>
      </c>
      <c r="CX89" s="201">
        <f t="shared" si="153"/>
        <v>916</v>
      </c>
      <c r="CY89" s="201">
        <f t="shared" si="153"/>
        <v>2703</v>
      </c>
      <c r="CZ89" s="201">
        <f t="shared" si="153"/>
        <v>0</v>
      </c>
      <c r="DA89" s="201">
        <f t="shared" si="153"/>
        <v>0</v>
      </c>
      <c r="DB89" s="86">
        <f t="shared" si="134"/>
        <v>18572</v>
      </c>
      <c r="DC89" s="86">
        <f t="shared" si="135"/>
        <v>18572</v>
      </c>
      <c r="DD89" s="201">
        <f>BT89+BT123</f>
        <v>0</v>
      </c>
      <c r="DE89" s="88">
        <f t="shared" si="122"/>
        <v>18572</v>
      </c>
    </row>
    <row r="90" spans="1:109" s="13" customFormat="1" ht="24.95" hidden="1" customHeight="1" outlineLevel="1">
      <c r="A90" s="48" t="s">
        <v>414</v>
      </c>
      <c r="B90" s="49" t="s">
        <v>2925</v>
      </c>
      <c r="C90" s="50"/>
      <c r="D90" s="41">
        <f t="shared" si="105"/>
        <v>4682</v>
      </c>
      <c r="E90" s="41">
        <f t="shared" si="106"/>
        <v>3493</v>
      </c>
      <c r="F90" s="41">
        <f t="shared" si="107"/>
        <v>1189</v>
      </c>
      <c r="G90" s="41">
        <f t="shared" si="108"/>
        <v>265</v>
      </c>
      <c r="H90" s="41">
        <f t="shared" si="109"/>
        <v>924</v>
      </c>
      <c r="I90" s="41">
        <f t="shared" si="110"/>
        <v>0</v>
      </c>
      <c r="J90" s="41">
        <f t="shared" si="111"/>
        <v>0</v>
      </c>
      <c r="K90" s="41">
        <f t="shared" si="112"/>
        <v>0</v>
      </c>
      <c r="L90" s="58">
        <f t="shared" si="136"/>
        <v>1229</v>
      </c>
      <c r="M90" s="58">
        <f t="shared" si="137"/>
        <v>929</v>
      </c>
      <c r="N90" s="58">
        <f t="shared" si="138"/>
        <v>300</v>
      </c>
      <c r="O90" s="41">
        <f t="shared" si="141"/>
        <v>1229</v>
      </c>
      <c r="P90" s="41">
        <f t="shared" si="142"/>
        <v>929</v>
      </c>
      <c r="Q90" s="41">
        <f t="shared" si="143"/>
        <v>300</v>
      </c>
      <c r="R90" s="41">
        <f t="shared" si="144"/>
        <v>59</v>
      </c>
      <c r="S90" s="41">
        <f t="shared" si="145"/>
        <v>241</v>
      </c>
      <c r="T90" s="41">
        <f t="shared" si="146"/>
        <v>0</v>
      </c>
      <c r="U90" s="41">
        <f t="shared" si="147"/>
        <v>0</v>
      </c>
      <c r="V90" s="41">
        <f t="shared" si="148"/>
        <v>0</v>
      </c>
      <c r="W90" s="41">
        <f t="shared" si="123"/>
        <v>1229</v>
      </c>
      <c r="X90" s="41">
        <v>929</v>
      </c>
      <c r="Y90" s="41">
        <f>SUM(Z90:AC90)</f>
        <v>300</v>
      </c>
      <c r="Z90" s="41">
        <v>59</v>
      </c>
      <c r="AA90" s="41">
        <v>241</v>
      </c>
      <c r="AB90" s="41"/>
      <c r="AC90" s="41"/>
      <c r="AD90" s="41"/>
      <c r="AE90" s="41">
        <f t="shared" si="104"/>
        <v>0</v>
      </c>
      <c r="AF90" s="41"/>
      <c r="AG90" s="41">
        <f t="shared" si="113"/>
        <v>0</v>
      </c>
      <c r="AH90" s="41"/>
      <c r="AI90" s="41"/>
      <c r="AJ90" s="41"/>
      <c r="AK90" s="41"/>
      <c r="AL90" s="41"/>
      <c r="AM90" s="41">
        <f t="shared" si="151"/>
        <v>1347</v>
      </c>
      <c r="AN90" s="41">
        <v>1028</v>
      </c>
      <c r="AO90" s="41">
        <f>SUM(AP90:AS90)</f>
        <v>319</v>
      </c>
      <c r="AP90" s="41">
        <v>62</v>
      </c>
      <c r="AQ90" s="41">
        <v>257</v>
      </c>
      <c r="AR90" s="41"/>
      <c r="AS90" s="41"/>
      <c r="AT90" s="41"/>
      <c r="AU90" s="41">
        <f>SUM(AV90:AW90)</f>
        <v>0</v>
      </c>
      <c r="AV90" s="41"/>
      <c r="AW90" s="41"/>
      <c r="AX90" s="41"/>
      <c r="AY90" s="41"/>
      <c r="AZ90" s="41"/>
      <c r="BA90" s="41"/>
      <c r="BB90" s="41"/>
      <c r="BC90" s="41">
        <f t="shared" si="114"/>
        <v>2576</v>
      </c>
      <c r="BD90" s="41">
        <f t="shared" si="115"/>
        <v>1957</v>
      </c>
      <c r="BE90" s="41">
        <f t="shared" si="116"/>
        <v>619</v>
      </c>
      <c r="BF90" s="41">
        <f t="shared" si="117"/>
        <v>121</v>
      </c>
      <c r="BG90" s="41">
        <f t="shared" si="118"/>
        <v>498</v>
      </c>
      <c r="BH90" s="41">
        <f t="shared" si="119"/>
        <v>0</v>
      </c>
      <c r="BI90" s="41">
        <f t="shared" si="120"/>
        <v>0</v>
      </c>
      <c r="BJ90" s="41">
        <f t="shared" si="121"/>
        <v>0</v>
      </c>
      <c r="BK90" s="41">
        <f t="shared" si="152"/>
        <v>2106</v>
      </c>
      <c r="BL90" s="41">
        <v>1536</v>
      </c>
      <c r="BM90" s="41">
        <f>SUM(BN90:BR90)</f>
        <v>570</v>
      </c>
      <c r="BN90" s="41">
        <v>144</v>
      </c>
      <c r="BO90" s="41">
        <v>426</v>
      </c>
      <c r="BP90" s="41"/>
      <c r="BQ90" s="41"/>
      <c r="BR90" s="41"/>
      <c r="BS90" s="50"/>
      <c r="BT90" s="182"/>
      <c r="BU90" s="200"/>
      <c r="BV90" s="201">
        <f>Y90+AG90</f>
        <v>300</v>
      </c>
      <c r="BW90" s="200"/>
      <c r="BX90" s="200"/>
      <c r="BY90" s="200"/>
      <c r="BZ90" s="200"/>
      <c r="CA90" s="200"/>
      <c r="CB90" s="200"/>
      <c r="CC90" s="200"/>
      <c r="CD90" s="200"/>
      <c r="CE90" s="200"/>
      <c r="CF90" s="200"/>
      <c r="CG90" s="200"/>
      <c r="CH90" s="200"/>
      <c r="CI90" s="200"/>
      <c r="CJ90" s="200"/>
      <c r="CK90" s="200"/>
      <c r="CL90" s="200"/>
      <c r="CM90" s="200"/>
      <c r="CN90" s="200"/>
      <c r="CO90" s="200"/>
      <c r="CP90" s="200"/>
      <c r="CQ90" s="200"/>
      <c r="CR90" s="200"/>
      <c r="CS90" s="200"/>
      <c r="CT90" s="200"/>
      <c r="CU90" s="200"/>
      <c r="CV90" s="200"/>
      <c r="CW90" s="200"/>
      <c r="CX90" s="200"/>
      <c r="CY90" s="200"/>
      <c r="CZ90" s="200"/>
      <c r="DA90" s="200"/>
      <c r="DB90" s="86">
        <f t="shared" si="134"/>
        <v>3493</v>
      </c>
      <c r="DC90" s="86">
        <f t="shared" si="135"/>
        <v>3493</v>
      </c>
      <c r="DD90" s="200"/>
      <c r="DE90" s="88">
        <f t="shared" si="122"/>
        <v>3493</v>
      </c>
    </row>
    <row r="91" spans="1:109" s="13" customFormat="1" ht="24.95" hidden="1" customHeight="1" outlineLevel="1">
      <c r="A91" s="48" t="s">
        <v>414</v>
      </c>
      <c r="B91" s="49" t="s">
        <v>2926</v>
      </c>
      <c r="C91" s="50"/>
      <c r="D91" s="41">
        <f t="shared" si="105"/>
        <v>4682</v>
      </c>
      <c r="E91" s="41">
        <f t="shared" si="106"/>
        <v>3493</v>
      </c>
      <c r="F91" s="41">
        <f t="shared" si="107"/>
        <v>1189</v>
      </c>
      <c r="G91" s="41">
        <f t="shared" si="108"/>
        <v>265</v>
      </c>
      <c r="H91" s="41">
        <f t="shared" si="109"/>
        <v>924</v>
      </c>
      <c r="I91" s="41">
        <f t="shared" si="110"/>
        <v>0</v>
      </c>
      <c r="J91" s="41">
        <f t="shared" si="111"/>
        <v>0</v>
      </c>
      <c r="K91" s="41">
        <f t="shared" si="112"/>
        <v>0</v>
      </c>
      <c r="L91" s="58">
        <f t="shared" si="136"/>
        <v>1229</v>
      </c>
      <c r="M91" s="58">
        <f t="shared" si="137"/>
        <v>929</v>
      </c>
      <c r="N91" s="58">
        <f t="shared" si="138"/>
        <v>300</v>
      </c>
      <c r="O91" s="41">
        <f t="shared" si="141"/>
        <v>1229</v>
      </c>
      <c r="P91" s="41">
        <f t="shared" si="142"/>
        <v>929</v>
      </c>
      <c r="Q91" s="41">
        <f t="shared" si="143"/>
        <v>300</v>
      </c>
      <c r="R91" s="41">
        <f t="shared" si="144"/>
        <v>59</v>
      </c>
      <c r="S91" s="41">
        <f t="shared" si="145"/>
        <v>241</v>
      </c>
      <c r="T91" s="41">
        <f t="shared" si="146"/>
        <v>0</v>
      </c>
      <c r="U91" s="41">
        <f t="shared" si="147"/>
        <v>0</v>
      </c>
      <c r="V91" s="41">
        <f t="shared" si="148"/>
        <v>0</v>
      </c>
      <c r="W91" s="41">
        <f t="shared" si="123"/>
        <v>1229</v>
      </c>
      <c r="X91" s="41">
        <v>929</v>
      </c>
      <c r="Y91" s="41">
        <f>SUM(Z91:AC91)</f>
        <v>300</v>
      </c>
      <c r="Z91" s="41">
        <v>59</v>
      </c>
      <c r="AA91" s="41">
        <v>241</v>
      </c>
      <c r="AB91" s="41"/>
      <c r="AC91" s="41"/>
      <c r="AD91" s="41"/>
      <c r="AE91" s="41">
        <f t="shared" ref="AE91:AE101" si="154">SUM(AF91:AG91)</f>
        <v>0</v>
      </c>
      <c r="AF91" s="41"/>
      <c r="AG91" s="41">
        <f t="shared" si="113"/>
        <v>0</v>
      </c>
      <c r="AH91" s="41"/>
      <c r="AI91" s="41"/>
      <c r="AJ91" s="41"/>
      <c r="AK91" s="41"/>
      <c r="AL91" s="41"/>
      <c r="AM91" s="41">
        <f t="shared" si="151"/>
        <v>1347</v>
      </c>
      <c r="AN91" s="41">
        <v>1028</v>
      </c>
      <c r="AO91" s="41">
        <f>SUM(AP91:AS91)</f>
        <v>319</v>
      </c>
      <c r="AP91" s="41">
        <v>62</v>
      </c>
      <c r="AQ91" s="41">
        <v>257</v>
      </c>
      <c r="AR91" s="41"/>
      <c r="AS91" s="41"/>
      <c r="AT91" s="41"/>
      <c r="AU91" s="41">
        <f>SUM(AV91:AW91)</f>
        <v>0</v>
      </c>
      <c r="AV91" s="41"/>
      <c r="AW91" s="41"/>
      <c r="AX91" s="41"/>
      <c r="AY91" s="41"/>
      <c r="AZ91" s="41"/>
      <c r="BA91" s="41"/>
      <c r="BB91" s="41"/>
      <c r="BC91" s="41">
        <f t="shared" si="114"/>
        <v>2576</v>
      </c>
      <c r="BD91" s="41">
        <f t="shared" si="115"/>
        <v>1957</v>
      </c>
      <c r="BE91" s="41">
        <f t="shared" si="116"/>
        <v>619</v>
      </c>
      <c r="BF91" s="41">
        <f t="shared" si="117"/>
        <v>121</v>
      </c>
      <c r="BG91" s="41">
        <f t="shared" si="118"/>
        <v>498</v>
      </c>
      <c r="BH91" s="41">
        <f t="shared" si="119"/>
        <v>0</v>
      </c>
      <c r="BI91" s="41">
        <f t="shared" si="120"/>
        <v>0</v>
      </c>
      <c r="BJ91" s="41">
        <f t="shared" si="121"/>
        <v>0</v>
      </c>
      <c r="BK91" s="41">
        <f t="shared" si="152"/>
        <v>2106</v>
      </c>
      <c r="BL91" s="41">
        <v>1536</v>
      </c>
      <c r="BM91" s="41">
        <f>SUM(BN91:BR91)</f>
        <v>570</v>
      </c>
      <c r="BN91" s="41">
        <v>144</v>
      </c>
      <c r="BO91" s="41">
        <v>426</v>
      </c>
      <c r="BP91" s="41"/>
      <c r="BQ91" s="41"/>
      <c r="BR91" s="41"/>
      <c r="BS91" s="50"/>
      <c r="BT91" s="182"/>
      <c r="BU91" s="200"/>
      <c r="BV91" s="201">
        <f>Y91+AG91</f>
        <v>300</v>
      </c>
      <c r="BW91" s="200"/>
      <c r="BX91" s="200"/>
      <c r="BY91" s="200"/>
      <c r="BZ91" s="200"/>
      <c r="CA91" s="200"/>
      <c r="CB91" s="200"/>
      <c r="CC91" s="200"/>
      <c r="CD91" s="200"/>
      <c r="CE91" s="200"/>
      <c r="CF91" s="200"/>
      <c r="CG91" s="200"/>
      <c r="CH91" s="200"/>
      <c r="CI91" s="200"/>
      <c r="CJ91" s="200"/>
      <c r="CK91" s="200"/>
      <c r="CL91" s="200"/>
      <c r="CM91" s="200"/>
      <c r="CN91" s="200"/>
      <c r="CO91" s="200"/>
      <c r="CP91" s="200"/>
      <c r="CQ91" s="200"/>
      <c r="CR91" s="200"/>
      <c r="CS91" s="200"/>
      <c r="CT91" s="200"/>
      <c r="CU91" s="200"/>
      <c r="CV91" s="200"/>
      <c r="CW91" s="200"/>
      <c r="CX91" s="200"/>
      <c r="CY91" s="200"/>
      <c r="CZ91" s="200"/>
      <c r="DA91" s="200"/>
      <c r="DB91" s="86">
        <f t="shared" si="134"/>
        <v>3493</v>
      </c>
      <c r="DC91" s="86">
        <f t="shared" si="135"/>
        <v>3493</v>
      </c>
      <c r="DD91" s="200"/>
      <c r="DE91" s="88">
        <f t="shared" si="122"/>
        <v>3493</v>
      </c>
    </row>
    <row r="92" spans="1:109" s="13" customFormat="1" ht="24.95" hidden="1" customHeight="1" outlineLevel="1">
      <c r="A92" s="48" t="s">
        <v>414</v>
      </c>
      <c r="B92" s="49" t="s">
        <v>2905</v>
      </c>
      <c r="C92" s="50"/>
      <c r="D92" s="41">
        <f t="shared" si="105"/>
        <v>4600</v>
      </c>
      <c r="E92" s="41">
        <f t="shared" si="106"/>
        <v>3431</v>
      </c>
      <c r="F92" s="41">
        <f t="shared" si="107"/>
        <v>1169</v>
      </c>
      <c r="G92" s="41">
        <f t="shared" si="108"/>
        <v>261</v>
      </c>
      <c r="H92" s="41">
        <f t="shared" si="109"/>
        <v>908</v>
      </c>
      <c r="I92" s="41">
        <f t="shared" si="110"/>
        <v>0</v>
      </c>
      <c r="J92" s="41">
        <f t="shared" si="111"/>
        <v>0</v>
      </c>
      <c r="K92" s="41">
        <f t="shared" si="112"/>
        <v>0</v>
      </c>
      <c r="L92" s="58">
        <f t="shared" si="136"/>
        <v>1147</v>
      </c>
      <c r="M92" s="58">
        <f t="shared" si="137"/>
        <v>867</v>
      </c>
      <c r="N92" s="58">
        <f t="shared" si="138"/>
        <v>280</v>
      </c>
      <c r="O92" s="41">
        <f t="shared" si="141"/>
        <v>1147</v>
      </c>
      <c r="P92" s="41">
        <f t="shared" si="142"/>
        <v>867</v>
      </c>
      <c r="Q92" s="41">
        <f t="shared" si="143"/>
        <v>280</v>
      </c>
      <c r="R92" s="41">
        <f t="shared" si="144"/>
        <v>55</v>
      </c>
      <c r="S92" s="41">
        <f t="shared" si="145"/>
        <v>225</v>
      </c>
      <c r="T92" s="41">
        <f t="shared" si="146"/>
        <v>0</v>
      </c>
      <c r="U92" s="41">
        <f t="shared" si="147"/>
        <v>0</v>
      </c>
      <c r="V92" s="41">
        <f t="shared" si="148"/>
        <v>0</v>
      </c>
      <c r="W92" s="41">
        <f t="shared" si="123"/>
        <v>1147</v>
      </c>
      <c r="X92" s="41">
        <v>867</v>
      </c>
      <c r="Y92" s="41">
        <f>SUM(Z92:AC92)</f>
        <v>280</v>
      </c>
      <c r="Z92" s="41">
        <v>55</v>
      </c>
      <c r="AA92" s="41">
        <v>225</v>
      </c>
      <c r="AB92" s="41"/>
      <c r="AC92" s="41"/>
      <c r="AD92" s="41"/>
      <c r="AE92" s="41">
        <f t="shared" si="154"/>
        <v>0</v>
      </c>
      <c r="AF92" s="41"/>
      <c r="AG92" s="41">
        <f t="shared" si="113"/>
        <v>0</v>
      </c>
      <c r="AH92" s="41"/>
      <c r="AI92" s="41"/>
      <c r="AJ92" s="41"/>
      <c r="AK92" s="41"/>
      <c r="AL92" s="41"/>
      <c r="AM92" s="41">
        <f t="shared" si="151"/>
        <v>1347</v>
      </c>
      <c r="AN92" s="41">
        <v>1028</v>
      </c>
      <c r="AO92" s="41">
        <f>SUM(AP92:AS92)</f>
        <v>319</v>
      </c>
      <c r="AP92" s="41">
        <v>62</v>
      </c>
      <c r="AQ92" s="41">
        <v>257</v>
      </c>
      <c r="AR92" s="41"/>
      <c r="AS92" s="41"/>
      <c r="AT92" s="41"/>
      <c r="AU92" s="41">
        <f>SUM(AV92:AW92)</f>
        <v>0</v>
      </c>
      <c r="AV92" s="41"/>
      <c r="AW92" s="41"/>
      <c r="AX92" s="41"/>
      <c r="AY92" s="41"/>
      <c r="AZ92" s="41"/>
      <c r="BA92" s="41"/>
      <c r="BB92" s="41"/>
      <c r="BC92" s="41">
        <f t="shared" si="114"/>
        <v>2494</v>
      </c>
      <c r="BD92" s="41">
        <f t="shared" si="115"/>
        <v>1895</v>
      </c>
      <c r="BE92" s="41">
        <f t="shared" si="116"/>
        <v>599</v>
      </c>
      <c r="BF92" s="41">
        <f t="shared" si="117"/>
        <v>117</v>
      </c>
      <c r="BG92" s="41">
        <f t="shared" si="118"/>
        <v>482</v>
      </c>
      <c r="BH92" s="41">
        <f t="shared" si="119"/>
        <v>0</v>
      </c>
      <c r="BI92" s="41">
        <f t="shared" si="120"/>
        <v>0</v>
      </c>
      <c r="BJ92" s="41">
        <f t="shared" si="121"/>
        <v>0</v>
      </c>
      <c r="BK92" s="41">
        <f t="shared" si="152"/>
        <v>2106</v>
      </c>
      <c r="BL92" s="41">
        <v>1536</v>
      </c>
      <c r="BM92" s="41">
        <f>SUM(BN92:BR92)</f>
        <v>570</v>
      </c>
      <c r="BN92" s="41">
        <v>144</v>
      </c>
      <c r="BO92" s="41">
        <v>426</v>
      </c>
      <c r="BP92" s="41"/>
      <c r="BQ92" s="41"/>
      <c r="BR92" s="41"/>
      <c r="BS92" s="50"/>
      <c r="BT92" s="182"/>
      <c r="BU92" s="200"/>
      <c r="BV92" s="201">
        <f>Y92+AG92</f>
        <v>280</v>
      </c>
      <c r="BW92" s="200"/>
      <c r="BX92" s="200"/>
      <c r="BY92" s="200"/>
      <c r="BZ92" s="200"/>
      <c r="CA92" s="200"/>
      <c r="CB92" s="200"/>
      <c r="CC92" s="200"/>
      <c r="CD92" s="200"/>
      <c r="CE92" s="200"/>
      <c r="CF92" s="200"/>
      <c r="CG92" s="200"/>
      <c r="CH92" s="200"/>
      <c r="CI92" s="200"/>
      <c r="CJ92" s="200"/>
      <c r="CK92" s="200"/>
      <c r="CL92" s="200"/>
      <c r="CM92" s="200"/>
      <c r="CN92" s="200"/>
      <c r="CO92" s="200"/>
      <c r="CP92" s="200"/>
      <c r="CQ92" s="200"/>
      <c r="CR92" s="200"/>
      <c r="CS92" s="200"/>
      <c r="CT92" s="200"/>
      <c r="CU92" s="200"/>
      <c r="CV92" s="200"/>
      <c r="CW92" s="200"/>
      <c r="CX92" s="200"/>
      <c r="CY92" s="200"/>
      <c r="CZ92" s="200"/>
      <c r="DA92" s="200"/>
      <c r="DB92" s="86">
        <f t="shared" si="134"/>
        <v>3431</v>
      </c>
      <c r="DC92" s="86">
        <f t="shared" si="135"/>
        <v>3431</v>
      </c>
      <c r="DD92" s="200"/>
      <c r="DE92" s="88">
        <f t="shared" si="122"/>
        <v>3431</v>
      </c>
    </row>
    <row r="93" spans="1:109" s="13" customFormat="1" ht="24.95" hidden="1" customHeight="1" outlineLevel="1">
      <c r="A93" s="48" t="s">
        <v>414</v>
      </c>
      <c r="B93" s="49" t="s">
        <v>2927</v>
      </c>
      <c r="C93" s="50"/>
      <c r="D93" s="41">
        <f t="shared" si="105"/>
        <v>4762</v>
      </c>
      <c r="E93" s="41">
        <f t="shared" si="106"/>
        <v>3555</v>
      </c>
      <c r="F93" s="41">
        <f t="shared" si="107"/>
        <v>1207</v>
      </c>
      <c r="G93" s="41">
        <f t="shared" si="108"/>
        <v>268</v>
      </c>
      <c r="H93" s="41">
        <f t="shared" si="109"/>
        <v>939</v>
      </c>
      <c r="I93" s="41">
        <f t="shared" si="110"/>
        <v>0</v>
      </c>
      <c r="J93" s="41">
        <f t="shared" si="111"/>
        <v>0</v>
      </c>
      <c r="K93" s="41">
        <f t="shared" si="112"/>
        <v>0</v>
      </c>
      <c r="L93" s="58">
        <f t="shared" si="136"/>
        <v>1309</v>
      </c>
      <c r="M93" s="58">
        <f t="shared" si="137"/>
        <v>991</v>
      </c>
      <c r="N93" s="58">
        <f t="shared" si="138"/>
        <v>318</v>
      </c>
      <c r="O93" s="41">
        <f t="shared" si="141"/>
        <v>1309</v>
      </c>
      <c r="P93" s="41">
        <f t="shared" si="142"/>
        <v>991</v>
      </c>
      <c r="Q93" s="41">
        <f t="shared" si="143"/>
        <v>318</v>
      </c>
      <c r="R93" s="41">
        <f t="shared" si="144"/>
        <v>62</v>
      </c>
      <c r="S93" s="41">
        <f t="shared" si="145"/>
        <v>256</v>
      </c>
      <c r="T93" s="41">
        <f t="shared" si="146"/>
        <v>0</v>
      </c>
      <c r="U93" s="41">
        <f t="shared" si="147"/>
        <v>0</v>
      </c>
      <c r="V93" s="41">
        <f t="shared" si="148"/>
        <v>0</v>
      </c>
      <c r="W93" s="41">
        <f t="shared" si="123"/>
        <v>1309</v>
      </c>
      <c r="X93" s="41">
        <v>991</v>
      </c>
      <c r="Y93" s="41">
        <f>SUM(Z93:AC93)</f>
        <v>318</v>
      </c>
      <c r="Z93" s="41">
        <v>62</v>
      </c>
      <c r="AA93" s="41">
        <v>256</v>
      </c>
      <c r="AB93" s="41"/>
      <c r="AC93" s="41"/>
      <c r="AD93" s="41"/>
      <c r="AE93" s="41">
        <f t="shared" si="154"/>
        <v>0</v>
      </c>
      <c r="AF93" s="41"/>
      <c r="AG93" s="41">
        <f t="shared" si="113"/>
        <v>0</v>
      </c>
      <c r="AH93" s="41"/>
      <c r="AI93" s="41"/>
      <c r="AJ93" s="41"/>
      <c r="AK93" s="41"/>
      <c r="AL93" s="41"/>
      <c r="AM93" s="41">
        <f t="shared" si="151"/>
        <v>1347</v>
      </c>
      <c r="AN93" s="41">
        <v>1028</v>
      </c>
      <c r="AO93" s="41">
        <f>SUM(AP93:AS93)</f>
        <v>319</v>
      </c>
      <c r="AP93" s="41">
        <v>62</v>
      </c>
      <c r="AQ93" s="41">
        <v>257</v>
      </c>
      <c r="AR93" s="41"/>
      <c r="AS93" s="41"/>
      <c r="AT93" s="41"/>
      <c r="AU93" s="41">
        <f>SUM(AV93:AW93)</f>
        <v>0</v>
      </c>
      <c r="AV93" s="41"/>
      <c r="AW93" s="41"/>
      <c r="AX93" s="41"/>
      <c r="AY93" s="41"/>
      <c r="AZ93" s="41"/>
      <c r="BA93" s="41"/>
      <c r="BB93" s="41"/>
      <c r="BC93" s="41">
        <f t="shared" si="114"/>
        <v>2656</v>
      </c>
      <c r="BD93" s="41">
        <f t="shared" si="115"/>
        <v>2019</v>
      </c>
      <c r="BE93" s="41">
        <f t="shared" si="116"/>
        <v>637</v>
      </c>
      <c r="BF93" s="41">
        <f t="shared" si="117"/>
        <v>124</v>
      </c>
      <c r="BG93" s="41">
        <f t="shared" si="118"/>
        <v>513</v>
      </c>
      <c r="BH93" s="41">
        <f t="shared" si="119"/>
        <v>0</v>
      </c>
      <c r="BI93" s="41">
        <f t="shared" si="120"/>
        <v>0</v>
      </c>
      <c r="BJ93" s="41">
        <f t="shared" si="121"/>
        <v>0</v>
      </c>
      <c r="BK93" s="41">
        <f t="shared" si="152"/>
        <v>2106</v>
      </c>
      <c r="BL93" s="41">
        <v>1536</v>
      </c>
      <c r="BM93" s="41">
        <f>SUM(BN93:BR93)</f>
        <v>570</v>
      </c>
      <c r="BN93" s="41">
        <v>144</v>
      </c>
      <c r="BO93" s="41">
        <v>426</v>
      </c>
      <c r="BP93" s="41"/>
      <c r="BQ93" s="41"/>
      <c r="BR93" s="41"/>
      <c r="BS93" s="50"/>
      <c r="BT93" s="182"/>
      <c r="BU93" s="200"/>
      <c r="BV93" s="201">
        <f>Y93+AG93</f>
        <v>318</v>
      </c>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86">
        <f t="shared" si="134"/>
        <v>3555</v>
      </c>
      <c r="DC93" s="86">
        <f t="shared" si="135"/>
        <v>3555</v>
      </c>
      <c r="DD93" s="200"/>
      <c r="DE93" s="88">
        <f t="shared" si="122"/>
        <v>3555</v>
      </c>
    </row>
    <row r="94" spans="1:109" s="13" customFormat="1" ht="24.95" customHeight="1" collapsed="1">
      <c r="A94" s="643" t="s">
        <v>222</v>
      </c>
      <c r="B94" s="49" t="s">
        <v>97</v>
      </c>
      <c r="C94" s="50">
        <v>5</v>
      </c>
      <c r="D94" s="41">
        <f t="shared" si="105"/>
        <v>29824</v>
      </c>
      <c r="E94" s="41">
        <f t="shared" si="106"/>
        <v>22662</v>
      </c>
      <c r="F94" s="41">
        <f t="shared" si="107"/>
        <v>7162</v>
      </c>
      <c r="G94" s="41">
        <f t="shared" si="108"/>
        <v>1585</v>
      </c>
      <c r="H94" s="41">
        <f t="shared" si="109"/>
        <v>5577</v>
      </c>
      <c r="I94" s="41">
        <f t="shared" si="110"/>
        <v>0</v>
      </c>
      <c r="J94" s="41">
        <f t="shared" si="111"/>
        <v>0</v>
      </c>
      <c r="K94" s="41">
        <f t="shared" si="112"/>
        <v>0</v>
      </c>
      <c r="L94" s="58">
        <f t="shared" si="136"/>
        <v>8332</v>
      </c>
      <c r="M94" s="58">
        <f t="shared" si="137"/>
        <v>6332</v>
      </c>
      <c r="N94" s="58">
        <f t="shared" si="138"/>
        <v>2000</v>
      </c>
      <c r="O94" s="41">
        <f t="shared" si="141"/>
        <v>8332</v>
      </c>
      <c r="P94" s="41">
        <f t="shared" si="142"/>
        <v>6332</v>
      </c>
      <c r="Q94" s="41">
        <f t="shared" si="143"/>
        <v>2000</v>
      </c>
      <c r="R94" s="41">
        <f t="shared" si="144"/>
        <v>399</v>
      </c>
      <c r="S94" s="41">
        <f t="shared" si="145"/>
        <v>1601</v>
      </c>
      <c r="T94" s="41">
        <f t="shared" si="146"/>
        <v>0</v>
      </c>
      <c r="U94" s="41">
        <f t="shared" si="147"/>
        <v>0</v>
      </c>
      <c r="V94" s="41">
        <f t="shared" si="148"/>
        <v>0</v>
      </c>
      <c r="W94" s="41">
        <f t="shared" si="123"/>
        <v>7124</v>
      </c>
      <c r="X94" s="41">
        <f>SUM(X95:X100)</f>
        <v>5388</v>
      </c>
      <c r="Y94" s="41">
        <f>SUM(Y95:Y100)</f>
        <v>1736</v>
      </c>
      <c r="Z94" s="41">
        <f>SUM(Z95:Z100)</f>
        <v>340</v>
      </c>
      <c r="AA94" s="41">
        <f>SUM(AA95:AA100)</f>
        <v>1396</v>
      </c>
      <c r="AB94" s="41">
        <f>SUM(AB95:AB100)</f>
        <v>0</v>
      </c>
      <c r="AC94" s="41"/>
      <c r="AD94" s="41"/>
      <c r="AE94" s="41">
        <f t="shared" si="154"/>
        <v>1208</v>
      </c>
      <c r="AF94" s="41">
        <v>944</v>
      </c>
      <c r="AG94" s="41">
        <f t="shared" si="113"/>
        <v>264</v>
      </c>
      <c r="AH94" s="41">
        <v>59</v>
      </c>
      <c r="AI94" s="41">
        <v>205</v>
      </c>
      <c r="AJ94" s="41">
        <f>SUM(AJ95:AJ100)</f>
        <v>0</v>
      </c>
      <c r="AK94" s="41"/>
      <c r="AL94" s="41"/>
      <c r="AM94" s="41">
        <f t="shared" si="151"/>
        <v>6199</v>
      </c>
      <c r="AN94" s="41">
        <f>SUM(AN95:AN100)</f>
        <v>4728</v>
      </c>
      <c r="AO94" s="41">
        <f>SUM(AO95:AO100)</f>
        <v>1471</v>
      </c>
      <c r="AP94" s="41">
        <f>SUM(AP95:AP100)</f>
        <v>287</v>
      </c>
      <c r="AQ94" s="41">
        <f>SUM(AQ95:AQ100)</f>
        <v>1184</v>
      </c>
      <c r="AR94" s="41">
        <f>SUM(AR95:AR100)</f>
        <v>0</v>
      </c>
      <c r="AS94" s="41"/>
      <c r="AT94" s="41"/>
      <c r="AU94" s="41">
        <v>5600</v>
      </c>
      <c r="AV94" s="41">
        <v>4540</v>
      </c>
      <c r="AW94" s="41">
        <v>1060</v>
      </c>
      <c r="AX94" s="41">
        <v>229</v>
      </c>
      <c r="AY94" s="41">
        <v>831</v>
      </c>
      <c r="AZ94" s="41">
        <f>SUM(AZ95:AZ100)</f>
        <v>0</v>
      </c>
      <c r="BA94" s="41"/>
      <c r="BB94" s="41"/>
      <c r="BC94" s="41">
        <f t="shared" si="114"/>
        <v>20131</v>
      </c>
      <c r="BD94" s="41">
        <f t="shared" si="115"/>
        <v>15600</v>
      </c>
      <c r="BE94" s="41">
        <f t="shared" si="116"/>
        <v>4531</v>
      </c>
      <c r="BF94" s="41">
        <f t="shared" si="117"/>
        <v>915</v>
      </c>
      <c r="BG94" s="41">
        <f t="shared" si="118"/>
        <v>3616</v>
      </c>
      <c r="BH94" s="41">
        <f t="shared" si="119"/>
        <v>0</v>
      </c>
      <c r="BI94" s="41">
        <f t="shared" si="120"/>
        <v>0</v>
      </c>
      <c r="BJ94" s="41">
        <f t="shared" si="121"/>
        <v>0</v>
      </c>
      <c r="BK94" s="41">
        <f t="shared" si="152"/>
        <v>9693</v>
      </c>
      <c r="BL94" s="41">
        <f>SUM(BL95:BL100)</f>
        <v>7062</v>
      </c>
      <c r="BM94" s="41">
        <f>SUM(BM95:BM100)</f>
        <v>2631</v>
      </c>
      <c r="BN94" s="41">
        <f>SUM(BN95:BN100)</f>
        <v>670</v>
      </c>
      <c r="BO94" s="41">
        <f>SUM(BO95:BO100)</f>
        <v>1961</v>
      </c>
      <c r="BP94" s="41">
        <f>SUM(BP95:BP100)</f>
        <v>0</v>
      </c>
      <c r="BQ94" s="41"/>
      <c r="BR94" s="41"/>
      <c r="BS94" s="50"/>
      <c r="BT94" s="182"/>
      <c r="BU94" s="201">
        <f>X94+AF94+X129</f>
        <v>6694</v>
      </c>
      <c r="BV94" s="201">
        <f>Y94+AG94+Y129</f>
        <v>2113</v>
      </c>
      <c r="BW94" s="200"/>
      <c r="BX94" s="201">
        <f t="shared" ref="BX94:DA94" si="155">AN94+AN129</f>
        <v>4728</v>
      </c>
      <c r="BY94" s="201">
        <f t="shared" si="155"/>
        <v>1471</v>
      </c>
      <c r="BZ94" s="201">
        <f t="shared" si="155"/>
        <v>287</v>
      </c>
      <c r="CA94" s="201">
        <f t="shared" si="155"/>
        <v>1184</v>
      </c>
      <c r="CB94" s="201">
        <f t="shared" si="155"/>
        <v>0</v>
      </c>
      <c r="CC94" s="201">
        <f t="shared" si="155"/>
        <v>0</v>
      </c>
      <c r="CD94" s="201">
        <f t="shared" si="155"/>
        <v>0</v>
      </c>
      <c r="CE94" s="201">
        <f t="shared" si="155"/>
        <v>5600</v>
      </c>
      <c r="CF94" s="201">
        <f t="shared" si="155"/>
        <v>4540</v>
      </c>
      <c r="CG94" s="201">
        <f t="shared" si="155"/>
        <v>1060</v>
      </c>
      <c r="CH94" s="201">
        <f t="shared" si="155"/>
        <v>229</v>
      </c>
      <c r="CI94" s="201">
        <f t="shared" si="155"/>
        <v>831</v>
      </c>
      <c r="CJ94" s="201">
        <f t="shared" si="155"/>
        <v>0</v>
      </c>
      <c r="CK94" s="201">
        <f t="shared" si="155"/>
        <v>0</v>
      </c>
      <c r="CL94" s="201">
        <f t="shared" si="155"/>
        <v>0</v>
      </c>
      <c r="CM94" s="201">
        <f t="shared" si="155"/>
        <v>20606</v>
      </c>
      <c r="CN94" s="201">
        <f t="shared" si="155"/>
        <v>15962</v>
      </c>
      <c r="CO94" s="201">
        <f t="shared" si="155"/>
        <v>4644</v>
      </c>
      <c r="CP94" s="201">
        <f t="shared" si="155"/>
        <v>938</v>
      </c>
      <c r="CQ94" s="201">
        <f t="shared" si="155"/>
        <v>3706</v>
      </c>
      <c r="CR94" s="201">
        <f t="shared" si="155"/>
        <v>0</v>
      </c>
      <c r="CS94" s="201">
        <f t="shared" si="155"/>
        <v>0</v>
      </c>
      <c r="CT94" s="201">
        <f t="shared" si="155"/>
        <v>0</v>
      </c>
      <c r="CU94" s="201">
        <f t="shared" si="155"/>
        <v>9693</v>
      </c>
      <c r="CV94" s="201">
        <f t="shared" si="155"/>
        <v>7062</v>
      </c>
      <c r="CW94" s="201">
        <f t="shared" si="155"/>
        <v>2631</v>
      </c>
      <c r="CX94" s="201">
        <f t="shared" si="155"/>
        <v>670</v>
      </c>
      <c r="CY94" s="201">
        <f t="shared" si="155"/>
        <v>1961</v>
      </c>
      <c r="CZ94" s="201">
        <f t="shared" si="155"/>
        <v>0</v>
      </c>
      <c r="DA94" s="201">
        <f t="shared" si="155"/>
        <v>0</v>
      </c>
      <c r="DB94" s="86">
        <f t="shared" si="134"/>
        <v>22662</v>
      </c>
      <c r="DC94" s="86">
        <f t="shared" si="135"/>
        <v>22662</v>
      </c>
      <c r="DD94" s="201">
        <f>BT94+BT129</f>
        <v>0</v>
      </c>
      <c r="DE94" s="88">
        <f t="shared" si="122"/>
        <v>22662</v>
      </c>
    </row>
    <row r="95" spans="1:109" s="13" customFormat="1" ht="24.95" hidden="1" customHeight="1" outlineLevel="1">
      <c r="A95" s="48" t="s">
        <v>414</v>
      </c>
      <c r="B95" s="49" t="s">
        <v>2928</v>
      </c>
      <c r="C95" s="50"/>
      <c r="D95" s="46">
        <f t="shared" ref="D95:D102" si="156">BC95+BK95</f>
        <v>4764</v>
      </c>
      <c r="E95" s="46">
        <f t="shared" ref="E95:E102" si="157">BD95+BL95</f>
        <v>3555</v>
      </c>
      <c r="F95" s="46">
        <f t="shared" ref="F95:F102" si="158">BE95+BM95</f>
        <v>1209</v>
      </c>
      <c r="G95" s="46">
        <f t="shared" ref="G95:G102" si="159">BF95+BN95</f>
        <v>271</v>
      </c>
      <c r="H95" s="46">
        <f t="shared" ref="H95:H102" si="160">BG95+BO95</f>
        <v>938</v>
      </c>
      <c r="I95" s="46">
        <f t="shared" ref="I95:I102" si="161">BH95+BP95</f>
        <v>0</v>
      </c>
      <c r="J95" s="46">
        <f t="shared" ref="J95:J102" si="162">BI95+BQ95</f>
        <v>0</v>
      </c>
      <c r="K95" s="46">
        <f t="shared" ref="K95:K102" si="163">BJ95+BR95</f>
        <v>0</v>
      </c>
      <c r="L95" s="36">
        <f t="shared" si="136"/>
        <v>1309</v>
      </c>
      <c r="M95" s="36">
        <f t="shared" si="137"/>
        <v>991</v>
      </c>
      <c r="N95" s="36">
        <f t="shared" si="138"/>
        <v>318</v>
      </c>
      <c r="O95" s="41">
        <f t="shared" si="141"/>
        <v>1309</v>
      </c>
      <c r="P95" s="41">
        <f t="shared" si="142"/>
        <v>991</v>
      </c>
      <c r="Q95" s="41">
        <f t="shared" si="143"/>
        <v>318</v>
      </c>
      <c r="R95" s="41">
        <f t="shared" si="144"/>
        <v>62</v>
      </c>
      <c r="S95" s="41">
        <f t="shared" si="145"/>
        <v>256</v>
      </c>
      <c r="T95" s="41">
        <f t="shared" si="146"/>
        <v>0</v>
      </c>
      <c r="U95" s="41">
        <f t="shared" si="147"/>
        <v>0</v>
      </c>
      <c r="V95" s="41">
        <f t="shared" si="148"/>
        <v>0</v>
      </c>
      <c r="W95" s="41">
        <f t="shared" si="123"/>
        <v>1309</v>
      </c>
      <c r="X95" s="41">
        <v>991</v>
      </c>
      <c r="Y95" s="41">
        <f t="shared" ref="Y95:Y100" si="164">SUM(Z95:AC95)</f>
        <v>318</v>
      </c>
      <c r="Z95" s="41">
        <v>62</v>
      </c>
      <c r="AA95" s="41">
        <v>256</v>
      </c>
      <c r="AB95" s="41"/>
      <c r="AC95" s="41"/>
      <c r="AD95" s="41"/>
      <c r="AE95" s="41">
        <f t="shared" si="154"/>
        <v>0</v>
      </c>
      <c r="AF95" s="41"/>
      <c r="AG95" s="46">
        <f t="shared" ref="AG95:AG101" si="165">SUM(AH95:AL95)</f>
        <v>0</v>
      </c>
      <c r="AH95" s="41"/>
      <c r="AI95" s="41"/>
      <c r="AJ95" s="41"/>
      <c r="AK95" s="41"/>
      <c r="AL95" s="41"/>
      <c r="AM95" s="41">
        <f t="shared" si="151"/>
        <v>1348</v>
      </c>
      <c r="AN95" s="41">
        <v>1028</v>
      </c>
      <c r="AO95" s="41">
        <f>SUM(AP95:AS95)</f>
        <v>320</v>
      </c>
      <c r="AP95" s="41">
        <v>63</v>
      </c>
      <c r="AQ95" s="41">
        <v>257</v>
      </c>
      <c r="AR95" s="41"/>
      <c r="AS95" s="41"/>
      <c r="AT95" s="41"/>
      <c r="AU95" s="41">
        <f>SUM(AV95:AW95)</f>
        <v>0</v>
      </c>
      <c r="AV95" s="41"/>
      <c r="AW95" s="41"/>
      <c r="AX95" s="41"/>
      <c r="AY95" s="41"/>
      <c r="AZ95" s="41"/>
      <c r="BA95" s="41"/>
      <c r="BB95" s="41"/>
      <c r="BC95" s="46">
        <f t="shared" ref="BC95:BC102" si="166">W95+AE95+AM95+AU95</f>
        <v>2657</v>
      </c>
      <c r="BD95" s="46">
        <f t="shared" ref="BD95:BD102" si="167">X95+AF95+AN95+AV95</f>
        <v>2019</v>
      </c>
      <c r="BE95" s="46">
        <f t="shared" ref="BE95:BE102" si="168">Y95+AG95+AO95+AW95</f>
        <v>638</v>
      </c>
      <c r="BF95" s="46">
        <f t="shared" ref="BF95:BF102" si="169">Z95+AH95+AP95+AX95</f>
        <v>125</v>
      </c>
      <c r="BG95" s="46">
        <f t="shared" ref="BG95:BG102" si="170">AA95+AI95+AQ95+AY95</f>
        <v>513</v>
      </c>
      <c r="BH95" s="46">
        <f t="shared" ref="BH95:BH102" si="171">AB95+AJ95+AR95+AZ95</f>
        <v>0</v>
      </c>
      <c r="BI95" s="46">
        <f t="shared" ref="BI95:BI102" si="172">AC95+AK95+AS95+BA95</f>
        <v>0</v>
      </c>
      <c r="BJ95" s="46">
        <f t="shared" ref="BJ95:BJ102" si="173">AD95+AL95+AT95+BB95</f>
        <v>0</v>
      </c>
      <c r="BK95" s="41">
        <f t="shared" si="152"/>
        <v>2107</v>
      </c>
      <c r="BL95" s="41">
        <v>1536</v>
      </c>
      <c r="BM95" s="41">
        <f t="shared" ref="BM95:BM103" si="174">SUM(BN95:BR95)</f>
        <v>571</v>
      </c>
      <c r="BN95" s="41">
        <v>146</v>
      </c>
      <c r="BO95" s="41">
        <v>425</v>
      </c>
      <c r="BP95" s="41"/>
      <c r="BQ95" s="41"/>
      <c r="BR95" s="41"/>
      <c r="BS95" s="50"/>
      <c r="BT95" s="182"/>
      <c r="BU95" s="200"/>
      <c r="BV95" s="201">
        <f t="shared" ref="BV95:BV100" si="175">Y95+AG95</f>
        <v>318</v>
      </c>
      <c r="BW95" s="200"/>
      <c r="BX95" s="200"/>
      <c r="BY95" s="200"/>
      <c r="BZ95" s="200"/>
      <c r="CA95" s="200"/>
      <c r="CB95" s="200"/>
      <c r="CC95" s="200"/>
      <c r="CD95" s="200"/>
      <c r="CE95" s="200"/>
      <c r="CF95" s="200"/>
      <c r="CG95" s="200"/>
      <c r="CH95" s="200"/>
      <c r="CI95" s="200"/>
      <c r="CJ95" s="200"/>
      <c r="CK95" s="200"/>
      <c r="CL95" s="200"/>
      <c r="CM95" s="200"/>
      <c r="CN95" s="200"/>
      <c r="CO95" s="200"/>
      <c r="CP95" s="200"/>
      <c r="CQ95" s="200"/>
      <c r="CR95" s="200"/>
      <c r="CS95" s="200"/>
      <c r="CT95" s="200"/>
      <c r="CU95" s="200"/>
      <c r="CV95" s="200"/>
      <c r="CW95" s="200"/>
      <c r="CX95" s="200"/>
      <c r="CY95" s="200"/>
      <c r="CZ95" s="200"/>
      <c r="DA95" s="200"/>
      <c r="DB95" s="86">
        <f t="shared" si="134"/>
        <v>3555</v>
      </c>
      <c r="DC95" s="86">
        <f t="shared" si="135"/>
        <v>3555</v>
      </c>
      <c r="DD95" s="200"/>
      <c r="DE95" s="88">
        <f t="shared" ref="DE95:DE101" si="176">BD95+BL95</f>
        <v>3555</v>
      </c>
    </row>
    <row r="96" spans="1:109" s="13" customFormat="1" ht="24.95" hidden="1" customHeight="1" outlineLevel="1">
      <c r="A96" s="48" t="s">
        <v>414</v>
      </c>
      <c r="B96" s="49" t="s">
        <v>2929</v>
      </c>
      <c r="C96" s="50"/>
      <c r="D96" s="46">
        <f t="shared" si="156"/>
        <v>4346</v>
      </c>
      <c r="E96" s="46">
        <f t="shared" si="157"/>
        <v>3239</v>
      </c>
      <c r="F96" s="46">
        <f t="shared" si="158"/>
        <v>1107</v>
      </c>
      <c r="G96" s="46">
        <f t="shared" si="159"/>
        <v>248</v>
      </c>
      <c r="H96" s="46">
        <f t="shared" si="160"/>
        <v>859</v>
      </c>
      <c r="I96" s="46">
        <f t="shared" si="161"/>
        <v>0</v>
      </c>
      <c r="J96" s="46">
        <f t="shared" si="162"/>
        <v>0</v>
      </c>
      <c r="K96" s="46">
        <f t="shared" si="163"/>
        <v>0</v>
      </c>
      <c r="L96" s="36">
        <f t="shared" si="136"/>
        <v>1065</v>
      </c>
      <c r="M96" s="36">
        <f t="shared" si="137"/>
        <v>805</v>
      </c>
      <c r="N96" s="36">
        <f t="shared" si="138"/>
        <v>260</v>
      </c>
      <c r="O96" s="41">
        <f t="shared" si="141"/>
        <v>1065</v>
      </c>
      <c r="P96" s="41">
        <f t="shared" si="142"/>
        <v>805</v>
      </c>
      <c r="Q96" s="41">
        <f t="shared" si="143"/>
        <v>260</v>
      </c>
      <c r="R96" s="41">
        <f t="shared" si="144"/>
        <v>51</v>
      </c>
      <c r="S96" s="41">
        <f t="shared" si="145"/>
        <v>209</v>
      </c>
      <c r="T96" s="41">
        <f t="shared" si="146"/>
        <v>0</v>
      </c>
      <c r="U96" s="41">
        <f t="shared" si="147"/>
        <v>0</v>
      </c>
      <c r="V96" s="41">
        <f t="shared" si="148"/>
        <v>0</v>
      </c>
      <c r="W96" s="41">
        <f t="shared" ref="W96:W128" si="177">SUM(X96:Y96)</f>
        <v>1065</v>
      </c>
      <c r="X96" s="41">
        <v>805</v>
      </c>
      <c r="Y96" s="41">
        <f t="shared" si="164"/>
        <v>260</v>
      </c>
      <c r="Z96" s="41">
        <v>51</v>
      </c>
      <c r="AA96" s="41">
        <v>209</v>
      </c>
      <c r="AB96" s="41"/>
      <c r="AC96" s="41"/>
      <c r="AD96" s="41"/>
      <c r="AE96" s="41">
        <f t="shared" si="154"/>
        <v>0</v>
      </c>
      <c r="AF96" s="41"/>
      <c r="AG96" s="46">
        <f t="shared" si="165"/>
        <v>0</v>
      </c>
      <c r="AH96" s="41"/>
      <c r="AI96" s="41"/>
      <c r="AJ96" s="41"/>
      <c r="AK96" s="41"/>
      <c r="AL96" s="41"/>
      <c r="AM96" s="41">
        <f t="shared" si="151"/>
        <v>1280</v>
      </c>
      <c r="AN96" s="41">
        <v>976</v>
      </c>
      <c r="AO96" s="41">
        <f>SUM(AP96:AS96)</f>
        <v>304</v>
      </c>
      <c r="AP96" s="41">
        <v>59</v>
      </c>
      <c r="AQ96" s="41">
        <v>245</v>
      </c>
      <c r="AR96" s="41"/>
      <c r="AS96" s="41"/>
      <c r="AT96" s="41"/>
      <c r="AU96" s="41">
        <f>SUM(AV96:AW96)</f>
        <v>0</v>
      </c>
      <c r="AV96" s="41"/>
      <c r="AW96" s="41"/>
      <c r="AX96" s="41"/>
      <c r="AY96" s="41"/>
      <c r="AZ96" s="41"/>
      <c r="BA96" s="41"/>
      <c r="BB96" s="41"/>
      <c r="BC96" s="46">
        <f t="shared" si="166"/>
        <v>2345</v>
      </c>
      <c r="BD96" s="46">
        <f t="shared" si="167"/>
        <v>1781</v>
      </c>
      <c r="BE96" s="46">
        <f t="shared" si="168"/>
        <v>564</v>
      </c>
      <c r="BF96" s="46">
        <f t="shared" si="169"/>
        <v>110</v>
      </c>
      <c r="BG96" s="46">
        <f t="shared" si="170"/>
        <v>454</v>
      </c>
      <c r="BH96" s="46">
        <f t="shared" si="171"/>
        <v>0</v>
      </c>
      <c r="BI96" s="46">
        <f t="shared" si="172"/>
        <v>0</v>
      </c>
      <c r="BJ96" s="46">
        <f t="shared" si="173"/>
        <v>0</v>
      </c>
      <c r="BK96" s="41">
        <f t="shared" si="152"/>
        <v>2001</v>
      </c>
      <c r="BL96" s="41">
        <v>1458</v>
      </c>
      <c r="BM96" s="41">
        <f t="shared" si="174"/>
        <v>543</v>
      </c>
      <c r="BN96" s="41">
        <v>138</v>
      </c>
      <c r="BO96" s="41">
        <v>405</v>
      </c>
      <c r="BP96" s="41"/>
      <c r="BQ96" s="41"/>
      <c r="BR96" s="41"/>
      <c r="BS96" s="50"/>
      <c r="BT96" s="182"/>
      <c r="BU96" s="200"/>
      <c r="BV96" s="201">
        <f t="shared" si="175"/>
        <v>260</v>
      </c>
      <c r="BW96" s="200"/>
      <c r="BX96" s="200"/>
      <c r="BY96" s="200"/>
      <c r="BZ96" s="200"/>
      <c r="CA96" s="200"/>
      <c r="CB96" s="200"/>
      <c r="CC96" s="200"/>
      <c r="CD96" s="200"/>
      <c r="CE96" s="200"/>
      <c r="CF96" s="200"/>
      <c r="CG96" s="200"/>
      <c r="CH96" s="200"/>
      <c r="CI96" s="200"/>
      <c r="CJ96" s="200"/>
      <c r="CK96" s="200"/>
      <c r="CL96" s="200"/>
      <c r="CM96" s="200"/>
      <c r="CN96" s="200"/>
      <c r="CO96" s="200"/>
      <c r="CP96" s="200"/>
      <c r="CQ96" s="200"/>
      <c r="CR96" s="200"/>
      <c r="CS96" s="200"/>
      <c r="CT96" s="200"/>
      <c r="CU96" s="200"/>
      <c r="CV96" s="200"/>
      <c r="CW96" s="200"/>
      <c r="CX96" s="200"/>
      <c r="CY96" s="200"/>
      <c r="CZ96" s="200"/>
      <c r="DA96" s="200"/>
      <c r="DB96" s="86">
        <f t="shared" si="134"/>
        <v>3239</v>
      </c>
      <c r="DC96" s="86">
        <f t="shared" si="135"/>
        <v>3239</v>
      </c>
      <c r="DD96" s="200"/>
      <c r="DE96" s="88">
        <f t="shared" si="176"/>
        <v>3239</v>
      </c>
    </row>
    <row r="97" spans="1:172" s="13" customFormat="1" ht="24.95" hidden="1" customHeight="1" outlineLevel="1">
      <c r="A97" s="48" t="s">
        <v>414</v>
      </c>
      <c r="B97" s="49" t="s">
        <v>2930</v>
      </c>
      <c r="C97" s="50"/>
      <c r="D97" s="46">
        <f t="shared" si="156"/>
        <v>901</v>
      </c>
      <c r="E97" s="46">
        <f t="shared" si="157"/>
        <v>681</v>
      </c>
      <c r="F97" s="46">
        <f t="shared" si="158"/>
        <v>220</v>
      </c>
      <c r="G97" s="46">
        <f t="shared" si="159"/>
        <v>43</v>
      </c>
      <c r="H97" s="46">
        <f t="shared" si="160"/>
        <v>177</v>
      </c>
      <c r="I97" s="46">
        <f t="shared" si="161"/>
        <v>0</v>
      </c>
      <c r="J97" s="46">
        <f t="shared" si="162"/>
        <v>0</v>
      </c>
      <c r="K97" s="46">
        <f t="shared" si="163"/>
        <v>0</v>
      </c>
      <c r="L97" s="36">
        <f t="shared" si="136"/>
        <v>901</v>
      </c>
      <c r="M97" s="36">
        <f t="shared" si="137"/>
        <v>681</v>
      </c>
      <c r="N97" s="36">
        <f t="shared" si="138"/>
        <v>220</v>
      </c>
      <c r="O97" s="41">
        <f t="shared" si="141"/>
        <v>901</v>
      </c>
      <c r="P97" s="41">
        <f t="shared" si="142"/>
        <v>681</v>
      </c>
      <c r="Q97" s="41">
        <f t="shared" si="143"/>
        <v>220</v>
      </c>
      <c r="R97" s="41">
        <f t="shared" si="144"/>
        <v>43</v>
      </c>
      <c r="S97" s="41">
        <f t="shared" si="145"/>
        <v>177</v>
      </c>
      <c r="T97" s="41">
        <f t="shared" si="146"/>
        <v>0</v>
      </c>
      <c r="U97" s="41">
        <f t="shared" si="147"/>
        <v>0</v>
      </c>
      <c r="V97" s="41">
        <f t="shared" si="148"/>
        <v>0</v>
      </c>
      <c r="W97" s="41">
        <f t="shared" si="177"/>
        <v>901</v>
      </c>
      <c r="X97" s="41">
        <v>681</v>
      </c>
      <c r="Y97" s="41">
        <f t="shared" si="164"/>
        <v>220</v>
      </c>
      <c r="Z97" s="41">
        <v>43</v>
      </c>
      <c r="AA97" s="41">
        <v>177</v>
      </c>
      <c r="AB97" s="41"/>
      <c r="AC97" s="41"/>
      <c r="AD97" s="41"/>
      <c r="AE97" s="41">
        <f t="shared" si="154"/>
        <v>0</v>
      </c>
      <c r="AF97" s="41"/>
      <c r="AG97" s="46">
        <f t="shared" si="165"/>
        <v>0</v>
      </c>
      <c r="AH97" s="41"/>
      <c r="AI97" s="41"/>
      <c r="AJ97" s="41"/>
      <c r="AK97" s="41"/>
      <c r="AL97" s="41"/>
      <c r="AM97" s="41"/>
      <c r="AN97" s="41"/>
      <c r="AO97" s="41"/>
      <c r="AP97" s="41"/>
      <c r="AQ97" s="41"/>
      <c r="AR97" s="41"/>
      <c r="AS97" s="41"/>
      <c r="AT97" s="41"/>
      <c r="AU97" s="41"/>
      <c r="AV97" s="41"/>
      <c r="AW97" s="41"/>
      <c r="AX97" s="41"/>
      <c r="AY97" s="41"/>
      <c r="AZ97" s="41"/>
      <c r="BA97" s="41"/>
      <c r="BB97" s="41"/>
      <c r="BC97" s="46">
        <f t="shared" si="166"/>
        <v>901</v>
      </c>
      <c r="BD97" s="46">
        <f t="shared" si="167"/>
        <v>681</v>
      </c>
      <c r="BE97" s="46">
        <f t="shared" si="168"/>
        <v>220</v>
      </c>
      <c r="BF97" s="46">
        <f t="shared" si="169"/>
        <v>43</v>
      </c>
      <c r="BG97" s="46">
        <f t="shared" si="170"/>
        <v>177</v>
      </c>
      <c r="BH97" s="46">
        <f t="shared" si="171"/>
        <v>0</v>
      </c>
      <c r="BI97" s="46">
        <f t="shared" si="172"/>
        <v>0</v>
      </c>
      <c r="BJ97" s="46">
        <f t="shared" si="173"/>
        <v>0</v>
      </c>
      <c r="BK97" s="41"/>
      <c r="BL97" s="41"/>
      <c r="BM97" s="41">
        <f t="shared" si="174"/>
        <v>0</v>
      </c>
      <c r="BN97" s="41"/>
      <c r="BO97" s="41"/>
      <c r="BP97" s="41"/>
      <c r="BQ97" s="41"/>
      <c r="BR97" s="41"/>
      <c r="BS97" s="50"/>
      <c r="BT97" s="182"/>
      <c r="BU97" s="200"/>
      <c r="BV97" s="201">
        <f t="shared" si="175"/>
        <v>220</v>
      </c>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c r="CW97" s="200"/>
      <c r="CX97" s="200"/>
      <c r="CY97" s="200"/>
      <c r="CZ97" s="200"/>
      <c r="DA97" s="200"/>
      <c r="DB97" s="86">
        <f t="shared" si="134"/>
        <v>681</v>
      </c>
      <c r="DC97" s="86">
        <f t="shared" si="135"/>
        <v>681</v>
      </c>
      <c r="DD97" s="200"/>
      <c r="DE97" s="88">
        <f t="shared" si="176"/>
        <v>681</v>
      </c>
    </row>
    <row r="98" spans="1:172" s="13" customFormat="1" ht="24.95" hidden="1" customHeight="1" outlineLevel="1">
      <c r="A98" s="48" t="s">
        <v>414</v>
      </c>
      <c r="B98" s="49" t="s">
        <v>2931</v>
      </c>
      <c r="C98" s="50"/>
      <c r="D98" s="46">
        <f t="shared" si="156"/>
        <v>4510</v>
      </c>
      <c r="E98" s="46">
        <f t="shared" si="157"/>
        <v>3363</v>
      </c>
      <c r="F98" s="46">
        <f t="shared" si="158"/>
        <v>1147</v>
      </c>
      <c r="G98" s="46">
        <f t="shared" si="159"/>
        <v>256</v>
      </c>
      <c r="H98" s="46">
        <f t="shared" si="160"/>
        <v>891</v>
      </c>
      <c r="I98" s="46">
        <f t="shared" si="161"/>
        <v>0</v>
      </c>
      <c r="J98" s="46">
        <f t="shared" si="162"/>
        <v>0</v>
      </c>
      <c r="K98" s="46">
        <f t="shared" si="163"/>
        <v>0</v>
      </c>
      <c r="L98" s="36">
        <f t="shared" si="136"/>
        <v>1229</v>
      </c>
      <c r="M98" s="36">
        <f t="shared" si="137"/>
        <v>929</v>
      </c>
      <c r="N98" s="36">
        <f t="shared" si="138"/>
        <v>300</v>
      </c>
      <c r="O98" s="41">
        <f t="shared" si="141"/>
        <v>1229</v>
      </c>
      <c r="P98" s="41">
        <f t="shared" si="142"/>
        <v>929</v>
      </c>
      <c r="Q98" s="41">
        <f t="shared" si="143"/>
        <v>300</v>
      </c>
      <c r="R98" s="41">
        <f t="shared" si="144"/>
        <v>59</v>
      </c>
      <c r="S98" s="41">
        <f t="shared" si="145"/>
        <v>241</v>
      </c>
      <c r="T98" s="41">
        <f t="shared" si="146"/>
        <v>0</v>
      </c>
      <c r="U98" s="41">
        <f t="shared" si="147"/>
        <v>0</v>
      </c>
      <c r="V98" s="41">
        <f t="shared" si="148"/>
        <v>0</v>
      </c>
      <c r="W98" s="41">
        <f t="shared" si="177"/>
        <v>1229</v>
      </c>
      <c r="X98" s="41">
        <v>929</v>
      </c>
      <c r="Y98" s="41">
        <f t="shared" si="164"/>
        <v>300</v>
      </c>
      <c r="Z98" s="41">
        <v>59</v>
      </c>
      <c r="AA98" s="41">
        <v>241</v>
      </c>
      <c r="AB98" s="41"/>
      <c r="AC98" s="41"/>
      <c r="AD98" s="41"/>
      <c r="AE98" s="41">
        <f t="shared" si="154"/>
        <v>0</v>
      </c>
      <c r="AF98" s="41"/>
      <c r="AG98" s="46">
        <f t="shared" si="165"/>
        <v>0</v>
      </c>
      <c r="AH98" s="41"/>
      <c r="AI98" s="41"/>
      <c r="AJ98" s="41"/>
      <c r="AK98" s="41"/>
      <c r="AL98" s="41"/>
      <c r="AM98" s="41">
        <f t="shared" ref="AM98:AM116" si="178">SUM(AN98:AO98)</f>
        <v>1280</v>
      </c>
      <c r="AN98" s="41">
        <v>976</v>
      </c>
      <c r="AO98" s="41">
        <f>SUM(AP98:AS98)</f>
        <v>304</v>
      </c>
      <c r="AP98" s="41">
        <v>59</v>
      </c>
      <c r="AQ98" s="41">
        <v>245</v>
      </c>
      <c r="AR98" s="41"/>
      <c r="AS98" s="41"/>
      <c r="AT98" s="41"/>
      <c r="AU98" s="41">
        <f>SUM(AV98:AW98)</f>
        <v>0</v>
      </c>
      <c r="AV98" s="41"/>
      <c r="AW98" s="41"/>
      <c r="AX98" s="41"/>
      <c r="AY98" s="41"/>
      <c r="AZ98" s="41"/>
      <c r="BA98" s="41"/>
      <c r="BB98" s="41"/>
      <c r="BC98" s="46">
        <f t="shared" si="166"/>
        <v>2509</v>
      </c>
      <c r="BD98" s="46">
        <f t="shared" si="167"/>
        <v>1905</v>
      </c>
      <c r="BE98" s="46">
        <f t="shared" si="168"/>
        <v>604</v>
      </c>
      <c r="BF98" s="46">
        <f t="shared" si="169"/>
        <v>118</v>
      </c>
      <c r="BG98" s="46">
        <f t="shared" si="170"/>
        <v>486</v>
      </c>
      <c r="BH98" s="46">
        <f t="shared" si="171"/>
        <v>0</v>
      </c>
      <c r="BI98" s="46">
        <f t="shared" si="172"/>
        <v>0</v>
      </c>
      <c r="BJ98" s="46">
        <f t="shared" si="173"/>
        <v>0</v>
      </c>
      <c r="BK98" s="41">
        <f>SUM(BL98:BM98)</f>
        <v>2001</v>
      </c>
      <c r="BL98" s="41">
        <v>1458</v>
      </c>
      <c r="BM98" s="41">
        <f t="shared" si="174"/>
        <v>543</v>
      </c>
      <c r="BN98" s="41">
        <v>138</v>
      </c>
      <c r="BO98" s="41">
        <v>405</v>
      </c>
      <c r="BP98" s="41"/>
      <c r="BQ98" s="41"/>
      <c r="BR98" s="41"/>
      <c r="BS98" s="50"/>
      <c r="BT98" s="182"/>
      <c r="BU98" s="200"/>
      <c r="BV98" s="201">
        <f t="shared" si="175"/>
        <v>300</v>
      </c>
      <c r="BW98" s="200"/>
      <c r="BX98" s="200"/>
      <c r="BY98" s="200"/>
      <c r="BZ98" s="200"/>
      <c r="CA98" s="200"/>
      <c r="CB98" s="200"/>
      <c r="CC98" s="200"/>
      <c r="CD98" s="200"/>
      <c r="CE98" s="200"/>
      <c r="CF98" s="200"/>
      <c r="CG98" s="200"/>
      <c r="CH98" s="200"/>
      <c r="CI98" s="200"/>
      <c r="CJ98" s="200"/>
      <c r="CK98" s="200"/>
      <c r="CL98" s="200"/>
      <c r="CM98" s="200"/>
      <c r="CN98" s="200"/>
      <c r="CO98" s="200"/>
      <c r="CP98" s="200"/>
      <c r="CQ98" s="200"/>
      <c r="CR98" s="200"/>
      <c r="CS98" s="200"/>
      <c r="CT98" s="200"/>
      <c r="CU98" s="200"/>
      <c r="CV98" s="200"/>
      <c r="CW98" s="200"/>
      <c r="CX98" s="200"/>
      <c r="CY98" s="200"/>
      <c r="CZ98" s="200"/>
      <c r="DA98" s="200"/>
      <c r="DB98" s="86">
        <f t="shared" si="134"/>
        <v>3363</v>
      </c>
      <c r="DC98" s="86">
        <f t="shared" si="135"/>
        <v>3363</v>
      </c>
      <c r="DD98" s="200"/>
      <c r="DE98" s="88">
        <f t="shared" si="176"/>
        <v>3363</v>
      </c>
    </row>
    <row r="99" spans="1:172" s="13" customFormat="1" ht="24.95" hidden="1" customHeight="1" outlineLevel="1">
      <c r="A99" s="48" t="s">
        <v>414</v>
      </c>
      <c r="B99" s="49" t="s">
        <v>2932</v>
      </c>
      <c r="C99" s="50"/>
      <c r="D99" s="46">
        <f t="shared" si="156"/>
        <v>4084</v>
      </c>
      <c r="E99" s="46">
        <f t="shared" si="157"/>
        <v>3045</v>
      </c>
      <c r="F99" s="46">
        <f t="shared" si="158"/>
        <v>1039</v>
      </c>
      <c r="G99" s="46">
        <f t="shared" si="159"/>
        <v>232</v>
      </c>
      <c r="H99" s="46">
        <f t="shared" si="160"/>
        <v>807</v>
      </c>
      <c r="I99" s="46">
        <f t="shared" si="161"/>
        <v>0</v>
      </c>
      <c r="J99" s="46">
        <f t="shared" si="162"/>
        <v>0</v>
      </c>
      <c r="K99" s="46">
        <f t="shared" si="163"/>
        <v>0</v>
      </c>
      <c r="L99" s="36">
        <f t="shared" si="136"/>
        <v>1147</v>
      </c>
      <c r="M99" s="36">
        <f t="shared" si="137"/>
        <v>867</v>
      </c>
      <c r="N99" s="36">
        <f t="shared" si="138"/>
        <v>280</v>
      </c>
      <c r="O99" s="41">
        <f t="shared" si="141"/>
        <v>1147</v>
      </c>
      <c r="P99" s="41">
        <f t="shared" si="142"/>
        <v>867</v>
      </c>
      <c r="Q99" s="41">
        <f t="shared" si="143"/>
        <v>280</v>
      </c>
      <c r="R99" s="41">
        <f t="shared" si="144"/>
        <v>55</v>
      </c>
      <c r="S99" s="41">
        <f t="shared" si="145"/>
        <v>225</v>
      </c>
      <c r="T99" s="41">
        <f t="shared" si="146"/>
        <v>0</v>
      </c>
      <c r="U99" s="41">
        <f t="shared" si="147"/>
        <v>0</v>
      </c>
      <c r="V99" s="41">
        <f t="shared" si="148"/>
        <v>0</v>
      </c>
      <c r="W99" s="41">
        <f t="shared" si="177"/>
        <v>1147</v>
      </c>
      <c r="X99" s="41">
        <v>867</v>
      </c>
      <c r="Y99" s="41">
        <f t="shared" si="164"/>
        <v>280</v>
      </c>
      <c r="Z99" s="41">
        <v>55</v>
      </c>
      <c r="AA99" s="41">
        <v>225</v>
      </c>
      <c r="AB99" s="41"/>
      <c r="AC99" s="41"/>
      <c r="AD99" s="41"/>
      <c r="AE99" s="41">
        <f t="shared" si="154"/>
        <v>0</v>
      </c>
      <c r="AF99" s="41"/>
      <c r="AG99" s="46">
        <f t="shared" si="165"/>
        <v>0</v>
      </c>
      <c r="AH99" s="41"/>
      <c r="AI99" s="41"/>
      <c r="AJ99" s="41"/>
      <c r="AK99" s="41"/>
      <c r="AL99" s="41"/>
      <c r="AM99" s="41">
        <f t="shared" si="178"/>
        <v>1146</v>
      </c>
      <c r="AN99" s="41">
        <v>874</v>
      </c>
      <c r="AO99" s="41">
        <f>SUM(AP99:AS99)</f>
        <v>272</v>
      </c>
      <c r="AP99" s="41">
        <v>53</v>
      </c>
      <c r="AQ99" s="41">
        <v>219</v>
      </c>
      <c r="AR99" s="41"/>
      <c r="AS99" s="41"/>
      <c r="AT99" s="41"/>
      <c r="AU99" s="41">
        <f>SUM(AV99:AW99)</f>
        <v>0</v>
      </c>
      <c r="AV99" s="41"/>
      <c r="AW99" s="41"/>
      <c r="AX99" s="41"/>
      <c r="AY99" s="41"/>
      <c r="AZ99" s="41"/>
      <c r="BA99" s="41"/>
      <c r="BB99" s="41"/>
      <c r="BC99" s="46">
        <f t="shared" si="166"/>
        <v>2293</v>
      </c>
      <c r="BD99" s="46">
        <f t="shared" si="167"/>
        <v>1741</v>
      </c>
      <c r="BE99" s="46">
        <f t="shared" si="168"/>
        <v>552</v>
      </c>
      <c r="BF99" s="46">
        <f t="shared" si="169"/>
        <v>108</v>
      </c>
      <c r="BG99" s="46">
        <f t="shared" si="170"/>
        <v>444</v>
      </c>
      <c r="BH99" s="46">
        <f t="shared" si="171"/>
        <v>0</v>
      </c>
      <c r="BI99" s="46">
        <f t="shared" si="172"/>
        <v>0</v>
      </c>
      <c r="BJ99" s="46">
        <f t="shared" si="173"/>
        <v>0</v>
      </c>
      <c r="BK99" s="41">
        <f>SUM(BL99:BM99)</f>
        <v>1791</v>
      </c>
      <c r="BL99" s="41">
        <v>1304</v>
      </c>
      <c r="BM99" s="41">
        <f t="shared" si="174"/>
        <v>487</v>
      </c>
      <c r="BN99" s="41">
        <v>124</v>
      </c>
      <c r="BO99" s="41">
        <v>363</v>
      </c>
      <c r="BP99" s="41"/>
      <c r="BQ99" s="41"/>
      <c r="BR99" s="41"/>
      <c r="BS99" s="50"/>
      <c r="BT99" s="182"/>
      <c r="BU99" s="200"/>
      <c r="BV99" s="201">
        <f t="shared" si="175"/>
        <v>280</v>
      </c>
      <c r="BW99" s="200"/>
      <c r="BX99" s="200"/>
      <c r="BY99" s="200"/>
      <c r="BZ99" s="200"/>
      <c r="CA99" s="200"/>
      <c r="CB99" s="200"/>
      <c r="CC99" s="200"/>
      <c r="CD99" s="200"/>
      <c r="CE99" s="200"/>
      <c r="CF99" s="200"/>
      <c r="CG99" s="200"/>
      <c r="CH99" s="200"/>
      <c r="CI99" s="200"/>
      <c r="CJ99" s="200"/>
      <c r="CK99" s="200"/>
      <c r="CL99" s="200"/>
      <c r="CM99" s="200"/>
      <c r="CN99" s="200"/>
      <c r="CO99" s="200"/>
      <c r="CP99" s="200"/>
      <c r="CQ99" s="200"/>
      <c r="CR99" s="200"/>
      <c r="CS99" s="200"/>
      <c r="CT99" s="200"/>
      <c r="CU99" s="200"/>
      <c r="CV99" s="200"/>
      <c r="CW99" s="200"/>
      <c r="CX99" s="200"/>
      <c r="CY99" s="200"/>
      <c r="CZ99" s="200"/>
      <c r="DA99" s="200"/>
      <c r="DB99" s="86">
        <f t="shared" si="134"/>
        <v>3045</v>
      </c>
      <c r="DC99" s="86">
        <f t="shared" si="135"/>
        <v>3045</v>
      </c>
      <c r="DD99" s="200"/>
      <c r="DE99" s="88">
        <f t="shared" si="176"/>
        <v>3045</v>
      </c>
    </row>
    <row r="100" spans="1:172" s="13" customFormat="1" ht="24.95" hidden="1" customHeight="1" outlineLevel="1">
      <c r="A100" s="48" t="s">
        <v>414</v>
      </c>
      <c r="B100" s="49" t="s">
        <v>2933</v>
      </c>
      <c r="C100" s="50"/>
      <c r="D100" s="46">
        <f t="shared" si="156"/>
        <v>4411</v>
      </c>
      <c r="E100" s="46">
        <f t="shared" si="157"/>
        <v>3295</v>
      </c>
      <c r="F100" s="46">
        <f t="shared" si="158"/>
        <v>1116</v>
      </c>
      <c r="G100" s="46">
        <f t="shared" si="159"/>
        <v>247</v>
      </c>
      <c r="H100" s="46">
        <f t="shared" si="160"/>
        <v>869</v>
      </c>
      <c r="I100" s="46">
        <f t="shared" si="161"/>
        <v>0</v>
      </c>
      <c r="J100" s="46">
        <f t="shared" si="162"/>
        <v>0</v>
      </c>
      <c r="K100" s="46">
        <f t="shared" si="163"/>
        <v>0</v>
      </c>
      <c r="L100" s="36">
        <f t="shared" si="136"/>
        <v>1473</v>
      </c>
      <c r="M100" s="36">
        <f t="shared" si="137"/>
        <v>1115</v>
      </c>
      <c r="N100" s="36">
        <f t="shared" si="138"/>
        <v>358</v>
      </c>
      <c r="O100" s="41">
        <f t="shared" si="141"/>
        <v>1473</v>
      </c>
      <c r="P100" s="41">
        <f t="shared" si="142"/>
        <v>1115</v>
      </c>
      <c r="Q100" s="41">
        <f t="shared" si="143"/>
        <v>358</v>
      </c>
      <c r="R100" s="41">
        <f t="shared" si="144"/>
        <v>70</v>
      </c>
      <c r="S100" s="41">
        <f t="shared" si="145"/>
        <v>288</v>
      </c>
      <c r="T100" s="41">
        <f t="shared" si="146"/>
        <v>0</v>
      </c>
      <c r="U100" s="41">
        <f t="shared" si="147"/>
        <v>0</v>
      </c>
      <c r="V100" s="41">
        <f t="shared" si="148"/>
        <v>0</v>
      </c>
      <c r="W100" s="41">
        <f t="shared" si="177"/>
        <v>1473</v>
      </c>
      <c r="X100" s="41">
        <v>1115</v>
      </c>
      <c r="Y100" s="41">
        <f t="shared" si="164"/>
        <v>358</v>
      </c>
      <c r="Z100" s="41">
        <v>70</v>
      </c>
      <c r="AA100" s="41">
        <v>288</v>
      </c>
      <c r="AB100" s="41"/>
      <c r="AC100" s="41"/>
      <c r="AD100" s="41"/>
      <c r="AE100" s="41">
        <f t="shared" si="154"/>
        <v>0</v>
      </c>
      <c r="AF100" s="41"/>
      <c r="AG100" s="46">
        <f t="shared" si="165"/>
        <v>0</v>
      </c>
      <c r="AH100" s="41"/>
      <c r="AI100" s="41"/>
      <c r="AJ100" s="41"/>
      <c r="AK100" s="41"/>
      <c r="AL100" s="41"/>
      <c r="AM100" s="41">
        <f t="shared" si="178"/>
        <v>1145</v>
      </c>
      <c r="AN100" s="41">
        <v>874</v>
      </c>
      <c r="AO100" s="41">
        <f>SUM(AP100:AS100)</f>
        <v>271</v>
      </c>
      <c r="AP100" s="41">
        <v>53</v>
      </c>
      <c r="AQ100" s="41">
        <v>218</v>
      </c>
      <c r="AR100" s="41"/>
      <c r="AS100" s="41"/>
      <c r="AT100" s="41"/>
      <c r="AU100" s="41">
        <f>SUM(AV100:AW100)</f>
        <v>0</v>
      </c>
      <c r="AV100" s="41"/>
      <c r="AW100" s="41"/>
      <c r="AX100" s="41"/>
      <c r="AY100" s="41"/>
      <c r="AZ100" s="41"/>
      <c r="BA100" s="41"/>
      <c r="BB100" s="41"/>
      <c r="BC100" s="46">
        <f t="shared" si="166"/>
        <v>2618</v>
      </c>
      <c r="BD100" s="46">
        <f t="shared" si="167"/>
        <v>1989</v>
      </c>
      <c r="BE100" s="46">
        <f t="shared" si="168"/>
        <v>629</v>
      </c>
      <c r="BF100" s="46">
        <f t="shared" si="169"/>
        <v>123</v>
      </c>
      <c r="BG100" s="46">
        <f t="shared" si="170"/>
        <v>506</v>
      </c>
      <c r="BH100" s="46">
        <f t="shared" si="171"/>
        <v>0</v>
      </c>
      <c r="BI100" s="46">
        <f t="shared" si="172"/>
        <v>0</v>
      </c>
      <c r="BJ100" s="46">
        <f t="shared" si="173"/>
        <v>0</v>
      </c>
      <c r="BK100" s="41">
        <f>SUM(BL100:BM100)</f>
        <v>1793</v>
      </c>
      <c r="BL100" s="41">
        <v>1306</v>
      </c>
      <c r="BM100" s="41">
        <f t="shared" si="174"/>
        <v>487</v>
      </c>
      <c r="BN100" s="41">
        <v>124</v>
      </c>
      <c r="BO100" s="41">
        <v>363</v>
      </c>
      <c r="BP100" s="41"/>
      <c r="BQ100" s="41"/>
      <c r="BR100" s="41"/>
      <c r="BS100" s="50"/>
      <c r="BT100" s="182"/>
      <c r="BU100" s="200"/>
      <c r="BV100" s="201">
        <f t="shared" si="175"/>
        <v>358</v>
      </c>
      <c r="BW100" s="200"/>
      <c r="BX100" s="200"/>
      <c r="BY100" s="200"/>
      <c r="BZ100" s="200"/>
      <c r="CA100" s="200"/>
      <c r="CB100" s="200"/>
      <c r="CC100" s="200"/>
      <c r="CD100" s="200"/>
      <c r="CE100" s="200"/>
      <c r="CF100" s="200"/>
      <c r="CG100" s="200"/>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86">
        <f t="shared" si="134"/>
        <v>3295</v>
      </c>
      <c r="DC100" s="86">
        <f t="shared" si="135"/>
        <v>3295</v>
      </c>
      <c r="DD100" s="200"/>
      <c r="DE100" s="88">
        <f t="shared" si="176"/>
        <v>3295</v>
      </c>
    </row>
    <row r="101" spans="1:172" s="13" customFormat="1" ht="24.95" customHeight="1" collapsed="1">
      <c r="A101" s="643" t="s">
        <v>222</v>
      </c>
      <c r="B101" s="49" t="s">
        <v>1550</v>
      </c>
      <c r="C101" s="50">
        <v>5</v>
      </c>
      <c r="D101" s="41">
        <f t="shared" si="156"/>
        <v>1149</v>
      </c>
      <c r="E101" s="41">
        <f t="shared" si="157"/>
        <v>873</v>
      </c>
      <c r="F101" s="41">
        <f t="shared" si="158"/>
        <v>276</v>
      </c>
      <c r="G101" s="41">
        <f t="shared" si="159"/>
        <v>55</v>
      </c>
      <c r="H101" s="41">
        <f t="shared" si="160"/>
        <v>221</v>
      </c>
      <c r="I101" s="41">
        <f t="shared" si="161"/>
        <v>0</v>
      </c>
      <c r="J101" s="41">
        <f t="shared" si="162"/>
        <v>0</v>
      </c>
      <c r="K101" s="41">
        <f t="shared" si="163"/>
        <v>0</v>
      </c>
      <c r="L101" s="58">
        <f t="shared" si="136"/>
        <v>1149</v>
      </c>
      <c r="M101" s="58">
        <f t="shared" si="137"/>
        <v>873</v>
      </c>
      <c r="N101" s="58">
        <f t="shared" si="138"/>
        <v>276</v>
      </c>
      <c r="O101" s="41">
        <f t="shared" si="141"/>
        <v>1149</v>
      </c>
      <c r="P101" s="41">
        <f t="shared" si="142"/>
        <v>873</v>
      </c>
      <c r="Q101" s="41">
        <f t="shared" si="143"/>
        <v>276</v>
      </c>
      <c r="R101" s="41">
        <f t="shared" si="144"/>
        <v>55</v>
      </c>
      <c r="S101" s="41">
        <f t="shared" si="145"/>
        <v>221</v>
      </c>
      <c r="T101" s="41">
        <f t="shared" si="146"/>
        <v>0</v>
      </c>
      <c r="U101" s="41">
        <f t="shared" si="147"/>
        <v>0</v>
      </c>
      <c r="V101" s="41">
        <f t="shared" si="148"/>
        <v>0</v>
      </c>
      <c r="W101" s="41">
        <f t="shared" si="177"/>
        <v>983</v>
      </c>
      <c r="X101" s="41">
        <f t="shared" ref="X101:AD101" si="179">X102</f>
        <v>743</v>
      </c>
      <c r="Y101" s="41">
        <f t="shared" si="179"/>
        <v>240</v>
      </c>
      <c r="Z101" s="41">
        <f t="shared" si="179"/>
        <v>47</v>
      </c>
      <c r="AA101" s="41">
        <f t="shared" si="179"/>
        <v>193</v>
      </c>
      <c r="AB101" s="41">
        <f t="shared" si="179"/>
        <v>0</v>
      </c>
      <c r="AC101" s="41">
        <f t="shared" si="179"/>
        <v>0</v>
      </c>
      <c r="AD101" s="41">
        <f t="shared" si="179"/>
        <v>0</v>
      </c>
      <c r="AE101" s="41">
        <f t="shared" si="154"/>
        <v>166</v>
      </c>
      <c r="AF101" s="41">
        <v>130</v>
      </c>
      <c r="AG101" s="41">
        <f t="shared" si="165"/>
        <v>36</v>
      </c>
      <c r="AH101" s="41">
        <v>8</v>
      </c>
      <c r="AI101" s="41">
        <v>28</v>
      </c>
      <c r="AJ101" s="41">
        <f>AJ102</f>
        <v>0</v>
      </c>
      <c r="AK101" s="41">
        <f>AK102</f>
        <v>0</v>
      </c>
      <c r="AL101" s="41">
        <f>AL102</f>
        <v>0</v>
      </c>
      <c r="AM101" s="41">
        <f t="shared" si="178"/>
        <v>0</v>
      </c>
      <c r="AN101" s="41">
        <f>AN102</f>
        <v>0</v>
      </c>
      <c r="AO101" s="41">
        <f>AO102</f>
        <v>0</v>
      </c>
      <c r="AP101" s="41">
        <f>AP102</f>
        <v>0</v>
      </c>
      <c r="AQ101" s="41">
        <f>AQ102</f>
        <v>0</v>
      </c>
      <c r="AR101" s="41">
        <f>SUM(AR102:AR107)</f>
        <v>0</v>
      </c>
      <c r="AS101" s="41"/>
      <c r="AT101" s="41"/>
      <c r="AU101" s="41">
        <f>AU102</f>
        <v>0</v>
      </c>
      <c r="AV101" s="41">
        <f>AV102</f>
        <v>0</v>
      </c>
      <c r="AW101" s="41">
        <f>AW102</f>
        <v>0</v>
      </c>
      <c r="AX101" s="41">
        <f>AX102</f>
        <v>0</v>
      </c>
      <c r="AY101" s="41">
        <f>AY102</f>
        <v>0</v>
      </c>
      <c r="AZ101" s="41">
        <f>SUM(AZ102:AZ107)</f>
        <v>0</v>
      </c>
      <c r="BA101" s="41"/>
      <c r="BB101" s="41"/>
      <c r="BC101" s="41">
        <f t="shared" si="166"/>
        <v>1149</v>
      </c>
      <c r="BD101" s="41">
        <f t="shared" si="167"/>
        <v>873</v>
      </c>
      <c r="BE101" s="41">
        <f t="shared" si="168"/>
        <v>276</v>
      </c>
      <c r="BF101" s="41">
        <f t="shared" si="169"/>
        <v>55</v>
      </c>
      <c r="BG101" s="41">
        <f t="shared" si="170"/>
        <v>221</v>
      </c>
      <c r="BH101" s="41">
        <f t="shared" si="171"/>
        <v>0</v>
      </c>
      <c r="BI101" s="41">
        <f t="shared" si="172"/>
        <v>0</v>
      </c>
      <c r="BJ101" s="41">
        <f t="shared" si="173"/>
        <v>0</v>
      </c>
      <c r="BK101" s="41">
        <f>BK102</f>
        <v>0</v>
      </c>
      <c r="BL101" s="41">
        <f>BL102</f>
        <v>0</v>
      </c>
      <c r="BM101" s="41">
        <f t="shared" si="174"/>
        <v>0</v>
      </c>
      <c r="BN101" s="41">
        <f>BN102</f>
        <v>0</v>
      </c>
      <c r="BO101" s="41">
        <f>BO102</f>
        <v>0</v>
      </c>
      <c r="BP101" s="41">
        <f>BP102</f>
        <v>0</v>
      </c>
      <c r="BQ101" s="41">
        <f>BQ102</f>
        <v>0</v>
      </c>
      <c r="BR101" s="41">
        <f>BR102</f>
        <v>0</v>
      </c>
      <c r="BS101" s="50"/>
      <c r="BT101" s="182"/>
      <c r="BU101" s="201">
        <f>X101+AF101+X131</f>
        <v>3123</v>
      </c>
      <c r="BV101" s="201">
        <f>Y101+AG101+Y131</f>
        <v>981</v>
      </c>
      <c r="BW101" s="200"/>
      <c r="BX101" s="201">
        <f t="shared" ref="BX101:DA101" si="180">AN101+AN131</f>
        <v>2960</v>
      </c>
      <c r="BY101" s="201">
        <f t="shared" si="180"/>
        <v>919</v>
      </c>
      <c r="BZ101" s="201">
        <f t="shared" si="180"/>
        <v>178</v>
      </c>
      <c r="CA101" s="201">
        <f t="shared" si="180"/>
        <v>741</v>
      </c>
      <c r="CB101" s="201">
        <f t="shared" si="180"/>
        <v>0</v>
      </c>
      <c r="CC101" s="201">
        <f t="shared" si="180"/>
        <v>0</v>
      </c>
      <c r="CD101" s="201">
        <f t="shared" si="180"/>
        <v>0</v>
      </c>
      <c r="CE101" s="201">
        <f t="shared" si="180"/>
        <v>3508</v>
      </c>
      <c r="CF101" s="201">
        <f t="shared" si="180"/>
        <v>2842</v>
      </c>
      <c r="CG101" s="201">
        <f t="shared" si="180"/>
        <v>666</v>
      </c>
      <c r="CH101" s="201">
        <f t="shared" si="180"/>
        <v>144</v>
      </c>
      <c r="CI101" s="201">
        <f t="shared" si="180"/>
        <v>522</v>
      </c>
      <c r="CJ101" s="201">
        <f t="shared" si="180"/>
        <v>0</v>
      </c>
      <c r="CK101" s="201">
        <f t="shared" si="180"/>
        <v>0</v>
      </c>
      <c r="CL101" s="201">
        <f t="shared" si="180"/>
        <v>0</v>
      </c>
      <c r="CM101" s="201">
        <f t="shared" si="180"/>
        <v>11491</v>
      </c>
      <c r="CN101" s="201">
        <f t="shared" si="180"/>
        <v>8925</v>
      </c>
      <c r="CO101" s="201">
        <f t="shared" si="180"/>
        <v>2566</v>
      </c>
      <c r="CP101" s="201">
        <f t="shared" si="180"/>
        <v>519</v>
      </c>
      <c r="CQ101" s="201">
        <f t="shared" si="180"/>
        <v>2047</v>
      </c>
      <c r="CR101" s="201">
        <f t="shared" si="180"/>
        <v>0</v>
      </c>
      <c r="CS101" s="201">
        <f t="shared" si="180"/>
        <v>0</v>
      </c>
      <c r="CT101" s="201">
        <f t="shared" si="180"/>
        <v>0</v>
      </c>
      <c r="CU101" s="201">
        <f t="shared" si="180"/>
        <v>6065</v>
      </c>
      <c r="CV101" s="201">
        <f t="shared" si="180"/>
        <v>4420</v>
      </c>
      <c r="CW101" s="201">
        <f t="shared" si="180"/>
        <v>1645</v>
      </c>
      <c r="CX101" s="201">
        <f t="shared" si="180"/>
        <v>416</v>
      </c>
      <c r="CY101" s="201">
        <f t="shared" si="180"/>
        <v>1229</v>
      </c>
      <c r="CZ101" s="201">
        <f t="shared" si="180"/>
        <v>0</v>
      </c>
      <c r="DA101" s="201">
        <f t="shared" si="180"/>
        <v>0</v>
      </c>
      <c r="DB101" s="86">
        <f t="shared" si="134"/>
        <v>873</v>
      </c>
      <c r="DC101" s="86">
        <f t="shared" si="135"/>
        <v>873</v>
      </c>
      <c r="DD101" s="201">
        <f>BT101+BT131</f>
        <v>0</v>
      </c>
      <c r="DE101" s="88">
        <f t="shared" si="176"/>
        <v>873</v>
      </c>
    </row>
    <row r="102" spans="1:172" s="13" customFormat="1" ht="24.95" hidden="1" customHeight="1" outlineLevel="1">
      <c r="A102" s="48" t="s">
        <v>414</v>
      </c>
      <c r="B102" s="49" t="s">
        <v>2934</v>
      </c>
      <c r="C102" s="50"/>
      <c r="D102" s="92">
        <f t="shared" si="156"/>
        <v>983</v>
      </c>
      <c r="E102" s="92">
        <f t="shared" si="157"/>
        <v>743</v>
      </c>
      <c r="F102" s="92">
        <f t="shared" si="158"/>
        <v>240</v>
      </c>
      <c r="G102" s="92">
        <f t="shared" si="159"/>
        <v>47</v>
      </c>
      <c r="H102" s="92">
        <f t="shared" si="160"/>
        <v>193</v>
      </c>
      <c r="I102" s="92">
        <f t="shared" si="161"/>
        <v>0</v>
      </c>
      <c r="J102" s="92">
        <f t="shared" si="162"/>
        <v>0</v>
      </c>
      <c r="K102" s="92">
        <f t="shared" si="163"/>
        <v>0</v>
      </c>
      <c r="L102" s="36">
        <f t="shared" si="136"/>
        <v>983</v>
      </c>
      <c r="M102" s="36">
        <f t="shared" si="137"/>
        <v>743</v>
      </c>
      <c r="N102" s="36">
        <f t="shared" si="138"/>
        <v>240</v>
      </c>
      <c r="O102" s="41">
        <f t="shared" si="141"/>
        <v>983</v>
      </c>
      <c r="P102" s="41">
        <f t="shared" si="142"/>
        <v>743</v>
      </c>
      <c r="Q102" s="41">
        <f t="shared" si="143"/>
        <v>240</v>
      </c>
      <c r="R102" s="41">
        <f t="shared" si="144"/>
        <v>47</v>
      </c>
      <c r="S102" s="41">
        <f t="shared" si="145"/>
        <v>193</v>
      </c>
      <c r="T102" s="41">
        <f t="shared" si="146"/>
        <v>0</v>
      </c>
      <c r="U102" s="41">
        <f t="shared" si="147"/>
        <v>0</v>
      </c>
      <c r="V102" s="41">
        <f t="shared" si="148"/>
        <v>0</v>
      </c>
      <c r="W102" s="41">
        <f t="shared" si="177"/>
        <v>983</v>
      </c>
      <c r="X102" s="41">
        <v>743</v>
      </c>
      <c r="Y102" s="41">
        <f t="shared" ref="Y102:Y117" si="181">SUM(Z102:AC102)</f>
        <v>240</v>
      </c>
      <c r="Z102" s="41">
        <v>47</v>
      </c>
      <c r="AA102" s="41">
        <v>193</v>
      </c>
      <c r="AB102" s="41"/>
      <c r="AC102" s="41"/>
      <c r="AD102" s="41"/>
      <c r="AE102" s="41"/>
      <c r="AF102" s="41"/>
      <c r="AG102" s="41"/>
      <c r="AH102" s="41"/>
      <c r="AI102" s="41"/>
      <c r="AJ102" s="41"/>
      <c r="AK102" s="41"/>
      <c r="AL102" s="41"/>
      <c r="AM102" s="41">
        <f t="shared" si="178"/>
        <v>0</v>
      </c>
      <c r="AN102" s="41"/>
      <c r="AO102" s="41">
        <f t="shared" ref="AO102:AO116" si="182">SUM(AP102:AS102)</f>
        <v>0</v>
      </c>
      <c r="AP102" s="41"/>
      <c r="AQ102" s="41"/>
      <c r="AR102" s="41"/>
      <c r="AS102" s="41"/>
      <c r="AT102" s="41"/>
      <c r="AU102" s="41">
        <f>SUM(AV102:AW102)</f>
        <v>0</v>
      </c>
      <c r="AV102" s="41"/>
      <c r="AW102" s="41"/>
      <c r="AX102" s="41"/>
      <c r="AY102" s="41"/>
      <c r="AZ102" s="41"/>
      <c r="BA102" s="41"/>
      <c r="BB102" s="41"/>
      <c r="BC102" s="92">
        <f t="shared" si="166"/>
        <v>983</v>
      </c>
      <c r="BD102" s="92">
        <f t="shared" si="167"/>
        <v>743</v>
      </c>
      <c r="BE102" s="92">
        <f t="shared" si="168"/>
        <v>240</v>
      </c>
      <c r="BF102" s="92">
        <f t="shared" si="169"/>
        <v>47</v>
      </c>
      <c r="BG102" s="92">
        <f t="shared" si="170"/>
        <v>193</v>
      </c>
      <c r="BH102" s="92">
        <f t="shared" si="171"/>
        <v>0</v>
      </c>
      <c r="BI102" s="92">
        <f t="shared" si="172"/>
        <v>0</v>
      </c>
      <c r="BJ102" s="92">
        <f t="shared" si="173"/>
        <v>0</v>
      </c>
      <c r="BK102" s="41">
        <f t="shared" ref="BK102:BK116" si="183">SUM(BL102:BM102)</f>
        <v>0</v>
      </c>
      <c r="BL102" s="41"/>
      <c r="BM102" s="41">
        <f t="shared" si="174"/>
        <v>0</v>
      </c>
      <c r="BN102" s="41"/>
      <c r="BO102" s="41"/>
      <c r="BP102" s="41"/>
      <c r="BQ102" s="41"/>
      <c r="BR102" s="41"/>
      <c r="BS102" s="50"/>
      <c r="BT102" s="182"/>
      <c r="BU102" s="200"/>
      <c r="BV102" s="200"/>
      <c r="BW102" s="200"/>
      <c r="BX102" s="200"/>
      <c r="BY102" s="200"/>
      <c r="BZ102" s="200"/>
      <c r="CA102" s="200"/>
      <c r="DB102" s="86">
        <f t="shared" si="134"/>
        <v>743</v>
      </c>
      <c r="DC102" s="86">
        <f t="shared" si="135"/>
        <v>743</v>
      </c>
    </row>
    <row r="103" spans="1:172" s="12" customFormat="1" ht="24.95" customHeight="1" collapsed="1">
      <c r="A103" s="43" t="s">
        <v>2935</v>
      </c>
      <c r="B103" s="44" t="s">
        <v>2936</v>
      </c>
      <c r="C103" s="47">
        <f>SUM(C104,C107,C111,C114,C119,C123,C131)</f>
        <v>66</v>
      </c>
      <c r="D103" s="46">
        <f>SUM(E103:F103)</f>
        <v>67541</v>
      </c>
      <c r="E103" s="46">
        <f>SUM(E104,E107,E111,E114,E119,E123,E131,E129)</f>
        <v>51332</v>
      </c>
      <c r="F103" s="46">
        <f>SUM(G103:J103)</f>
        <v>16209</v>
      </c>
      <c r="G103" s="46">
        <f>SUM(G104,G107,G111,G114,G119,G123,G131,G129)</f>
        <v>3652</v>
      </c>
      <c r="H103" s="46">
        <f>SUM(H104,H107,H111,H114,H119,H123,H131,H129)</f>
        <v>12557</v>
      </c>
      <c r="I103" s="46">
        <f>SUM(I104,I107,I111,I114,I119,I123,I131,I129)</f>
        <v>0</v>
      </c>
      <c r="J103" s="46">
        <f>SUM(J104,J107,J111,J114,J119,J123,J131,J129)</f>
        <v>0</v>
      </c>
      <c r="K103" s="46">
        <f>SUM(K104,K107,K111,K114,K119,K123,K131,K129)</f>
        <v>0</v>
      </c>
      <c r="L103" s="36">
        <f t="shared" si="136"/>
        <v>11029</v>
      </c>
      <c r="M103" s="36">
        <f t="shared" si="137"/>
        <v>8400</v>
      </c>
      <c r="N103" s="36">
        <f t="shared" si="138"/>
        <v>2629</v>
      </c>
      <c r="O103" s="46">
        <f t="shared" si="141"/>
        <v>11029</v>
      </c>
      <c r="P103" s="46">
        <f t="shared" si="142"/>
        <v>8400</v>
      </c>
      <c r="Q103" s="46">
        <f t="shared" si="143"/>
        <v>2629</v>
      </c>
      <c r="R103" s="46">
        <f t="shared" si="144"/>
        <v>529</v>
      </c>
      <c r="S103" s="46">
        <f t="shared" si="145"/>
        <v>2100</v>
      </c>
      <c r="T103" s="46">
        <f t="shared" si="146"/>
        <v>0</v>
      </c>
      <c r="U103" s="46">
        <f t="shared" si="147"/>
        <v>0</v>
      </c>
      <c r="V103" s="46">
        <f t="shared" si="148"/>
        <v>0</v>
      </c>
      <c r="W103" s="46">
        <f t="shared" si="177"/>
        <v>11029</v>
      </c>
      <c r="X103" s="46">
        <f>SUM(X104,X107,X111,X114,X119,X123,X131,X129)</f>
        <v>8400</v>
      </c>
      <c r="Y103" s="46">
        <f t="shared" si="181"/>
        <v>2629</v>
      </c>
      <c r="Z103" s="46">
        <f>SUM(Z104,Z107,Z111,Z114,Z119,Z123,Z131,Z129)</f>
        <v>529</v>
      </c>
      <c r="AA103" s="46">
        <f>SUM(AA104,AA107,AA111,AA114,AA119,AA123,AA131,AA129)</f>
        <v>2100</v>
      </c>
      <c r="AB103" s="46">
        <f>SUM(AB104,AB107,AB111,AB114,AB119,AB123,AB131,AB129)</f>
        <v>0</v>
      </c>
      <c r="AC103" s="46">
        <f>SUM(AC104,AC107,AC111,AC114,AC119,AC123,AC131,AC129)</f>
        <v>0</v>
      </c>
      <c r="AD103" s="46">
        <f>SUM(AD104,AD107,AD111,AD114,AD119,AD123,AD131,AD129)</f>
        <v>0</v>
      </c>
      <c r="AE103" s="46">
        <f t="shared" ref="AE103:AE128" si="184">SUM(AF103:AG103)</f>
        <v>0</v>
      </c>
      <c r="AF103" s="46">
        <f>SUM(AF104,AF107,AF111,AF114,AF119,AF123,AF131,AF129)</f>
        <v>0</v>
      </c>
      <c r="AG103" s="46">
        <f t="shared" ref="AG103:AG117" si="185">SUM(AH103:AK103)</f>
        <v>0</v>
      </c>
      <c r="AH103" s="46">
        <f>SUM(AH104,AH107,AH111,AH114,AH119,AH123,AH131,AH129)</f>
        <v>0</v>
      </c>
      <c r="AI103" s="46">
        <f>SUM(AI104,AI107,AI111,AI114,AI119,AI123,AI131,AI129)</f>
        <v>0</v>
      </c>
      <c r="AJ103" s="46">
        <f>SUM(AJ104,AJ107,AJ111,AJ114,AJ119,AJ123,AJ131,AJ129)</f>
        <v>0</v>
      </c>
      <c r="AK103" s="46">
        <f>SUM(AK104,AK107,AK111,AK114,AK119,AK123,AK131,AK129)</f>
        <v>0</v>
      </c>
      <c r="AL103" s="46">
        <f>SUM(AL104,AL107,AL111,AL114,AL119,AL123,AL131,AL129)</f>
        <v>0</v>
      </c>
      <c r="AM103" s="46">
        <f t="shared" si="178"/>
        <v>16303</v>
      </c>
      <c r="AN103" s="46">
        <f>SUM(AN104,AN107,AN111,AN114,AN119,AN123,AN131,AN129)</f>
        <v>12427</v>
      </c>
      <c r="AO103" s="46">
        <f t="shared" si="182"/>
        <v>3876</v>
      </c>
      <c r="AP103" s="46">
        <f>SUM(AP104,AP107,AP111,AP114,AP119,AP123,AP131,AP129)</f>
        <v>757</v>
      </c>
      <c r="AQ103" s="46">
        <f>SUM(AQ104,AQ107,AQ111,AQ114,AQ119,AQ123,AQ131,AQ129)</f>
        <v>3119</v>
      </c>
      <c r="AR103" s="46">
        <f>SUM(AR104,AR107,AR111,AR114,AR119,AR123,AR131,AR129)</f>
        <v>0</v>
      </c>
      <c r="AS103" s="46">
        <f>SUM(AS104,AS107,AS111,AS114,AS119,AS123,AS131,AS129)</f>
        <v>0</v>
      </c>
      <c r="AT103" s="46">
        <f>SUM(AT104,AT107,AT111,AT114,AT119,AT123,AT131,AT129)</f>
        <v>0</v>
      </c>
      <c r="AU103" s="46">
        <f>SUM(AV103:AW103)</f>
        <v>14725</v>
      </c>
      <c r="AV103" s="46">
        <f>SUM(AV104,AV107,AV111,AV114,AV119,AV123,AV131,AV129)</f>
        <v>11937</v>
      </c>
      <c r="AW103" s="46">
        <f>SUM(AX103:BA103)</f>
        <v>2788</v>
      </c>
      <c r="AX103" s="46">
        <f>SUM(AX104,AX107,AX111,AX114,AX119,AX123,AX131,AX129)</f>
        <v>606</v>
      </c>
      <c r="AY103" s="46">
        <f>SUM(AY104,AY107,AY111,AY114,AY119,AY123,AY131,AY129)</f>
        <v>2182</v>
      </c>
      <c r="AZ103" s="46">
        <f>SUM(AZ104,AZ107,AZ111,AZ114,AZ119,AZ123,AZ131,AZ129)</f>
        <v>0</v>
      </c>
      <c r="BA103" s="46">
        <f>SUM(BA104,BA107,BA111,BA114,BA119,BA123,BA131,BA129)</f>
        <v>0</v>
      </c>
      <c r="BB103" s="46">
        <f>SUM(BB104,BB107,BB111,BB114,BB119,BB123,BB131,BB129)</f>
        <v>0</v>
      </c>
      <c r="BC103" s="46">
        <f>SUM(BD103:BE103)</f>
        <v>42057</v>
      </c>
      <c r="BD103" s="46">
        <f>SUM(BD104,BD107,BD111,BD114,BD119,BD123,BD131,BD129)</f>
        <v>32764</v>
      </c>
      <c r="BE103" s="46">
        <f>SUM(BF103:BI103)</f>
        <v>9293</v>
      </c>
      <c r="BF103" s="46">
        <f>SUM(BF104,BF107,BF111,BF114,BF119,BF123,BF131,BF129)</f>
        <v>1892</v>
      </c>
      <c r="BG103" s="46">
        <f>SUM(BG104,BG107,BG111,BG114,BG119,BG123,BG131,BG129)</f>
        <v>7401</v>
      </c>
      <c r="BH103" s="46">
        <f>SUM(BH104,BH107,BH111,BH114,BH119,BH123,BH131,BH129)</f>
        <v>0</v>
      </c>
      <c r="BI103" s="46">
        <f>SUM(BI104,BI107,BI111,BI114,BI119,BI123,BI131,BI129)</f>
        <v>0</v>
      </c>
      <c r="BJ103" s="46">
        <f>SUM(BJ104,BJ107,BJ111,BJ114,BJ119,BJ123,BJ131,BJ129)</f>
        <v>0</v>
      </c>
      <c r="BK103" s="46">
        <f t="shared" si="183"/>
        <v>25484</v>
      </c>
      <c r="BL103" s="46">
        <f>SUM(BL104,BL107,BL111,BL114,BL119,BL123,BL131,BL129)</f>
        <v>18568</v>
      </c>
      <c r="BM103" s="46">
        <f t="shared" si="174"/>
        <v>6916</v>
      </c>
      <c r="BN103" s="46">
        <f>SUM(BN104,BN107,BN111,BN114,BN119,BN123,BN131,BN129)</f>
        <v>1760</v>
      </c>
      <c r="BO103" s="46">
        <f>SUM(BO104,BO107,BO111,BO114,BO119,BO123,BO131,BO129)</f>
        <v>5156</v>
      </c>
      <c r="BP103" s="46">
        <f>SUM(BP104,BP107,BP111,BP114,BP119,BP123,BP131,BP129)</f>
        <v>0</v>
      </c>
      <c r="BQ103" s="46">
        <f>SUM(BQ104,BQ107,BQ111,BQ114,BQ119,BQ123,BQ131,BQ129)</f>
        <v>0</v>
      </c>
      <c r="BR103" s="46">
        <f>SUM(BR104,BR107,BR111,BR114,BR119,BR123,BR131,BR129)</f>
        <v>0</v>
      </c>
      <c r="BS103" s="641" t="s">
        <v>3007</v>
      </c>
      <c r="BT103" s="182"/>
      <c r="BU103" s="199"/>
      <c r="BV103" s="199"/>
      <c r="BW103" s="199"/>
      <c r="BX103" s="199"/>
      <c r="BY103" s="199"/>
      <c r="BZ103" s="199"/>
      <c r="CA103" s="199"/>
      <c r="DB103" s="86">
        <f t="shared" si="134"/>
        <v>51332</v>
      </c>
      <c r="DC103" s="86">
        <f t="shared" si="135"/>
        <v>51332</v>
      </c>
      <c r="DE103" s="87">
        <f t="shared" ref="DE103:EJ103" si="186">E104+E107+E111+E114+E119+E123+E129+E131</f>
        <v>51332</v>
      </c>
      <c r="DF103" s="87">
        <f t="shared" si="186"/>
        <v>16209</v>
      </c>
      <c r="DG103" s="87">
        <f t="shared" si="186"/>
        <v>3652</v>
      </c>
      <c r="DH103" s="87">
        <f t="shared" si="186"/>
        <v>12557</v>
      </c>
      <c r="DI103" s="87">
        <f t="shared" si="186"/>
        <v>0</v>
      </c>
      <c r="DJ103" s="87">
        <f t="shared" si="186"/>
        <v>0</v>
      </c>
      <c r="DK103" s="87">
        <f t="shared" si="186"/>
        <v>0</v>
      </c>
      <c r="DL103" s="87">
        <f t="shared" si="186"/>
        <v>11029</v>
      </c>
      <c r="DM103" s="87">
        <f t="shared" si="186"/>
        <v>8400</v>
      </c>
      <c r="DN103" s="87">
        <f t="shared" si="186"/>
        <v>2629</v>
      </c>
      <c r="DO103" s="87">
        <f t="shared" si="186"/>
        <v>11029</v>
      </c>
      <c r="DP103" s="87">
        <f t="shared" si="186"/>
        <v>8400</v>
      </c>
      <c r="DQ103" s="87">
        <f t="shared" si="186"/>
        <v>2629</v>
      </c>
      <c r="DR103" s="87">
        <f t="shared" si="186"/>
        <v>529</v>
      </c>
      <c r="DS103" s="87">
        <f t="shared" si="186"/>
        <v>2100</v>
      </c>
      <c r="DT103" s="87">
        <f t="shared" si="186"/>
        <v>0</v>
      </c>
      <c r="DU103" s="87">
        <f t="shared" si="186"/>
        <v>0</v>
      </c>
      <c r="DV103" s="87">
        <f t="shared" si="186"/>
        <v>0</v>
      </c>
      <c r="DW103" s="87">
        <f t="shared" si="186"/>
        <v>11029</v>
      </c>
      <c r="DX103" s="87">
        <f t="shared" si="186"/>
        <v>8400</v>
      </c>
      <c r="DY103" s="87">
        <f t="shared" si="186"/>
        <v>2629</v>
      </c>
      <c r="DZ103" s="87">
        <f t="shared" si="186"/>
        <v>529</v>
      </c>
      <c r="EA103" s="87">
        <f t="shared" si="186"/>
        <v>2100</v>
      </c>
      <c r="EB103" s="87">
        <f t="shared" si="186"/>
        <v>0</v>
      </c>
      <c r="EC103" s="87">
        <f t="shared" si="186"/>
        <v>0</v>
      </c>
      <c r="ED103" s="87">
        <f t="shared" si="186"/>
        <v>0</v>
      </c>
      <c r="EE103" s="87">
        <f t="shared" si="186"/>
        <v>0</v>
      </c>
      <c r="EF103" s="87">
        <f t="shared" si="186"/>
        <v>0</v>
      </c>
      <c r="EG103" s="87">
        <f t="shared" si="186"/>
        <v>0</v>
      </c>
      <c r="EH103" s="87">
        <f t="shared" si="186"/>
        <v>0</v>
      </c>
      <c r="EI103" s="87">
        <f t="shared" si="186"/>
        <v>0</v>
      </c>
      <c r="EJ103" s="87">
        <f t="shared" si="186"/>
        <v>0</v>
      </c>
      <c r="EK103" s="87">
        <f t="shared" ref="EK103:FP103" si="187">AK104+AK107+AK111+AK114+AK119+AK123+AK129+AK131</f>
        <v>0</v>
      </c>
      <c r="EL103" s="87">
        <f t="shared" si="187"/>
        <v>0</v>
      </c>
      <c r="EM103" s="87">
        <f t="shared" si="187"/>
        <v>16303</v>
      </c>
      <c r="EN103" s="87">
        <f t="shared" si="187"/>
        <v>12427</v>
      </c>
      <c r="EO103" s="87">
        <f t="shared" si="187"/>
        <v>3876</v>
      </c>
      <c r="EP103" s="87">
        <f t="shared" si="187"/>
        <v>757</v>
      </c>
      <c r="EQ103" s="87">
        <f t="shared" si="187"/>
        <v>3119</v>
      </c>
      <c r="ER103" s="87">
        <f t="shared" si="187"/>
        <v>0</v>
      </c>
      <c r="ES103" s="87">
        <f t="shared" si="187"/>
        <v>0</v>
      </c>
      <c r="ET103" s="87">
        <f t="shared" si="187"/>
        <v>0</v>
      </c>
      <c r="EU103" s="87">
        <f t="shared" si="187"/>
        <v>14725</v>
      </c>
      <c r="EV103" s="87">
        <f t="shared" si="187"/>
        <v>11937</v>
      </c>
      <c r="EW103" s="87">
        <f t="shared" si="187"/>
        <v>2788</v>
      </c>
      <c r="EX103" s="87">
        <f t="shared" si="187"/>
        <v>606</v>
      </c>
      <c r="EY103" s="87">
        <f t="shared" si="187"/>
        <v>2182</v>
      </c>
      <c r="EZ103" s="87">
        <f t="shared" si="187"/>
        <v>0</v>
      </c>
      <c r="FA103" s="87">
        <f t="shared" si="187"/>
        <v>0</v>
      </c>
      <c r="FB103" s="87">
        <f t="shared" si="187"/>
        <v>0</v>
      </c>
      <c r="FC103" s="87">
        <f t="shared" si="187"/>
        <v>42057</v>
      </c>
      <c r="FD103" s="87">
        <f t="shared" si="187"/>
        <v>32764</v>
      </c>
      <c r="FE103" s="87">
        <f t="shared" si="187"/>
        <v>9293</v>
      </c>
      <c r="FF103" s="87">
        <f t="shared" si="187"/>
        <v>1892</v>
      </c>
      <c r="FG103" s="87">
        <f t="shared" si="187"/>
        <v>7401</v>
      </c>
      <c r="FH103" s="87">
        <f t="shared" si="187"/>
        <v>0</v>
      </c>
      <c r="FI103" s="87">
        <f t="shared" si="187"/>
        <v>0</v>
      </c>
      <c r="FJ103" s="87">
        <f t="shared" si="187"/>
        <v>0</v>
      </c>
      <c r="FK103" s="87">
        <f t="shared" si="187"/>
        <v>25484</v>
      </c>
      <c r="FL103" s="87">
        <f t="shared" si="187"/>
        <v>18568</v>
      </c>
      <c r="FM103" s="87">
        <f t="shared" si="187"/>
        <v>6916</v>
      </c>
      <c r="FN103" s="87">
        <f t="shared" si="187"/>
        <v>1760</v>
      </c>
      <c r="FO103" s="87">
        <f t="shared" si="187"/>
        <v>5156</v>
      </c>
      <c r="FP103" s="87">
        <f t="shared" si="187"/>
        <v>0</v>
      </c>
    </row>
    <row r="104" spans="1:172" s="13" customFormat="1" ht="24.95" customHeight="1">
      <c r="A104" s="48" t="s">
        <v>222</v>
      </c>
      <c r="B104" s="49" t="s">
        <v>78</v>
      </c>
      <c r="C104" s="50">
        <v>11</v>
      </c>
      <c r="D104" s="41">
        <f t="shared" ref="D104:D139" si="188">BC104+BK104</f>
        <v>9703</v>
      </c>
      <c r="E104" s="41">
        <f t="shared" ref="E104:E139" si="189">BD104+BL104</f>
        <v>7370</v>
      </c>
      <c r="F104" s="41">
        <f t="shared" ref="F104:F139" si="190">BE104+BM104</f>
        <v>2333</v>
      </c>
      <c r="G104" s="41">
        <f t="shared" ref="G104:G139" si="191">BF104+BN104</f>
        <v>536</v>
      </c>
      <c r="H104" s="41">
        <f t="shared" ref="H104:H139" si="192">BG104+BO104</f>
        <v>1797</v>
      </c>
      <c r="I104" s="41">
        <f t="shared" ref="I104:I139" si="193">BH104+BP104</f>
        <v>0</v>
      </c>
      <c r="J104" s="41">
        <f t="shared" ref="J104:J139" si="194">BI104+BQ104</f>
        <v>0</v>
      </c>
      <c r="K104" s="41">
        <f t="shared" ref="K104:K139" si="195">BJ104+BR104</f>
        <v>0</v>
      </c>
      <c r="L104" s="58">
        <f t="shared" si="136"/>
        <v>0</v>
      </c>
      <c r="M104" s="58">
        <f t="shared" si="137"/>
        <v>0</v>
      </c>
      <c r="N104" s="58">
        <f t="shared" si="138"/>
        <v>0</v>
      </c>
      <c r="O104" s="41">
        <f t="shared" si="141"/>
        <v>0</v>
      </c>
      <c r="P104" s="41">
        <f t="shared" si="142"/>
        <v>0</v>
      </c>
      <c r="Q104" s="41">
        <f t="shared" si="143"/>
        <v>0</v>
      </c>
      <c r="R104" s="41">
        <f t="shared" si="144"/>
        <v>0</v>
      </c>
      <c r="S104" s="41">
        <f t="shared" si="145"/>
        <v>0</v>
      </c>
      <c r="T104" s="41">
        <f t="shared" si="146"/>
        <v>0</v>
      </c>
      <c r="U104" s="41">
        <f t="shared" si="147"/>
        <v>0</v>
      </c>
      <c r="V104" s="41">
        <f t="shared" si="148"/>
        <v>0</v>
      </c>
      <c r="W104" s="41">
        <f t="shared" si="177"/>
        <v>0</v>
      </c>
      <c r="X104" s="41">
        <f>SUM(X105:X106)</f>
        <v>0</v>
      </c>
      <c r="Y104" s="41">
        <f t="shared" si="181"/>
        <v>0</v>
      </c>
      <c r="Z104" s="41">
        <f>SUM(Z105:Z106)</f>
        <v>0</v>
      </c>
      <c r="AA104" s="41">
        <f>SUM(AA105:AA106)</f>
        <v>0</v>
      </c>
      <c r="AB104" s="41">
        <f>SUM(AB105:AB106)</f>
        <v>0</v>
      </c>
      <c r="AC104" s="41"/>
      <c r="AD104" s="41"/>
      <c r="AE104" s="41">
        <f t="shared" si="184"/>
        <v>0</v>
      </c>
      <c r="AF104" s="41"/>
      <c r="AG104" s="41">
        <f t="shared" si="185"/>
        <v>0</v>
      </c>
      <c r="AH104" s="41">
        <f>SUM(AH105:AH106)</f>
        <v>0</v>
      </c>
      <c r="AI104" s="41">
        <f>SUM(AI105:AI106)</f>
        <v>0</v>
      </c>
      <c r="AJ104" s="41">
        <f>SUM(AJ105:AJ106)</f>
        <v>0</v>
      </c>
      <c r="AK104" s="41"/>
      <c r="AL104" s="41"/>
      <c r="AM104" s="41">
        <f t="shared" si="178"/>
        <v>2799</v>
      </c>
      <c r="AN104" s="41">
        <f>SUM(AN105:AN106)</f>
        <v>2133</v>
      </c>
      <c r="AO104" s="41">
        <f t="shared" si="182"/>
        <v>666</v>
      </c>
      <c r="AP104" s="41">
        <f>SUM(AP105:AP106)</f>
        <v>132</v>
      </c>
      <c r="AQ104" s="41">
        <f>SUM(AQ105:AQ106)</f>
        <v>534</v>
      </c>
      <c r="AR104" s="41">
        <f>SUM(AR105:AR106)</f>
        <v>0</v>
      </c>
      <c r="AS104" s="41"/>
      <c r="AT104" s="41"/>
      <c r="AU104" s="41">
        <v>2533</v>
      </c>
      <c r="AV104" s="41">
        <v>2049</v>
      </c>
      <c r="AW104" s="41">
        <v>484</v>
      </c>
      <c r="AX104" s="41">
        <v>106</v>
      </c>
      <c r="AY104" s="41">
        <v>378</v>
      </c>
      <c r="AZ104" s="41">
        <f>SUM(AZ105:AZ106)</f>
        <v>0</v>
      </c>
      <c r="BA104" s="41"/>
      <c r="BB104" s="41"/>
      <c r="BC104" s="41">
        <f t="shared" ref="BC104:BC139" si="196">W104+AE104+AM104+AU104</f>
        <v>5332</v>
      </c>
      <c r="BD104" s="41">
        <f t="shared" ref="BD104:BD139" si="197">X104+AF104+AN104+AV104</f>
        <v>4182</v>
      </c>
      <c r="BE104" s="41">
        <f t="shared" ref="BE104:BE139" si="198">Y104+AG104+AO104+AW104</f>
        <v>1150</v>
      </c>
      <c r="BF104" s="41">
        <f t="shared" ref="BF104:BF139" si="199">Z104+AH104+AP104+AX104</f>
        <v>238</v>
      </c>
      <c r="BG104" s="41">
        <f t="shared" ref="BG104:BG139" si="200">AA104+AI104+AQ104+AY104</f>
        <v>912</v>
      </c>
      <c r="BH104" s="41">
        <f t="shared" ref="BH104:BH139" si="201">AB104+AJ104+AR104+AZ104</f>
        <v>0</v>
      </c>
      <c r="BI104" s="41">
        <f t="shared" ref="BI104:BI139" si="202">AC104+AK104+AS104+BA104</f>
        <v>0</v>
      </c>
      <c r="BJ104" s="41">
        <f t="shared" ref="BJ104:BJ139" si="203">AD104+AL104+AT104+BB104</f>
        <v>0</v>
      </c>
      <c r="BK104" s="41">
        <f t="shared" si="183"/>
        <v>4371</v>
      </c>
      <c r="BL104" s="41">
        <f>SUM(BL105:BL106)</f>
        <v>3188</v>
      </c>
      <c r="BM104" s="41">
        <f>SUM(BM105:BM106)</f>
        <v>1183</v>
      </c>
      <c r="BN104" s="41">
        <f>SUM(BN105:BN106)</f>
        <v>298</v>
      </c>
      <c r="BO104" s="41">
        <f>SUM(BO105:BO106)</f>
        <v>885</v>
      </c>
      <c r="BP104" s="41">
        <f>SUM(BP105:BP106)</f>
        <v>0</v>
      </c>
      <c r="BQ104" s="41"/>
      <c r="BR104" s="41"/>
      <c r="BS104" s="50"/>
      <c r="BT104" s="182"/>
      <c r="BU104" s="200"/>
      <c r="BV104" s="200"/>
      <c r="BW104" s="200"/>
      <c r="BX104" s="200"/>
      <c r="BY104" s="200"/>
      <c r="BZ104" s="200"/>
      <c r="CA104" s="200"/>
      <c r="DB104" s="86">
        <f t="shared" si="134"/>
        <v>7370</v>
      </c>
      <c r="DC104" s="86">
        <f t="shared" si="135"/>
        <v>7370</v>
      </c>
      <c r="DE104" s="88">
        <f t="shared" ref="DE104:DE131" si="204">BD104+BL104</f>
        <v>7370</v>
      </c>
    </row>
    <row r="105" spans="1:172" s="13" customFormat="1" ht="24.95" hidden="1" customHeight="1" outlineLevel="1">
      <c r="A105" s="48" t="s">
        <v>414</v>
      </c>
      <c r="B105" s="49" t="s">
        <v>2905</v>
      </c>
      <c r="C105" s="50"/>
      <c r="D105" s="41">
        <f t="shared" si="188"/>
        <v>5196</v>
      </c>
      <c r="E105" s="41">
        <f t="shared" si="189"/>
        <v>3868</v>
      </c>
      <c r="F105" s="41">
        <f t="shared" si="190"/>
        <v>1328</v>
      </c>
      <c r="G105" s="41">
        <f t="shared" si="191"/>
        <v>298</v>
      </c>
      <c r="H105" s="41">
        <f t="shared" si="192"/>
        <v>1030</v>
      </c>
      <c r="I105" s="41">
        <f t="shared" si="193"/>
        <v>0</v>
      </c>
      <c r="J105" s="41">
        <f t="shared" si="194"/>
        <v>0</v>
      </c>
      <c r="K105" s="41">
        <f t="shared" si="195"/>
        <v>0</v>
      </c>
      <c r="L105" s="58">
        <f t="shared" si="136"/>
        <v>0</v>
      </c>
      <c r="M105" s="58">
        <f t="shared" si="137"/>
        <v>0</v>
      </c>
      <c r="N105" s="58">
        <f t="shared" si="138"/>
        <v>0</v>
      </c>
      <c r="O105" s="41">
        <f t="shared" si="141"/>
        <v>0</v>
      </c>
      <c r="P105" s="41">
        <f t="shared" si="142"/>
        <v>0</v>
      </c>
      <c r="Q105" s="41">
        <f t="shared" si="143"/>
        <v>0</v>
      </c>
      <c r="R105" s="41">
        <f t="shared" si="144"/>
        <v>0</v>
      </c>
      <c r="S105" s="41">
        <f t="shared" si="145"/>
        <v>0</v>
      </c>
      <c r="T105" s="41">
        <f t="shared" si="146"/>
        <v>0</v>
      </c>
      <c r="U105" s="41">
        <f t="shared" si="147"/>
        <v>0</v>
      </c>
      <c r="V105" s="41">
        <f t="shared" si="148"/>
        <v>0</v>
      </c>
      <c r="W105" s="41">
        <f t="shared" si="177"/>
        <v>0</v>
      </c>
      <c r="X105" s="41"/>
      <c r="Y105" s="41">
        <f t="shared" si="181"/>
        <v>0</v>
      </c>
      <c r="Z105" s="41"/>
      <c r="AA105" s="41"/>
      <c r="AB105" s="41"/>
      <c r="AC105" s="41"/>
      <c r="AD105" s="41"/>
      <c r="AE105" s="41">
        <f t="shared" si="184"/>
        <v>0</v>
      </c>
      <c r="AF105" s="41"/>
      <c r="AG105" s="41">
        <f t="shared" si="185"/>
        <v>0</v>
      </c>
      <c r="AH105" s="41"/>
      <c r="AI105" s="41"/>
      <c r="AJ105" s="41"/>
      <c r="AK105" s="41"/>
      <c r="AL105" s="41"/>
      <c r="AM105" s="41">
        <f t="shared" si="178"/>
        <v>2029</v>
      </c>
      <c r="AN105" s="41">
        <v>1550</v>
      </c>
      <c r="AO105" s="41">
        <f t="shared" si="182"/>
        <v>479</v>
      </c>
      <c r="AP105" s="41">
        <v>92</v>
      </c>
      <c r="AQ105" s="41">
        <v>387</v>
      </c>
      <c r="AR105" s="41"/>
      <c r="AS105" s="41"/>
      <c r="AT105" s="41"/>
      <c r="AU105" s="41">
        <f>SUM(AV105:AW105)</f>
        <v>0</v>
      </c>
      <c r="AV105" s="41"/>
      <c r="AW105" s="41"/>
      <c r="AX105" s="41"/>
      <c r="AY105" s="41"/>
      <c r="AZ105" s="41"/>
      <c r="BA105" s="41"/>
      <c r="BB105" s="41"/>
      <c r="BC105" s="41">
        <f t="shared" si="196"/>
        <v>2029</v>
      </c>
      <c r="BD105" s="41">
        <f t="shared" si="197"/>
        <v>1550</v>
      </c>
      <c r="BE105" s="41">
        <f t="shared" si="198"/>
        <v>479</v>
      </c>
      <c r="BF105" s="41">
        <f t="shared" si="199"/>
        <v>92</v>
      </c>
      <c r="BG105" s="41">
        <f t="shared" si="200"/>
        <v>387</v>
      </c>
      <c r="BH105" s="41">
        <f t="shared" si="201"/>
        <v>0</v>
      </c>
      <c r="BI105" s="41">
        <f t="shared" si="202"/>
        <v>0</v>
      </c>
      <c r="BJ105" s="41">
        <f t="shared" si="203"/>
        <v>0</v>
      </c>
      <c r="BK105" s="41">
        <f t="shared" si="183"/>
        <v>3167</v>
      </c>
      <c r="BL105" s="41">
        <v>2318</v>
      </c>
      <c r="BM105" s="41">
        <f>SUM(BN105:BR105)</f>
        <v>849</v>
      </c>
      <c r="BN105" s="41">
        <v>206</v>
      </c>
      <c r="BO105" s="41">
        <v>643</v>
      </c>
      <c r="BP105" s="41"/>
      <c r="BQ105" s="41"/>
      <c r="BR105" s="41"/>
      <c r="BS105" s="50"/>
      <c r="BT105" s="182"/>
      <c r="BU105" s="200"/>
      <c r="BV105" s="200"/>
      <c r="BW105" s="200"/>
      <c r="BX105" s="200"/>
      <c r="BY105" s="200"/>
      <c r="BZ105" s="200"/>
      <c r="CA105" s="200"/>
      <c r="DB105" s="86">
        <f t="shared" si="134"/>
        <v>3868</v>
      </c>
      <c r="DC105" s="86">
        <f t="shared" si="135"/>
        <v>3868</v>
      </c>
      <c r="DE105" s="88">
        <f t="shared" si="204"/>
        <v>3868</v>
      </c>
    </row>
    <row r="106" spans="1:172" s="13" customFormat="1" ht="24.95" hidden="1" customHeight="1" outlineLevel="1">
      <c r="A106" s="48" t="s">
        <v>414</v>
      </c>
      <c r="B106" s="49" t="s">
        <v>2937</v>
      </c>
      <c r="C106" s="50"/>
      <c r="D106" s="41">
        <f t="shared" si="188"/>
        <v>1974</v>
      </c>
      <c r="E106" s="41">
        <f t="shared" si="189"/>
        <v>1453</v>
      </c>
      <c r="F106" s="41">
        <f t="shared" si="190"/>
        <v>521</v>
      </c>
      <c r="G106" s="41">
        <f t="shared" si="191"/>
        <v>132</v>
      </c>
      <c r="H106" s="41">
        <f t="shared" si="192"/>
        <v>389</v>
      </c>
      <c r="I106" s="41">
        <f t="shared" si="193"/>
        <v>0</v>
      </c>
      <c r="J106" s="41">
        <f t="shared" si="194"/>
        <v>0</v>
      </c>
      <c r="K106" s="41">
        <f t="shared" si="195"/>
        <v>0</v>
      </c>
      <c r="L106" s="58">
        <f t="shared" si="136"/>
        <v>0</v>
      </c>
      <c r="M106" s="58">
        <f t="shared" si="137"/>
        <v>0</v>
      </c>
      <c r="N106" s="58">
        <f t="shared" si="138"/>
        <v>0</v>
      </c>
      <c r="O106" s="41">
        <f t="shared" si="141"/>
        <v>0</v>
      </c>
      <c r="P106" s="41">
        <f t="shared" si="142"/>
        <v>0</v>
      </c>
      <c r="Q106" s="41">
        <f t="shared" si="143"/>
        <v>0</v>
      </c>
      <c r="R106" s="41">
        <f t="shared" si="144"/>
        <v>0</v>
      </c>
      <c r="S106" s="41">
        <f t="shared" si="145"/>
        <v>0</v>
      </c>
      <c r="T106" s="41">
        <f t="shared" si="146"/>
        <v>0</v>
      </c>
      <c r="U106" s="41">
        <f t="shared" si="147"/>
        <v>0</v>
      </c>
      <c r="V106" s="41">
        <f t="shared" si="148"/>
        <v>0</v>
      </c>
      <c r="W106" s="41">
        <f t="shared" si="177"/>
        <v>0</v>
      </c>
      <c r="X106" s="41"/>
      <c r="Y106" s="41">
        <f t="shared" si="181"/>
        <v>0</v>
      </c>
      <c r="Z106" s="41"/>
      <c r="AA106" s="41"/>
      <c r="AB106" s="41"/>
      <c r="AC106" s="41"/>
      <c r="AD106" s="41"/>
      <c r="AE106" s="41">
        <f t="shared" si="184"/>
        <v>0</v>
      </c>
      <c r="AF106" s="41"/>
      <c r="AG106" s="41">
        <f t="shared" si="185"/>
        <v>0</v>
      </c>
      <c r="AH106" s="41"/>
      <c r="AI106" s="41"/>
      <c r="AJ106" s="41"/>
      <c r="AK106" s="41"/>
      <c r="AL106" s="41"/>
      <c r="AM106" s="41">
        <f t="shared" si="178"/>
        <v>770</v>
      </c>
      <c r="AN106" s="41">
        <v>583</v>
      </c>
      <c r="AO106" s="41">
        <f t="shared" si="182"/>
        <v>187</v>
      </c>
      <c r="AP106" s="41">
        <v>40</v>
      </c>
      <c r="AQ106" s="41">
        <v>147</v>
      </c>
      <c r="AR106" s="41"/>
      <c r="AS106" s="41"/>
      <c r="AT106" s="41"/>
      <c r="AU106" s="41">
        <f>SUM(AV106:AW106)</f>
        <v>0</v>
      </c>
      <c r="AV106" s="41"/>
      <c r="AW106" s="41"/>
      <c r="AX106" s="41"/>
      <c r="AY106" s="41"/>
      <c r="AZ106" s="41"/>
      <c r="BA106" s="41"/>
      <c r="BB106" s="41"/>
      <c r="BC106" s="41">
        <f t="shared" si="196"/>
        <v>770</v>
      </c>
      <c r="BD106" s="41">
        <f t="shared" si="197"/>
        <v>583</v>
      </c>
      <c r="BE106" s="41">
        <f t="shared" si="198"/>
        <v>187</v>
      </c>
      <c r="BF106" s="41">
        <f t="shared" si="199"/>
        <v>40</v>
      </c>
      <c r="BG106" s="41">
        <f t="shared" si="200"/>
        <v>147</v>
      </c>
      <c r="BH106" s="41">
        <f t="shared" si="201"/>
        <v>0</v>
      </c>
      <c r="BI106" s="41">
        <f t="shared" si="202"/>
        <v>0</v>
      </c>
      <c r="BJ106" s="41">
        <f t="shared" si="203"/>
        <v>0</v>
      </c>
      <c r="BK106" s="41">
        <f t="shared" si="183"/>
        <v>1204</v>
      </c>
      <c r="BL106" s="41">
        <v>870</v>
      </c>
      <c r="BM106" s="41">
        <f>SUM(BN106:BR106)</f>
        <v>334</v>
      </c>
      <c r="BN106" s="41">
        <v>92</v>
      </c>
      <c r="BO106" s="41">
        <v>242</v>
      </c>
      <c r="BP106" s="41"/>
      <c r="BQ106" s="41"/>
      <c r="BR106" s="41"/>
      <c r="BS106" s="50"/>
      <c r="BT106" s="182"/>
      <c r="BU106" s="200"/>
      <c r="BV106" s="200"/>
      <c r="BW106" s="200"/>
      <c r="BX106" s="200"/>
      <c r="BY106" s="200"/>
      <c r="BZ106" s="200"/>
      <c r="CA106" s="200"/>
      <c r="DB106" s="86">
        <f t="shared" si="134"/>
        <v>1453</v>
      </c>
      <c r="DC106" s="86">
        <f t="shared" si="135"/>
        <v>1453</v>
      </c>
      <c r="DE106" s="88">
        <f t="shared" si="204"/>
        <v>1453</v>
      </c>
    </row>
    <row r="107" spans="1:172" s="13" customFormat="1" ht="24.95" customHeight="1" collapsed="1">
      <c r="A107" s="48" t="s">
        <v>222</v>
      </c>
      <c r="B107" s="49" t="s">
        <v>38</v>
      </c>
      <c r="C107" s="50">
        <v>8</v>
      </c>
      <c r="D107" s="41">
        <f t="shared" si="188"/>
        <v>7983</v>
      </c>
      <c r="E107" s="41">
        <f t="shared" si="189"/>
        <v>6072</v>
      </c>
      <c r="F107" s="41">
        <f t="shared" si="190"/>
        <v>1911</v>
      </c>
      <c r="G107" s="41">
        <f t="shared" si="191"/>
        <v>429</v>
      </c>
      <c r="H107" s="41">
        <f t="shared" si="192"/>
        <v>1482</v>
      </c>
      <c r="I107" s="41">
        <f t="shared" si="193"/>
        <v>0</v>
      </c>
      <c r="J107" s="41">
        <f t="shared" si="194"/>
        <v>0</v>
      </c>
      <c r="K107" s="41">
        <f t="shared" si="195"/>
        <v>0</v>
      </c>
      <c r="L107" s="58">
        <f t="shared" si="136"/>
        <v>992</v>
      </c>
      <c r="M107" s="58">
        <f t="shared" si="137"/>
        <v>756</v>
      </c>
      <c r="N107" s="58">
        <f t="shared" si="138"/>
        <v>236</v>
      </c>
      <c r="O107" s="41">
        <f t="shared" si="141"/>
        <v>992</v>
      </c>
      <c r="P107" s="41">
        <f t="shared" si="142"/>
        <v>756</v>
      </c>
      <c r="Q107" s="41">
        <f t="shared" si="143"/>
        <v>236</v>
      </c>
      <c r="R107" s="41">
        <f t="shared" si="144"/>
        <v>47</v>
      </c>
      <c r="S107" s="41">
        <f t="shared" si="145"/>
        <v>189</v>
      </c>
      <c r="T107" s="41">
        <f t="shared" si="146"/>
        <v>0</v>
      </c>
      <c r="U107" s="41">
        <f t="shared" si="147"/>
        <v>0</v>
      </c>
      <c r="V107" s="41">
        <f t="shared" si="148"/>
        <v>0</v>
      </c>
      <c r="W107" s="41">
        <f t="shared" si="177"/>
        <v>992</v>
      </c>
      <c r="X107" s="41">
        <f>SUM(X108:X110)</f>
        <v>756</v>
      </c>
      <c r="Y107" s="41">
        <f t="shared" si="181"/>
        <v>236</v>
      </c>
      <c r="Z107" s="41">
        <f>SUM(Z108:Z110)</f>
        <v>47</v>
      </c>
      <c r="AA107" s="41">
        <f>SUM(AA108:AA110)</f>
        <v>189</v>
      </c>
      <c r="AB107" s="41">
        <f>SUM(AB108:AB110)</f>
        <v>0</v>
      </c>
      <c r="AC107" s="41"/>
      <c r="AD107" s="41"/>
      <c r="AE107" s="41">
        <f t="shared" si="184"/>
        <v>0</v>
      </c>
      <c r="AF107" s="41"/>
      <c r="AG107" s="41">
        <f t="shared" si="185"/>
        <v>0</v>
      </c>
      <c r="AH107" s="41"/>
      <c r="AI107" s="41"/>
      <c r="AJ107" s="41">
        <f>SUM(AJ108:AJ110)</f>
        <v>0</v>
      </c>
      <c r="AK107" s="41"/>
      <c r="AL107" s="41"/>
      <c r="AM107" s="41">
        <f t="shared" si="178"/>
        <v>2016</v>
      </c>
      <c r="AN107" s="41">
        <f>SUM(AN108:AN110)</f>
        <v>1536</v>
      </c>
      <c r="AO107" s="41">
        <f t="shared" si="182"/>
        <v>480</v>
      </c>
      <c r="AP107" s="41">
        <f>SUM(AP108:AP110)</f>
        <v>91</v>
      </c>
      <c r="AQ107" s="41">
        <f>SUM(AQ108:AQ110)</f>
        <v>389</v>
      </c>
      <c r="AR107" s="41">
        <f>SUM(AR108:AR110)</f>
        <v>0</v>
      </c>
      <c r="AS107" s="41"/>
      <c r="AT107" s="41"/>
      <c r="AU107" s="41">
        <v>1818</v>
      </c>
      <c r="AV107" s="41">
        <v>1478</v>
      </c>
      <c r="AW107" s="41">
        <v>340</v>
      </c>
      <c r="AX107" s="41">
        <v>73</v>
      </c>
      <c r="AY107" s="41">
        <v>267</v>
      </c>
      <c r="AZ107" s="41">
        <f>SUM(AZ108:AZ110)</f>
        <v>0</v>
      </c>
      <c r="BA107" s="41"/>
      <c r="BB107" s="41"/>
      <c r="BC107" s="41">
        <f t="shared" si="196"/>
        <v>4826</v>
      </c>
      <c r="BD107" s="41">
        <f t="shared" si="197"/>
        <v>3770</v>
      </c>
      <c r="BE107" s="41">
        <f t="shared" si="198"/>
        <v>1056</v>
      </c>
      <c r="BF107" s="41">
        <f t="shared" si="199"/>
        <v>211</v>
      </c>
      <c r="BG107" s="41">
        <f t="shared" si="200"/>
        <v>845</v>
      </c>
      <c r="BH107" s="41">
        <f t="shared" si="201"/>
        <v>0</v>
      </c>
      <c r="BI107" s="41">
        <f t="shared" si="202"/>
        <v>0</v>
      </c>
      <c r="BJ107" s="41">
        <f t="shared" si="203"/>
        <v>0</v>
      </c>
      <c r="BK107" s="41">
        <f t="shared" si="183"/>
        <v>3157</v>
      </c>
      <c r="BL107" s="41">
        <f>SUM(BL108:BL110)</f>
        <v>2302</v>
      </c>
      <c r="BM107" s="41">
        <f>SUM(BM108:BM110)</f>
        <v>855</v>
      </c>
      <c r="BN107" s="41">
        <f>SUM(BN108:BN110)</f>
        <v>218</v>
      </c>
      <c r="BO107" s="41">
        <f>SUM(BO108:BO110)</f>
        <v>637</v>
      </c>
      <c r="BP107" s="41">
        <f>SUM(BP108:BP110)</f>
        <v>0</v>
      </c>
      <c r="BQ107" s="41"/>
      <c r="BR107" s="41"/>
      <c r="BS107" s="50"/>
      <c r="BT107" s="182"/>
      <c r="BU107" s="200"/>
      <c r="BV107" s="200"/>
      <c r="BW107" s="200"/>
      <c r="BX107" s="200"/>
      <c r="BY107" s="200"/>
      <c r="BZ107" s="200"/>
      <c r="CA107" s="200"/>
      <c r="DB107" s="86">
        <f t="shared" ref="DB107:DB140" si="205">P107+AN107+AV107+BL107</f>
        <v>6072</v>
      </c>
      <c r="DC107" s="86">
        <f t="shared" ref="DC107:DC140" si="206">BD107+BL107</f>
        <v>6072</v>
      </c>
      <c r="DE107" s="88">
        <f t="shared" si="204"/>
        <v>6072</v>
      </c>
    </row>
    <row r="108" spans="1:172" s="13" customFormat="1" ht="24.95" hidden="1" customHeight="1" outlineLevel="1">
      <c r="A108" s="48" t="s">
        <v>414</v>
      </c>
      <c r="B108" s="49" t="s">
        <v>2386</v>
      </c>
      <c r="C108" s="50"/>
      <c r="D108" s="41">
        <f t="shared" si="188"/>
        <v>2282</v>
      </c>
      <c r="E108" s="41">
        <f t="shared" si="189"/>
        <v>1714</v>
      </c>
      <c r="F108" s="41">
        <f t="shared" si="190"/>
        <v>568</v>
      </c>
      <c r="G108" s="41">
        <f t="shared" si="191"/>
        <v>124</v>
      </c>
      <c r="H108" s="41">
        <f t="shared" si="192"/>
        <v>444</v>
      </c>
      <c r="I108" s="41">
        <f t="shared" si="193"/>
        <v>0</v>
      </c>
      <c r="J108" s="41">
        <f t="shared" si="194"/>
        <v>0</v>
      </c>
      <c r="K108" s="41">
        <f t="shared" si="195"/>
        <v>0</v>
      </c>
      <c r="L108" s="58">
        <f t="shared" si="136"/>
        <v>992</v>
      </c>
      <c r="M108" s="58">
        <f t="shared" si="137"/>
        <v>756</v>
      </c>
      <c r="N108" s="58">
        <f t="shared" si="138"/>
        <v>236</v>
      </c>
      <c r="O108" s="41">
        <f t="shared" si="141"/>
        <v>992</v>
      </c>
      <c r="P108" s="41">
        <f t="shared" si="142"/>
        <v>756</v>
      </c>
      <c r="Q108" s="41">
        <f t="shared" si="143"/>
        <v>236</v>
      </c>
      <c r="R108" s="41">
        <f t="shared" si="144"/>
        <v>47</v>
      </c>
      <c r="S108" s="41">
        <f t="shared" si="145"/>
        <v>189</v>
      </c>
      <c r="T108" s="41">
        <f t="shared" si="146"/>
        <v>0</v>
      </c>
      <c r="U108" s="41">
        <f t="shared" si="147"/>
        <v>0</v>
      </c>
      <c r="V108" s="41">
        <f t="shared" si="148"/>
        <v>0</v>
      </c>
      <c r="W108" s="41">
        <f t="shared" si="177"/>
        <v>992</v>
      </c>
      <c r="X108" s="41">
        <v>756</v>
      </c>
      <c r="Y108" s="41">
        <f t="shared" si="181"/>
        <v>236</v>
      </c>
      <c r="Z108" s="41">
        <v>47</v>
      </c>
      <c r="AA108" s="41">
        <v>189</v>
      </c>
      <c r="AB108" s="41"/>
      <c r="AC108" s="41"/>
      <c r="AD108" s="41"/>
      <c r="AE108" s="41">
        <f t="shared" si="184"/>
        <v>0</v>
      </c>
      <c r="AF108" s="41"/>
      <c r="AG108" s="41">
        <f t="shared" si="185"/>
        <v>0</v>
      </c>
      <c r="AH108" s="41"/>
      <c r="AI108" s="41"/>
      <c r="AJ108" s="41"/>
      <c r="AK108" s="41"/>
      <c r="AL108" s="41"/>
      <c r="AM108" s="41">
        <f t="shared" si="178"/>
        <v>503</v>
      </c>
      <c r="AN108" s="41">
        <v>384</v>
      </c>
      <c r="AO108" s="41">
        <f t="shared" si="182"/>
        <v>119</v>
      </c>
      <c r="AP108" s="41">
        <v>23</v>
      </c>
      <c r="AQ108" s="41">
        <v>96</v>
      </c>
      <c r="AR108" s="41"/>
      <c r="AS108" s="41"/>
      <c r="AT108" s="41"/>
      <c r="AU108" s="41">
        <f>SUM(AV108:AW108)</f>
        <v>0</v>
      </c>
      <c r="AV108" s="41"/>
      <c r="AW108" s="41"/>
      <c r="AX108" s="41"/>
      <c r="AY108" s="41"/>
      <c r="AZ108" s="41"/>
      <c r="BA108" s="41"/>
      <c r="BB108" s="41"/>
      <c r="BC108" s="41">
        <f t="shared" si="196"/>
        <v>1495</v>
      </c>
      <c r="BD108" s="41">
        <f t="shared" si="197"/>
        <v>1140</v>
      </c>
      <c r="BE108" s="41">
        <f t="shared" si="198"/>
        <v>355</v>
      </c>
      <c r="BF108" s="41">
        <f t="shared" si="199"/>
        <v>70</v>
      </c>
      <c r="BG108" s="41">
        <f t="shared" si="200"/>
        <v>285</v>
      </c>
      <c r="BH108" s="41">
        <f t="shared" si="201"/>
        <v>0</v>
      </c>
      <c r="BI108" s="41">
        <f t="shared" si="202"/>
        <v>0</v>
      </c>
      <c r="BJ108" s="41">
        <f t="shared" si="203"/>
        <v>0</v>
      </c>
      <c r="BK108" s="41">
        <f t="shared" si="183"/>
        <v>787</v>
      </c>
      <c r="BL108" s="41">
        <v>574</v>
      </c>
      <c r="BM108" s="41">
        <f>SUM(BN108:BR108)</f>
        <v>213</v>
      </c>
      <c r="BN108" s="41">
        <v>54</v>
      </c>
      <c r="BO108" s="41">
        <v>159</v>
      </c>
      <c r="BP108" s="41"/>
      <c r="BQ108" s="41"/>
      <c r="BR108" s="41"/>
      <c r="BS108" s="50"/>
      <c r="BT108" s="182"/>
      <c r="BU108" s="200"/>
      <c r="BV108" s="200"/>
      <c r="BW108" s="200"/>
      <c r="BX108" s="200"/>
      <c r="BY108" s="200"/>
      <c r="BZ108" s="200"/>
      <c r="CA108" s="200"/>
      <c r="DB108" s="86">
        <f t="shared" si="205"/>
        <v>1714</v>
      </c>
      <c r="DC108" s="86">
        <f t="shared" si="206"/>
        <v>1714</v>
      </c>
      <c r="DE108" s="88">
        <f t="shared" si="204"/>
        <v>1714</v>
      </c>
    </row>
    <row r="109" spans="1:172" s="13" customFormat="1" ht="24.95" hidden="1" customHeight="1" outlineLevel="1">
      <c r="A109" s="48" t="s">
        <v>414</v>
      </c>
      <c r="B109" s="49" t="s">
        <v>2938</v>
      </c>
      <c r="C109" s="50"/>
      <c r="D109" s="41">
        <f t="shared" si="188"/>
        <v>661</v>
      </c>
      <c r="E109" s="41">
        <f t="shared" si="189"/>
        <v>484</v>
      </c>
      <c r="F109" s="41">
        <f t="shared" si="190"/>
        <v>177</v>
      </c>
      <c r="G109" s="41">
        <f t="shared" si="191"/>
        <v>45</v>
      </c>
      <c r="H109" s="41">
        <f t="shared" si="192"/>
        <v>132</v>
      </c>
      <c r="I109" s="41">
        <f t="shared" si="193"/>
        <v>0</v>
      </c>
      <c r="J109" s="41">
        <f t="shared" si="194"/>
        <v>0</v>
      </c>
      <c r="K109" s="41">
        <f t="shared" si="195"/>
        <v>0</v>
      </c>
      <c r="L109" s="58">
        <f t="shared" si="136"/>
        <v>0</v>
      </c>
      <c r="M109" s="58">
        <f t="shared" si="137"/>
        <v>0</v>
      </c>
      <c r="N109" s="58">
        <f t="shared" si="138"/>
        <v>0</v>
      </c>
      <c r="O109" s="41">
        <f t="shared" si="141"/>
        <v>0</v>
      </c>
      <c r="P109" s="41">
        <f t="shared" si="142"/>
        <v>0</v>
      </c>
      <c r="Q109" s="41">
        <f t="shared" si="143"/>
        <v>0</v>
      </c>
      <c r="R109" s="41">
        <f t="shared" si="144"/>
        <v>0</v>
      </c>
      <c r="S109" s="41">
        <f t="shared" si="145"/>
        <v>0</v>
      </c>
      <c r="T109" s="41">
        <f t="shared" si="146"/>
        <v>0</v>
      </c>
      <c r="U109" s="41">
        <f t="shared" si="147"/>
        <v>0</v>
      </c>
      <c r="V109" s="41">
        <f t="shared" si="148"/>
        <v>0</v>
      </c>
      <c r="W109" s="41">
        <f t="shared" si="177"/>
        <v>0</v>
      </c>
      <c r="X109" s="41"/>
      <c r="Y109" s="41">
        <f t="shared" si="181"/>
        <v>0</v>
      </c>
      <c r="Z109" s="41"/>
      <c r="AA109" s="41"/>
      <c r="AB109" s="41"/>
      <c r="AC109" s="41"/>
      <c r="AD109" s="41"/>
      <c r="AE109" s="41">
        <f t="shared" si="184"/>
        <v>0</v>
      </c>
      <c r="AF109" s="41"/>
      <c r="AG109" s="41">
        <f t="shared" si="185"/>
        <v>0</v>
      </c>
      <c r="AH109" s="41"/>
      <c r="AI109" s="41"/>
      <c r="AJ109" s="41"/>
      <c r="AK109" s="41"/>
      <c r="AL109" s="41"/>
      <c r="AM109" s="41">
        <f t="shared" si="178"/>
        <v>257</v>
      </c>
      <c r="AN109" s="41">
        <v>192</v>
      </c>
      <c r="AO109" s="41">
        <f t="shared" si="182"/>
        <v>65</v>
      </c>
      <c r="AP109" s="41">
        <v>13</v>
      </c>
      <c r="AQ109" s="41">
        <v>52</v>
      </c>
      <c r="AR109" s="41"/>
      <c r="AS109" s="41"/>
      <c r="AT109" s="41"/>
      <c r="AU109" s="41">
        <f>SUM(AV109:AW109)</f>
        <v>0</v>
      </c>
      <c r="AV109" s="41"/>
      <c r="AW109" s="41"/>
      <c r="AX109" s="41"/>
      <c r="AY109" s="41"/>
      <c r="AZ109" s="41"/>
      <c r="BA109" s="41"/>
      <c r="BB109" s="41"/>
      <c r="BC109" s="41">
        <f t="shared" si="196"/>
        <v>257</v>
      </c>
      <c r="BD109" s="41">
        <f t="shared" si="197"/>
        <v>192</v>
      </c>
      <c r="BE109" s="41">
        <f t="shared" si="198"/>
        <v>65</v>
      </c>
      <c r="BF109" s="41">
        <f t="shared" si="199"/>
        <v>13</v>
      </c>
      <c r="BG109" s="41">
        <f t="shared" si="200"/>
        <v>52</v>
      </c>
      <c r="BH109" s="41">
        <f t="shared" si="201"/>
        <v>0</v>
      </c>
      <c r="BI109" s="41">
        <f t="shared" si="202"/>
        <v>0</v>
      </c>
      <c r="BJ109" s="41">
        <f t="shared" si="203"/>
        <v>0</v>
      </c>
      <c r="BK109" s="41">
        <f t="shared" si="183"/>
        <v>404</v>
      </c>
      <c r="BL109" s="41">
        <v>292</v>
      </c>
      <c r="BM109" s="41">
        <f>SUM(BN109:BR109)</f>
        <v>112</v>
      </c>
      <c r="BN109" s="41">
        <v>32</v>
      </c>
      <c r="BO109" s="41">
        <v>80</v>
      </c>
      <c r="BP109" s="41"/>
      <c r="BQ109" s="41"/>
      <c r="BR109" s="41"/>
      <c r="BS109" s="50"/>
      <c r="BT109" s="182"/>
      <c r="BU109" s="200"/>
      <c r="BV109" s="200"/>
      <c r="BW109" s="200"/>
      <c r="BX109" s="200"/>
      <c r="BY109" s="200"/>
      <c r="BZ109" s="200"/>
      <c r="CA109" s="200"/>
      <c r="DB109" s="86">
        <f t="shared" si="205"/>
        <v>484</v>
      </c>
      <c r="DC109" s="86">
        <f t="shared" si="206"/>
        <v>484</v>
      </c>
      <c r="DE109" s="88">
        <f t="shared" si="204"/>
        <v>484</v>
      </c>
    </row>
    <row r="110" spans="1:172" s="13" customFormat="1" ht="24.95" hidden="1" customHeight="1" outlineLevel="1">
      <c r="A110" s="48" t="s">
        <v>414</v>
      </c>
      <c r="B110" s="49" t="s">
        <v>2939</v>
      </c>
      <c r="C110" s="50"/>
      <c r="D110" s="41">
        <f t="shared" si="188"/>
        <v>3222</v>
      </c>
      <c r="E110" s="41">
        <f t="shared" si="189"/>
        <v>2396</v>
      </c>
      <c r="F110" s="41">
        <f t="shared" si="190"/>
        <v>826</v>
      </c>
      <c r="G110" s="41">
        <f t="shared" si="191"/>
        <v>187</v>
      </c>
      <c r="H110" s="41">
        <f t="shared" si="192"/>
        <v>639</v>
      </c>
      <c r="I110" s="41">
        <f t="shared" si="193"/>
        <v>0</v>
      </c>
      <c r="J110" s="41">
        <f t="shared" si="194"/>
        <v>0</v>
      </c>
      <c r="K110" s="41">
        <f t="shared" si="195"/>
        <v>0</v>
      </c>
      <c r="L110" s="58">
        <f t="shared" si="136"/>
        <v>0</v>
      </c>
      <c r="M110" s="58">
        <f t="shared" si="137"/>
        <v>0</v>
      </c>
      <c r="N110" s="58">
        <f t="shared" si="138"/>
        <v>0</v>
      </c>
      <c r="O110" s="41">
        <f t="shared" ref="O110:O140" si="207">W110+AE110</f>
        <v>0</v>
      </c>
      <c r="P110" s="41">
        <f t="shared" ref="P110:P140" si="208">X110+AF110</f>
        <v>0</v>
      </c>
      <c r="Q110" s="41">
        <f t="shared" ref="Q110:Q140" si="209">Y110+AG110</f>
        <v>0</v>
      </c>
      <c r="R110" s="41">
        <f t="shared" ref="R110:R140" si="210">Z110+AH110</f>
        <v>0</v>
      </c>
      <c r="S110" s="41">
        <f t="shared" ref="S110:S140" si="211">AA110+AI110</f>
        <v>0</v>
      </c>
      <c r="T110" s="41">
        <f t="shared" ref="T110:T140" si="212">AB110+AJ110</f>
        <v>0</v>
      </c>
      <c r="U110" s="41">
        <f t="shared" ref="U110:U140" si="213">AC110+AK110</f>
        <v>0</v>
      </c>
      <c r="V110" s="41">
        <f t="shared" ref="V110:V140" si="214">AD110+AL110</f>
        <v>0</v>
      </c>
      <c r="W110" s="41">
        <f t="shared" si="177"/>
        <v>0</v>
      </c>
      <c r="X110" s="41"/>
      <c r="Y110" s="41">
        <f t="shared" si="181"/>
        <v>0</v>
      </c>
      <c r="Z110" s="41"/>
      <c r="AA110" s="41"/>
      <c r="AB110" s="41"/>
      <c r="AC110" s="41"/>
      <c r="AD110" s="41"/>
      <c r="AE110" s="41">
        <f t="shared" si="184"/>
        <v>0</v>
      </c>
      <c r="AF110" s="41"/>
      <c r="AG110" s="41">
        <f t="shared" si="185"/>
        <v>0</v>
      </c>
      <c r="AH110" s="41"/>
      <c r="AI110" s="41"/>
      <c r="AJ110" s="41"/>
      <c r="AK110" s="41"/>
      <c r="AL110" s="41"/>
      <c r="AM110" s="41">
        <f t="shared" si="178"/>
        <v>1256</v>
      </c>
      <c r="AN110" s="41">
        <v>960</v>
      </c>
      <c r="AO110" s="41">
        <f t="shared" si="182"/>
        <v>296</v>
      </c>
      <c r="AP110" s="41">
        <v>55</v>
      </c>
      <c r="AQ110" s="41">
        <v>241</v>
      </c>
      <c r="AR110" s="41"/>
      <c r="AS110" s="41"/>
      <c r="AT110" s="41"/>
      <c r="AU110" s="41">
        <f>SUM(AV110:AW110)</f>
        <v>0</v>
      </c>
      <c r="AV110" s="41"/>
      <c r="AW110" s="41"/>
      <c r="AX110" s="41"/>
      <c r="AY110" s="41"/>
      <c r="AZ110" s="41"/>
      <c r="BA110" s="41"/>
      <c r="BB110" s="41"/>
      <c r="BC110" s="41">
        <f t="shared" si="196"/>
        <v>1256</v>
      </c>
      <c r="BD110" s="41">
        <f t="shared" si="197"/>
        <v>960</v>
      </c>
      <c r="BE110" s="41">
        <f t="shared" si="198"/>
        <v>296</v>
      </c>
      <c r="BF110" s="41">
        <f t="shared" si="199"/>
        <v>55</v>
      </c>
      <c r="BG110" s="41">
        <f t="shared" si="200"/>
        <v>241</v>
      </c>
      <c r="BH110" s="41">
        <f t="shared" si="201"/>
        <v>0</v>
      </c>
      <c r="BI110" s="41">
        <f t="shared" si="202"/>
        <v>0</v>
      </c>
      <c r="BJ110" s="41">
        <f t="shared" si="203"/>
        <v>0</v>
      </c>
      <c r="BK110" s="41">
        <f t="shared" si="183"/>
        <v>1966</v>
      </c>
      <c r="BL110" s="41">
        <v>1436</v>
      </c>
      <c r="BM110" s="41">
        <f>SUM(BN110:BR110)</f>
        <v>530</v>
      </c>
      <c r="BN110" s="41">
        <v>132</v>
      </c>
      <c r="BO110" s="41">
        <v>398</v>
      </c>
      <c r="BP110" s="41"/>
      <c r="BQ110" s="41"/>
      <c r="BR110" s="41"/>
      <c r="BS110" s="50"/>
      <c r="BT110" s="182"/>
      <c r="BU110" s="200"/>
      <c r="BV110" s="200"/>
      <c r="BW110" s="200"/>
      <c r="BX110" s="200"/>
      <c r="BY110" s="200"/>
      <c r="BZ110" s="200"/>
      <c r="CA110" s="200"/>
      <c r="DB110" s="86">
        <f t="shared" si="205"/>
        <v>2396</v>
      </c>
      <c r="DC110" s="86">
        <f t="shared" si="206"/>
        <v>2396</v>
      </c>
      <c r="DE110" s="88">
        <f t="shared" si="204"/>
        <v>2396</v>
      </c>
    </row>
    <row r="111" spans="1:172" s="13" customFormat="1" ht="24.95" customHeight="1" collapsed="1">
      <c r="A111" s="48" t="s">
        <v>222</v>
      </c>
      <c r="B111" s="49" t="s">
        <v>106</v>
      </c>
      <c r="C111" s="50">
        <v>4</v>
      </c>
      <c r="D111" s="41">
        <f t="shared" si="188"/>
        <v>4413</v>
      </c>
      <c r="E111" s="41">
        <f t="shared" si="189"/>
        <v>3353</v>
      </c>
      <c r="F111" s="41">
        <f t="shared" si="190"/>
        <v>1060</v>
      </c>
      <c r="G111" s="41">
        <f t="shared" si="191"/>
        <v>242</v>
      </c>
      <c r="H111" s="41">
        <f t="shared" si="192"/>
        <v>818</v>
      </c>
      <c r="I111" s="41">
        <f t="shared" si="193"/>
        <v>0</v>
      </c>
      <c r="J111" s="41">
        <f t="shared" si="194"/>
        <v>0</v>
      </c>
      <c r="K111" s="41">
        <f t="shared" si="195"/>
        <v>0</v>
      </c>
      <c r="L111" s="58">
        <f t="shared" si="136"/>
        <v>949</v>
      </c>
      <c r="M111" s="58">
        <f t="shared" si="137"/>
        <v>724</v>
      </c>
      <c r="N111" s="58">
        <f t="shared" si="138"/>
        <v>225</v>
      </c>
      <c r="O111" s="41">
        <f t="shared" si="207"/>
        <v>949</v>
      </c>
      <c r="P111" s="41">
        <f t="shared" si="208"/>
        <v>724</v>
      </c>
      <c r="Q111" s="41">
        <f t="shared" si="209"/>
        <v>225</v>
      </c>
      <c r="R111" s="41">
        <f t="shared" si="210"/>
        <v>44</v>
      </c>
      <c r="S111" s="41">
        <f t="shared" si="211"/>
        <v>181</v>
      </c>
      <c r="T111" s="41">
        <f t="shared" si="212"/>
        <v>0</v>
      </c>
      <c r="U111" s="41">
        <f t="shared" si="213"/>
        <v>0</v>
      </c>
      <c r="V111" s="41">
        <f t="shared" si="214"/>
        <v>0</v>
      </c>
      <c r="W111" s="41">
        <f t="shared" si="177"/>
        <v>949</v>
      </c>
      <c r="X111" s="41">
        <f>SUM(X112:X113)</f>
        <v>724</v>
      </c>
      <c r="Y111" s="41">
        <f t="shared" si="181"/>
        <v>225</v>
      </c>
      <c r="Z111" s="41">
        <f>SUM(Z112:Z113)</f>
        <v>44</v>
      </c>
      <c r="AA111" s="41">
        <f>SUM(AA112:AA113)</f>
        <v>181</v>
      </c>
      <c r="AB111" s="41">
        <f>SUM(AB112:AB113)</f>
        <v>0</v>
      </c>
      <c r="AC111" s="41"/>
      <c r="AD111" s="41"/>
      <c r="AE111" s="41">
        <f t="shared" si="184"/>
        <v>0</v>
      </c>
      <c r="AF111" s="41"/>
      <c r="AG111" s="41">
        <f t="shared" si="185"/>
        <v>0</v>
      </c>
      <c r="AH111" s="41"/>
      <c r="AI111" s="41"/>
      <c r="AJ111" s="41">
        <f>SUM(AJ112:AJ113)</f>
        <v>0</v>
      </c>
      <c r="AK111" s="41"/>
      <c r="AL111" s="41"/>
      <c r="AM111" s="41">
        <f t="shared" si="178"/>
        <v>997</v>
      </c>
      <c r="AN111" s="41">
        <f>SUM(AN112:AN113)</f>
        <v>760</v>
      </c>
      <c r="AO111" s="41">
        <f t="shared" si="182"/>
        <v>237</v>
      </c>
      <c r="AP111" s="41">
        <f>SUM(AP112:AP113)</f>
        <v>47</v>
      </c>
      <c r="AQ111" s="41">
        <f>SUM(AQ112:AQ113)</f>
        <v>190</v>
      </c>
      <c r="AR111" s="41">
        <f>SUM(AR112:AR113)</f>
        <v>0</v>
      </c>
      <c r="AS111" s="41"/>
      <c r="AT111" s="41"/>
      <c r="AU111" s="41">
        <v>903</v>
      </c>
      <c r="AV111" s="41">
        <v>731</v>
      </c>
      <c r="AW111" s="41">
        <v>172</v>
      </c>
      <c r="AX111" s="41">
        <v>39</v>
      </c>
      <c r="AY111" s="41">
        <v>133</v>
      </c>
      <c r="AZ111" s="41">
        <f>SUM(AZ112:AZ113)</f>
        <v>0</v>
      </c>
      <c r="BA111" s="41"/>
      <c r="BB111" s="41"/>
      <c r="BC111" s="41">
        <f t="shared" si="196"/>
        <v>2849</v>
      </c>
      <c r="BD111" s="41">
        <f t="shared" si="197"/>
        <v>2215</v>
      </c>
      <c r="BE111" s="41">
        <f t="shared" si="198"/>
        <v>634</v>
      </c>
      <c r="BF111" s="41">
        <f t="shared" si="199"/>
        <v>130</v>
      </c>
      <c r="BG111" s="41">
        <f t="shared" si="200"/>
        <v>504</v>
      </c>
      <c r="BH111" s="41">
        <f t="shared" si="201"/>
        <v>0</v>
      </c>
      <c r="BI111" s="41">
        <f t="shared" si="202"/>
        <v>0</v>
      </c>
      <c r="BJ111" s="41">
        <f t="shared" si="203"/>
        <v>0</v>
      </c>
      <c r="BK111" s="41">
        <f t="shared" si="183"/>
        <v>1564</v>
      </c>
      <c r="BL111" s="41">
        <f>SUM(BL112:BL113)</f>
        <v>1138</v>
      </c>
      <c r="BM111" s="41">
        <f>SUM(BM112:BM113)</f>
        <v>426</v>
      </c>
      <c r="BN111" s="41">
        <f>SUM(BN112:BN113)</f>
        <v>112</v>
      </c>
      <c r="BO111" s="41">
        <f>SUM(BO112:BO113)</f>
        <v>314</v>
      </c>
      <c r="BP111" s="41">
        <f>SUM(BP112:BP113)</f>
        <v>0</v>
      </c>
      <c r="BQ111" s="41"/>
      <c r="BR111" s="41"/>
      <c r="BS111" s="50"/>
      <c r="BT111" s="182"/>
      <c r="BU111" s="200"/>
      <c r="BV111" s="200"/>
      <c r="BW111" s="200"/>
      <c r="BX111" s="200"/>
      <c r="BY111" s="200"/>
      <c r="BZ111" s="200"/>
      <c r="CA111" s="200"/>
      <c r="DB111" s="86">
        <f t="shared" si="205"/>
        <v>3353</v>
      </c>
      <c r="DC111" s="86">
        <f t="shared" si="206"/>
        <v>3353</v>
      </c>
      <c r="DE111" s="88">
        <f t="shared" si="204"/>
        <v>3353</v>
      </c>
    </row>
    <row r="112" spans="1:172" s="13" customFormat="1" ht="24.95" hidden="1" customHeight="1" outlineLevel="1">
      <c r="A112" s="48" t="s">
        <v>414</v>
      </c>
      <c r="B112" s="49" t="s">
        <v>2940</v>
      </c>
      <c r="C112" s="50"/>
      <c r="D112" s="41">
        <f t="shared" si="188"/>
        <v>2575</v>
      </c>
      <c r="E112" s="41">
        <f t="shared" si="189"/>
        <v>1928</v>
      </c>
      <c r="F112" s="41">
        <f t="shared" si="190"/>
        <v>647</v>
      </c>
      <c r="G112" s="41">
        <f t="shared" si="191"/>
        <v>144</v>
      </c>
      <c r="H112" s="41">
        <f t="shared" si="192"/>
        <v>503</v>
      </c>
      <c r="I112" s="41">
        <f t="shared" si="193"/>
        <v>0</v>
      </c>
      <c r="J112" s="41">
        <f t="shared" si="194"/>
        <v>0</v>
      </c>
      <c r="K112" s="41">
        <f t="shared" si="195"/>
        <v>0</v>
      </c>
      <c r="L112" s="58">
        <f t="shared" si="136"/>
        <v>660</v>
      </c>
      <c r="M112" s="58">
        <f t="shared" si="137"/>
        <v>504</v>
      </c>
      <c r="N112" s="58">
        <f t="shared" si="138"/>
        <v>156</v>
      </c>
      <c r="O112" s="41">
        <f t="shared" si="207"/>
        <v>660</v>
      </c>
      <c r="P112" s="41">
        <f t="shared" si="208"/>
        <v>504</v>
      </c>
      <c r="Q112" s="41">
        <f t="shared" si="209"/>
        <v>156</v>
      </c>
      <c r="R112" s="41">
        <f t="shared" si="210"/>
        <v>30</v>
      </c>
      <c r="S112" s="41">
        <f t="shared" si="211"/>
        <v>126</v>
      </c>
      <c r="T112" s="41">
        <f t="shared" si="212"/>
        <v>0</v>
      </c>
      <c r="U112" s="41">
        <f t="shared" si="213"/>
        <v>0</v>
      </c>
      <c r="V112" s="41">
        <f t="shared" si="214"/>
        <v>0</v>
      </c>
      <c r="W112" s="41">
        <f t="shared" si="177"/>
        <v>660</v>
      </c>
      <c r="X112" s="41">
        <v>504</v>
      </c>
      <c r="Y112" s="41">
        <f t="shared" si="181"/>
        <v>156</v>
      </c>
      <c r="Z112" s="41">
        <v>30</v>
      </c>
      <c r="AA112" s="41">
        <v>126</v>
      </c>
      <c r="AB112" s="41"/>
      <c r="AC112" s="41"/>
      <c r="AD112" s="41"/>
      <c r="AE112" s="41">
        <f t="shared" si="184"/>
        <v>0</v>
      </c>
      <c r="AF112" s="41"/>
      <c r="AG112" s="41">
        <f t="shared" si="185"/>
        <v>0</v>
      </c>
      <c r="AH112" s="41"/>
      <c r="AI112" s="41"/>
      <c r="AJ112" s="41"/>
      <c r="AK112" s="41"/>
      <c r="AL112" s="41"/>
      <c r="AM112" s="41">
        <f t="shared" si="178"/>
        <v>746</v>
      </c>
      <c r="AN112" s="41">
        <v>570</v>
      </c>
      <c r="AO112" s="41">
        <f t="shared" si="182"/>
        <v>176</v>
      </c>
      <c r="AP112" s="41">
        <v>34</v>
      </c>
      <c r="AQ112" s="41">
        <v>142</v>
      </c>
      <c r="AR112" s="41"/>
      <c r="AS112" s="41"/>
      <c r="AT112" s="41"/>
      <c r="AU112" s="41">
        <f>SUM(AV112:AW112)</f>
        <v>0</v>
      </c>
      <c r="AV112" s="41"/>
      <c r="AW112" s="41"/>
      <c r="AX112" s="41"/>
      <c r="AY112" s="41"/>
      <c r="AZ112" s="41"/>
      <c r="BA112" s="41"/>
      <c r="BB112" s="41"/>
      <c r="BC112" s="41">
        <f t="shared" si="196"/>
        <v>1406</v>
      </c>
      <c r="BD112" s="41">
        <f t="shared" si="197"/>
        <v>1074</v>
      </c>
      <c r="BE112" s="41">
        <f t="shared" si="198"/>
        <v>332</v>
      </c>
      <c r="BF112" s="41">
        <f t="shared" si="199"/>
        <v>64</v>
      </c>
      <c r="BG112" s="41">
        <f t="shared" si="200"/>
        <v>268</v>
      </c>
      <c r="BH112" s="41">
        <f t="shared" si="201"/>
        <v>0</v>
      </c>
      <c r="BI112" s="41">
        <f t="shared" si="202"/>
        <v>0</v>
      </c>
      <c r="BJ112" s="41">
        <f t="shared" si="203"/>
        <v>0</v>
      </c>
      <c r="BK112" s="41">
        <f t="shared" si="183"/>
        <v>1169</v>
      </c>
      <c r="BL112" s="41">
        <v>854</v>
      </c>
      <c r="BM112" s="41">
        <f t="shared" ref="BM112:BM118" si="215">SUM(BN112:BR112)</f>
        <v>315</v>
      </c>
      <c r="BN112" s="41">
        <v>80</v>
      </c>
      <c r="BO112" s="41">
        <v>235</v>
      </c>
      <c r="BP112" s="41"/>
      <c r="BQ112" s="41"/>
      <c r="BR112" s="41"/>
      <c r="BS112" s="50"/>
      <c r="BT112" s="182"/>
      <c r="BU112" s="200"/>
      <c r="BV112" s="200"/>
      <c r="BW112" s="200"/>
      <c r="BX112" s="200"/>
      <c r="BY112" s="200"/>
      <c r="BZ112" s="200"/>
      <c r="CA112" s="200"/>
      <c r="DB112" s="86">
        <f t="shared" si="205"/>
        <v>1928</v>
      </c>
      <c r="DC112" s="86">
        <f t="shared" si="206"/>
        <v>1928</v>
      </c>
      <c r="DE112" s="88">
        <f t="shared" si="204"/>
        <v>1928</v>
      </c>
    </row>
    <row r="113" spans="1:109" s="13" customFormat="1" ht="24.95" hidden="1" customHeight="1" outlineLevel="1">
      <c r="A113" s="48" t="s">
        <v>414</v>
      </c>
      <c r="B113" s="49" t="s">
        <v>2941</v>
      </c>
      <c r="C113" s="50"/>
      <c r="D113" s="41">
        <f t="shared" si="188"/>
        <v>935</v>
      </c>
      <c r="E113" s="41">
        <f t="shared" si="189"/>
        <v>694</v>
      </c>
      <c r="F113" s="41">
        <f t="shared" si="190"/>
        <v>241</v>
      </c>
      <c r="G113" s="41">
        <f t="shared" si="191"/>
        <v>59</v>
      </c>
      <c r="H113" s="41">
        <f t="shared" si="192"/>
        <v>182</v>
      </c>
      <c r="I113" s="41">
        <f t="shared" si="193"/>
        <v>0</v>
      </c>
      <c r="J113" s="41">
        <f t="shared" si="194"/>
        <v>0</v>
      </c>
      <c r="K113" s="41">
        <f t="shared" si="195"/>
        <v>0</v>
      </c>
      <c r="L113" s="58">
        <f t="shared" si="136"/>
        <v>289</v>
      </c>
      <c r="M113" s="58">
        <f t="shared" si="137"/>
        <v>220</v>
      </c>
      <c r="N113" s="58">
        <f t="shared" si="138"/>
        <v>69</v>
      </c>
      <c r="O113" s="41">
        <f t="shared" si="207"/>
        <v>289</v>
      </c>
      <c r="P113" s="41">
        <f t="shared" si="208"/>
        <v>220</v>
      </c>
      <c r="Q113" s="41">
        <f t="shared" si="209"/>
        <v>69</v>
      </c>
      <c r="R113" s="41">
        <f t="shared" si="210"/>
        <v>14</v>
      </c>
      <c r="S113" s="41">
        <f t="shared" si="211"/>
        <v>55</v>
      </c>
      <c r="T113" s="41">
        <f t="shared" si="212"/>
        <v>0</v>
      </c>
      <c r="U113" s="41">
        <f t="shared" si="213"/>
        <v>0</v>
      </c>
      <c r="V113" s="41">
        <f t="shared" si="214"/>
        <v>0</v>
      </c>
      <c r="W113" s="41">
        <f t="shared" si="177"/>
        <v>289</v>
      </c>
      <c r="X113" s="41">
        <v>220</v>
      </c>
      <c r="Y113" s="41">
        <f t="shared" si="181"/>
        <v>69</v>
      </c>
      <c r="Z113" s="41">
        <v>14</v>
      </c>
      <c r="AA113" s="41">
        <v>55</v>
      </c>
      <c r="AB113" s="41"/>
      <c r="AC113" s="41"/>
      <c r="AD113" s="41"/>
      <c r="AE113" s="41">
        <f t="shared" si="184"/>
        <v>0</v>
      </c>
      <c r="AF113" s="41"/>
      <c r="AG113" s="41">
        <f t="shared" si="185"/>
        <v>0</v>
      </c>
      <c r="AH113" s="41"/>
      <c r="AI113" s="41"/>
      <c r="AJ113" s="41"/>
      <c r="AK113" s="41"/>
      <c r="AL113" s="41"/>
      <c r="AM113" s="41">
        <f t="shared" si="178"/>
        <v>251</v>
      </c>
      <c r="AN113" s="41">
        <v>190</v>
      </c>
      <c r="AO113" s="41">
        <f t="shared" si="182"/>
        <v>61</v>
      </c>
      <c r="AP113" s="41">
        <v>13</v>
      </c>
      <c r="AQ113" s="41">
        <v>48</v>
      </c>
      <c r="AR113" s="41"/>
      <c r="AS113" s="41"/>
      <c r="AT113" s="41"/>
      <c r="AU113" s="41">
        <f>SUM(AV113:AW113)</f>
        <v>0</v>
      </c>
      <c r="AV113" s="41"/>
      <c r="AW113" s="41"/>
      <c r="AX113" s="41"/>
      <c r="AY113" s="41"/>
      <c r="AZ113" s="41"/>
      <c r="BA113" s="41"/>
      <c r="BB113" s="41"/>
      <c r="BC113" s="41">
        <f t="shared" si="196"/>
        <v>540</v>
      </c>
      <c r="BD113" s="41">
        <f t="shared" si="197"/>
        <v>410</v>
      </c>
      <c r="BE113" s="41">
        <f t="shared" si="198"/>
        <v>130</v>
      </c>
      <c r="BF113" s="41">
        <f t="shared" si="199"/>
        <v>27</v>
      </c>
      <c r="BG113" s="41">
        <f t="shared" si="200"/>
        <v>103</v>
      </c>
      <c r="BH113" s="41">
        <f t="shared" si="201"/>
        <v>0</v>
      </c>
      <c r="BI113" s="41">
        <f t="shared" si="202"/>
        <v>0</v>
      </c>
      <c r="BJ113" s="41">
        <f t="shared" si="203"/>
        <v>0</v>
      </c>
      <c r="BK113" s="41">
        <f t="shared" si="183"/>
        <v>395</v>
      </c>
      <c r="BL113" s="41">
        <v>284</v>
      </c>
      <c r="BM113" s="41">
        <f t="shared" si="215"/>
        <v>111</v>
      </c>
      <c r="BN113" s="41">
        <v>32</v>
      </c>
      <c r="BO113" s="41">
        <v>79</v>
      </c>
      <c r="BP113" s="41"/>
      <c r="BQ113" s="41"/>
      <c r="BR113" s="41"/>
      <c r="BS113" s="50"/>
      <c r="BT113" s="182"/>
      <c r="BU113" s="200"/>
      <c r="BV113" s="200"/>
      <c r="BW113" s="200"/>
      <c r="BX113" s="200"/>
      <c r="BY113" s="200"/>
      <c r="BZ113" s="200"/>
      <c r="CA113" s="200"/>
      <c r="DB113" s="86">
        <f t="shared" si="205"/>
        <v>694</v>
      </c>
      <c r="DC113" s="86">
        <f t="shared" si="206"/>
        <v>694</v>
      </c>
      <c r="DE113" s="88">
        <f t="shared" si="204"/>
        <v>694</v>
      </c>
    </row>
    <row r="114" spans="1:109" s="13" customFormat="1" ht="24.95" customHeight="1" collapsed="1">
      <c r="A114" s="48" t="s">
        <v>222</v>
      </c>
      <c r="B114" s="49" t="s">
        <v>89</v>
      </c>
      <c r="C114" s="50">
        <v>8</v>
      </c>
      <c r="D114" s="41">
        <f t="shared" si="188"/>
        <v>8642</v>
      </c>
      <c r="E114" s="41">
        <f t="shared" si="189"/>
        <v>6567</v>
      </c>
      <c r="F114" s="41">
        <f t="shared" si="190"/>
        <v>2075</v>
      </c>
      <c r="G114" s="41">
        <f t="shared" si="191"/>
        <v>469</v>
      </c>
      <c r="H114" s="41">
        <f t="shared" si="192"/>
        <v>1606</v>
      </c>
      <c r="I114" s="41">
        <f t="shared" si="193"/>
        <v>0</v>
      </c>
      <c r="J114" s="41">
        <f t="shared" si="194"/>
        <v>0</v>
      </c>
      <c r="K114" s="41">
        <f t="shared" si="195"/>
        <v>0</v>
      </c>
      <c r="L114" s="58">
        <f t="shared" si="136"/>
        <v>1716</v>
      </c>
      <c r="M114" s="58">
        <f t="shared" si="137"/>
        <v>1306</v>
      </c>
      <c r="N114" s="58">
        <f t="shared" si="138"/>
        <v>410</v>
      </c>
      <c r="O114" s="41">
        <f t="shared" si="207"/>
        <v>1716</v>
      </c>
      <c r="P114" s="41">
        <f t="shared" si="208"/>
        <v>1306</v>
      </c>
      <c r="Q114" s="41">
        <f t="shared" si="209"/>
        <v>410</v>
      </c>
      <c r="R114" s="41">
        <f t="shared" si="210"/>
        <v>83</v>
      </c>
      <c r="S114" s="41">
        <f t="shared" si="211"/>
        <v>327</v>
      </c>
      <c r="T114" s="41">
        <f t="shared" si="212"/>
        <v>0</v>
      </c>
      <c r="U114" s="41">
        <f t="shared" si="213"/>
        <v>0</v>
      </c>
      <c r="V114" s="41">
        <f t="shared" si="214"/>
        <v>0</v>
      </c>
      <c r="W114" s="41">
        <f t="shared" si="177"/>
        <v>1716</v>
      </c>
      <c r="X114" s="41">
        <f>SUM(X115:X118)</f>
        <v>1306</v>
      </c>
      <c r="Y114" s="41">
        <f t="shared" si="181"/>
        <v>410</v>
      </c>
      <c r="Z114" s="41">
        <f>SUM(Z115:Z118)</f>
        <v>83</v>
      </c>
      <c r="AA114" s="41">
        <f>SUM(AA115:AA118)</f>
        <v>327</v>
      </c>
      <c r="AB114" s="41">
        <f>SUM(AB115:AB118)</f>
        <v>0</v>
      </c>
      <c r="AC114" s="41"/>
      <c r="AD114" s="41"/>
      <c r="AE114" s="41">
        <f t="shared" si="184"/>
        <v>0</v>
      </c>
      <c r="AF114" s="41"/>
      <c r="AG114" s="41">
        <f t="shared" si="185"/>
        <v>0</v>
      </c>
      <c r="AH114" s="41"/>
      <c r="AI114" s="41"/>
      <c r="AJ114" s="41">
        <f>SUM(AJ115:AJ118)</f>
        <v>0</v>
      </c>
      <c r="AK114" s="41"/>
      <c r="AL114" s="41"/>
      <c r="AM114" s="41">
        <f t="shared" si="178"/>
        <v>1997</v>
      </c>
      <c r="AN114" s="41">
        <f>SUM(AN115:AN118)</f>
        <v>1523</v>
      </c>
      <c r="AO114" s="41">
        <f t="shared" si="182"/>
        <v>474</v>
      </c>
      <c r="AP114" s="41">
        <f>SUM(AP115:AP118)</f>
        <v>93</v>
      </c>
      <c r="AQ114" s="41">
        <f>SUM(AQ115:AQ118)</f>
        <v>381</v>
      </c>
      <c r="AR114" s="41">
        <f>SUM(AR115:AR118)</f>
        <v>0</v>
      </c>
      <c r="AS114" s="41"/>
      <c r="AT114" s="41"/>
      <c r="AU114" s="41">
        <v>1804</v>
      </c>
      <c r="AV114" s="41">
        <v>1462</v>
      </c>
      <c r="AW114" s="41">
        <v>342</v>
      </c>
      <c r="AX114" s="41">
        <v>75</v>
      </c>
      <c r="AY114" s="41">
        <v>267</v>
      </c>
      <c r="AZ114" s="41">
        <f>SUM(AZ115:AZ118)</f>
        <v>0</v>
      </c>
      <c r="BA114" s="41"/>
      <c r="BB114" s="41"/>
      <c r="BC114" s="41">
        <f t="shared" si="196"/>
        <v>5517</v>
      </c>
      <c r="BD114" s="41">
        <f t="shared" si="197"/>
        <v>4291</v>
      </c>
      <c r="BE114" s="41">
        <f t="shared" si="198"/>
        <v>1226</v>
      </c>
      <c r="BF114" s="41">
        <f t="shared" si="199"/>
        <v>251</v>
      </c>
      <c r="BG114" s="41">
        <f t="shared" si="200"/>
        <v>975</v>
      </c>
      <c r="BH114" s="41">
        <f t="shared" si="201"/>
        <v>0</v>
      </c>
      <c r="BI114" s="41">
        <f t="shared" si="202"/>
        <v>0</v>
      </c>
      <c r="BJ114" s="41">
        <f t="shared" si="203"/>
        <v>0</v>
      </c>
      <c r="BK114" s="41">
        <f t="shared" si="183"/>
        <v>3125</v>
      </c>
      <c r="BL114" s="41">
        <f>SUM(BL115:BL118)</f>
        <v>2276</v>
      </c>
      <c r="BM114" s="41">
        <f t="shared" si="215"/>
        <v>849</v>
      </c>
      <c r="BN114" s="41">
        <f>SUM(BN115:BN118)</f>
        <v>218</v>
      </c>
      <c r="BO114" s="41">
        <f>SUM(BO115:BO118)</f>
        <v>631</v>
      </c>
      <c r="BP114" s="41">
        <f>SUM(BP115:BP118)</f>
        <v>0</v>
      </c>
      <c r="BQ114" s="41"/>
      <c r="BR114" s="41"/>
      <c r="BS114" s="50"/>
      <c r="BT114" s="182"/>
      <c r="BU114" s="200"/>
      <c r="BV114" s="200"/>
      <c r="BW114" s="200"/>
      <c r="BX114" s="200"/>
      <c r="BY114" s="200"/>
      <c r="BZ114" s="200"/>
      <c r="CA114" s="200"/>
      <c r="DB114" s="86">
        <f t="shared" si="205"/>
        <v>6567</v>
      </c>
      <c r="DC114" s="86">
        <f t="shared" si="206"/>
        <v>6567</v>
      </c>
      <c r="DE114" s="88">
        <f t="shared" si="204"/>
        <v>6567</v>
      </c>
    </row>
    <row r="115" spans="1:109" s="13" customFormat="1" ht="24.95" hidden="1" customHeight="1" outlineLevel="1">
      <c r="A115" s="48" t="s">
        <v>414</v>
      </c>
      <c r="B115" s="49" t="s">
        <v>927</v>
      </c>
      <c r="C115" s="50"/>
      <c r="D115" s="41">
        <f t="shared" si="188"/>
        <v>2870</v>
      </c>
      <c r="E115" s="41">
        <f t="shared" si="189"/>
        <v>2149</v>
      </c>
      <c r="F115" s="41">
        <f t="shared" si="190"/>
        <v>721</v>
      </c>
      <c r="G115" s="41">
        <f t="shared" si="191"/>
        <v>161</v>
      </c>
      <c r="H115" s="41">
        <f t="shared" si="192"/>
        <v>560</v>
      </c>
      <c r="I115" s="41">
        <f t="shared" si="193"/>
        <v>0</v>
      </c>
      <c r="J115" s="41">
        <f t="shared" si="194"/>
        <v>0</v>
      </c>
      <c r="K115" s="41">
        <f t="shared" si="195"/>
        <v>0</v>
      </c>
      <c r="L115" s="58">
        <f t="shared" si="136"/>
        <v>951</v>
      </c>
      <c r="M115" s="58">
        <f t="shared" si="137"/>
        <v>724</v>
      </c>
      <c r="N115" s="58">
        <f t="shared" si="138"/>
        <v>227</v>
      </c>
      <c r="O115" s="41">
        <f t="shared" si="207"/>
        <v>951</v>
      </c>
      <c r="P115" s="41">
        <f t="shared" si="208"/>
        <v>724</v>
      </c>
      <c r="Q115" s="41">
        <f t="shared" si="209"/>
        <v>227</v>
      </c>
      <c r="R115" s="41">
        <f t="shared" si="210"/>
        <v>46</v>
      </c>
      <c r="S115" s="41">
        <f t="shared" si="211"/>
        <v>181</v>
      </c>
      <c r="T115" s="41">
        <f t="shared" si="212"/>
        <v>0</v>
      </c>
      <c r="U115" s="41">
        <f t="shared" si="213"/>
        <v>0</v>
      </c>
      <c r="V115" s="41">
        <f t="shared" si="214"/>
        <v>0</v>
      </c>
      <c r="W115" s="41">
        <f t="shared" si="177"/>
        <v>951</v>
      </c>
      <c r="X115" s="41">
        <v>724</v>
      </c>
      <c r="Y115" s="41">
        <f t="shared" si="181"/>
        <v>227</v>
      </c>
      <c r="Z115" s="41">
        <v>46</v>
      </c>
      <c r="AA115" s="41">
        <v>181</v>
      </c>
      <c r="AB115" s="41"/>
      <c r="AC115" s="41"/>
      <c r="AD115" s="41"/>
      <c r="AE115" s="41">
        <f t="shared" si="184"/>
        <v>0</v>
      </c>
      <c r="AF115" s="41"/>
      <c r="AG115" s="41">
        <f t="shared" si="185"/>
        <v>0</v>
      </c>
      <c r="AH115" s="41"/>
      <c r="AI115" s="41"/>
      <c r="AJ115" s="41"/>
      <c r="AK115" s="41"/>
      <c r="AL115" s="41"/>
      <c r="AM115" s="41">
        <f t="shared" si="178"/>
        <v>749</v>
      </c>
      <c r="AN115" s="41">
        <v>571</v>
      </c>
      <c r="AO115" s="41">
        <f t="shared" si="182"/>
        <v>178</v>
      </c>
      <c r="AP115" s="41">
        <v>35</v>
      </c>
      <c r="AQ115" s="41">
        <v>143</v>
      </c>
      <c r="AR115" s="41"/>
      <c r="AS115" s="41"/>
      <c r="AT115" s="41"/>
      <c r="AU115" s="41">
        <f>SUM(AV115:AW115)</f>
        <v>0</v>
      </c>
      <c r="AV115" s="41"/>
      <c r="AW115" s="41"/>
      <c r="AX115" s="41"/>
      <c r="AY115" s="41"/>
      <c r="AZ115" s="41"/>
      <c r="BA115" s="41"/>
      <c r="BB115" s="41"/>
      <c r="BC115" s="41">
        <f t="shared" si="196"/>
        <v>1700</v>
      </c>
      <c r="BD115" s="41">
        <f t="shared" si="197"/>
        <v>1295</v>
      </c>
      <c r="BE115" s="41">
        <f t="shared" si="198"/>
        <v>405</v>
      </c>
      <c r="BF115" s="41">
        <f t="shared" si="199"/>
        <v>81</v>
      </c>
      <c r="BG115" s="41">
        <f t="shared" si="200"/>
        <v>324</v>
      </c>
      <c r="BH115" s="41">
        <f t="shared" si="201"/>
        <v>0</v>
      </c>
      <c r="BI115" s="41">
        <f t="shared" si="202"/>
        <v>0</v>
      </c>
      <c r="BJ115" s="41">
        <f t="shared" si="203"/>
        <v>0</v>
      </c>
      <c r="BK115" s="41">
        <f t="shared" si="183"/>
        <v>1170</v>
      </c>
      <c r="BL115" s="41">
        <v>854</v>
      </c>
      <c r="BM115" s="41">
        <f t="shared" si="215"/>
        <v>316</v>
      </c>
      <c r="BN115" s="41">
        <v>80</v>
      </c>
      <c r="BO115" s="41">
        <v>236</v>
      </c>
      <c r="BP115" s="41"/>
      <c r="BQ115" s="41"/>
      <c r="BR115" s="41"/>
      <c r="BS115" s="50"/>
      <c r="BT115" s="182"/>
      <c r="BU115" s="200"/>
      <c r="BV115" s="200"/>
      <c r="BW115" s="200"/>
      <c r="BX115" s="200"/>
      <c r="BY115" s="200"/>
      <c r="BZ115" s="200"/>
      <c r="CA115" s="200"/>
      <c r="DB115" s="86">
        <f t="shared" si="205"/>
        <v>2149</v>
      </c>
      <c r="DC115" s="86">
        <f t="shared" si="206"/>
        <v>2149</v>
      </c>
      <c r="DE115" s="88">
        <f t="shared" si="204"/>
        <v>2149</v>
      </c>
    </row>
    <row r="116" spans="1:109" s="13" customFormat="1" ht="24.95" hidden="1" customHeight="1" outlineLevel="1">
      <c r="A116" s="48" t="s">
        <v>414</v>
      </c>
      <c r="B116" s="49" t="s">
        <v>2942</v>
      </c>
      <c r="C116" s="50"/>
      <c r="D116" s="41">
        <f t="shared" si="188"/>
        <v>1821</v>
      </c>
      <c r="E116" s="41">
        <f t="shared" si="189"/>
        <v>1358</v>
      </c>
      <c r="F116" s="41">
        <f t="shared" si="190"/>
        <v>463</v>
      </c>
      <c r="G116" s="41">
        <f t="shared" si="191"/>
        <v>107</v>
      </c>
      <c r="H116" s="41">
        <f t="shared" si="192"/>
        <v>356</v>
      </c>
      <c r="I116" s="41">
        <f t="shared" si="193"/>
        <v>0</v>
      </c>
      <c r="J116" s="41">
        <f t="shared" si="194"/>
        <v>0</v>
      </c>
      <c r="K116" s="41">
        <f t="shared" si="195"/>
        <v>0</v>
      </c>
      <c r="L116" s="58">
        <f t="shared" si="136"/>
        <v>537</v>
      </c>
      <c r="M116" s="58">
        <f t="shared" si="137"/>
        <v>409</v>
      </c>
      <c r="N116" s="58">
        <f t="shared" si="138"/>
        <v>128</v>
      </c>
      <c r="O116" s="41">
        <f t="shared" si="207"/>
        <v>537</v>
      </c>
      <c r="P116" s="41">
        <f t="shared" si="208"/>
        <v>409</v>
      </c>
      <c r="Q116" s="41">
        <f t="shared" si="209"/>
        <v>128</v>
      </c>
      <c r="R116" s="41">
        <f t="shared" si="210"/>
        <v>26</v>
      </c>
      <c r="S116" s="41">
        <f t="shared" si="211"/>
        <v>102</v>
      </c>
      <c r="T116" s="41">
        <f t="shared" si="212"/>
        <v>0</v>
      </c>
      <c r="U116" s="41">
        <f t="shared" si="213"/>
        <v>0</v>
      </c>
      <c r="V116" s="41">
        <f t="shared" si="214"/>
        <v>0</v>
      </c>
      <c r="W116" s="41">
        <f t="shared" si="177"/>
        <v>537</v>
      </c>
      <c r="X116" s="41">
        <v>409</v>
      </c>
      <c r="Y116" s="41">
        <f t="shared" si="181"/>
        <v>128</v>
      </c>
      <c r="Z116" s="41">
        <v>26</v>
      </c>
      <c r="AA116" s="41">
        <v>102</v>
      </c>
      <c r="AB116" s="41"/>
      <c r="AC116" s="41"/>
      <c r="AD116" s="41"/>
      <c r="AE116" s="41">
        <f t="shared" si="184"/>
        <v>0</v>
      </c>
      <c r="AF116" s="41"/>
      <c r="AG116" s="41">
        <f t="shared" si="185"/>
        <v>0</v>
      </c>
      <c r="AH116" s="41"/>
      <c r="AI116" s="41"/>
      <c r="AJ116" s="41"/>
      <c r="AK116" s="41"/>
      <c r="AL116" s="41"/>
      <c r="AM116" s="41">
        <f t="shared" si="178"/>
        <v>499</v>
      </c>
      <c r="AN116" s="41">
        <v>381</v>
      </c>
      <c r="AO116" s="41">
        <f t="shared" si="182"/>
        <v>118</v>
      </c>
      <c r="AP116" s="41">
        <v>23</v>
      </c>
      <c r="AQ116" s="41">
        <v>95</v>
      </c>
      <c r="AR116" s="41"/>
      <c r="AS116" s="41"/>
      <c r="AT116" s="41"/>
      <c r="AU116" s="41">
        <f>SUM(AV116:AW116)</f>
        <v>0</v>
      </c>
      <c r="AV116" s="41"/>
      <c r="AW116" s="41"/>
      <c r="AX116" s="41"/>
      <c r="AY116" s="41"/>
      <c r="AZ116" s="41"/>
      <c r="BA116" s="41"/>
      <c r="BB116" s="41"/>
      <c r="BC116" s="41">
        <f t="shared" si="196"/>
        <v>1036</v>
      </c>
      <c r="BD116" s="41">
        <f t="shared" si="197"/>
        <v>790</v>
      </c>
      <c r="BE116" s="41">
        <f t="shared" si="198"/>
        <v>246</v>
      </c>
      <c r="BF116" s="41">
        <f t="shared" si="199"/>
        <v>49</v>
      </c>
      <c r="BG116" s="41">
        <f t="shared" si="200"/>
        <v>197</v>
      </c>
      <c r="BH116" s="41">
        <f t="shared" si="201"/>
        <v>0</v>
      </c>
      <c r="BI116" s="41">
        <f t="shared" si="202"/>
        <v>0</v>
      </c>
      <c r="BJ116" s="41">
        <f t="shared" si="203"/>
        <v>0</v>
      </c>
      <c r="BK116" s="41">
        <f t="shared" si="183"/>
        <v>785</v>
      </c>
      <c r="BL116" s="41">
        <v>568</v>
      </c>
      <c r="BM116" s="41">
        <f t="shared" si="215"/>
        <v>217</v>
      </c>
      <c r="BN116" s="41">
        <v>58</v>
      </c>
      <c r="BO116" s="41">
        <v>159</v>
      </c>
      <c r="BP116" s="41"/>
      <c r="BQ116" s="41"/>
      <c r="BR116" s="41"/>
      <c r="BS116" s="50"/>
      <c r="BT116" s="182"/>
      <c r="BU116" s="200"/>
      <c r="BV116" s="200"/>
      <c r="BW116" s="200"/>
      <c r="BX116" s="200"/>
      <c r="BY116" s="200"/>
      <c r="BZ116" s="200"/>
      <c r="CA116" s="200"/>
      <c r="DB116" s="86">
        <f t="shared" si="205"/>
        <v>1358</v>
      </c>
      <c r="DC116" s="86">
        <f t="shared" si="206"/>
        <v>1358</v>
      </c>
      <c r="DE116" s="88">
        <f t="shared" si="204"/>
        <v>1358</v>
      </c>
    </row>
    <row r="117" spans="1:109" s="13" customFormat="1" ht="24.95" hidden="1" customHeight="1" outlineLevel="1">
      <c r="A117" s="48" t="s">
        <v>414</v>
      </c>
      <c r="B117" s="49" t="s">
        <v>2917</v>
      </c>
      <c r="C117" s="50"/>
      <c r="D117" s="41">
        <f t="shared" si="188"/>
        <v>228</v>
      </c>
      <c r="E117" s="41">
        <f t="shared" si="189"/>
        <v>173</v>
      </c>
      <c r="F117" s="41">
        <f t="shared" si="190"/>
        <v>55</v>
      </c>
      <c r="G117" s="41">
        <f t="shared" si="191"/>
        <v>11</v>
      </c>
      <c r="H117" s="41">
        <f t="shared" si="192"/>
        <v>44</v>
      </c>
      <c r="I117" s="41">
        <f t="shared" si="193"/>
        <v>0</v>
      </c>
      <c r="J117" s="41">
        <f t="shared" si="194"/>
        <v>0</v>
      </c>
      <c r="K117" s="41">
        <f t="shared" si="195"/>
        <v>0</v>
      </c>
      <c r="L117" s="58">
        <f t="shared" si="136"/>
        <v>228</v>
      </c>
      <c r="M117" s="58">
        <f t="shared" si="137"/>
        <v>173</v>
      </c>
      <c r="N117" s="58">
        <f t="shared" si="138"/>
        <v>55</v>
      </c>
      <c r="O117" s="41">
        <f t="shared" si="207"/>
        <v>228</v>
      </c>
      <c r="P117" s="41">
        <f t="shared" si="208"/>
        <v>173</v>
      </c>
      <c r="Q117" s="41">
        <f t="shared" si="209"/>
        <v>55</v>
      </c>
      <c r="R117" s="41">
        <f t="shared" si="210"/>
        <v>11</v>
      </c>
      <c r="S117" s="41">
        <f t="shared" si="211"/>
        <v>44</v>
      </c>
      <c r="T117" s="41">
        <f t="shared" si="212"/>
        <v>0</v>
      </c>
      <c r="U117" s="41">
        <f t="shared" si="213"/>
        <v>0</v>
      </c>
      <c r="V117" s="41">
        <f t="shared" si="214"/>
        <v>0</v>
      </c>
      <c r="W117" s="41">
        <f t="shared" si="177"/>
        <v>228</v>
      </c>
      <c r="X117" s="41">
        <v>173</v>
      </c>
      <c r="Y117" s="41">
        <f t="shared" si="181"/>
        <v>55</v>
      </c>
      <c r="Z117" s="41">
        <v>11</v>
      </c>
      <c r="AA117" s="41">
        <v>44</v>
      </c>
      <c r="AB117" s="41"/>
      <c r="AC117" s="41"/>
      <c r="AD117" s="41"/>
      <c r="AE117" s="41">
        <f t="shared" si="184"/>
        <v>0</v>
      </c>
      <c r="AF117" s="41"/>
      <c r="AG117" s="41">
        <f t="shared" si="185"/>
        <v>0</v>
      </c>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f t="shared" si="196"/>
        <v>228</v>
      </c>
      <c r="BD117" s="41">
        <f t="shared" si="197"/>
        <v>173</v>
      </c>
      <c r="BE117" s="41">
        <f t="shared" si="198"/>
        <v>55</v>
      </c>
      <c r="BF117" s="41">
        <f t="shared" si="199"/>
        <v>11</v>
      </c>
      <c r="BG117" s="41">
        <f t="shared" si="200"/>
        <v>44</v>
      </c>
      <c r="BH117" s="41">
        <f t="shared" si="201"/>
        <v>0</v>
      </c>
      <c r="BI117" s="41">
        <f t="shared" si="202"/>
        <v>0</v>
      </c>
      <c r="BJ117" s="41">
        <f t="shared" si="203"/>
        <v>0</v>
      </c>
      <c r="BK117" s="41"/>
      <c r="BL117" s="41"/>
      <c r="BM117" s="41">
        <f t="shared" si="215"/>
        <v>0</v>
      </c>
      <c r="BN117" s="41"/>
      <c r="BO117" s="41"/>
      <c r="BP117" s="41"/>
      <c r="BQ117" s="41"/>
      <c r="BR117" s="41"/>
      <c r="BS117" s="50"/>
      <c r="BT117" s="182"/>
      <c r="BU117" s="200"/>
      <c r="BV117" s="200"/>
      <c r="BW117" s="200"/>
      <c r="BX117" s="200"/>
      <c r="BY117" s="200"/>
      <c r="BZ117" s="200"/>
      <c r="CA117" s="200"/>
      <c r="DB117" s="86">
        <f t="shared" si="205"/>
        <v>173</v>
      </c>
      <c r="DC117" s="86">
        <f t="shared" si="206"/>
        <v>173</v>
      </c>
      <c r="DE117" s="88">
        <f t="shared" si="204"/>
        <v>173</v>
      </c>
    </row>
    <row r="118" spans="1:109" s="13" customFormat="1" ht="24.95" hidden="1" customHeight="1" outlineLevel="1">
      <c r="A118" s="48" t="s">
        <v>414</v>
      </c>
      <c r="B118" s="49" t="s">
        <v>2943</v>
      </c>
      <c r="C118" s="50"/>
      <c r="D118" s="41">
        <f t="shared" si="188"/>
        <v>1919</v>
      </c>
      <c r="E118" s="41">
        <f t="shared" si="189"/>
        <v>1425</v>
      </c>
      <c r="F118" s="41">
        <f t="shared" si="190"/>
        <v>494</v>
      </c>
      <c r="G118" s="41">
        <f t="shared" si="191"/>
        <v>115</v>
      </c>
      <c r="H118" s="41">
        <f t="shared" si="192"/>
        <v>379</v>
      </c>
      <c r="I118" s="41">
        <f t="shared" si="193"/>
        <v>0</v>
      </c>
      <c r="J118" s="41">
        <f t="shared" si="194"/>
        <v>0</v>
      </c>
      <c r="K118" s="41">
        <f t="shared" si="195"/>
        <v>0</v>
      </c>
      <c r="L118" s="58">
        <f t="shared" si="136"/>
        <v>0</v>
      </c>
      <c r="M118" s="58">
        <f t="shared" si="137"/>
        <v>0</v>
      </c>
      <c r="N118" s="58">
        <f t="shared" si="138"/>
        <v>0</v>
      </c>
      <c r="O118" s="41">
        <f t="shared" si="207"/>
        <v>0</v>
      </c>
      <c r="P118" s="41">
        <f t="shared" si="208"/>
        <v>0</v>
      </c>
      <c r="Q118" s="41">
        <f t="shared" si="209"/>
        <v>0</v>
      </c>
      <c r="R118" s="41">
        <f t="shared" si="210"/>
        <v>0</v>
      </c>
      <c r="S118" s="41">
        <f t="shared" si="211"/>
        <v>0</v>
      </c>
      <c r="T118" s="41">
        <f t="shared" si="212"/>
        <v>0</v>
      </c>
      <c r="U118" s="41">
        <f t="shared" si="213"/>
        <v>0</v>
      </c>
      <c r="V118" s="41">
        <f t="shared" si="214"/>
        <v>0</v>
      </c>
      <c r="W118" s="41">
        <f t="shared" si="177"/>
        <v>0</v>
      </c>
      <c r="X118" s="41"/>
      <c r="Y118" s="41"/>
      <c r="Z118" s="41"/>
      <c r="AA118" s="41"/>
      <c r="AB118" s="41"/>
      <c r="AC118" s="41"/>
      <c r="AD118" s="41"/>
      <c r="AE118" s="41">
        <f t="shared" si="184"/>
        <v>0</v>
      </c>
      <c r="AF118" s="41"/>
      <c r="AG118" s="41"/>
      <c r="AH118" s="41"/>
      <c r="AI118" s="41"/>
      <c r="AJ118" s="41"/>
      <c r="AK118" s="41"/>
      <c r="AL118" s="41"/>
      <c r="AM118" s="41">
        <f>SUM(AN118:AO118)</f>
        <v>749</v>
      </c>
      <c r="AN118" s="41">
        <v>571</v>
      </c>
      <c r="AO118" s="41">
        <f>SUM(AP118:AS118)</f>
        <v>178</v>
      </c>
      <c r="AP118" s="41">
        <v>35</v>
      </c>
      <c r="AQ118" s="41">
        <v>143</v>
      </c>
      <c r="AR118" s="41"/>
      <c r="AS118" s="41"/>
      <c r="AT118" s="41"/>
      <c r="AU118" s="41">
        <f>SUM(AV118:AW118)</f>
        <v>0</v>
      </c>
      <c r="AV118" s="41"/>
      <c r="AW118" s="41"/>
      <c r="AX118" s="41"/>
      <c r="AY118" s="41"/>
      <c r="AZ118" s="41"/>
      <c r="BA118" s="41"/>
      <c r="BB118" s="41"/>
      <c r="BC118" s="41">
        <f t="shared" si="196"/>
        <v>749</v>
      </c>
      <c r="BD118" s="41">
        <f t="shared" si="197"/>
        <v>571</v>
      </c>
      <c r="BE118" s="41">
        <f t="shared" si="198"/>
        <v>178</v>
      </c>
      <c r="BF118" s="41">
        <f t="shared" si="199"/>
        <v>35</v>
      </c>
      <c r="BG118" s="41">
        <f t="shared" si="200"/>
        <v>143</v>
      </c>
      <c r="BH118" s="41">
        <f t="shared" si="201"/>
        <v>0</v>
      </c>
      <c r="BI118" s="41">
        <f t="shared" si="202"/>
        <v>0</v>
      </c>
      <c r="BJ118" s="41">
        <f t="shared" si="203"/>
        <v>0</v>
      </c>
      <c r="BK118" s="41">
        <f>SUM(BL118:BM118)</f>
        <v>1170</v>
      </c>
      <c r="BL118" s="41">
        <v>854</v>
      </c>
      <c r="BM118" s="41">
        <f t="shared" si="215"/>
        <v>316</v>
      </c>
      <c r="BN118" s="41">
        <v>80</v>
      </c>
      <c r="BO118" s="41">
        <v>236</v>
      </c>
      <c r="BP118" s="41"/>
      <c r="BQ118" s="41"/>
      <c r="BR118" s="41"/>
      <c r="BS118" s="50"/>
      <c r="BT118" s="182"/>
      <c r="BU118" s="200"/>
      <c r="BV118" s="200"/>
      <c r="BW118" s="200"/>
      <c r="BX118" s="200"/>
      <c r="BY118" s="200"/>
      <c r="BZ118" s="200"/>
      <c r="CA118" s="200"/>
      <c r="DB118" s="86">
        <f t="shared" si="205"/>
        <v>1425</v>
      </c>
      <c r="DC118" s="86">
        <f t="shared" si="206"/>
        <v>1425</v>
      </c>
      <c r="DE118" s="88">
        <f t="shared" si="204"/>
        <v>1425</v>
      </c>
    </row>
    <row r="119" spans="1:109" s="13" customFormat="1" ht="24.95" customHeight="1" collapsed="1">
      <c r="A119" s="48" t="s">
        <v>222</v>
      </c>
      <c r="B119" s="49" t="s">
        <v>63</v>
      </c>
      <c r="C119" s="50">
        <v>6</v>
      </c>
      <c r="D119" s="41">
        <f t="shared" si="188"/>
        <v>5336</v>
      </c>
      <c r="E119" s="41">
        <f t="shared" si="189"/>
        <v>4052</v>
      </c>
      <c r="F119" s="41">
        <f t="shared" si="190"/>
        <v>1284</v>
      </c>
      <c r="G119" s="41">
        <f t="shared" si="191"/>
        <v>294</v>
      </c>
      <c r="H119" s="41">
        <f t="shared" si="192"/>
        <v>990</v>
      </c>
      <c r="I119" s="41">
        <f t="shared" si="193"/>
        <v>0</v>
      </c>
      <c r="J119" s="41">
        <f t="shared" si="194"/>
        <v>0</v>
      </c>
      <c r="K119" s="41">
        <f t="shared" si="195"/>
        <v>0</v>
      </c>
      <c r="L119" s="58">
        <f t="shared" si="136"/>
        <v>289</v>
      </c>
      <c r="M119" s="58">
        <f t="shared" si="137"/>
        <v>220</v>
      </c>
      <c r="N119" s="58">
        <f t="shared" si="138"/>
        <v>69</v>
      </c>
      <c r="O119" s="41">
        <f t="shared" si="207"/>
        <v>289</v>
      </c>
      <c r="P119" s="41">
        <f t="shared" si="208"/>
        <v>220</v>
      </c>
      <c r="Q119" s="41">
        <f t="shared" si="209"/>
        <v>69</v>
      </c>
      <c r="R119" s="41">
        <f t="shared" si="210"/>
        <v>14</v>
      </c>
      <c r="S119" s="41">
        <f t="shared" si="211"/>
        <v>55</v>
      </c>
      <c r="T119" s="41">
        <f t="shared" si="212"/>
        <v>0</v>
      </c>
      <c r="U119" s="41">
        <f t="shared" si="213"/>
        <v>0</v>
      </c>
      <c r="V119" s="41">
        <f t="shared" si="214"/>
        <v>0</v>
      </c>
      <c r="W119" s="41">
        <f t="shared" si="177"/>
        <v>289</v>
      </c>
      <c r="X119" s="41">
        <f>SUM(X120:X122)</f>
        <v>220</v>
      </c>
      <c r="Y119" s="41">
        <f t="shared" ref="Y119:Y128" si="216">SUM(Z119:AC119)</f>
        <v>69</v>
      </c>
      <c r="Z119" s="41">
        <f>SUM(Z120:Z122)</f>
        <v>14</v>
      </c>
      <c r="AA119" s="41">
        <f>SUM(AA120:AA122)</f>
        <v>55</v>
      </c>
      <c r="AB119" s="41">
        <f>SUM(AB120:AB122)</f>
        <v>0</v>
      </c>
      <c r="AC119" s="41"/>
      <c r="AD119" s="41"/>
      <c r="AE119" s="41">
        <f t="shared" si="184"/>
        <v>0</v>
      </c>
      <c r="AF119" s="41"/>
      <c r="AG119" s="41">
        <f t="shared" ref="AG119:AG128" si="217">SUM(AH119:AK119)</f>
        <v>0</v>
      </c>
      <c r="AH119" s="41"/>
      <c r="AI119" s="41"/>
      <c r="AJ119" s="41">
        <f>SUM(AJ120:AJ122)</f>
        <v>0</v>
      </c>
      <c r="AK119" s="41"/>
      <c r="AL119" s="41"/>
      <c r="AM119" s="41">
        <f>SUM(AN119:AO119)</f>
        <v>1459</v>
      </c>
      <c r="AN119" s="41">
        <f>SUM(AN120:AN122)</f>
        <v>1110</v>
      </c>
      <c r="AO119" s="41">
        <f>SUM(AP119:AS119)</f>
        <v>349</v>
      </c>
      <c r="AP119" s="41">
        <f>SUM(AP120:AP122)</f>
        <v>69</v>
      </c>
      <c r="AQ119" s="41">
        <f>SUM(AQ120:AQ122)</f>
        <v>280</v>
      </c>
      <c r="AR119" s="41">
        <f>SUM(AR120:AR122)</f>
        <v>0</v>
      </c>
      <c r="AS119" s="41"/>
      <c r="AT119" s="41"/>
      <c r="AU119" s="41">
        <v>1313</v>
      </c>
      <c r="AV119" s="41">
        <v>1066</v>
      </c>
      <c r="AW119" s="41">
        <v>247</v>
      </c>
      <c r="AX119" s="41">
        <v>53</v>
      </c>
      <c r="AY119" s="41">
        <v>194</v>
      </c>
      <c r="AZ119" s="41">
        <f>SUM(AZ120:AZ122)</f>
        <v>0</v>
      </c>
      <c r="BA119" s="41"/>
      <c r="BB119" s="41"/>
      <c r="BC119" s="41">
        <f t="shared" si="196"/>
        <v>3061</v>
      </c>
      <c r="BD119" s="41">
        <f t="shared" si="197"/>
        <v>2396</v>
      </c>
      <c r="BE119" s="41">
        <f t="shared" si="198"/>
        <v>665</v>
      </c>
      <c r="BF119" s="41">
        <f t="shared" si="199"/>
        <v>136</v>
      </c>
      <c r="BG119" s="41">
        <f t="shared" si="200"/>
        <v>529</v>
      </c>
      <c r="BH119" s="41">
        <f t="shared" si="201"/>
        <v>0</v>
      </c>
      <c r="BI119" s="41">
        <f t="shared" si="202"/>
        <v>0</v>
      </c>
      <c r="BJ119" s="41">
        <f t="shared" si="203"/>
        <v>0</v>
      </c>
      <c r="BK119" s="41">
        <f>SUM(BL119:BM119)</f>
        <v>2275</v>
      </c>
      <c r="BL119" s="41">
        <f>SUM(BL120:BL122)</f>
        <v>1656</v>
      </c>
      <c r="BM119" s="41">
        <f>SUM(BM120:BM122)</f>
        <v>619</v>
      </c>
      <c r="BN119" s="41">
        <f>SUM(BN120:BN122)</f>
        <v>158</v>
      </c>
      <c r="BO119" s="41">
        <f>SUM(BO120:BO122)</f>
        <v>461</v>
      </c>
      <c r="BP119" s="41">
        <f>SUM(BP120:BP122)</f>
        <v>0</v>
      </c>
      <c r="BQ119" s="41"/>
      <c r="BR119" s="41"/>
      <c r="BS119" s="50"/>
      <c r="BT119" s="182"/>
      <c r="BU119" s="200"/>
      <c r="BV119" s="200"/>
      <c r="BW119" s="200"/>
      <c r="BX119" s="200"/>
      <c r="BY119" s="200"/>
      <c r="BZ119" s="200"/>
      <c r="CA119" s="200"/>
      <c r="DB119" s="86">
        <f t="shared" si="205"/>
        <v>4052</v>
      </c>
      <c r="DC119" s="86">
        <f t="shared" si="206"/>
        <v>4052</v>
      </c>
      <c r="DE119" s="88">
        <f t="shared" si="204"/>
        <v>4052</v>
      </c>
    </row>
    <row r="120" spans="1:109" s="13" customFormat="1" ht="24.95" hidden="1" customHeight="1" outlineLevel="1">
      <c r="A120" s="48" t="s">
        <v>414</v>
      </c>
      <c r="B120" s="49" t="s">
        <v>2944</v>
      </c>
      <c r="C120" s="50"/>
      <c r="D120" s="41">
        <f t="shared" si="188"/>
        <v>917</v>
      </c>
      <c r="E120" s="41">
        <f t="shared" si="189"/>
        <v>681</v>
      </c>
      <c r="F120" s="41">
        <f t="shared" si="190"/>
        <v>236</v>
      </c>
      <c r="G120" s="41">
        <f t="shared" si="191"/>
        <v>55</v>
      </c>
      <c r="H120" s="41">
        <f t="shared" si="192"/>
        <v>181</v>
      </c>
      <c r="I120" s="41">
        <f t="shared" si="193"/>
        <v>0</v>
      </c>
      <c r="J120" s="41">
        <f t="shared" si="194"/>
        <v>0</v>
      </c>
      <c r="K120" s="41">
        <f t="shared" si="195"/>
        <v>0</v>
      </c>
      <c r="L120" s="58">
        <f t="shared" si="136"/>
        <v>289</v>
      </c>
      <c r="M120" s="58">
        <f t="shared" si="137"/>
        <v>220</v>
      </c>
      <c r="N120" s="58">
        <f t="shared" si="138"/>
        <v>69</v>
      </c>
      <c r="O120" s="41">
        <f t="shared" si="207"/>
        <v>289</v>
      </c>
      <c r="P120" s="41">
        <f t="shared" si="208"/>
        <v>220</v>
      </c>
      <c r="Q120" s="41">
        <f t="shared" si="209"/>
        <v>69</v>
      </c>
      <c r="R120" s="41">
        <f t="shared" si="210"/>
        <v>14</v>
      </c>
      <c r="S120" s="41">
        <f t="shared" si="211"/>
        <v>55</v>
      </c>
      <c r="T120" s="41">
        <f t="shared" si="212"/>
        <v>0</v>
      </c>
      <c r="U120" s="41">
        <f t="shared" si="213"/>
        <v>0</v>
      </c>
      <c r="V120" s="41">
        <f t="shared" si="214"/>
        <v>0</v>
      </c>
      <c r="W120" s="41">
        <f t="shared" si="177"/>
        <v>289</v>
      </c>
      <c r="X120" s="41">
        <v>220</v>
      </c>
      <c r="Y120" s="41">
        <f t="shared" si="216"/>
        <v>69</v>
      </c>
      <c r="Z120" s="41">
        <v>14</v>
      </c>
      <c r="AA120" s="41">
        <v>55</v>
      </c>
      <c r="AB120" s="41"/>
      <c r="AC120" s="41"/>
      <c r="AD120" s="41"/>
      <c r="AE120" s="41">
        <f t="shared" si="184"/>
        <v>0</v>
      </c>
      <c r="AF120" s="41"/>
      <c r="AG120" s="41">
        <f t="shared" si="217"/>
        <v>0</v>
      </c>
      <c r="AH120" s="41"/>
      <c r="AI120" s="41"/>
      <c r="AJ120" s="41"/>
      <c r="AK120" s="41"/>
      <c r="AL120" s="41"/>
      <c r="AM120" s="41">
        <f>SUM(AN120:AO120)</f>
        <v>246</v>
      </c>
      <c r="AN120" s="41">
        <v>185</v>
      </c>
      <c r="AO120" s="41">
        <f>SUM(AP120:AS120)</f>
        <v>61</v>
      </c>
      <c r="AP120" s="41">
        <v>13</v>
      </c>
      <c r="AQ120" s="41">
        <v>48</v>
      </c>
      <c r="AR120" s="41"/>
      <c r="AS120" s="41"/>
      <c r="AT120" s="41"/>
      <c r="AU120" s="41">
        <f>SUM(AV120:AW120)</f>
        <v>0</v>
      </c>
      <c r="AV120" s="41"/>
      <c r="AW120" s="41"/>
      <c r="AX120" s="41"/>
      <c r="AY120" s="41"/>
      <c r="AZ120" s="41"/>
      <c r="BA120" s="41"/>
      <c r="BB120" s="41"/>
      <c r="BC120" s="41">
        <f t="shared" si="196"/>
        <v>535</v>
      </c>
      <c r="BD120" s="41">
        <f t="shared" si="197"/>
        <v>405</v>
      </c>
      <c r="BE120" s="41">
        <f t="shared" si="198"/>
        <v>130</v>
      </c>
      <c r="BF120" s="41">
        <f t="shared" si="199"/>
        <v>27</v>
      </c>
      <c r="BG120" s="41">
        <f t="shared" si="200"/>
        <v>103</v>
      </c>
      <c r="BH120" s="41">
        <f t="shared" si="201"/>
        <v>0</v>
      </c>
      <c r="BI120" s="41">
        <f t="shared" si="202"/>
        <v>0</v>
      </c>
      <c r="BJ120" s="41">
        <f t="shared" si="203"/>
        <v>0</v>
      </c>
      <c r="BK120" s="41">
        <f>SUM(BL120:BM120)</f>
        <v>382</v>
      </c>
      <c r="BL120" s="41">
        <v>276</v>
      </c>
      <c r="BM120" s="41">
        <f t="shared" ref="BM120:BM130" si="218">SUM(BN120:BR120)</f>
        <v>106</v>
      </c>
      <c r="BN120" s="41">
        <v>28</v>
      </c>
      <c r="BO120" s="41">
        <v>78</v>
      </c>
      <c r="BP120" s="41"/>
      <c r="BQ120" s="41"/>
      <c r="BR120" s="41"/>
      <c r="BS120" s="50"/>
      <c r="BT120" s="182"/>
      <c r="BU120" s="200"/>
      <c r="BV120" s="200"/>
      <c r="BW120" s="200"/>
      <c r="BX120" s="200"/>
      <c r="BY120" s="200"/>
      <c r="BZ120" s="200"/>
      <c r="CA120" s="200"/>
      <c r="DB120" s="86">
        <f t="shared" si="205"/>
        <v>681</v>
      </c>
      <c r="DC120" s="86">
        <f t="shared" si="206"/>
        <v>681</v>
      </c>
      <c r="DE120" s="88">
        <f t="shared" si="204"/>
        <v>681</v>
      </c>
    </row>
    <row r="121" spans="1:109" s="13" customFormat="1" ht="24.95" hidden="1" customHeight="1" outlineLevel="1">
      <c r="A121" s="48" t="s">
        <v>414</v>
      </c>
      <c r="B121" s="49" t="s">
        <v>2945</v>
      </c>
      <c r="C121" s="50"/>
      <c r="D121" s="41">
        <f t="shared" si="188"/>
        <v>1242</v>
      </c>
      <c r="E121" s="41">
        <f t="shared" si="189"/>
        <v>922</v>
      </c>
      <c r="F121" s="41">
        <f t="shared" si="190"/>
        <v>320</v>
      </c>
      <c r="G121" s="41">
        <f t="shared" si="191"/>
        <v>74</v>
      </c>
      <c r="H121" s="41">
        <f t="shared" si="192"/>
        <v>246</v>
      </c>
      <c r="I121" s="41">
        <f t="shared" si="193"/>
        <v>0</v>
      </c>
      <c r="J121" s="41">
        <f t="shared" si="194"/>
        <v>0</v>
      </c>
      <c r="K121" s="41">
        <f t="shared" si="195"/>
        <v>0</v>
      </c>
      <c r="L121" s="58">
        <f t="shared" si="136"/>
        <v>0</v>
      </c>
      <c r="M121" s="58">
        <f t="shared" si="137"/>
        <v>0</v>
      </c>
      <c r="N121" s="58">
        <f t="shared" si="138"/>
        <v>0</v>
      </c>
      <c r="O121" s="41">
        <f t="shared" si="207"/>
        <v>0</v>
      </c>
      <c r="P121" s="41">
        <f t="shared" si="208"/>
        <v>0</v>
      </c>
      <c r="Q121" s="41">
        <f t="shared" si="209"/>
        <v>0</v>
      </c>
      <c r="R121" s="41">
        <f t="shared" si="210"/>
        <v>0</v>
      </c>
      <c r="S121" s="41">
        <f t="shared" si="211"/>
        <v>0</v>
      </c>
      <c r="T121" s="41">
        <f t="shared" si="212"/>
        <v>0</v>
      </c>
      <c r="U121" s="41">
        <f t="shared" si="213"/>
        <v>0</v>
      </c>
      <c r="V121" s="41">
        <f t="shared" si="214"/>
        <v>0</v>
      </c>
      <c r="W121" s="41">
        <f t="shared" si="177"/>
        <v>0</v>
      </c>
      <c r="X121" s="41"/>
      <c r="Y121" s="41">
        <f t="shared" si="216"/>
        <v>0</v>
      </c>
      <c r="Z121" s="41"/>
      <c r="AA121" s="41"/>
      <c r="AB121" s="41"/>
      <c r="AC121" s="41"/>
      <c r="AD121" s="41"/>
      <c r="AE121" s="41">
        <f t="shared" si="184"/>
        <v>0</v>
      </c>
      <c r="AF121" s="41"/>
      <c r="AG121" s="41">
        <f t="shared" si="217"/>
        <v>0</v>
      </c>
      <c r="AH121" s="41"/>
      <c r="AI121" s="41"/>
      <c r="AJ121" s="41"/>
      <c r="AK121" s="41"/>
      <c r="AL121" s="41"/>
      <c r="AM121" s="41">
        <f>SUM(AN121:AO121)</f>
        <v>485</v>
      </c>
      <c r="AN121" s="41">
        <v>370</v>
      </c>
      <c r="AO121" s="41">
        <f>SUM(AP121:AS121)</f>
        <v>115</v>
      </c>
      <c r="AP121" s="41">
        <v>22</v>
      </c>
      <c r="AQ121" s="41">
        <v>93</v>
      </c>
      <c r="AR121" s="41"/>
      <c r="AS121" s="41"/>
      <c r="AT121" s="41"/>
      <c r="AU121" s="41">
        <f>SUM(AV121:AW121)</f>
        <v>0</v>
      </c>
      <c r="AV121" s="41"/>
      <c r="AW121" s="41"/>
      <c r="AX121" s="41"/>
      <c r="AY121" s="41"/>
      <c r="AZ121" s="41"/>
      <c r="BA121" s="41"/>
      <c r="BB121" s="41"/>
      <c r="BC121" s="41">
        <f t="shared" si="196"/>
        <v>485</v>
      </c>
      <c r="BD121" s="41">
        <f t="shared" si="197"/>
        <v>370</v>
      </c>
      <c r="BE121" s="41">
        <f t="shared" si="198"/>
        <v>115</v>
      </c>
      <c r="BF121" s="41">
        <f t="shared" si="199"/>
        <v>22</v>
      </c>
      <c r="BG121" s="41">
        <f t="shared" si="200"/>
        <v>93</v>
      </c>
      <c r="BH121" s="41">
        <f t="shared" si="201"/>
        <v>0</v>
      </c>
      <c r="BI121" s="41">
        <f t="shared" si="202"/>
        <v>0</v>
      </c>
      <c r="BJ121" s="41">
        <f t="shared" si="203"/>
        <v>0</v>
      </c>
      <c r="BK121" s="41">
        <f>SUM(BL121:BM121)</f>
        <v>757</v>
      </c>
      <c r="BL121" s="41">
        <v>552</v>
      </c>
      <c r="BM121" s="41">
        <f t="shared" si="218"/>
        <v>205</v>
      </c>
      <c r="BN121" s="41">
        <v>52</v>
      </c>
      <c r="BO121" s="41">
        <v>153</v>
      </c>
      <c r="BP121" s="41"/>
      <c r="BQ121" s="41"/>
      <c r="BR121" s="41"/>
      <c r="BS121" s="50"/>
      <c r="BT121" s="182"/>
      <c r="BU121" s="200"/>
      <c r="BV121" s="200"/>
      <c r="BW121" s="200"/>
      <c r="BX121" s="200"/>
      <c r="BY121" s="200"/>
      <c r="BZ121" s="200"/>
      <c r="CA121" s="200"/>
      <c r="DB121" s="86">
        <f t="shared" si="205"/>
        <v>922</v>
      </c>
      <c r="DC121" s="86">
        <f t="shared" si="206"/>
        <v>922</v>
      </c>
      <c r="DE121" s="88">
        <f t="shared" si="204"/>
        <v>922</v>
      </c>
    </row>
    <row r="122" spans="1:109" s="13" customFormat="1" ht="24.95" hidden="1" customHeight="1" outlineLevel="1">
      <c r="A122" s="48" t="s">
        <v>414</v>
      </c>
      <c r="B122" s="49" t="s">
        <v>2946</v>
      </c>
      <c r="C122" s="50"/>
      <c r="D122" s="41">
        <f t="shared" si="188"/>
        <v>1864</v>
      </c>
      <c r="E122" s="41">
        <f t="shared" si="189"/>
        <v>1383</v>
      </c>
      <c r="F122" s="41">
        <f t="shared" si="190"/>
        <v>481</v>
      </c>
      <c r="G122" s="41">
        <f t="shared" si="191"/>
        <v>112</v>
      </c>
      <c r="H122" s="41">
        <f t="shared" si="192"/>
        <v>369</v>
      </c>
      <c r="I122" s="41">
        <f t="shared" si="193"/>
        <v>0</v>
      </c>
      <c r="J122" s="41">
        <f t="shared" si="194"/>
        <v>0</v>
      </c>
      <c r="K122" s="41">
        <f t="shared" si="195"/>
        <v>0</v>
      </c>
      <c r="L122" s="58">
        <f t="shared" si="136"/>
        <v>0</v>
      </c>
      <c r="M122" s="58">
        <f t="shared" si="137"/>
        <v>0</v>
      </c>
      <c r="N122" s="58">
        <f t="shared" si="138"/>
        <v>0</v>
      </c>
      <c r="O122" s="41">
        <f t="shared" si="207"/>
        <v>0</v>
      </c>
      <c r="P122" s="41">
        <f t="shared" si="208"/>
        <v>0</v>
      </c>
      <c r="Q122" s="41">
        <f t="shared" si="209"/>
        <v>0</v>
      </c>
      <c r="R122" s="41">
        <f t="shared" si="210"/>
        <v>0</v>
      </c>
      <c r="S122" s="41">
        <f t="shared" si="211"/>
        <v>0</v>
      </c>
      <c r="T122" s="41">
        <f t="shared" si="212"/>
        <v>0</v>
      </c>
      <c r="U122" s="41">
        <f t="shared" si="213"/>
        <v>0</v>
      </c>
      <c r="V122" s="41">
        <f t="shared" si="214"/>
        <v>0</v>
      </c>
      <c r="W122" s="41">
        <f t="shared" si="177"/>
        <v>0</v>
      </c>
      <c r="X122" s="41"/>
      <c r="Y122" s="41">
        <f t="shared" si="216"/>
        <v>0</v>
      </c>
      <c r="Z122" s="41"/>
      <c r="AA122" s="41"/>
      <c r="AB122" s="41"/>
      <c r="AC122" s="41"/>
      <c r="AD122" s="41"/>
      <c r="AE122" s="41">
        <f t="shared" si="184"/>
        <v>0</v>
      </c>
      <c r="AF122" s="41"/>
      <c r="AG122" s="41">
        <f t="shared" si="217"/>
        <v>0</v>
      </c>
      <c r="AH122" s="41"/>
      <c r="AI122" s="41"/>
      <c r="AJ122" s="41"/>
      <c r="AK122" s="41"/>
      <c r="AL122" s="41"/>
      <c r="AM122" s="41">
        <f>SUM(AN122:AO122)</f>
        <v>728</v>
      </c>
      <c r="AN122" s="41">
        <v>555</v>
      </c>
      <c r="AO122" s="41">
        <f>SUM(AP122:AS122)</f>
        <v>173</v>
      </c>
      <c r="AP122" s="41">
        <v>34</v>
      </c>
      <c r="AQ122" s="41">
        <v>139</v>
      </c>
      <c r="AR122" s="41"/>
      <c r="AS122" s="41"/>
      <c r="AT122" s="41"/>
      <c r="AU122" s="41">
        <f>SUM(AV122:AW122)</f>
        <v>0</v>
      </c>
      <c r="AV122" s="41"/>
      <c r="AW122" s="41"/>
      <c r="AX122" s="41"/>
      <c r="AY122" s="41"/>
      <c r="AZ122" s="41"/>
      <c r="BA122" s="41"/>
      <c r="BB122" s="41"/>
      <c r="BC122" s="41">
        <f t="shared" si="196"/>
        <v>728</v>
      </c>
      <c r="BD122" s="41">
        <f t="shared" si="197"/>
        <v>555</v>
      </c>
      <c r="BE122" s="41">
        <f t="shared" si="198"/>
        <v>173</v>
      </c>
      <c r="BF122" s="41">
        <f t="shared" si="199"/>
        <v>34</v>
      </c>
      <c r="BG122" s="41">
        <f t="shared" si="200"/>
        <v>139</v>
      </c>
      <c r="BH122" s="41">
        <f t="shared" si="201"/>
        <v>0</v>
      </c>
      <c r="BI122" s="41">
        <f t="shared" si="202"/>
        <v>0</v>
      </c>
      <c r="BJ122" s="41">
        <f t="shared" si="203"/>
        <v>0</v>
      </c>
      <c r="BK122" s="41">
        <f>SUM(BL122:BM122)</f>
        <v>1136</v>
      </c>
      <c r="BL122" s="41">
        <v>828</v>
      </c>
      <c r="BM122" s="41">
        <f t="shared" si="218"/>
        <v>308</v>
      </c>
      <c r="BN122" s="41">
        <v>78</v>
      </c>
      <c r="BO122" s="41">
        <v>230</v>
      </c>
      <c r="BP122" s="41"/>
      <c r="BQ122" s="41"/>
      <c r="BR122" s="41"/>
      <c r="BS122" s="50"/>
      <c r="BT122" s="182"/>
      <c r="BU122" s="200"/>
      <c r="BV122" s="200"/>
      <c r="BW122" s="200"/>
      <c r="BX122" s="200"/>
      <c r="BY122" s="200"/>
      <c r="BZ122" s="200"/>
      <c r="CA122" s="200"/>
      <c r="DB122" s="86">
        <f t="shared" si="205"/>
        <v>1383</v>
      </c>
      <c r="DC122" s="86">
        <f t="shared" si="206"/>
        <v>1383</v>
      </c>
      <c r="DE122" s="88">
        <f t="shared" si="204"/>
        <v>1383</v>
      </c>
    </row>
    <row r="123" spans="1:109" s="13" customFormat="1" ht="24.95" customHeight="1" collapsed="1">
      <c r="A123" s="48" t="s">
        <v>222</v>
      </c>
      <c r="B123" s="49" t="s">
        <v>52</v>
      </c>
      <c r="C123" s="50">
        <v>13</v>
      </c>
      <c r="D123" s="41">
        <f t="shared" si="188"/>
        <v>14582</v>
      </c>
      <c r="E123" s="41">
        <f t="shared" si="189"/>
        <v>11084</v>
      </c>
      <c r="F123" s="41">
        <f t="shared" si="190"/>
        <v>3498</v>
      </c>
      <c r="G123" s="41">
        <f t="shared" si="191"/>
        <v>779</v>
      </c>
      <c r="H123" s="41">
        <f t="shared" si="192"/>
        <v>2719</v>
      </c>
      <c r="I123" s="41">
        <f t="shared" si="193"/>
        <v>0</v>
      </c>
      <c r="J123" s="41">
        <f t="shared" si="194"/>
        <v>0</v>
      </c>
      <c r="K123" s="41">
        <f t="shared" si="195"/>
        <v>0</v>
      </c>
      <c r="L123" s="58">
        <f t="shared" si="136"/>
        <v>3653</v>
      </c>
      <c r="M123" s="58">
        <f t="shared" si="137"/>
        <v>2782</v>
      </c>
      <c r="N123" s="58">
        <f t="shared" si="138"/>
        <v>871</v>
      </c>
      <c r="O123" s="41">
        <f t="shared" si="207"/>
        <v>3653</v>
      </c>
      <c r="P123" s="41">
        <f t="shared" si="208"/>
        <v>2782</v>
      </c>
      <c r="Q123" s="41">
        <f t="shared" si="209"/>
        <v>871</v>
      </c>
      <c r="R123" s="41">
        <f t="shared" si="210"/>
        <v>176</v>
      </c>
      <c r="S123" s="41">
        <f t="shared" si="211"/>
        <v>695</v>
      </c>
      <c r="T123" s="41">
        <f t="shared" si="212"/>
        <v>0</v>
      </c>
      <c r="U123" s="41">
        <f t="shared" si="213"/>
        <v>0</v>
      </c>
      <c r="V123" s="41">
        <f t="shared" si="214"/>
        <v>0</v>
      </c>
      <c r="W123" s="41">
        <f t="shared" si="177"/>
        <v>3653</v>
      </c>
      <c r="X123" s="41">
        <f>SUM(X124:X128)</f>
        <v>2782</v>
      </c>
      <c r="Y123" s="41">
        <f t="shared" si="216"/>
        <v>871</v>
      </c>
      <c r="Z123" s="41">
        <f>SUM(Z124:Z128)</f>
        <v>176</v>
      </c>
      <c r="AA123" s="41">
        <f>SUM(AA124:AA128)</f>
        <v>695</v>
      </c>
      <c r="AB123" s="41">
        <f>SUM(AB124:AB128)</f>
        <v>0</v>
      </c>
      <c r="AC123" s="41">
        <f>SUM(AC124:AC128)</f>
        <v>0</v>
      </c>
      <c r="AD123" s="41">
        <f>SUM(AD124:AD128)</f>
        <v>0</v>
      </c>
      <c r="AE123" s="41">
        <f t="shared" si="184"/>
        <v>0</v>
      </c>
      <c r="AF123" s="41"/>
      <c r="AG123" s="41">
        <f t="shared" si="217"/>
        <v>0</v>
      </c>
      <c r="AH123" s="41"/>
      <c r="AI123" s="41"/>
      <c r="AJ123" s="41">
        <f t="shared" ref="AJ123:AT123" si="219">SUM(AJ124:AJ128)</f>
        <v>0</v>
      </c>
      <c r="AK123" s="41">
        <f t="shared" si="219"/>
        <v>0</v>
      </c>
      <c r="AL123" s="41">
        <f t="shared" si="219"/>
        <v>0</v>
      </c>
      <c r="AM123" s="41">
        <f t="shared" si="219"/>
        <v>3156</v>
      </c>
      <c r="AN123" s="41">
        <f t="shared" si="219"/>
        <v>2405</v>
      </c>
      <c r="AO123" s="41">
        <f t="shared" si="219"/>
        <v>751</v>
      </c>
      <c r="AP123" s="41">
        <f t="shared" si="219"/>
        <v>147</v>
      </c>
      <c r="AQ123" s="41">
        <f t="shared" si="219"/>
        <v>604</v>
      </c>
      <c r="AR123" s="41">
        <f t="shared" si="219"/>
        <v>0</v>
      </c>
      <c r="AS123" s="41">
        <f t="shared" si="219"/>
        <v>0</v>
      </c>
      <c r="AT123" s="41">
        <f t="shared" si="219"/>
        <v>0</v>
      </c>
      <c r="AU123" s="41">
        <v>2846</v>
      </c>
      <c r="AV123" s="41">
        <v>2309</v>
      </c>
      <c r="AW123" s="41">
        <v>537</v>
      </c>
      <c r="AX123" s="41">
        <v>116</v>
      </c>
      <c r="AY123" s="41">
        <v>421</v>
      </c>
      <c r="AZ123" s="41">
        <f>SUM(AZ124:AZ128)</f>
        <v>0</v>
      </c>
      <c r="BA123" s="41">
        <f>SUM(BA124:BA128)</f>
        <v>0</v>
      </c>
      <c r="BB123" s="41">
        <f>SUM(BB124:BB128)</f>
        <v>0</v>
      </c>
      <c r="BC123" s="41">
        <f t="shared" si="196"/>
        <v>9655</v>
      </c>
      <c r="BD123" s="41">
        <f t="shared" si="197"/>
        <v>7496</v>
      </c>
      <c r="BE123" s="41">
        <f t="shared" si="198"/>
        <v>2159</v>
      </c>
      <c r="BF123" s="41">
        <f t="shared" si="199"/>
        <v>439</v>
      </c>
      <c r="BG123" s="41">
        <f t="shared" si="200"/>
        <v>1720</v>
      </c>
      <c r="BH123" s="41">
        <f t="shared" si="201"/>
        <v>0</v>
      </c>
      <c r="BI123" s="41">
        <f t="shared" si="202"/>
        <v>0</v>
      </c>
      <c r="BJ123" s="41">
        <f t="shared" si="203"/>
        <v>0</v>
      </c>
      <c r="BK123" s="41">
        <f>SUM(BK124:BK128)</f>
        <v>4927</v>
      </c>
      <c r="BL123" s="41">
        <f>SUM(BL124:BL128)</f>
        <v>3588</v>
      </c>
      <c r="BM123" s="41">
        <f t="shared" si="218"/>
        <v>1339</v>
      </c>
      <c r="BN123" s="41">
        <f>SUM(BN124:BN128)</f>
        <v>340</v>
      </c>
      <c r="BO123" s="41">
        <f>SUM(BO124:BO128)</f>
        <v>999</v>
      </c>
      <c r="BP123" s="41">
        <f>SUM(BP124:BP128)</f>
        <v>0</v>
      </c>
      <c r="BQ123" s="41">
        <f>SUM(BQ124:BQ128)</f>
        <v>0</v>
      </c>
      <c r="BR123" s="41">
        <f>SUM(BR124:BR128)</f>
        <v>0</v>
      </c>
      <c r="BS123" s="50"/>
      <c r="BT123" s="182"/>
      <c r="BU123" s="200"/>
      <c r="BV123" s="200"/>
      <c r="BW123" s="200"/>
      <c r="BX123" s="200"/>
      <c r="BY123" s="200"/>
      <c r="BZ123" s="200"/>
      <c r="CA123" s="200"/>
      <c r="DB123" s="86">
        <f t="shared" si="205"/>
        <v>11084</v>
      </c>
      <c r="DC123" s="86">
        <f t="shared" si="206"/>
        <v>11084</v>
      </c>
      <c r="DE123" s="88">
        <f t="shared" si="204"/>
        <v>11084</v>
      </c>
    </row>
    <row r="124" spans="1:109" s="13" customFormat="1" ht="24.95" hidden="1" customHeight="1" outlineLevel="1">
      <c r="A124" s="48" t="s">
        <v>414</v>
      </c>
      <c r="B124" s="49" t="s">
        <v>2947</v>
      </c>
      <c r="C124" s="50"/>
      <c r="D124" s="41">
        <f t="shared" si="188"/>
        <v>268</v>
      </c>
      <c r="E124" s="41">
        <f t="shared" si="189"/>
        <v>204</v>
      </c>
      <c r="F124" s="41">
        <f t="shared" si="190"/>
        <v>64</v>
      </c>
      <c r="G124" s="41">
        <f t="shared" si="191"/>
        <v>13</v>
      </c>
      <c r="H124" s="41">
        <f t="shared" si="192"/>
        <v>51</v>
      </c>
      <c r="I124" s="41">
        <f t="shared" si="193"/>
        <v>0</v>
      </c>
      <c r="J124" s="41">
        <f t="shared" si="194"/>
        <v>0</v>
      </c>
      <c r="K124" s="41">
        <f t="shared" si="195"/>
        <v>0</v>
      </c>
      <c r="L124" s="58">
        <f t="shared" si="136"/>
        <v>268</v>
      </c>
      <c r="M124" s="58">
        <f t="shared" si="137"/>
        <v>204</v>
      </c>
      <c r="N124" s="58">
        <f t="shared" si="138"/>
        <v>64</v>
      </c>
      <c r="O124" s="41">
        <f t="shared" si="207"/>
        <v>268</v>
      </c>
      <c r="P124" s="41">
        <f t="shared" si="208"/>
        <v>204</v>
      </c>
      <c r="Q124" s="41">
        <f t="shared" si="209"/>
        <v>64</v>
      </c>
      <c r="R124" s="41">
        <f t="shared" si="210"/>
        <v>13</v>
      </c>
      <c r="S124" s="41">
        <f t="shared" si="211"/>
        <v>51</v>
      </c>
      <c r="T124" s="41">
        <f t="shared" si="212"/>
        <v>0</v>
      </c>
      <c r="U124" s="41">
        <f t="shared" si="213"/>
        <v>0</v>
      </c>
      <c r="V124" s="41">
        <f t="shared" si="214"/>
        <v>0</v>
      </c>
      <c r="W124" s="41">
        <f t="shared" si="177"/>
        <v>268</v>
      </c>
      <c r="X124" s="41">
        <v>204</v>
      </c>
      <c r="Y124" s="41">
        <f t="shared" si="216"/>
        <v>64</v>
      </c>
      <c r="Z124" s="41">
        <v>13</v>
      </c>
      <c r="AA124" s="41">
        <v>51</v>
      </c>
      <c r="AB124" s="41"/>
      <c r="AC124" s="41"/>
      <c r="AD124" s="41"/>
      <c r="AE124" s="41">
        <f t="shared" si="184"/>
        <v>0</v>
      </c>
      <c r="AF124" s="41"/>
      <c r="AG124" s="41">
        <f t="shared" si="217"/>
        <v>0</v>
      </c>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f t="shared" si="196"/>
        <v>268</v>
      </c>
      <c r="BD124" s="41">
        <f t="shared" si="197"/>
        <v>204</v>
      </c>
      <c r="BE124" s="41">
        <f t="shared" si="198"/>
        <v>64</v>
      </c>
      <c r="BF124" s="41">
        <f t="shared" si="199"/>
        <v>13</v>
      </c>
      <c r="BG124" s="41">
        <f t="shared" si="200"/>
        <v>51</v>
      </c>
      <c r="BH124" s="41">
        <f t="shared" si="201"/>
        <v>0</v>
      </c>
      <c r="BI124" s="41">
        <f t="shared" si="202"/>
        <v>0</v>
      </c>
      <c r="BJ124" s="41">
        <f t="shared" si="203"/>
        <v>0</v>
      </c>
      <c r="BK124" s="41"/>
      <c r="BL124" s="41"/>
      <c r="BM124" s="41">
        <f t="shared" si="218"/>
        <v>0</v>
      </c>
      <c r="BN124" s="41"/>
      <c r="BO124" s="41"/>
      <c r="BP124" s="41"/>
      <c r="BQ124" s="41"/>
      <c r="BR124" s="41"/>
      <c r="BS124" s="50"/>
      <c r="BT124" s="182"/>
      <c r="BU124" s="200"/>
      <c r="BV124" s="200"/>
      <c r="BW124" s="200"/>
      <c r="BX124" s="200"/>
      <c r="BY124" s="200"/>
      <c r="BZ124" s="200"/>
      <c r="CA124" s="200"/>
      <c r="DB124" s="86">
        <f t="shared" si="205"/>
        <v>204</v>
      </c>
      <c r="DC124" s="86">
        <f t="shared" si="206"/>
        <v>204</v>
      </c>
      <c r="DE124" s="88">
        <f t="shared" si="204"/>
        <v>204</v>
      </c>
    </row>
    <row r="125" spans="1:109" s="13" customFormat="1" ht="24.95" hidden="1" customHeight="1" outlineLevel="1">
      <c r="A125" s="48" t="s">
        <v>414</v>
      </c>
      <c r="B125" s="49" t="s">
        <v>2948</v>
      </c>
      <c r="C125" s="50"/>
      <c r="D125" s="41">
        <f t="shared" si="188"/>
        <v>5525</v>
      </c>
      <c r="E125" s="41">
        <f t="shared" si="189"/>
        <v>4121</v>
      </c>
      <c r="F125" s="41">
        <f t="shared" si="190"/>
        <v>1404</v>
      </c>
      <c r="G125" s="41">
        <f t="shared" si="191"/>
        <v>318</v>
      </c>
      <c r="H125" s="41">
        <f t="shared" si="192"/>
        <v>1086</v>
      </c>
      <c r="I125" s="41">
        <f t="shared" si="193"/>
        <v>0</v>
      </c>
      <c r="J125" s="41">
        <f t="shared" si="194"/>
        <v>0</v>
      </c>
      <c r="K125" s="41">
        <f t="shared" si="195"/>
        <v>0</v>
      </c>
      <c r="L125" s="58">
        <f t="shared" si="136"/>
        <v>1177</v>
      </c>
      <c r="M125" s="58">
        <f t="shared" si="137"/>
        <v>896</v>
      </c>
      <c r="N125" s="58">
        <f t="shared" si="138"/>
        <v>281</v>
      </c>
      <c r="O125" s="41">
        <f t="shared" si="207"/>
        <v>1177</v>
      </c>
      <c r="P125" s="41">
        <f t="shared" si="208"/>
        <v>896</v>
      </c>
      <c r="Q125" s="41">
        <f t="shared" si="209"/>
        <v>281</v>
      </c>
      <c r="R125" s="41">
        <f t="shared" si="210"/>
        <v>57</v>
      </c>
      <c r="S125" s="41">
        <f t="shared" si="211"/>
        <v>224</v>
      </c>
      <c r="T125" s="41">
        <f t="shared" si="212"/>
        <v>0</v>
      </c>
      <c r="U125" s="41">
        <f t="shared" si="213"/>
        <v>0</v>
      </c>
      <c r="V125" s="41">
        <f t="shared" si="214"/>
        <v>0</v>
      </c>
      <c r="W125" s="41">
        <f t="shared" si="177"/>
        <v>1177</v>
      </c>
      <c r="X125" s="41">
        <v>896</v>
      </c>
      <c r="Y125" s="41">
        <f t="shared" si="216"/>
        <v>281</v>
      </c>
      <c r="Z125" s="41">
        <v>57</v>
      </c>
      <c r="AA125" s="41">
        <v>224</v>
      </c>
      <c r="AB125" s="41"/>
      <c r="AC125" s="41"/>
      <c r="AD125" s="41"/>
      <c r="AE125" s="41">
        <f t="shared" si="184"/>
        <v>0</v>
      </c>
      <c r="AF125" s="41"/>
      <c r="AG125" s="41">
        <f t="shared" si="217"/>
        <v>0</v>
      </c>
      <c r="AH125" s="41"/>
      <c r="AI125" s="41"/>
      <c r="AJ125" s="41"/>
      <c r="AK125" s="41"/>
      <c r="AL125" s="41"/>
      <c r="AM125" s="41">
        <f>SUM(AN125:AO125)</f>
        <v>1698</v>
      </c>
      <c r="AN125" s="41">
        <v>1295</v>
      </c>
      <c r="AO125" s="41">
        <f>SUM(AP125:AS125)</f>
        <v>403</v>
      </c>
      <c r="AP125" s="41">
        <v>79</v>
      </c>
      <c r="AQ125" s="41">
        <v>324</v>
      </c>
      <c r="AR125" s="41"/>
      <c r="AS125" s="41"/>
      <c r="AT125" s="41"/>
      <c r="AU125" s="41">
        <f>SUM(AV125:AW125)</f>
        <v>0</v>
      </c>
      <c r="AV125" s="41"/>
      <c r="AW125" s="41"/>
      <c r="AX125" s="41"/>
      <c r="AY125" s="41"/>
      <c r="AZ125" s="41"/>
      <c r="BA125" s="41"/>
      <c r="BB125" s="41"/>
      <c r="BC125" s="41">
        <f t="shared" si="196"/>
        <v>2875</v>
      </c>
      <c r="BD125" s="41">
        <f t="shared" si="197"/>
        <v>2191</v>
      </c>
      <c r="BE125" s="41">
        <f t="shared" si="198"/>
        <v>684</v>
      </c>
      <c r="BF125" s="41">
        <f t="shared" si="199"/>
        <v>136</v>
      </c>
      <c r="BG125" s="41">
        <f t="shared" si="200"/>
        <v>548</v>
      </c>
      <c r="BH125" s="41">
        <f t="shared" si="201"/>
        <v>0</v>
      </c>
      <c r="BI125" s="41">
        <f t="shared" si="202"/>
        <v>0</v>
      </c>
      <c r="BJ125" s="41">
        <f t="shared" si="203"/>
        <v>0</v>
      </c>
      <c r="BK125" s="41">
        <f>SUM(BL125:BM125)</f>
        <v>2650</v>
      </c>
      <c r="BL125" s="184">
        <v>1930</v>
      </c>
      <c r="BM125" s="41">
        <f t="shared" si="218"/>
        <v>720</v>
      </c>
      <c r="BN125" s="41">
        <v>182</v>
      </c>
      <c r="BO125" s="41">
        <v>538</v>
      </c>
      <c r="BP125" s="41"/>
      <c r="BQ125" s="41"/>
      <c r="BR125" s="41"/>
      <c r="BS125" s="50"/>
      <c r="BT125" s="182"/>
      <c r="BU125" s="200"/>
      <c r="BV125" s="200"/>
      <c r="BW125" s="200"/>
      <c r="BX125" s="200"/>
      <c r="BY125" s="200"/>
      <c r="BZ125" s="200"/>
      <c r="CA125" s="200"/>
      <c r="DB125" s="86">
        <f t="shared" si="205"/>
        <v>4121</v>
      </c>
      <c r="DC125" s="86">
        <f t="shared" si="206"/>
        <v>4121</v>
      </c>
      <c r="DE125" s="88">
        <f t="shared" si="204"/>
        <v>4121</v>
      </c>
    </row>
    <row r="126" spans="1:109" s="13" customFormat="1" ht="24.95" hidden="1" customHeight="1" outlineLevel="1">
      <c r="A126" s="48" t="s">
        <v>414</v>
      </c>
      <c r="B126" s="49" t="s">
        <v>2949</v>
      </c>
      <c r="C126" s="50"/>
      <c r="D126" s="41">
        <f t="shared" si="188"/>
        <v>743</v>
      </c>
      <c r="E126" s="41">
        <f t="shared" si="189"/>
        <v>566</v>
      </c>
      <c r="F126" s="41">
        <f t="shared" si="190"/>
        <v>177</v>
      </c>
      <c r="G126" s="41">
        <f t="shared" si="191"/>
        <v>36</v>
      </c>
      <c r="H126" s="41">
        <f t="shared" si="192"/>
        <v>141</v>
      </c>
      <c r="I126" s="41">
        <f t="shared" si="193"/>
        <v>0</v>
      </c>
      <c r="J126" s="41">
        <f t="shared" si="194"/>
        <v>0</v>
      </c>
      <c r="K126" s="41">
        <f t="shared" si="195"/>
        <v>0</v>
      </c>
      <c r="L126" s="58">
        <f t="shared" si="136"/>
        <v>743</v>
      </c>
      <c r="M126" s="58">
        <f t="shared" si="137"/>
        <v>566</v>
      </c>
      <c r="N126" s="58">
        <f t="shared" si="138"/>
        <v>177</v>
      </c>
      <c r="O126" s="41">
        <f t="shared" si="207"/>
        <v>743</v>
      </c>
      <c r="P126" s="41">
        <f t="shared" si="208"/>
        <v>566</v>
      </c>
      <c r="Q126" s="41">
        <f t="shared" si="209"/>
        <v>177</v>
      </c>
      <c r="R126" s="41">
        <f t="shared" si="210"/>
        <v>36</v>
      </c>
      <c r="S126" s="41">
        <f t="shared" si="211"/>
        <v>141</v>
      </c>
      <c r="T126" s="41">
        <f t="shared" si="212"/>
        <v>0</v>
      </c>
      <c r="U126" s="41">
        <f t="shared" si="213"/>
        <v>0</v>
      </c>
      <c r="V126" s="41">
        <f t="shared" si="214"/>
        <v>0</v>
      </c>
      <c r="W126" s="41">
        <f t="shared" si="177"/>
        <v>743</v>
      </c>
      <c r="X126" s="41">
        <v>566</v>
      </c>
      <c r="Y126" s="41">
        <f t="shared" si="216"/>
        <v>177</v>
      </c>
      <c r="Z126" s="41">
        <v>36</v>
      </c>
      <c r="AA126" s="41">
        <v>141</v>
      </c>
      <c r="AB126" s="41"/>
      <c r="AC126" s="41"/>
      <c r="AD126" s="41"/>
      <c r="AE126" s="41">
        <f t="shared" si="184"/>
        <v>0</v>
      </c>
      <c r="AF126" s="41"/>
      <c r="AG126" s="41">
        <f t="shared" si="217"/>
        <v>0</v>
      </c>
      <c r="AH126" s="41"/>
      <c r="AI126" s="41"/>
      <c r="AJ126" s="41"/>
      <c r="AK126" s="41"/>
      <c r="AL126" s="41"/>
      <c r="AM126" s="41">
        <f>SUM(AN126:AO126)</f>
        <v>0</v>
      </c>
      <c r="AN126" s="41"/>
      <c r="AO126" s="41">
        <f>SUM(AP126:AS126)</f>
        <v>0</v>
      </c>
      <c r="AP126" s="41"/>
      <c r="AQ126" s="41"/>
      <c r="AR126" s="41"/>
      <c r="AS126" s="41"/>
      <c r="AT126" s="41"/>
      <c r="AU126" s="41">
        <f>SUM(AV126:AW126)</f>
        <v>0</v>
      </c>
      <c r="AV126" s="41"/>
      <c r="AW126" s="41"/>
      <c r="AX126" s="41"/>
      <c r="AY126" s="41"/>
      <c r="AZ126" s="41"/>
      <c r="BA126" s="41"/>
      <c r="BB126" s="41"/>
      <c r="BC126" s="41">
        <f t="shared" si="196"/>
        <v>743</v>
      </c>
      <c r="BD126" s="41">
        <f t="shared" si="197"/>
        <v>566</v>
      </c>
      <c r="BE126" s="41">
        <f t="shared" si="198"/>
        <v>177</v>
      </c>
      <c r="BF126" s="41">
        <f t="shared" si="199"/>
        <v>36</v>
      </c>
      <c r="BG126" s="41">
        <f t="shared" si="200"/>
        <v>141</v>
      </c>
      <c r="BH126" s="41">
        <f t="shared" si="201"/>
        <v>0</v>
      </c>
      <c r="BI126" s="41">
        <f t="shared" si="202"/>
        <v>0</v>
      </c>
      <c r="BJ126" s="41">
        <f t="shared" si="203"/>
        <v>0</v>
      </c>
      <c r="BK126" s="41">
        <f>SUM(BL126:BM126)</f>
        <v>0</v>
      </c>
      <c r="BL126" s="184"/>
      <c r="BM126" s="41">
        <f t="shared" si="218"/>
        <v>0</v>
      </c>
      <c r="BN126" s="41"/>
      <c r="BO126" s="41"/>
      <c r="BP126" s="41"/>
      <c r="BQ126" s="41"/>
      <c r="BR126" s="41"/>
      <c r="BS126" s="50"/>
      <c r="BT126" s="182"/>
      <c r="BU126" s="200"/>
      <c r="BV126" s="200"/>
      <c r="BW126" s="200"/>
      <c r="BX126" s="200"/>
      <c r="BY126" s="200"/>
      <c r="BZ126" s="200"/>
      <c r="CA126" s="200"/>
      <c r="DB126" s="86">
        <f t="shared" si="205"/>
        <v>566</v>
      </c>
      <c r="DC126" s="86">
        <f t="shared" si="206"/>
        <v>566</v>
      </c>
      <c r="DE126" s="88">
        <f t="shared" si="204"/>
        <v>566</v>
      </c>
    </row>
    <row r="127" spans="1:109" s="13" customFormat="1" ht="24.95" hidden="1" customHeight="1" outlineLevel="1">
      <c r="A127" s="48" t="s">
        <v>414</v>
      </c>
      <c r="B127" s="49" t="s">
        <v>2950</v>
      </c>
      <c r="C127" s="50"/>
      <c r="D127" s="41">
        <f t="shared" si="188"/>
        <v>916</v>
      </c>
      <c r="E127" s="41">
        <f t="shared" si="189"/>
        <v>681</v>
      </c>
      <c r="F127" s="41">
        <f t="shared" si="190"/>
        <v>235</v>
      </c>
      <c r="G127" s="41">
        <f t="shared" si="191"/>
        <v>54</v>
      </c>
      <c r="H127" s="41">
        <f t="shared" si="192"/>
        <v>181</v>
      </c>
      <c r="I127" s="41">
        <f t="shared" si="193"/>
        <v>0</v>
      </c>
      <c r="J127" s="41">
        <f t="shared" si="194"/>
        <v>0</v>
      </c>
      <c r="K127" s="41">
        <f t="shared" si="195"/>
        <v>0</v>
      </c>
      <c r="L127" s="58">
        <f t="shared" si="136"/>
        <v>289</v>
      </c>
      <c r="M127" s="58">
        <f t="shared" si="137"/>
        <v>220</v>
      </c>
      <c r="N127" s="58">
        <f t="shared" si="138"/>
        <v>69</v>
      </c>
      <c r="O127" s="41">
        <f t="shared" si="207"/>
        <v>289</v>
      </c>
      <c r="P127" s="41">
        <f t="shared" si="208"/>
        <v>220</v>
      </c>
      <c r="Q127" s="41">
        <f t="shared" si="209"/>
        <v>69</v>
      </c>
      <c r="R127" s="41">
        <f t="shared" si="210"/>
        <v>14</v>
      </c>
      <c r="S127" s="41">
        <f t="shared" si="211"/>
        <v>55</v>
      </c>
      <c r="T127" s="41">
        <f t="shared" si="212"/>
        <v>0</v>
      </c>
      <c r="U127" s="41">
        <f t="shared" si="213"/>
        <v>0</v>
      </c>
      <c r="V127" s="41">
        <f t="shared" si="214"/>
        <v>0</v>
      </c>
      <c r="W127" s="41">
        <f t="shared" si="177"/>
        <v>289</v>
      </c>
      <c r="X127" s="41">
        <v>220</v>
      </c>
      <c r="Y127" s="41">
        <f t="shared" si="216"/>
        <v>69</v>
      </c>
      <c r="Z127" s="41">
        <v>14</v>
      </c>
      <c r="AA127" s="41">
        <v>55</v>
      </c>
      <c r="AB127" s="41"/>
      <c r="AC127" s="41"/>
      <c r="AD127" s="41"/>
      <c r="AE127" s="41">
        <f t="shared" si="184"/>
        <v>0</v>
      </c>
      <c r="AF127" s="41"/>
      <c r="AG127" s="41">
        <f t="shared" si="217"/>
        <v>0</v>
      </c>
      <c r="AH127" s="41"/>
      <c r="AI127" s="41"/>
      <c r="AJ127" s="41"/>
      <c r="AK127" s="41"/>
      <c r="AL127" s="41"/>
      <c r="AM127" s="41">
        <f>SUM(AN127:AO127)</f>
        <v>245</v>
      </c>
      <c r="AN127" s="41">
        <v>185</v>
      </c>
      <c r="AO127" s="41">
        <f>SUM(AP127:AS127)</f>
        <v>60</v>
      </c>
      <c r="AP127" s="41">
        <v>12</v>
      </c>
      <c r="AQ127" s="41">
        <v>48</v>
      </c>
      <c r="AR127" s="41"/>
      <c r="AS127" s="41"/>
      <c r="AT127" s="41"/>
      <c r="AU127" s="41">
        <f>SUM(AV127:AW127)</f>
        <v>0</v>
      </c>
      <c r="AV127" s="41"/>
      <c r="AW127" s="41"/>
      <c r="AX127" s="41"/>
      <c r="AY127" s="41"/>
      <c r="AZ127" s="41"/>
      <c r="BA127" s="41"/>
      <c r="BB127" s="41"/>
      <c r="BC127" s="41">
        <f t="shared" si="196"/>
        <v>534</v>
      </c>
      <c r="BD127" s="41">
        <f t="shared" si="197"/>
        <v>405</v>
      </c>
      <c r="BE127" s="41">
        <f t="shared" si="198"/>
        <v>129</v>
      </c>
      <c r="BF127" s="41">
        <f t="shared" si="199"/>
        <v>26</v>
      </c>
      <c r="BG127" s="41">
        <f t="shared" si="200"/>
        <v>103</v>
      </c>
      <c r="BH127" s="41">
        <f t="shared" si="201"/>
        <v>0</v>
      </c>
      <c r="BI127" s="41">
        <f t="shared" si="202"/>
        <v>0</v>
      </c>
      <c r="BJ127" s="41">
        <f t="shared" si="203"/>
        <v>0</v>
      </c>
      <c r="BK127" s="41">
        <f>SUM(BL127:BM127)</f>
        <v>382</v>
      </c>
      <c r="BL127" s="184">
        <v>276</v>
      </c>
      <c r="BM127" s="41">
        <f t="shared" si="218"/>
        <v>106</v>
      </c>
      <c r="BN127" s="41">
        <v>28</v>
      </c>
      <c r="BO127" s="41">
        <v>78</v>
      </c>
      <c r="BP127" s="41"/>
      <c r="BQ127" s="41"/>
      <c r="BR127" s="41"/>
      <c r="BS127" s="50"/>
      <c r="BT127" s="182"/>
      <c r="BU127" s="200"/>
      <c r="BV127" s="200"/>
      <c r="BW127" s="200"/>
      <c r="BX127" s="200"/>
      <c r="BY127" s="200"/>
      <c r="BZ127" s="200"/>
      <c r="CA127" s="200"/>
      <c r="DB127" s="86">
        <f t="shared" si="205"/>
        <v>681</v>
      </c>
      <c r="DC127" s="86">
        <f t="shared" si="206"/>
        <v>681</v>
      </c>
      <c r="DE127" s="88">
        <f t="shared" si="204"/>
        <v>681</v>
      </c>
    </row>
    <row r="128" spans="1:109" s="13" customFormat="1" ht="24.95" hidden="1" customHeight="1" outlineLevel="1">
      <c r="A128" s="48" t="s">
        <v>414</v>
      </c>
      <c r="B128" s="49" t="s">
        <v>2951</v>
      </c>
      <c r="C128" s="50"/>
      <c r="D128" s="41">
        <f t="shared" si="188"/>
        <v>4284</v>
      </c>
      <c r="E128" s="41">
        <f t="shared" si="189"/>
        <v>3203</v>
      </c>
      <c r="F128" s="41">
        <f t="shared" si="190"/>
        <v>1081</v>
      </c>
      <c r="G128" s="41">
        <f t="shared" si="191"/>
        <v>242</v>
      </c>
      <c r="H128" s="41">
        <f t="shared" si="192"/>
        <v>839</v>
      </c>
      <c r="I128" s="41">
        <f t="shared" si="193"/>
        <v>0</v>
      </c>
      <c r="J128" s="41">
        <f t="shared" si="194"/>
        <v>0</v>
      </c>
      <c r="K128" s="41">
        <f t="shared" si="195"/>
        <v>0</v>
      </c>
      <c r="L128" s="58">
        <f t="shared" si="136"/>
        <v>1176</v>
      </c>
      <c r="M128" s="58">
        <f t="shared" si="137"/>
        <v>896</v>
      </c>
      <c r="N128" s="58">
        <f t="shared" si="138"/>
        <v>280</v>
      </c>
      <c r="O128" s="41">
        <f t="shared" si="207"/>
        <v>1176</v>
      </c>
      <c r="P128" s="41">
        <f t="shared" si="208"/>
        <v>896</v>
      </c>
      <c r="Q128" s="41">
        <f t="shared" si="209"/>
        <v>280</v>
      </c>
      <c r="R128" s="41">
        <f t="shared" si="210"/>
        <v>56</v>
      </c>
      <c r="S128" s="41">
        <f t="shared" si="211"/>
        <v>224</v>
      </c>
      <c r="T128" s="41">
        <f t="shared" si="212"/>
        <v>0</v>
      </c>
      <c r="U128" s="41">
        <f t="shared" si="213"/>
        <v>0</v>
      </c>
      <c r="V128" s="41">
        <f t="shared" si="214"/>
        <v>0</v>
      </c>
      <c r="W128" s="41">
        <f t="shared" si="177"/>
        <v>1176</v>
      </c>
      <c r="X128" s="41">
        <v>896</v>
      </c>
      <c r="Y128" s="41">
        <f t="shared" si="216"/>
        <v>280</v>
      </c>
      <c r="Z128" s="41">
        <v>56</v>
      </c>
      <c r="AA128" s="41">
        <v>224</v>
      </c>
      <c r="AB128" s="41"/>
      <c r="AC128" s="41"/>
      <c r="AD128" s="41"/>
      <c r="AE128" s="41">
        <f t="shared" si="184"/>
        <v>0</v>
      </c>
      <c r="AF128" s="41"/>
      <c r="AG128" s="41">
        <f t="shared" si="217"/>
        <v>0</v>
      </c>
      <c r="AH128" s="41"/>
      <c r="AI128" s="41"/>
      <c r="AJ128" s="41"/>
      <c r="AK128" s="41"/>
      <c r="AL128" s="41"/>
      <c r="AM128" s="41">
        <f>SUM(AN128:AO128)</f>
        <v>1213</v>
      </c>
      <c r="AN128" s="41">
        <v>925</v>
      </c>
      <c r="AO128" s="41">
        <f>SUM(AP128:AS128)</f>
        <v>288</v>
      </c>
      <c r="AP128" s="41">
        <v>56</v>
      </c>
      <c r="AQ128" s="41">
        <v>232</v>
      </c>
      <c r="AR128" s="41"/>
      <c r="AS128" s="41"/>
      <c r="AT128" s="41"/>
      <c r="AU128" s="41">
        <f>SUM(AV128:AW128)</f>
        <v>0</v>
      </c>
      <c r="AV128" s="41"/>
      <c r="AW128" s="41"/>
      <c r="AX128" s="41"/>
      <c r="AY128" s="41"/>
      <c r="AZ128" s="41"/>
      <c r="BA128" s="41"/>
      <c r="BB128" s="41"/>
      <c r="BC128" s="41">
        <f t="shared" si="196"/>
        <v>2389</v>
      </c>
      <c r="BD128" s="41">
        <f t="shared" si="197"/>
        <v>1821</v>
      </c>
      <c r="BE128" s="41">
        <f t="shared" si="198"/>
        <v>568</v>
      </c>
      <c r="BF128" s="41">
        <f t="shared" si="199"/>
        <v>112</v>
      </c>
      <c r="BG128" s="41">
        <f t="shared" si="200"/>
        <v>456</v>
      </c>
      <c r="BH128" s="41">
        <f t="shared" si="201"/>
        <v>0</v>
      </c>
      <c r="BI128" s="41">
        <f t="shared" si="202"/>
        <v>0</v>
      </c>
      <c r="BJ128" s="41">
        <f t="shared" si="203"/>
        <v>0</v>
      </c>
      <c r="BK128" s="41">
        <f>SUM(BL128:BM128)</f>
        <v>1895</v>
      </c>
      <c r="BL128" s="41">
        <v>1382</v>
      </c>
      <c r="BM128" s="41">
        <f t="shared" si="218"/>
        <v>513</v>
      </c>
      <c r="BN128" s="41">
        <v>130</v>
      </c>
      <c r="BO128" s="41">
        <v>383</v>
      </c>
      <c r="BP128" s="41"/>
      <c r="BQ128" s="41"/>
      <c r="BR128" s="41"/>
      <c r="BS128" s="50"/>
      <c r="BT128" s="182"/>
      <c r="BU128" s="200"/>
      <c r="BV128" s="200"/>
      <c r="BW128" s="200"/>
      <c r="BX128" s="200"/>
      <c r="BY128" s="200"/>
      <c r="BZ128" s="200"/>
      <c r="CA128" s="200"/>
      <c r="DB128" s="86">
        <f t="shared" si="205"/>
        <v>3203</v>
      </c>
      <c r="DC128" s="86">
        <f t="shared" si="206"/>
        <v>3203</v>
      </c>
      <c r="DE128" s="88">
        <f t="shared" si="204"/>
        <v>3203</v>
      </c>
    </row>
    <row r="129" spans="1:109" s="13" customFormat="1" ht="24.95" customHeight="1" collapsed="1">
      <c r="A129" s="48" t="s">
        <v>222</v>
      </c>
      <c r="B129" s="49" t="s">
        <v>97</v>
      </c>
      <c r="C129" s="50">
        <v>13</v>
      </c>
      <c r="D129" s="41">
        <f t="shared" si="188"/>
        <v>475</v>
      </c>
      <c r="E129" s="41">
        <f t="shared" si="189"/>
        <v>362</v>
      </c>
      <c r="F129" s="41">
        <f t="shared" si="190"/>
        <v>113</v>
      </c>
      <c r="G129" s="41">
        <f t="shared" si="191"/>
        <v>23</v>
      </c>
      <c r="H129" s="41">
        <f t="shared" si="192"/>
        <v>90</v>
      </c>
      <c r="I129" s="41">
        <f t="shared" si="193"/>
        <v>0</v>
      </c>
      <c r="J129" s="41">
        <f t="shared" si="194"/>
        <v>0</v>
      </c>
      <c r="K129" s="41">
        <f t="shared" si="195"/>
        <v>0</v>
      </c>
      <c r="L129" s="58">
        <f t="shared" si="136"/>
        <v>475</v>
      </c>
      <c r="M129" s="58">
        <f t="shared" si="137"/>
        <v>362</v>
      </c>
      <c r="N129" s="58">
        <f t="shared" si="138"/>
        <v>113</v>
      </c>
      <c r="O129" s="41">
        <f t="shared" si="207"/>
        <v>475</v>
      </c>
      <c r="P129" s="41">
        <f t="shared" si="208"/>
        <v>362</v>
      </c>
      <c r="Q129" s="41">
        <f t="shared" si="209"/>
        <v>113</v>
      </c>
      <c r="R129" s="41">
        <f t="shared" si="210"/>
        <v>23</v>
      </c>
      <c r="S129" s="41">
        <f t="shared" si="211"/>
        <v>90</v>
      </c>
      <c r="T129" s="41">
        <f t="shared" si="212"/>
        <v>0</v>
      </c>
      <c r="U129" s="41">
        <f t="shared" si="213"/>
        <v>0</v>
      </c>
      <c r="V129" s="41">
        <f t="shared" si="214"/>
        <v>0</v>
      </c>
      <c r="W129" s="41">
        <f t="shared" ref="W129:AE129" si="220">W130</f>
        <v>475</v>
      </c>
      <c r="X129" s="41">
        <f t="shared" si="220"/>
        <v>362</v>
      </c>
      <c r="Y129" s="41">
        <f t="shared" si="220"/>
        <v>113</v>
      </c>
      <c r="Z129" s="41">
        <f t="shared" si="220"/>
        <v>23</v>
      </c>
      <c r="AA129" s="41">
        <f t="shared" si="220"/>
        <v>90</v>
      </c>
      <c r="AB129" s="41">
        <f t="shared" si="220"/>
        <v>0</v>
      </c>
      <c r="AC129" s="41">
        <f t="shared" si="220"/>
        <v>0</v>
      </c>
      <c r="AD129" s="41">
        <f t="shared" si="220"/>
        <v>0</v>
      </c>
      <c r="AE129" s="41">
        <f t="shared" si="220"/>
        <v>0</v>
      </c>
      <c r="AF129" s="41"/>
      <c r="AG129" s="41">
        <f>AG130</f>
        <v>0</v>
      </c>
      <c r="AH129" s="41"/>
      <c r="AI129" s="41"/>
      <c r="AJ129" s="41">
        <f t="shared" ref="AJ129:BB129" si="221">AJ130</f>
        <v>0</v>
      </c>
      <c r="AK129" s="41">
        <f t="shared" si="221"/>
        <v>0</v>
      </c>
      <c r="AL129" s="41">
        <f t="shared" si="221"/>
        <v>0</v>
      </c>
      <c r="AM129" s="41">
        <f t="shared" si="221"/>
        <v>0</v>
      </c>
      <c r="AN129" s="41">
        <f t="shared" si="221"/>
        <v>0</v>
      </c>
      <c r="AO129" s="41">
        <f t="shared" si="221"/>
        <v>0</v>
      </c>
      <c r="AP129" s="41">
        <f t="shared" si="221"/>
        <v>0</v>
      </c>
      <c r="AQ129" s="41">
        <f t="shared" si="221"/>
        <v>0</v>
      </c>
      <c r="AR129" s="41">
        <f t="shared" si="221"/>
        <v>0</v>
      </c>
      <c r="AS129" s="41">
        <f t="shared" si="221"/>
        <v>0</v>
      </c>
      <c r="AT129" s="41">
        <f t="shared" si="221"/>
        <v>0</v>
      </c>
      <c r="AU129" s="41">
        <f t="shared" si="221"/>
        <v>0</v>
      </c>
      <c r="AV129" s="41">
        <f t="shared" si="221"/>
        <v>0</v>
      </c>
      <c r="AW129" s="41">
        <f t="shared" si="221"/>
        <v>0</v>
      </c>
      <c r="AX129" s="41">
        <f t="shared" si="221"/>
        <v>0</v>
      </c>
      <c r="AY129" s="41">
        <f t="shared" si="221"/>
        <v>0</v>
      </c>
      <c r="AZ129" s="41">
        <f t="shared" si="221"/>
        <v>0</v>
      </c>
      <c r="BA129" s="41">
        <f t="shared" si="221"/>
        <v>0</v>
      </c>
      <c r="BB129" s="41">
        <f t="shared" si="221"/>
        <v>0</v>
      </c>
      <c r="BC129" s="41">
        <f t="shared" si="196"/>
        <v>475</v>
      </c>
      <c r="BD129" s="41">
        <f t="shared" si="197"/>
        <v>362</v>
      </c>
      <c r="BE129" s="41">
        <f t="shared" si="198"/>
        <v>113</v>
      </c>
      <c r="BF129" s="41">
        <f t="shared" si="199"/>
        <v>23</v>
      </c>
      <c r="BG129" s="41">
        <f t="shared" si="200"/>
        <v>90</v>
      </c>
      <c r="BH129" s="41">
        <f t="shared" si="201"/>
        <v>0</v>
      </c>
      <c r="BI129" s="41">
        <f t="shared" si="202"/>
        <v>0</v>
      </c>
      <c r="BJ129" s="41">
        <f t="shared" si="203"/>
        <v>0</v>
      </c>
      <c r="BK129" s="41">
        <f>BK130</f>
        <v>0</v>
      </c>
      <c r="BL129" s="41">
        <f>BL130</f>
        <v>0</v>
      </c>
      <c r="BM129" s="41">
        <f t="shared" si="218"/>
        <v>0</v>
      </c>
      <c r="BN129" s="41">
        <f>BN130</f>
        <v>0</v>
      </c>
      <c r="BO129" s="41">
        <f>BO130</f>
        <v>0</v>
      </c>
      <c r="BP129" s="41">
        <f>BP130</f>
        <v>0</v>
      </c>
      <c r="BQ129" s="41">
        <f>BQ130</f>
        <v>0</v>
      </c>
      <c r="BR129" s="41">
        <f>BR130</f>
        <v>0</v>
      </c>
      <c r="BS129" s="50"/>
      <c r="BT129" s="182"/>
      <c r="BU129" s="200"/>
      <c r="BV129" s="200"/>
      <c r="BW129" s="200"/>
      <c r="BX129" s="200"/>
      <c r="BY129" s="200"/>
      <c r="BZ129" s="200"/>
      <c r="CA129" s="200"/>
      <c r="DB129" s="86">
        <f t="shared" si="205"/>
        <v>362</v>
      </c>
      <c r="DC129" s="86">
        <f t="shared" si="206"/>
        <v>362</v>
      </c>
      <c r="DE129" s="88">
        <f t="shared" si="204"/>
        <v>362</v>
      </c>
    </row>
    <row r="130" spans="1:109" s="13" customFormat="1" ht="24.95" hidden="1" customHeight="1" outlineLevel="1">
      <c r="A130" s="48" t="s">
        <v>414</v>
      </c>
      <c r="B130" s="49" t="s">
        <v>2952</v>
      </c>
      <c r="C130" s="50"/>
      <c r="D130" s="41">
        <f t="shared" si="188"/>
        <v>475</v>
      </c>
      <c r="E130" s="41">
        <f t="shared" si="189"/>
        <v>362</v>
      </c>
      <c r="F130" s="41">
        <f t="shared" si="190"/>
        <v>113</v>
      </c>
      <c r="G130" s="41">
        <f t="shared" si="191"/>
        <v>23</v>
      </c>
      <c r="H130" s="41">
        <f t="shared" si="192"/>
        <v>90</v>
      </c>
      <c r="I130" s="41">
        <f t="shared" si="193"/>
        <v>0</v>
      </c>
      <c r="J130" s="41">
        <f t="shared" si="194"/>
        <v>0</v>
      </c>
      <c r="K130" s="41">
        <f t="shared" si="195"/>
        <v>0</v>
      </c>
      <c r="L130" s="58">
        <f t="shared" si="136"/>
        <v>475</v>
      </c>
      <c r="M130" s="58">
        <f t="shared" si="137"/>
        <v>362</v>
      </c>
      <c r="N130" s="58">
        <f t="shared" si="138"/>
        <v>113</v>
      </c>
      <c r="O130" s="41">
        <f t="shared" si="207"/>
        <v>475</v>
      </c>
      <c r="P130" s="41">
        <f t="shared" si="208"/>
        <v>362</v>
      </c>
      <c r="Q130" s="41">
        <f t="shared" si="209"/>
        <v>113</v>
      </c>
      <c r="R130" s="41">
        <f t="shared" si="210"/>
        <v>23</v>
      </c>
      <c r="S130" s="41">
        <f t="shared" si="211"/>
        <v>90</v>
      </c>
      <c r="T130" s="41">
        <f t="shared" si="212"/>
        <v>0</v>
      </c>
      <c r="U130" s="41">
        <f t="shared" si="213"/>
        <v>0</v>
      </c>
      <c r="V130" s="41">
        <f t="shared" si="214"/>
        <v>0</v>
      </c>
      <c r="W130" s="41">
        <f>SUM(X130:Y130)</f>
        <v>475</v>
      </c>
      <c r="X130" s="41">
        <v>362</v>
      </c>
      <c r="Y130" s="41">
        <f t="shared" ref="Y130:Y139" si="222">SUM(Z130:AC130)</f>
        <v>113</v>
      </c>
      <c r="Z130" s="41">
        <v>23</v>
      </c>
      <c r="AA130" s="41">
        <v>90</v>
      </c>
      <c r="AB130" s="41"/>
      <c r="AC130" s="41"/>
      <c r="AD130" s="41"/>
      <c r="AE130" s="41">
        <f>SUM(AF130:AG130)</f>
        <v>0</v>
      </c>
      <c r="AF130" s="41"/>
      <c r="AG130" s="41">
        <f t="shared" ref="AG130:AG139" si="223">SUM(AH130:AK130)</f>
        <v>0</v>
      </c>
      <c r="AH130" s="41"/>
      <c r="AI130" s="41"/>
      <c r="AJ130" s="41"/>
      <c r="AK130" s="41"/>
      <c r="AL130" s="41"/>
      <c r="AM130" s="41">
        <f>SUM(AN130:AO130)</f>
        <v>0</v>
      </c>
      <c r="AN130" s="41"/>
      <c r="AO130" s="41">
        <f>SUM(AP130:AS130)</f>
        <v>0</v>
      </c>
      <c r="AP130" s="41"/>
      <c r="AQ130" s="41"/>
      <c r="AR130" s="41"/>
      <c r="AS130" s="41"/>
      <c r="AT130" s="41"/>
      <c r="AU130" s="41">
        <f>SUM(AV130:AW130)</f>
        <v>0</v>
      </c>
      <c r="AV130" s="41"/>
      <c r="AW130" s="41"/>
      <c r="AX130" s="41"/>
      <c r="AY130" s="41"/>
      <c r="AZ130" s="41"/>
      <c r="BA130" s="41"/>
      <c r="BB130" s="41"/>
      <c r="BC130" s="41">
        <f t="shared" si="196"/>
        <v>475</v>
      </c>
      <c r="BD130" s="41">
        <f t="shared" si="197"/>
        <v>362</v>
      </c>
      <c r="BE130" s="41">
        <f t="shared" si="198"/>
        <v>113</v>
      </c>
      <c r="BF130" s="41">
        <f t="shared" si="199"/>
        <v>23</v>
      </c>
      <c r="BG130" s="41">
        <f t="shared" si="200"/>
        <v>90</v>
      </c>
      <c r="BH130" s="41">
        <f t="shared" si="201"/>
        <v>0</v>
      </c>
      <c r="BI130" s="41">
        <f t="shared" si="202"/>
        <v>0</v>
      </c>
      <c r="BJ130" s="41">
        <f t="shared" si="203"/>
        <v>0</v>
      </c>
      <c r="BK130" s="41">
        <f>SUM(BL130:BM130)</f>
        <v>0</v>
      </c>
      <c r="BL130" s="41"/>
      <c r="BM130" s="41">
        <f t="shared" si="218"/>
        <v>0</v>
      </c>
      <c r="BN130" s="41"/>
      <c r="BO130" s="41"/>
      <c r="BP130" s="41"/>
      <c r="BQ130" s="41"/>
      <c r="BR130" s="41"/>
      <c r="BS130" s="50"/>
      <c r="BT130" s="182"/>
      <c r="BU130" s="200"/>
      <c r="BV130" s="200"/>
      <c r="BW130" s="200"/>
      <c r="BX130" s="200"/>
      <c r="BY130" s="200"/>
      <c r="BZ130" s="200"/>
      <c r="CA130" s="200"/>
      <c r="DB130" s="86">
        <f t="shared" si="205"/>
        <v>362</v>
      </c>
      <c r="DC130" s="86">
        <f t="shared" si="206"/>
        <v>362</v>
      </c>
      <c r="DE130" s="88">
        <f t="shared" si="204"/>
        <v>362</v>
      </c>
    </row>
    <row r="131" spans="1:109" s="13" customFormat="1" ht="24.95" customHeight="1" collapsed="1">
      <c r="A131" s="646" t="s">
        <v>222</v>
      </c>
      <c r="B131" s="203" t="s">
        <v>1550</v>
      </c>
      <c r="C131" s="204">
        <v>16</v>
      </c>
      <c r="D131" s="149">
        <f t="shared" si="188"/>
        <v>16407</v>
      </c>
      <c r="E131" s="149">
        <f t="shared" si="189"/>
        <v>12472</v>
      </c>
      <c r="F131" s="149">
        <f t="shared" si="190"/>
        <v>3935</v>
      </c>
      <c r="G131" s="149">
        <f t="shared" si="191"/>
        <v>880</v>
      </c>
      <c r="H131" s="149">
        <f t="shared" si="192"/>
        <v>3055</v>
      </c>
      <c r="I131" s="149">
        <f t="shared" si="193"/>
        <v>0</v>
      </c>
      <c r="J131" s="149">
        <f t="shared" si="194"/>
        <v>0</v>
      </c>
      <c r="K131" s="149">
        <f t="shared" si="195"/>
        <v>0</v>
      </c>
      <c r="L131" s="216">
        <f t="shared" si="136"/>
        <v>2955</v>
      </c>
      <c r="M131" s="216">
        <f t="shared" si="137"/>
        <v>2250</v>
      </c>
      <c r="N131" s="216">
        <f t="shared" si="138"/>
        <v>705</v>
      </c>
      <c r="O131" s="149">
        <f t="shared" si="207"/>
        <v>2955</v>
      </c>
      <c r="P131" s="149">
        <f t="shared" si="208"/>
        <v>2250</v>
      </c>
      <c r="Q131" s="149">
        <f t="shared" si="209"/>
        <v>705</v>
      </c>
      <c r="R131" s="149">
        <f t="shared" si="210"/>
        <v>142</v>
      </c>
      <c r="S131" s="149">
        <f t="shared" si="211"/>
        <v>563</v>
      </c>
      <c r="T131" s="149">
        <f t="shared" si="212"/>
        <v>0</v>
      </c>
      <c r="U131" s="149">
        <f t="shared" si="213"/>
        <v>0</v>
      </c>
      <c r="V131" s="149">
        <f t="shared" si="214"/>
        <v>0</v>
      </c>
      <c r="W131" s="149">
        <f>SUM(W132:W139)</f>
        <v>2955</v>
      </c>
      <c r="X131" s="149">
        <f>SUM(X132:X139)</f>
        <v>2250</v>
      </c>
      <c r="Y131" s="149">
        <f t="shared" si="222"/>
        <v>705</v>
      </c>
      <c r="Z131" s="149">
        <f>SUM(Z132:Z139)</f>
        <v>142</v>
      </c>
      <c r="AA131" s="149">
        <f>SUM(AA132:AA139)</f>
        <v>563</v>
      </c>
      <c r="AB131" s="149">
        <f>SUM(AB132:AB139)</f>
        <v>0</v>
      </c>
      <c r="AC131" s="149">
        <f>SUM(AC132:AC139)</f>
        <v>0</v>
      </c>
      <c r="AD131" s="149">
        <f>SUM(AD132:AD139)</f>
        <v>0</v>
      </c>
      <c r="AE131" s="149"/>
      <c r="AF131" s="149"/>
      <c r="AG131" s="149">
        <f t="shared" si="223"/>
        <v>0</v>
      </c>
      <c r="AH131" s="149"/>
      <c r="AI131" s="149"/>
      <c r="AJ131" s="149">
        <f>SUM(AJ132:AJ139)</f>
        <v>0</v>
      </c>
      <c r="AK131" s="149">
        <f>SUM(AK132:AK139)</f>
        <v>0</v>
      </c>
      <c r="AL131" s="149">
        <f>SUM(AL132:AL139)</f>
        <v>0</v>
      </c>
      <c r="AM131" s="149">
        <f>SUM(AN131:AO131)</f>
        <v>3879</v>
      </c>
      <c r="AN131" s="149">
        <f>SUM(AN133:AN139)</f>
        <v>2960</v>
      </c>
      <c r="AO131" s="149">
        <f>SUM(AP131:AS131)</f>
        <v>919</v>
      </c>
      <c r="AP131" s="149">
        <f>SUM(AP133:AP139)</f>
        <v>178</v>
      </c>
      <c r="AQ131" s="149">
        <f>SUM(AQ133:AQ139)</f>
        <v>741</v>
      </c>
      <c r="AR131" s="149">
        <f>SUM(AR133:AR139)</f>
        <v>0</v>
      </c>
      <c r="AS131" s="149"/>
      <c r="AT131" s="149"/>
      <c r="AU131" s="149">
        <v>3508</v>
      </c>
      <c r="AV131" s="149">
        <v>2842</v>
      </c>
      <c r="AW131" s="149">
        <v>666</v>
      </c>
      <c r="AX131" s="149">
        <v>144</v>
      </c>
      <c r="AY131" s="149">
        <v>522</v>
      </c>
      <c r="AZ131" s="149">
        <f>SUM(AZ133:AZ139)</f>
        <v>0</v>
      </c>
      <c r="BA131" s="149"/>
      <c r="BB131" s="149"/>
      <c r="BC131" s="149">
        <f t="shared" si="196"/>
        <v>10342</v>
      </c>
      <c r="BD131" s="149">
        <f t="shared" si="197"/>
        <v>8052</v>
      </c>
      <c r="BE131" s="149">
        <f t="shared" si="198"/>
        <v>2290</v>
      </c>
      <c r="BF131" s="149">
        <f t="shared" si="199"/>
        <v>464</v>
      </c>
      <c r="BG131" s="149">
        <f t="shared" si="200"/>
        <v>1826</v>
      </c>
      <c r="BH131" s="149">
        <f t="shared" si="201"/>
        <v>0</v>
      </c>
      <c r="BI131" s="149">
        <f t="shared" si="202"/>
        <v>0</v>
      </c>
      <c r="BJ131" s="149">
        <f t="shared" si="203"/>
        <v>0</v>
      </c>
      <c r="BK131" s="149">
        <f>SUM(BL131:BM131)</f>
        <v>6065</v>
      </c>
      <c r="BL131" s="149">
        <f>SUM(BL133:BL139)</f>
        <v>4420</v>
      </c>
      <c r="BM131" s="149">
        <f>SUM(BM133:BM139)</f>
        <v>1645</v>
      </c>
      <c r="BN131" s="149">
        <f>SUM(BN133:BN139)</f>
        <v>416</v>
      </c>
      <c r="BO131" s="149">
        <f>SUM(BO133:BO139)</f>
        <v>1229</v>
      </c>
      <c r="BP131" s="149">
        <f>SUM(BP133:BP139)</f>
        <v>0</v>
      </c>
      <c r="BQ131" s="149"/>
      <c r="BR131" s="149"/>
      <c r="BS131" s="204"/>
      <c r="BT131" s="182"/>
      <c r="BU131" s="200"/>
      <c r="BV131" s="200"/>
      <c r="BW131" s="129"/>
      <c r="BX131" s="67"/>
      <c r="BY131" s="778"/>
      <c r="BZ131" s="778"/>
      <c r="CA131" s="200"/>
      <c r="DB131" s="86">
        <f t="shared" si="205"/>
        <v>12472</v>
      </c>
      <c r="DC131" s="86">
        <f t="shared" si="206"/>
        <v>12472</v>
      </c>
      <c r="DE131" s="88">
        <f t="shared" si="204"/>
        <v>12472</v>
      </c>
    </row>
    <row r="132" spans="1:109" s="13" customFormat="1" ht="24.95" hidden="1" customHeight="1" outlineLevel="1">
      <c r="A132" s="205" t="s">
        <v>414</v>
      </c>
      <c r="B132" s="206" t="s">
        <v>2953</v>
      </c>
      <c r="C132" s="207"/>
      <c r="D132" s="208">
        <f t="shared" si="188"/>
        <v>454</v>
      </c>
      <c r="E132" s="208">
        <f t="shared" si="189"/>
        <v>346</v>
      </c>
      <c r="F132" s="208">
        <f t="shared" si="190"/>
        <v>108</v>
      </c>
      <c r="G132" s="208">
        <f t="shared" si="191"/>
        <v>22</v>
      </c>
      <c r="H132" s="208">
        <f t="shared" si="192"/>
        <v>86</v>
      </c>
      <c r="I132" s="208">
        <f t="shared" si="193"/>
        <v>0</v>
      </c>
      <c r="J132" s="208">
        <f t="shared" si="194"/>
        <v>0</v>
      </c>
      <c r="K132" s="208">
        <f t="shared" si="195"/>
        <v>0</v>
      </c>
      <c r="L132" s="217">
        <f t="shared" si="136"/>
        <v>454</v>
      </c>
      <c r="M132" s="217">
        <f t="shared" si="137"/>
        <v>346</v>
      </c>
      <c r="N132" s="217">
        <f t="shared" si="138"/>
        <v>108</v>
      </c>
      <c r="O132" s="218">
        <f t="shared" si="207"/>
        <v>454</v>
      </c>
      <c r="P132" s="218">
        <f t="shared" si="208"/>
        <v>346</v>
      </c>
      <c r="Q132" s="218">
        <f t="shared" si="209"/>
        <v>108</v>
      </c>
      <c r="R132" s="218">
        <f t="shared" si="210"/>
        <v>22</v>
      </c>
      <c r="S132" s="218">
        <f t="shared" si="211"/>
        <v>86</v>
      </c>
      <c r="T132" s="218">
        <f t="shared" si="212"/>
        <v>0</v>
      </c>
      <c r="U132" s="218">
        <f t="shared" si="213"/>
        <v>0</v>
      </c>
      <c r="V132" s="218">
        <f t="shared" si="214"/>
        <v>0</v>
      </c>
      <c r="W132" s="218">
        <f t="shared" ref="W132:W139" si="224">SUM(X132:Y132)</f>
        <v>227</v>
      </c>
      <c r="X132" s="218">
        <v>173</v>
      </c>
      <c r="Y132" s="218">
        <f t="shared" si="222"/>
        <v>54</v>
      </c>
      <c r="Z132" s="218">
        <v>11</v>
      </c>
      <c r="AA132" s="218">
        <v>43</v>
      </c>
      <c r="AB132" s="218"/>
      <c r="AC132" s="218"/>
      <c r="AD132" s="218"/>
      <c r="AE132" s="218">
        <f t="shared" ref="AE132:AE139" si="225">SUM(AF132:AG132)</f>
        <v>227</v>
      </c>
      <c r="AF132" s="218">
        <v>173</v>
      </c>
      <c r="AG132" s="218">
        <f t="shared" si="223"/>
        <v>54</v>
      </c>
      <c r="AH132" s="218">
        <v>11</v>
      </c>
      <c r="AI132" s="218">
        <v>43</v>
      </c>
      <c r="AJ132" s="218"/>
      <c r="AK132" s="218"/>
      <c r="AL132" s="218"/>
      <c r="AM132" s="218"/>
      <c r="AN132" s="218"/>
      <c r="AO132" s="218"/>
      <c r="AP132" s="218"/>
      <c r="AQ132" s="218"/>
      <c r="AR132" s="218"/>
      <c r="AS132" s="218"/>
      <c r="AT132" s="218"/>
      <c r="AU132" s="218"/>
      <c r="AV132" s="218"/>
      <c r="AW132" s="218"/>
      <c r="AX132" s="218"/>
      <c r="AY132" s="218"/>
      <c r="AZ132" s="218"/>
      <c r="BA132" s="218"/>
      <c r="BB132" s="218"/>
      <c r="BC132" s="208">
        <f t="shared" si="196"/>
        <v>454</v>
      </c>
      <c r="BD132" s="208">
        <f t="shared" si="197"/>
        <v>346</v>
      </c>
      <c r="BE132" s="208">
        <f t="shared" si="198"/>
        <v>108</v>
      </c>
      <c r="BF132" s="208">
        <f t="shared" si="199"/>
        <v>22</v>
      </c>
      <c r="BG132" s="208">
        <f t="shared" si="200"/>
        <v>86</v>
      </c>
      <c r="BH132" s="208">
        <f t="shared" si="201"/>
        <v>0</v>
      </c>
      <c r="BI132" s="208">
        <f t="shared" si="202"/>
        <v>0</v>
      </c>
      <c r="BJ132" s="208">
        <f t="shared" si="203"/>
        <v>0</v>
      </c>
      <c r="BK132" s="218"/>
      <c r="BL132" s="218"/>
      <c r="BM132" s="218">
        <f t="shared" ref="BM132:BM139" si="226">SUM(BN132:BR132)</f>
        <v>0</v>
      </c>
      <c r="BN132" s="218"/>
      <c r="BO132" s="218"/>
      <c r="BP132" s="218"/>
      <c r="BQ132" s="218"/>
      <c r="BR132" s="218"/>
      <c r="BS132" s="207"/>
      <c r="BT132" s="182"/>
      <c r="BU132" s="200"/>
      <c r="BV132" s="200"/>
      <c r="BW132" s="200"/>
      <c r="BX132" s="200"/>
      <c r="BY132" s="200"/>
      <c r="BZ132" s="200"/>
      <c r="CA132" s="200"/>
      <c r="DB132" s="86">
        <f t="shared" si="205"/>
        <v>346</v>
      </c>
      <c r="DC132" s="86">
        <f t="shared" si="206"/>
        <v>346</v>
      </c>
    </row>
    <row r="133" spans="1:109" s="13" customFormat="1" ht="24.95" hidden="1" customHeight="1" outlineLevel="1">
      <c r="A133" s="48" t="s">
        <v>414</v>
      </c>
      <c r="B133" s="49" t="s">
        <v>2954</v>
      </c>
      <c r="C133" s="50"/>
      <c r="D133" s="92">
        <f t="shared" si="188"/>
        <v>621</v>
      </c>
      <c r="E133" s="92">
        <f t="shared" si="189"/>
        <v>461</v>
      </c>
      <c r="F133" s="92">
        <f t="shared" si="190"/>
        <v>160</v>
      </c>
      <c r="G133" s="92">
        <f t="shared" si="191"/>
        <v>37</v>
      </c>
      <c r="H133" s="92">
        <f t="shared" si="192"/>
        <v>123</v>
      </c>
      <c r="I133" s="92">
        <f t="shared" si="193"/>
        <v>0</v>
      </c>
      <c r="J133" s="92">
        <f t="shared" si="194"/>
        <v>0</v>
      </c>
      <c r="K133" s="92">
        <f t="shared" si="195"/>
        <v>0</v>
      </c>
      <c r="L133" s="36">
        <f t="shared" si="136"/>
        <v>0</v>
      </c>
      <c r="M133" s="36">
        <f t="shared" si="137"/>
        <v>0</v>
      </c>
      <c r="N133" s="36">
        <f t="shared" si="138"/>
        <v>0</v>
      </c>
      <c r="O133" s="41">
        <f t="shared" si="207"/>
        <v>0</v>
      </c>
      <c r="P133" s="41">
        <f t="shared" si="208"/>
        <v>0</v>
      </c>
      <c r="Q133" s="41">
        <f t="shared" si="209"/>
        <v>0</v>
      </c>
      <c r="R133" s="41">
        <f t="shared" si="210"/>
        <v>0</v>
      </c>
      <c r="S133" s="41">
        <f t="shared" si="211"/>
        <v>0</v>
      </c>
      <c r="T133" s="41">
        <f t="shared" si="212"/>
        <v>0</v>
      </c>
      <c r="U133" s="41">
        <f t="shared" si="213"/>
        <v>0</v>
      </c>
      <c r="V133" s="41">
        <f t="shared" si="214"/>
        <v>0</v>
      </c>
      <c r="W133" s="41">
        <f t="shared" si="224"/>
        <v>0</v>
      </c>
      <c r="X133" s="41"/>
      <c r="Y133" s="41">
        <f t="shared" si="222"/>
        <v>0</v>
      </c>
      <c r="Z133" s="41"/>
      <c r="AA133" s="41"/>
      <c r="AB133" s="41"/>
      <c r="AC133" s="41"/>
      <c r="AD133" s="41"/>
      <c r="AE133" s="41">
        <f t="shared" si="225"/>
        <v>0</v>
      </c>
      <c r="AF133" s="41"/>
      <c r="AG133" s="41">
        <f t="shared" si="223"/>
        <v>0</v>
      </c>
      <c r="AH133" s="41"/>
      <c r="AI133" s="41"/>
      <c r="AJ133" s="41"/>
      <c r="AK133" s="41"/>
      <c r="AL133" s="41"/>
      <c r="AM133" s="41">
        <f>SUM(AN133:AO133)</f>
        <v>242</v>
      </c>
      <c r="AN133" s="41">
        <v>185</v>
      </c>
      <c r="AO133" s="41">
        <f>SUM(AP133:AS133)</f>
        <v>57</v>
      </c>
      <c r="AP133" s="41">
        <v>11</v>
      </c>
      <c r="AQ133" s="41">
        <v>46</v>
      </c>
      <c r="AR133" s="41"/>
      <c r="AS133" s="41"/>
      <c r="AT133" s="41"/>
      <c r="AU133" s="41">
        <f>SUM(AV133:AW133)</f>
        <v>0</v>
      </c>
      <c r="AV133" s="41"/>
      <c r="AW133" s="41"/>
      <c r="AX133" s="41"/>
      <c r="AY133" s="41"/>
      <c r="AZ133" s="41"/>
      <c r="BA133" s="41"/>
      <c r="BB133" s="41"/>
      <c r="BC133" s="92">
        <f t="shared" si="196"/>
        <v>242</v>
      </c>
      <c r="BD133" s="92">
        <f t="shared" si="197"/>
        <v>185</v>
      </c>
      <c r="BE133" s="92">
        <f t="shared" si="198"/>
        <v>57</v>
      </c>
      <c r="BF133" s="92">
        <f t="shared" si="199"/>
        <v>11</v>
      </c>
      <c r="BG133" s="92">
        <f t="shared" si="200"/>
        <v>46</v>
      </c>
      <c r="BH133" s="92">
        <f t="shared" si="201"/>
        <v>0</v>
      </c>
      <c r="BI133" s="92">
        <f t="shared" si="202"/>
        <v>0</v>
      </c>
      <c r="BJ133" s="92">
        <f t="shared" si="203"/>
        <v>0</v>
      </c>
      <c r="BK133" s="41">
        <f>SUM(BL133:BM133)</f>
        <v>379</v>
      </c>
      <c r="BL133" s="41">
        <v>276</v>
      </c>
      <c r="BM133" s="41">
        <f t="shared" si="226"/>
        <v>103</v>
      </c>
      <c r="BN133" s="41">
        <v>26</v>
      </c>
      <c r="BO133" s="41">
        <v>77</v>
      </c>
      <c r="BP133" s="41"/>
      <c r="BQ133" s="41"/>
      <c r="BR133" s="41"/>
      <c r="BS133" s="50"/>
      <c r="BT133" s="182"/>
      <c r="BU133" s="200"/>
      <c r="BV133" s="200"/>
      <c r="BW133" s="200"/>
      <c r="BX133" s="200"/>
      <c r="BY133" s="200"/>
      <c r="BZ133" s="200"/>
      <c r="CA133" s="200"/>
      <c r="DB133" s="86">
        <f t="shared" si="205"/>
        <v>461</v>
      </c>
      <c r="DC133" s="86">
        <f t="shared" si="206"/>
        <v>461</v>
      </c>
    </row>
    <row r="134" spans="1:109" s="13" customFormat="1" ht="24.95" hidden="1" customHeight="1" outlineLevel="1">
      <c r="A134" s="48" t="s">
        <v>414</v>
      </c>
      <c r="B134" s="49" t="s">
        <v>2955</v>
      </c>
      <c r="C134" s="50"/>
      <c r="D134" s="92">
        <f t="shared" si="188"/>
        <v>621</v>
      </c>
      <c r="E134" s="92">
        <f t="shared" si="189"/>
        <v>461</v>
      </c>
      <c r="F134" s="92">
        <f t="shared" si="190"/>
        <v>160</v>
      </c>
      <c r="G134" s="92">
        <f t="shared" si="191"/>
        <v>37</v>
      </c>
      <c r="H134" s="92">
        <f t="shared" si="192"/>
        <v>123</v>
      </c>
      <c r="I134" s="92">
        <f t="shared" si="193"/>
        <v>0</v>
      </c>
      <c r="J134" s="92">
        <f t="shared" si="194"/>
        <v>0</v>
      </c>
      <c r="K134" s="92">
        <f t="shared" si="195"/>
        <v>0</v>
      </c>
      <c r="L134" s="36">
        <f t="shared" si="136"/>
        <v>0</v>
      </c>
      <c r="M134" s="36">
        <f t="shared" si="137"/>
        <v>0</v>
      </c>
      <c r="N134" s="36">
        <f t="shared" si="138"/>
        <v>0</v>
      </c>
      <c r="O134" s="41">
        <f t="shared" si="207"/>
        <v>0</v>
      </c>
      <c r="P134" s="41">
        <f t="shared" si="208"/>
        <v>0</v>
      </c>
      <c r="Q134" s="41">
        <f t="shared" si="209"/>
        <v>0</v>
      </c>
      <c r="R134" s="41">
        <f t="shared" si="210"/>
        <v>0</v>
      </c>
      <c r="S134" s="41">
        <f t="shared" si="211"/>
        <v>0</v>
      </c>
      <c r="T134" s="41">
        <f t="shared" si="212"/>
        <v>0</v>
      </c>
      <c r="U134" s="41">
        <f t="shared" si="213"/>
        <v>0</v>
      </c>
      <c r="V134" s="41">
        <f t="shared" si="214"/>
        <v>0</v>
      </c>
      <c r="W134" s="41">
        <f t="shared" si="224"/>
        <v>0</v>
      </c>
      <c r="X134" s="41"/>
      <c r="Y134" s="41">
        <f t="shared" si="222"/>
        <v>0</v>
      </c>
      <c r="Z134" s="41"/>
      <c r="AA134" s="41"/>
      <c r="AB134" s="41"/>
      <c r="AC134" s="41"/>
      <c r="AD134" s="41"/>
      <c r="AE134" s="41">
        <f t="shared" si="225"/>
        <v>0</v>
      </c>
      <c r="AF134" s="41"/>
      <c r="AG134" s="41">
        <f t="shared" si="223"/>
        <v>0</v>
      </c>
      <c r="AH134" s="41"/>
      <c r="AI134" s="41"/>
      <c r="AJ134" s="41"/>
      <c r="AK134" s="41"/>
      <c r="AL134" s="41"/>
      <c r="AM134" s="41">
        <f>SUM(AN134:AO134)</f>
        <v>242</v>
      </c>
      <c r="AN134" s="41">
        <v>185</v>
      </c>
      <c r="AO134" s="41">
        <f>SUM(AP134:AS134)</f>
        <v>57</v>
      </c>
      <c r="AP134" s="41">
        <v>11</v>
      </c>
      <c r="AQ134" s="41">
        <v>46</v>
      </c>
      <c r="AR134" s="41"/>
      <c r="AS134" s="41"/>
      <c r="AT134" s="41"/>
      <c r="AU134" s="41">
        <f>SUM(AV134:AW134)</f>
        <v>0</v>
      </c>
      <c r="AV134" s="41"/>
      <c r="AW134" s="41"/>
      <c r="AX134" s="41"/>
      <c r="AY134" s="41"/>
      <c r="AZ134" s="41"/>
      <c r="BA134" s="41"/>
      <c r="BB134" s="41"/>
      <c r="BC134" s="92">
        <f t="shared" si="196"/>
        <v>242</v>
      </c>
      <c r="BD134" s="92">
        <f t="shared" si="197"/>
        <v>185</v>
      </c>
      <c r="BE134" s="92">
        <f t="shared" si="198"/>
        <v>57</v>
      </c>
      <c r="BF134" s="92">
        <f t="shared" si="199"/>
        <v>11</v>
      </c>
      <c r="BG134" s="92">
        <f t="shared" si="200"/>
        <v>46</v>
      </c>
      <c r="BH134" s="92">
        <f t="shared" si="201"/>
        <v>0</v>
      </c>
      <c r="BI134" s="92">
        <f t="shared" si="202"/>
        <v>0</v>
      </c>
      <c r="BJ134" s="92">
        <f t="shared" si="203"/>
        <v>0</v>
      </c>
      <c r="BK134" s="41">
        <f>SUM(BL134:BM134)</f>
        <v>379</v>
      </c>
      <c r="BL134" s="41">
        <v>276</v>
      </c>
      <c r="BM134" s="41">
        <f t="shared" si="226"/>
        <v>103</v>
      </c>
      <c r="BN134" s="41">
        <v>26</v>
      </c>
      <c r="BO134" s="41">
        <v>77</v>
      </c>
      <c r="BP134" s="41"/>
      <c r="BQ134" s="41"/>
      <c r="BR134" s="41"/>
      <c r="BS134" s="50"/>
      <c r="BT134" s="182"/>
      <c r="BU134" s="200"/>
      <c r="BV134" s="200"/>
      <c r="BW134" s="200"/>
      <c r="BX134" s="200"/>
      <c r="BY134" s="200"/>
      <c r="BZ134" s="200"/>
      <c r="CA134" s="200"/>
      <c r="DB134" s="86">
        <f t="shared" si="205"/>
        <v>461</v>
      </c>
      <c r="DC134" s="86">
        <f t="shared" si="206"/>
        <v>461</v>
      </c>
    </row>
    <row r="135" spans="1:109" s="13" customFormat="1" ht="24.95" hidden="1" customHeight="1" outlineLevel="1">
      <c r="A135" s="48" t="s">
        <v>414</v>
      </c>
      <c r="B135" s="49" t="s">
        <v>2956</v>
      </c>
      <c r="C135" s="50"/>
      <c r="D135" s="92">
        <f t="shared" si="188"/>
        <v>1493</v>
      </c>
      <c r="E135" s="92">
        <f t="shared" si="189"/>
        <v>1123</v>
      </c>
      <c r="F135" s="92">
        <f t="shared" si="190"/>
        <v>370</v>
      </c>
      <c r="G135" s="92">
        <f t="shared" si="191"/>
        <v>79</v>
      </c>
      <c r="H135" s="92">
        <f t="shared" si="192"/>
        <v>291</v>
      </c>
      <c r="I135" s="92">
        <f t="shared" si="193"/>
        <v>0</v>
      </c>
      <c r="J135" s="92">
        <f t="shared" si="194"/>
        <v>0</v>
      </c>
      <c r="K135" s="92">
        <f t="shared" si="195"/>
        <v>0</v>
      </c>
      <c r="L135" s="36">
        <f t="shared" si="136"/>
        <v>872</v>
      </c>
      <c r="M135" s="36">
        <f t="shared" si="137"/>
        <v>662</v>
      </c>
      <c r="N135" s="36">
        <f t="shared" si="138"/>
        <v>210</v>
      </c>
      <c r="O135" s="41">
        <f t="shared" si="207"/>
        <v>872</v>
      </c>
      <c r="P135" s="41">
        <f t="shared" si="208"/>
        <v>662</v>
      </c>
      <c r="Q135" s="41">
        <f t="shared" si="209"/>
        <v>210</v>
      </c>
      <c r="R135" s="41">
        <f t="shared" si="210"/>
        <v>42</v>
      </c>
      <c r="S135" s="41">
        <f t="shared" si="211"/>
        <v>168</v>
      </c>
      <c r="T135" s="41">
        <f t="shared" si="212"/>
        <v>0</v>
      </c>
      <c r="U135" s="41">
        <f t="shared" si="213"/>
        <v>0</v>
      </c>
      <c r="V135" s="41">
        <f t="shared" si="214"/>
        <v>0</v>
      </c>
      <c r="W135" s="41">
        <f t="shared" si="224"/>
        <v>436</v>
      </c>
      <c r="X135" s="41">
        <v>331</v>
      </c>
      <c r="Y135" s="41">
        <f t="shared" si="222"/>
        <v>105</v>
      </c>
      <c r="Z135" s="41">
        <v>21</v>
      </c>
      <c r="AA135" s="41">
        <v>84</v>
      </c>
      <c r="AB135" s="41"/>
      <c r="AC135" s="41"/>
      <c r="AD135" s="41"/>
      <c r="AE135" s="41">
        <f t="shared" si="225"/>
        <v>436</v>
      </c>
      <c r="AF135" s="41">
        <v>331</v>
      </c>
      <c r="AG135" s="41">
        <f t="shared" si="223"/>
        <v>105</v>
      </c>
      <c r="AH135" s="41">
        <v>21</v>
      </c>
      <c r="AI135" s="41">
        <v>84</v>
      </c>
      <c r="AJ135" s="41"/>
      <c r="AK135" s="41"/>
      <c r="AL135" s="41"/>
      <c r="AM135" s="41">
        <f>SUM(AN135:AO135)</f>
        <v>242</v>
      </c>
      <c r="AN135" s="41">
        <v>185</v>
      </c>
      <c r="AO135" s="41">
        <f>SUM(AP135:AS135)</f>
        <v>57</v>
      </c>
      <c r="AP135" s="41">
        <v>11</v>
      </c>
      <c r="AQ135" s="41">
        <v>46</v>
      </c>
      <c r="AR135" s="41"/>
      <c r="AS135" s="41"/>
      <c r="AT135" s="41"/>
      <c r="AU135" s="41">
        <f>SUM(AV135:AW135)</f>
        <v>0</v>
      </c>
      <c r="AV135" s="41"/>
      <c r="AW135" s="41"/>
      <c r="AX135" s="41"/>
      <c r="AY135" s="41"/>
      <c r="AZ135" s="41"/>
      <c r="BA135" s="41"/>
      <c r="BB135" s="41"/>
      <c r="BC135" s="92">
        <f t="shared" si="196"/>
        <v>1114</v>
      </c>
      <c r="BD135" s="92">
        <f t="shared" si="197"/>
        <v>847</v>
      </c>
      <c r="BE135" s="92">
        <f t="shared" si="198"/>
        <v>267</v>
      </c>
      <c r="BF135" s="92">
        <f t="shared" si="199"/>
        <v>53</v>
      </c>
      <c r="BG135" s="92">
        <f t="shared" si="200"/>
        <v>214</v>
      </c>
      <c r="BH135" s="92">
        <f t="shared" si="201"/>
        <v>0</v>
      </c>
      <c r="BI135" s="92">
        <f t="shared" si="202"/>
        <v>0</v>
      </c>
      <c r="BJ135" s="92">
        <f t="shared" si="203"/>
        <v>0</v>
      </c>
      <c r="BK135" s="41">
        <f>SUM(BL135:BM135)</f>
        <v>379</v>
      </c>
      <c r="BL135" s="41">
        <v>276</v>
      </c>
      <c r="BM135" s="41">
        <f t="shared" si="226"/>
        <v>103</v>
      </c>
      <c r="BN135" s="41">
        <v>26</v>
      </c>
      <c r="BO135" s="41">
        <v>77</v>
      </c>
      <c r="BP135" s="41"/>
      <c r="BQ135" s="41"/>
      <c r="BR135" s="41"/>
      <c r="BS135" s="50"/>
      <c r="BT135" s="182"/>
      <c r="BU135" s="200"/>
      <c r="BV135" s="200"/>
      <c r="BW135" s="200"/>
      <c r="BX135" s="200"/>
      <c r="BY135" s="200"/>
      <c r="BZ135" s="200"/>
      <c r="CA135" s="200"/>
      <c r="DB135" s="86">
        <f t="shared" si="205"/>
        <v>1123</v>
      </c>
      <c r="DC135" s="86">
        <f t="shared" si="206"/>
        <v>1123</v>
      </c>
    </row>
    <row r="136" spans="1:109" s="13" customFormat="1" ht="24.95" hidden="1" customHeight="1" outlineLevel="1">
      <c r="A136" s="48" t="s">
        <v>414</v>
      </c>
      <c r="B136" s="49" t="s">
        <v>2957</v>
      </c>
      <c r="C136" s="50"/>
      <c r="D136" s="92">
        <f t="shared" si="188"/>
        <v>1362</v>
      </c>
      <c r="E136" s="92">
        <f t="shared" si="189"/>
        <v>1038</v>
      </c>
      <c r="F136" s="92">
        <f t="shared" si="190"/>
        <v>324</v>
      </c>
      <c r="G136" s="92">
        <f t="shared" si="191"/>
        <v>66</v>
      </c>
      <c r="H136" s="92">
        <f t="shared" si="192"/>
        <v>258</v>
      </c>
      <c r="I136" s="92">
        <f t="shared" si="193"/>
        <v>0</v>
      </c>
      <c r="J136" s="92">
        <f t="shared" si="194"/>
        <v>0</v>
      </c>
      <c r="K136" s="92">
        <f t="shared" si="195"/>
        <v>0</v>
      </c>
      <c r="L136" s="36">
        <f t="shared" si="136"/>
        <v>1362</v>
      </c>
      <c r="M136" s="36">
        <f t="shared" si="137"/>
        <v>1038</v>
      </c>
      <c r="N136" s="36">
        <f t="shared" si="138"/>
        <v>324</v>
      </c>
      <c r="O136" s="41">
        <f t="shared" si="207"/>
        <v>1362</v>
      </c>
      <c r="P136" s="41">
        <f t="shared" si="208"/>
        <v>1038</v>
      </c>
      <c r="Q136" s="41">
        <f t="shared" si="209"/>
        <v>324</v>
      </c>
      <c r="R136" s="41">
        <f t="shared" si="210"/>
        <v>66</v>
      </c>
      <c r="S136" s="41">
        <f t="shared" si="211"/>
        <v>258</v>
      </c>
      <c r="T136" s="41">
        <f t="shared" si="212"/>
        <v>0</v>
      </c>
      <c r="U136" s="41">
        <f t="shared" si="213"/>
        <v>0</v>
      </c>
      <c r="V136" s="41">
        <f t="shared" si="214"/>
        <v>0</v>
      </c>
      <c r="W136" s="41">
        <f t="shared" si="224"/>
        <v>681</v>
      </c>
      <c r="X136" s="41">
        <v>519</v>
      </c>
      <c r="Y136" s="41">
        <f t="shared" si="222"/>
        <v>162</v>
      </c>
      <c r="Z136" s="41">
        <v>33</v>
      </c>
      <c r="AA136" s="41">
        <v>129</v>
      </c>
      <c r="AB136" s="41"/>
      <c r="AC136" s="41"/>
      <c r="AD136" s="41"/>
      <c r="AE136" s="41">
        <f t="shared" si="225"/>
        <v>681</v>
      </c>
      <c r="AF136" s="41">
        <v>519</v>
      </c>
      <c r="AG136" s="41">
        <f t="shared" si="223"/>
        <v>162</v>
      </c>
      <c r="AH136" s="41">
        <v>33</v>
      </c>
      <c r="AI136" s="41">
        <v>129</v>
      </c>
      <c r="AJ136" s="41"/>
      <c r="AK136" s="41"/>
      <c r="AL136" s="41"/>
      <c r="AM136" s="41"/>
      <c r="AN136" s="41"/>
      <c r="AO136" s="41"/>
      <c r="AP136" s="41"/>
      <c r="AQ136" s="41"/>
      <c r="AR136" s="41"/>
      <c r="AS136" s="41"/>
      <c r="AT136" s="41"/>
      <c r="AU136" s="41"/>
      <c r="AV136" s="41"/>
      <c r="AW136" s="41"/>
      <c r="AX136" s="41"/>
      <c r="AY136" s="41"/>
      <c r="AZ136" s="41"/>
      <c r="BA136" s="41"/>
      <c r="BB136" s="41"/>
      <c r="BC136" s="92">
        <f t="shared" si="196"/>
        <v>1362</v>
      </c>
      <c r="BD136" s="92">
        <f t="shared" si="197"/>
        <v>1038</v>
      </c>
      <c r="BE136" s="92">
        <f t="shared" si="198"/>
        <v>324</v>
      </c>
      <c r="BF136" s="92">
        <f t="shared" si="199"/>
        <v>66</v>
      </c>
      <c r="BG136" s="92">
        <f t="shared" si="200"/>
        <v>258</v>
      </c>
      <c r="BH136" s="92">
        <f t="shared" si="201"/>
        <v>0</v>
      </c>
      <c r="BI136" s="92">
        <f t="shared" si="202"/>
        <v>0</v>
      </c>
      <c r="BJ136" s="92">
        <f t="shared" si="203"/>
        <v>0</v>
      </c>
      <c r="BK136" s="41"/>
      <c r="BL136" s="41"/>
      <c r="BM136" s="41">
        <f t="shared" si="226"/>
        <v>0</v>
      </c>
      <c r="BN136" s="41"/>
      <c r="BO136" s="41"/>
      <c r="BP136" s="41"/>
      <c r="BQ136" s="41"/>
      <c r="BR136" s="41"/>
      <c r="BS136" s="50"/>
      <c r="BT136" s="182"/>
      <c r="BU136" s="200"/>
      <c r="BV136" s="200"/>
      <c r="BW136" s="200"/>
      <c r="BX136" s="200"/>
      <c r="BY136" s="200"/>
      <c r="BZ136" s="200"/>
      <c r="CA136" s="200"/>
      <c r="DB136" s="86">
        <f t="shared" si="205"/>
        <v>1038</v>
      </c>
      <c r="DC136" s="86">
        <f t="shared" si="206"/>
        <v>1038</v>
      </c>
    </row>
    <row r="137" spans="1:109" s="13" customFormat="1" ht="24.95" hidden="1" customHeight="1" outlineLevel="1">
      <c r="A137" s="48" t="s">
        <v>414</v>
      </c>
      <c r="B137" s="49" t="s">
        <v>2958</v>
      </c>
      <c r="C137" s="50"/>
      <c r="D137" s="92">
        <f t="shared" si="188"/>
        <v>6916</v>
      </c>
      <c r="E137" s="92">
        <f t="shared" si="189"/>
        <v>5170</v>
      </c>
      <c r="F137" s="92">
        <f t="shared" si="190"/>
        <v>1746</v>
      </c>
      <c r="G137" s="92">
        <f t="shared" si="191"/>
        <v>391</v>
      </c>
      <c r="H137" s="92">
        <f t="shared" si="192"/>
        <v>1355</v>
      </c>
      <c r="I137" s="92">
        <f t="shared" si="193"/>
        <v>0</v>
      </c>
      <c r="J137" s="92">
        <f t="shared" si="194"/>
        <v>0</v>
      </c>
      <c r="K137" s="92">
        <f t="shared" si="195"/>
        <v>0</v>
      </c>
      <c r="L137" s="36">
        <f t="shared" si="136"/>
        <v>1944</v>
      </c>
      <c r="M137" s="36">
        <f t="shared" si="137"/>
        <v>1480</v>
      </c>
      <c r="N137" s="36">
        <f t="shared" si="138"/>
        <v>464</v>
      </c>
      <c r="O137" s="41">
        <f t="shared" si="207"/>
        <v>1944</v>
      </c>
      <c r="P137" s="41">
        <f t="shared" si="208"/>
        <v>1480</v>
      </c>
      <c r="Q137" s="41">
        <f t="shared" si="209"/>
        <v>464</v>
      </c>
      <c r="R137" s="41">
        <f t="shared" si="210"/>
        <v>94</v>
      </c>
      <c r="S137" s="41">
        <f t="shared" si="211"/>
        <v>370</v>
      </c>
      <c r="T137" s="41">
        <f t="shared" si="212"/>
        <v>0</v>
      </c>
      <c r="U137" s="41">
        <f t="shared" si="213"/>
        <v>0</v>
      </c>
      <c r="V137" s="41">
        <f t="shared" si="214"/>
        <v>0</v>
      </c>
      <c r="W137" s="41">
        <f t="shared" si="224"/>
        <v>972</v>
      </c>
      <c r="X137" s="41">
        <v>740</v>
      </c>
      <c r="Y137" s="41">
        <f t="shared" si="222"/>
        <v>232</v>
      </c>
      <c r="Z137" s="41">
        <v>47</v>
      </c>
      <c r="AA137" s="41">
        <v>185</v>
      </c>
      <c r="AB137" s="41"/>
      <c r="AC137" s="41"/>
      <c r="AD137" s="41"/>
      <c r="AE137" s="41">
        <f t="shared" si="225"/>
        <v>972</v>
      </c>
      <c r="AF137" s="41">
        <v>740</v>
      </c>
      <c r="AG137" s="41">
        <f t="shared" si="223"/>
        <v>232</v>
      </c>
      <c r="AH137" s="41">
        <v>47</v>
      </c>
      <c r="AI137" s="41">
        <v>185</v>
      </c>
      <c r="AJ137" s="41"/>
      <c r="AK137" s="41"/>
      <c r="AL137" s="41"/>
      <c r="AM137" s="41">
        <f>SUM(AN137:AO137)</f>
        <v>1940</v>
      </c>
      <c r="AN137" s="41">
        <v>1480</v>
      </c>
      <c r="AO137" s="41">
        <f>SUM(AP137:AS137)</f>
        <v>460</v>
      </c>
      <c r="AP137" s="41">
        <v>89</v>
      </c>
      <c r="AQ137" s="41">
        <v>371</v>
      </c>
      <c r="AR137" s="41"/>
      <c r="AS137" s="41"/>
      <c r="AT137" s="41"/>
      <c r="AU137" s="41">
        <f>SUM(AV137:AW137)</f>
        <v>0</v>
      </c>
      <c r="AV137" s="41"/>
      <c r="AW137" s="41"/>
      <c r="AX137" s="41"/>
      <c r="AY137" s="41"/>
      <c r="AZ137" s="41"/>
      <c r="BA137" s="41"/>
      <c r="BB137" s="41"/>
      <c r="BC137" s="92">
        <f t="shared" si="196"/>
        <v>3884</v>
      </c>
      <c r="BD137" s="92">
        <f t="shared" si="197"/>
        <v>2960</v>
      </c>
      <c r="BE137" s="92">
        <f t="shared" si="198"/>
        <v>924</v>
      </c>
      <c r="BF137" s="92">
        <f t="shared" si="199"/>
        <v>183</v>
      </c>
      <c r="BG137" s="92">
        <f t="shared" si="200"/>
        <v>741</v>
      </c>
      <c r="BH137" s="92">
        <f t="shared" si="201"/>
        <v>0</v>
      </c>
      <c r="BI137" s="92">
        <f t="shared" si="202"/>
        <v>0</v>
      </c>
      <c r="BJ137" s="92">
        <f t="shared" si="203"/>
        <v>0</v>
      </c>
      <c r="BK137" s="41">
        <f>SUM(BL137:BM137)</f>
        <v>3032</v>
      </c>
      <c r="BL137" s="41">
        <v>2210</v>
      </c>
      <c r="BM137" s="41">
        <f t="shared" si="226"/>
        <v>822</v>
      </c>
      <c r="BN137" s="41">
        <v>208</v>
      </c>
      <c r="BO137" s="41">
        <v>614</v>
      </c>
      <c r="BP137" s="41"/>
      <c r="BQ137" s="41"/>
      <c r="BR137" s="41"/>
      <c r="BS137" s="50"/>
      <c r="BT137" s="182"/>
      <c r="BU137" s="200"/>
      <c r="BV137" s="200"/>
      <c r="BW137" s="200"/>
      <c r="BX137" s="200"/>
      <c r="BY137" s="200"/>
      <c r="BZ137" s="200"/>
      <c r="CA137" s="200"/>
      <c r="DB137" s="86">
        <f t="shared" si="205"/>
        <v>5170</v>
      </c>
      <c r="DC137" s="86">
        <f t="shared" si="206"/>
        <v>5170</v>
      </c>
    </row>
    <row r="138" spans="1:109" s="13" customFormat="1" ht="24.95" hidden="1" customHeight="1" outlineLevel="1">
      <c r="A138" s="48" t="s">
        <v>414</v>
      </c>
      <c r="B138" s="49" t="s">
        <v>2959</v>
      </c>
      <c r="C138" s="50"/>
      <c r="D138" s="92">
        <f t="shared" si="188"/>
        <v>2522</v>
      </c>
      <c r="E138" s="92">
        <f t="shared" si="189"/>
        <v>1896</v>
      </c>
      <c r="F138" s="92">
        <f t="shared" si="190"/>
        <v>626</v>
      </c>
      <c r="G138" s="92">
        <f t="shared" si="191"/>
        <v>135</v>
      </c>
      <c r="H138" s="92">
        <f t="shared" si="192"/>
        <v>491</v>
      </c>
      <c r="I138" s="92">
        <f t="shared" si="193"/>
        <v>0</v>
      </c>
      <c r="J138" s="92">
        <f t="shared" si="194"/>
        <v>0</v>
      </c>
      <c r="K138" s="92">
        <f t="shared" si="195"/>
        <v>0</v>
      </c>
      <c r="L138" s="36">
        <f t="shared" si="136"/>
        <v>1278</v>
      </c>
      <c r="M138" s="36">
        <f t="shared" si="137"/>
        <v>974</v>
      </c>
      <c r="N138" s="36">
        <f t="shared" si="138"/>
        <v>304</v>
      </c>
      <c r="O138" s="41">
        <f t="shared" si="207"/>
        <v>1278</v>
      </c>
      <c r="P138" s="41">
        <f t="shared" si="208"/>
        <v>974</v>
      </c>
      <c r="Q138" s="41">
        <f t="shared" si="209"/>
        <v>304</v>
      </c>
      <c r="R138" s="41">
        <f t="shared" si="210"/>
        <v>60</v>
      </c>
      <c r="S138" s="41">
        <f t="shared" si="211"/>
        <v>244</v>
      </c>
      <c r="T138" s="41">
        <f t="shared" si="212"/>
        <v>0</v>
      </c>
      <c r="U138" s="41">
        <f t="shared" si="213"/>
        <v>0</v>
      </c>
      <c r="V138" s="41">
        <f t="shared" si="214"/>
        <v>0</v>
      </c>
      <c r="W138" s="41">
        <f t="shared" si="224"/>
        <v>639</v>
      </c>
      <c r="X138" s="41">
        <v>487</v>
      </c>
      <c r="Y138" s="41">
        <f t="shared" si="222"/>
        <v>152</v>
      </c>
      <c r="Z138" s="41">
        <v>30</v>
      </c>
      <c r="AA138" s="41">
        <v>122</v>
      </c>
      <c r="AB138" s="41"/>
      <c r="AC138" s="41"/>
      <c r="AD138" s="41"/>
      <c r="AE138" s="41">
        <f t="shared" si="225"/>
        <v>639</v>
      </c>
      <c r="AF138" s="41">
        <v>487</v>
      </c>
      <c r="AG138" s="41">
        <f t="shared" si="223"/>
        <v>152</v>
      </c>
      <c r="AH138" s="41">
        <v>30</v>
      </c>
      <c r="AI138" s="41">
        <v>122</v>
      </c>
      <c r="AJ138" s="41"/>
      <c r="AK138" s="41"/>
      <c r="AL138" s="41"/>
      <c r="AM138" s="41">
        <f>SUM(AN138:AO138)</f>
        <v>486</v>
      </c>
      <c r="AN138" s="41">
        <v>370</v>
      </c>
      <c r="AO138" s="41">
        <f>SUM(AP138:AS138)</f>
        <v>116</v>
      </c>
      <c r="AP138" s="41">
        <v>23</v>
      </c>
      <c r="AQ138" s="41">
        <v>93</v>
      </c>
      <c r="AR138" s="41"/>
      <c r="AS138" s="41"/>
      <c r="AT138" s="41"/>
      <c r="AU138" s="41">
        <f>SUM(AV138:AW138)</f>
        <v>0</v>
      </c>
      <c r="AV138" s="41"/>
      <c r="AW138" s="41"/>
      <c r="AX138" s="41"/>
      <c r="AY138" s="41"/>
      <c r="AZ138" s="41"/>
      <c r="BA138" s="41"/>
      <c r="BB138" s="41"/>
      <c r="BC138" s="92">
        <f t="shared" si="196"/>
        <v>1764</v>
      </c>
      <c r="BD138" s="92">
        <f t="shared" si="197"/>
        <v>1344</v>
      </c>
      <c r="BE138" s="92">
        <f t="shared" si="198"/>
        <v>420</v>
      </c>
      <c r="BF138" s="92">
        <f t="shared" si="199"/>
        <v>83</v>
      </c>
      <c r="BG138" s="92">
        <f t="shared" si="200"/>
        <v>337</v>
      </c>
      <c r="BH138" s="92">
        <f t="shared" si="201"/>
        <v>0</v>
      </c>
      <c r="BI138" s="92">
        <f t="shared" si="202"/>
        <v>0</v>
      </c>
      <c r="BJ138" s="92">
        <f t="shared" si="203"/>
        <v>0</v>
      </c>
      <c r="BK138" s="41">
        <f>SUM(BL138:BM138)</f>
        <v>758</v>
      </c>
      <c r="BL138" s="41">
        <v>552</v>
      </c>
      <c r="BM138" s="41">
        <f t="shared" si="226"/>
        <v>206</v>
      </c>
      <c r="BN138" s="41">
        <v>52</v>
      </c>
      <c r="BO138" s="41">
        <v>154</v>
      </c>
      <c r="BP138" s="41"/>
      <c r="BQ138" s="41"/>
      <c r="BR138" s="41"/>
      <c r="BS138" s="50"/>
      <c r="BT138" s="182"/>
      <c r="BU138" s="200"/>
      <c r="BV138" s="200"/>
      <c r="BW138" s="200"/>
      <c r="BX138" s="200"/>
      <c r="BY138" s="200"/>
      <c r="BZ138" s="200"/>
      <c r="CA138" s="200"/>
      <c r="DB138" s="86">
        <f t="shared" si="205"/>
        <v>1896</v>
      </c>
      <c r="DC138" s="86">
        <f t="shared" si="206"/>
        <v>1896</v>
      </c>
    </row>
    <row r="139" spans="1:109" s="13" customFormat="1" ht="24.95" hidden="1" customHeight="1" outlineLevel="1">
      <c r="A139" s="48" t="s">
        <v>414</v>
      </c>
      <c r="B139" s="49" t="s">
        <v>2934</v>
      </c>
      <c r="C139" s="50"/>
      <c r="D139" s="92">
        <f t="shared" si="188"/>
        <v>1865</v>
      </c>
      <c r="E139" s="92">
        <f t="shared" si="189"/>
        <v>1385</v>
      </c>
      <c r="F139" s="92">
        <f t="shared" si="190"/>
        <v>480</v>
      </c>
      <c r="G139" s="92">
        <f t="shared" si="191"/>
        <v>111</v>
      </c>
      <c r="H139" s="92">
        <f t="shared" si="192"/>
        <v>369</v>
      </c>
      <c r="I139" s="92">
        <f t="shared" si="193"/>
        <v>0</v>
      </c>
      <c r="J139" s="92">
        <f t="shared" si="194"/>
        <v>0</v>
      </c>
      <c r="K139" s="92">
        <f t="shared" si="195"/>
        <v>0</v>
      </c>
      <c r="L139" s="36">
        <f t="shared" si="136"/>
        <v>0</v>
      </c>
      <c r="M139" s="36">
        <f t="shared" si="137"/>
        <v>0</v>
      </c>
      <c r="N139" s="36">
        <f t="shared" si="138"/>
        <v>0</v>
      </c>
      <c r="O139" s="41">
        <f t="shared" si="207"/>
        <v>0</v>
      </c>
      <c r="P139" s="41">
        <f t="shared" si="208"/>
        <v>0</v>
      </c>
      <c r="Q139" s="41">
        <f t="shared" si="209"/>
        <v>0</v>
      </c>
      <c r="R139" s="41">
        <f t="shared" si="210"/>
        <v>0</v>
      </c>
      <c r="S139" s="41">
        <f t="shared" si="211"/>
        <v>0</v>
      </c>
      <c r="T139" s="41">
        <f t="shared" si="212"/>
        <v>0</v>
      </c>
      <c r="U139" s="41">
        <f t="shared" si="213"/>
        <v>0</v>
      </c>
      <c r="V139" s="41">
        <f t="shared" si="214"/>
        <v>0</v>
      </c>
      <c r="W139" s="41">
        <f t="shared" si="224"/>
        <v>0</v>
      </c>
      <c r="X139" s="41"/>
      <c r="Y139" s="41">
        <f t="shared" si="222"/>
        <v>0</v>
      </c>
      <c r="Z139" s="41"/>
      <c r="AA139" s="41"/>
      <c r="AB139" s="41"/>
      <c r="AC139" s="41"/>
      <c r="AD139" s="41"/>
      <c r="AE139" s="41">
        <f t="shared" si="225"/>
        <v>0</v>
      </c>
      <c r="AF139" s="41"/>
      <c r="AG139" s="41">
        <f t="shared" si="223"/>
        <v>0</v>
      </c>
      <c r="AH139" s="41"/>
      <c r="AI139" s="41"/>
      <c r="AJ139" s="41"/>
      <c r="AK139" s="41"/>
      <c r="AL139" s="41"/>
      <c r="AM139" s="41">
        <f>SUM(AN139:AO139)</f>
        <v>727</v>
      </c>
      <c r="AN139" s="41">
        <v>555</v>
      </c>
      <c r="AO139" s="41">
        <f>SUM(AP139:AS139)</f>
        <v>172</v>
      </c>
      <c r="AP139" s="41">
        <v>33</v>
      </c>
      <c r="AQ139" s="41">
        <v>139</v>
      </c>
      <c r="AR139" s="41"/>
      <c r="AS139" s="41"/>
      <c r="AT139" s="41"/>
      <c r="AU139" s="41">
        <f>SUM(AV139:AW139)</f>
        <v>0</v>
      </c>
      <c r="AV139" s="41"/>
      <c r="AW139" s="41"/>
      <c r="AX139" s="41"/>
      <c r="AY139" s="41"/>
      <c r="AZ139" s="41"/>
      <c r="BA139" s="41"/>
      <c r="BB139" s="41"/>
      <c r="BC139" s="92">
        <f t="shared" si="196"/>
        <v>727</v>
      </c>
      <c r="BD139" s="92">
        <f t="shared" si="197"/>
        <v>555</v>
      </c>
      <c r="BE139" s="92">
        <f t="shared" si="198"/>
        <v>172</v>
      </c>
      <c r="BF139" s="92">
        <f t="shared" si="199"/>
        <v>33</v>
      </c>
      <c r="BG139" s="92">
        <f t="shared" si="200"/>
        <v>139</v>
      </c>
      <c r="BH139" s="92">
        <f t="shared" si="201"/>
        <v>0</v>
      </c>
      <c r="BI139" s="92">
        <f t="shared" si="202"/>
        <v>0</v>
      </c>
      <c r="BJ139" s="92">
        <f t="shared" si="203"/>
        <v>0</v>
      </c>
      <c r="BK139" s="41">
        <f>SUM(BL139:BM139)</f>
        <v>1138</v>
      </c>
      <c r="BL139" s="41">
        <v>830</v>
      </c>
      <c r="BM139" s="41">
        <f t="shared" si="226"/>
        <v>308</v>
      </c>
      <c r="BN139" s="41">
        <v>78</v>
      </c>
      <c r="BO139" s="41">
        <v>230</v>
      </c>
      <c r="BP139" s="41"/>
      <c r="BQ139" s="41"/>
      <c r="BR139" s="41"/>
      <c r="BS139" s="50"/>
      <c r="BT139" s="182"/>
      <c r="BU139" s="200"/>
      <c r="BV139" s="200"/>
      <c r="BW139" s="227" t="s">
        <v>2960</v>
      </c>
      <c r="BX139" s="228" t="s">
        <v>2961</v>
      </c>
      <c r="BY139" s="773" t="s">
        <v>2962</v>
      </c>
      <c r="BZ139" s="773"/>
      <c r="CA139" s="229" t="s">
        <v>2963</v>
      </c>
      <c r="DB139" s="86">
        <f t="shared" si="205"/>
        <v>1385</v>
      </c>
      <c r="DC139" s="86">
        <f t="shared" si="206"/>
        <v>1385</v>
      </c>
    </row>
    <row r="140" spans="1:109" s="13" customFormat="1" ht="132" hidden="1" customHeight="1" outlineLevel="1" collapsed="1">
      <c r="A140" s="209" t="s">
        <v>62</v>
      </c>
      <c r="B140" s="210" t="s">
        <v>2964</v>
      </c>
      <c r="C140" s="204"/>
      <c r="D140" s="211">
        <f>E140+F140</f>
        <v>14755</v>
      </c>
      <c r="E140" s="211">
        <f t="shared" ref="E140:K140" si="227">BD140+BL140</f>
        <v>0</v>
      </c>
      <c r="F140" s="211">
        <f t="shared" si="227"/>
        <v>14755</v>
      </c>
      <c r="G140" s="149">
        <f t="shared" si="227"/>
        <v>0</v>
      </c>
      <c r="H140" s="149">
        <f t="shared" si="227"/>
        <v>2155</v>
      </c>
      <c r="I140" s="149">
        <f t="shared" si="227"/>
        <v>0</v>
      </c>
      <c r="J140" s="149">
        <f t="shared" si="227"/>
        <v>775</v>
      </c>
      <c r="K140" s="149">
        <f t="shared" si="227"/>
        <v>3304</v>
      </c>
      <c r="L140" s="157">
        <f t="shared" si="136"/>
        <v>1200</v>
      </c>
      <c r="M140" s="157">
        <f t="shared" si="137"/>
        <v>0</v>
      </c>
      <c r="N140" s="157">
        <f t="shared" si="138"/>
        <v>1200</v>
      </c>
      <c r="O140" s="211">
        <f t="shared" si="207"/>
        <v>1200</v>
      </c>
      <c r="P140" s="211">
        <f t="shared" si="208"/>
        <v>0</v>
      </c>
      <c r="Q140" s="211">
        <f t="shared" si="209"/>
        <v>1200</v>
      </c>
      <c r="R140" s="211">
        <f t="shared" si="210"/>
        <v>0</v>
      </c>
      <c r="S140" s="211">
        <f t="shared" si="211"/>
        <v>0</v>
      </c>
      <c r="T140" s="211">
        <f t="shared" si="212"/>
        <v>0</v>
      </c>
      <c r="U140" s="211">
        <f t="shared" si="213"/>
        <v>0</v>
      </c>
      <c r="V140" s="211">
        <f t="shared" si="214"/>
        <v>1200</v>
      </c>
      <c r="W140" s="211">
        <f t="shared" ref="W140:BJ140" si="228">W141+W189+W204</f>
        <v>1150</v>
      </c>
      <c r="X140" s="211">
        <f t="shared" si="228"/>
        <v>0</v>
      </c>
      <c r="Y140" s="211">
        <f t="shared" si="228"/>
        <v>1150</v>
      </c>
      <c r="Z140" s="211">
        <f t="shared" si="228"/>
        <v>0</v>
      </c>
      <c r="AA140" s="211">
        <f t="shared" si="228"/>
        <v>0</v>
      </c>
      <c r="AB140" s="211">
        <f t="shared" si="228"/>
        <v>0</v>
      </c>
      <c r="AC140" s="211">
        <f t="shared" si="228"/>
        <v>0</v>
      </c>
      <c r="AD140" s="211">
        <f t="shared" si="228"/>
        <v>1150</v>
      </c>
      <c r="AE140" s="211">
        <f t="shared" si="228"/>
        <v>50</v>
      </c>
      <c r="AF140" s="211">
        <f t="shared" si="228"/>
        <v>0</v>
      </c>
      <c r="AG140" s="211">
        <f t="shared" si="228"/>
        <v>50</v>
      </c>
      <c r="AH140" s="211">
        <f t="shared" si="228"/>
        <v>0</v>
      </c>
      <c r="AI140" s="211">
        <f t="shared" si="228"/>
        <v>0</v>
      </c>
      <c r="AJ140" s="211">
        <f t="shared" si="228"/>
        <v>0</v>
      </c>
      <c r="AK140" s="211">
        <f t="shared" si="228"/>
        <v>0</v>
      </c>
      <c r="AL140" s="211">
        <f t="shared" si="228"/>
        <v>50</v>
      </c>
      <c r="AM140" s="211">
        <f t="shared" si="228"/>
        <v>2672</v>
      </c>
      <c r="AN140" s="211">
        <f t="shared" si="228"/>
        <v>0</v>
      </c>
      <c r="AO140" s="211">
        <f t="shared" si="228"/>
        <v>2672</v>
      </c>
      <c r="AP140" s="211">
        <f t="shared" si="228"/>
        <v>0</v>
      </c>
      <c r="AQ140" s="211">
        <f t="shared" si="228"/>
        <v>1135</v>
      </c>
      <c r="AR140" s="211">
        <f t="shared" si="228"/>
        <v>0</v>
      </c>
      <c r="AS140" s="211">
        <f t="shared" si="228"/>
        <v>775</v>
      </c>
      <c r="AT140" s="211">
        <f t="shared" si="228"/>
        <v>762</v>
      </c>
      <c r="AU140" s="211">
        <f t="shared" si="228"/>
        <v>2362</v>
      </c>
      <c r="AV140" s="211">
        <f t="shared" si="228"/>
        <v>0</v>
      </c>
      <c r="AW140" s="211">
        <f t="shared" si="228"/>
        <v>2362</v>
      </c>
      <c r="AX140" s="211">
        <f t="shared" si="228"/>
        <v>0</v>
      </c>
      <c r="AY140" s="211">
        <f t="shared" si="228"/>
        <v>1020</v>
      </c>
      <c r="AZ140" s="211">
        <f t="shared" si="228"/>
        <v>0</v>
      </c>
      <c r="BA140" s="211">
        <f t="shared" si="228"/>
        <v>0</v>
      </c>
      <c r="BB140" s="211">
        <f t="shared" si="228"/>
        <v>1342</v>
      </c>
      <c r="BC140" s="211">
        <f t="shared" si="228"/>
        <v>6234</v>
      </c>
      <c r="BD140" s="211">
        <f t="shared" si="228"/>
        <v>0</v>
      </c>
      <c r="BE140" s="211">
        <f t="shared" si="228"/>
        <v>6234</v>
      </c>
      <c r="BF140" s="211">
        <f t="shared" si="228"/>
        <v>0</v>
      </c>
      <c r="BG140" s="211">
        <f t="shared" si="228"/>
        <v>2155</v>
      </c>
      <c r="BH140" s="211">
        <f t="shared" si="228"/>
        <v>0</v>
      </c>
      <c r="BI140" s="211">
        <f t="shared" si="228"/>
        <v>775</v>
      </c>
      <c r="BJ140" s="211">
        <f t="shared" si="228"/>
        <v>3304</v>
      </c>
      <c r="BK140" s="211">
        <f>SUM(BL140:BM140)</f>
        <v>8521</v>
      </c>
      <c r="BL140" s="211"/>
      <c r="BM140" s="211">
        <f>14755-BE140</f>
        <v>8521</v>
      </c>
      <c r="BN140" s="149"/>
      <c r="BO140" s="149"/>
      <c r="BP140" s="149"/>
      <c r="BQ140" s="149"/>
      <c r="BR140" s="149"/>
      <c r="BS140" s="204"/>
      <c r="BT140" s="182"/>
      <c r="BU140" s="200"/>
      <c r="BV140" s="200"/>
      <c r="BW140" s="230">
        <f>W140+AE140+AM140+AU140</f>
        <v>6234</v>
      </c>
      <c r="BX140" s="231">
        <f>BX141+BX189+BX204</f>
        <v>99.999999999999986</v>
      </c>
      <c r="BY140" s="232">
        <v>14755</v>
      </c>
      <c r="BZ140" s="233">
        <f>BZ141+BZ189+BZ204</f>
        <v>14755</v>
      </c>
      <c r="CA140" s="234">
        <f>SUM(CA141:CA143)</f>
        <v>14755</v>
      </c>
      <c r="DB140" s="86">
        <f t="shared" si="205"/>
        <v>0</v>
      </c>
      <c r="DC140" s="86">
        <f t="shared" si="206"/>
        <v>0</v>
      </c>
    </row>
    <row r="141" spans="1:109" ht="63.75" hidden="1" outlineLevel="1">
      <c r="A141" s="212" t="s">
        <v>62</v>
      </c>
      <c r="B141" s="213" t="s">
        <v>2965</v>
      </c>
      <c r="C141" s="214"/>
      <c r="D141" s="215">
        <f>E141+F141</f>
        <v>2655</v>
      </c>
      <c r="E141" s="215">
        <f t="shared" ref="E141:K141" si="229">E142+E144</f>
        <v>0</v>
      </c>
      <c r="F141" s="215">
        <f t="shared" si="229"/>
        <v>2655</v>
      </c>
      <c r="G141" s="215">
        <f t="shared" si="229"/>
        <v>0</v>
      </c>
      <c r="H141" s="215">
        <f t="shared" si="229"/>
        <v>2155</v>
      </c>
      <c r="I141" s="215">
        <f t="shared" si="229"/>
        <v>0</v>
      </c>
      <c r="J141" s="215">
        <f t="shared" si="229"/>
        <v>0</v>
      </c>
      <c r="K141" s="215">
        <f t="shared" si="229"/>
        <v>500</v>
      </c>
      <c r="L141" s="217">
        <f t="shared" ref="L141:L204" si="230">W141+AE141</f>
        <v>500</v>
      </c>
      <c r="M141" s="217">
        <f t="shared" ref="M141:M204" si="231">X141+AF141</f>
        <v>0</v>
      </c>
      <c r="N141" s="217">
        <f t="shared" ref="N141:N204" si="232">Y141+AG141</f>
        <v>500</v>
      </c>
      <c r="O141" s="215">
        <f t="shared" ref="O141:O172" si="233">P141+Q141</f>
        <v>500</v>
      </c>
      <c r="P141" s="219"/>
      <c r="Q141" s="215">
        <f t="shared" ref="Q141:V141" si="234">Q142+Q144</f>
        <v>500</v>
      </c>
      <c r="R141" s="215">
        <f t="shared" si="234"/>
        <v>0</v>
      </c>
      <c r="S141" s="215">
        <f t="shared" si="234"/>
        <v>0</v>
      </c>
      <c r="T141" s="215">
        <f t="shared" si="234"/>
        <v>0</v>
      </c>
      <c r="U141" s="215">
        <f t="shared" si="234"/>
        <v>0</v>
      </c>
      <c r="V141" s="215">
        <f t="shared" si="234"/>
        <v>500</v>
      </c>
      <c r="W141" s="215">
        <f t="shared" ref="W141:W172" si="235">X141+Y141</f>
        <v>500</v>
      </c>
      <c r="X141" s="219"/>
      <c r="Y141" s="215">
        <f t="shared" ref="Y141:AD141" si="236">Y142+Y144</f>
        <v>500</v>
      </c>
      <c r="Z141" s="215">
        <f t="shared" si="236"/>
        <v>0</v>
      </c>
      <c r="AA141" s="215">
        <f t="shared" si="236"/>
        <v>0</v>
      </c>
      <c r="AB141" s="215">
        <f t="shared" si="236"/>
        <v>0</v>
      </c>
      <c r="AC141" s="215">
        <f t="shared" si="236"/>
        <v>0</v>
      </c>
      <c r="AD141" s="215">
        <f t="shared" si="236"/>
        <v>500</v>
      </c>
      <c r="AE141" s="215">
        <f t="shared" ref="AE141:AE183" si="237">AF141+AG141</f>
        <v>0</v>
      </c>
      <c r="AF141" s="219"/>
      <c r="AG141" s="215">
        <f t="shared" ref="AG141:AL141" si="238">AG142+AG144</f>
        <v>0</v>
      </c>
      <c r="AH141" s="215">
        <f t="shared" si="238"/>
        <v>0</v>
      </c>
      <c r="AI141" s="215">
        <f t="shared" si="238"/>
        <v>0</v>
      </c>
      <c r="AJ141" s="215">
        <f t="shared" si="238"/>
        <v>0</v>
      </c>
      <c r="AK141" s="215">
        <f t="shared" si="238"/>
        <v>0</v>
      </c>
      <c r="AL141" s="215">
        <f t="shared" si="238"/>
        <v>0</v>
      </c>
      <c r="AM141" s="215">
        <f t="shared" ref="AM141:AM187" si="239">AN141+AO141</f>
        <v>1135</v>
      </c>
      <c r="AN141" s="219"/>
      <c r="AO141" s="215">
        <f t="shared" ref="AO141:AT141" si="240">AO142+AO144</f>
        <v>1135</v>
      </c>
      <c r="AP141" s="215">
        <f t="shared" si="240"/>
        <v>0</v>
      </c>
      <c r="AQ141" s="215">
        <f t="shared" si="240"/>
        <v>1135</v>
      </c>
      <c r="AR141" s="215">
        <f t="shared" si="240"/>
        <v>0</v>
      </c>
      <c r="AS141" s="215">
        <f t="shared" si="240"/>
        <v>0</v>
      </c>
      <c r="AT141" s="215">
        <f t="shared" si="240"/>
        <v>0</v>
      </c>
      <c r="AU141" s="215">
        <f t="shared" ref="AU141:AU187" si="241">AV141+AW141</f>
        <v>1020</v>
      </c>
      <c r="AV141" s="219"/>
      <c r="AW141" s="215">
        <f t="shared" ref="AW141:BB141" si="242">AW142+AW144</f>
        <v>1020</v>
      </c>
      <c r="AX141" s="215">
        <f t="shared" si="242"/>
        <v>0</v>
      </c>
      <c r="AY141" s="215">
        <f t="shared" si="242"/>
        <v>1020</v>
      </c>
      <c r="AZ141" s="215">
        <f t="shared" si="242"/>
        <v>0</v>
      </c>
      <c r="BA141" s="215">
        <f t="shared" si="242"/>
        <v>0</v>
      </c>
      <c r="BB141" s="215">
        <f t="shared" si="242"/>
        <v>0</v>
      </c>
      <c r="BC141" s="215">
        <f>BD141+BE141</f>
        <v>2655</v>
      </c>
      <c r="BD141" s="219"/>
      <c r="BE141" s="215">
        <f t="shared" ref="BE141:BJ141" si="243">BE142+BE144</f>
        <v>2655</v>
      </c>
      <c r="BF141" s="215">
        <f t="shared" si="243"/>
        <v>0</v>
      </c>
      <c r="BG141" s="215">
        <f t="shared" si="243"/>
        <v>2155</v>
      </c>
      <c r="BH141" s="215">
        <f t="shared" si="243"/>
        <v>0</v>
      </c>
      <c r="BI141" s="215">
        <f t="shared" si="243"/>
        <v>0</v>
      </c>
      <c r="BJ141" s="215">
        <f t="shared" si="243"/>
        <v>500</v>
      </c>
      <c r="BK141" s="215">
        <f t="shared" ref="BK141:BK187" si="244">BL141+BM141</f>
        <v>0</v>
      </c>
      <c r="BL141" s="219"/>
      <c r="BM141" s="215">
        <f t="shared" ref="BM141:BR141" si="245">BM142+BM144</f>
        <v>0</v>
      </c>
      <c r="BN141" s="215">
        <f t="shared" si="245"/>
        <v>0</v>
      </c>
      <c r="BO141" s="215">
        <f t="shared" si="245"/>
        <v>0</v>
      </c>
      <c r="BP141" s="215">
        <f t="shared" si="245"/>
        <v>0</v>
      </c>
      <c r="BQ141" s="215">
        <f t="shared" si="245"/>
        <v>0</v>
      </c>
      <c r="BR141" s="215">
        <f t="shared" si="245"/>
        <v>0</v>
      </c>
      <c r="BS141" s="220"/>
      <c r="BT141" s="221"/>
      <c r="BW141" s="235">
        <v>2655</v>
      </c>
      <c r="BX141" s="236">
        <f>BW141/BW140%</f>
        <v>42.589027911453321</v>
      </c>
      <c r="BY141" s="199"/>
      <c r="BZ141" s="237">
        <f>ROUND(BY140*BX141/100,0)</f>
        <v>6284</v>
      </c>
      <c r="CA141" s="238">
        <v>6284</v>
      </c>
    </row>
    <row r="142" spans="1:109" ht="20.100000000000001" hidden="1" customHeight="1" outlineLevel="1">
      <c r="A142" s="37">
        <v>1</v>
      </c>
      <c r="B142" s="34" t="s">
        <v>171</v>
      </c>
      <c r="C142" s="94"/>
      <c r="D142" s="95">
        <f>E142+F142</f>
        <v>646</v>
      </c>
      <c r="E142" s="96"/>
      <c r="F142" s="96">
        <f>F143</f>
        <v>646</v>
      </c>
      <c r="G142" s="98"/>
      <c r="H142" s="99">
        <f>H143</f>
        <v>646</v>
      </c>
      <c r="I142" s="99">
        <f>I143</f>
        <v>0</v>
      </c>
      <c r="J142" s="99">
        <f>J143</f>
        <v>0</v>
      </c>
      <c r="K142" s="99">
        <f>K143</f>
        <v>0</v>
      </c>
      <c r="L142" s="36">
        <f t="shared" si="230"/>
        <v>0</v>
      </c>
      <c r="M142" s="36">
        <f t="shared" si="231"/>
        <v>0</v>
      </c>
      <c r="N142" s="36">
        <f t="shared" si="232"/>
        <v>0</v>
      </c>
      <c r="O142" s="95">
        <f t="shared" si="233"/>
        <v>0</v>
      </c>
      <c r="P142" s="96"/>
      <c r="Q142" s="96">
        <f>Q143</f>
        <v>0</v>
      </c>
      <c r="R142" s="98"/>
      <c r="S142" s="99">
        <f>S143</f>
        <v>0</v>
      </c>
      <c r="T142" s="96"/>
      <c r="U142" s="96"/>
      <c r="V142" s="96"/>
      <c r="W142" s="95">
        <f t="shared" si="235"/>
        <v>0</v>
      </c>
      <c r="X142" s="96"/>
      <c r="Y142" s="96">
        <f>Y143</f>
        <v>0</v>
      </c>
      <c r="Z142" s="98"/>
      <c r="AA142" s="99">
        <f>AA143</f>
        <v>0</v>
      </c>
      <c r="AB142" s="96"/>
      <c r="AC142" s="96"/>
      <c r="AD142" s="96"/>
      <c r="AE142" s="95">
        <f t="shared" si="237"/>
        <v>0</v>
      </c>
      <c r="AF142" s="96"/>
      <c r="AG142" s="96">
        <f>AG143</f>
        <v>0</v>
      </c>
      <c r="AH142" s="98"/>
      <c r="AI142" s="99">
        <f>AI143</f>
        <v>0</v>
      </c>
      <c r="AJ142" s="96"/>
      <c r="AK142" s="96"/>
      <c r="AL142" s="96"/>
      <c r="AM142" s="95">
        <f t="shared" si="239"/>
        <v>340</v>
      </c>
      <c r="AN142" s="96"/>
      <c r="AO142" s="96">
        <f>AO143</f>
        <v>340</v>
      </c>
      <c r="AP142" s="98"/>
      <c r="AQ142" s="99">
        <f>AQ143</f>
        <v>340</v>
      </c>
      <c r="AR142" s="96"/>
      <c r="AS142" s="96"/>
      <c r="AT142" s="96"/>
      <c r="AU142" s="95">
        <f t="shared" si="241"/>
        <v>306</v>
      </c>
      <c r="AV142" s="96"/>
      <c r="AW142" s="96">
        <f>AW143</f>
        <v>306</v>
      </c>
      <c r="AX142" s="98"/>
      <c r="AY142" s="99">
        <f>AY143</f>
        <v>306</v>
      </c>
      <c r="AZ142" s="96"/>
      <c r="BA142" s="96"/>
      <c r="BB142" s="96"/>
      <c r="BC142" s="95">
        <f>BD142+BE142</f>
        <v>646</v>
      </c>
      <c r="BD142" s="96"/>
      <c r="BE142" s="96">
        <f>BE143</f>
        <v>646</v>
      </c>
      <c r="BF142" s="98"/>
      <c r="BG142" s="99">
        <f>BG143</f>
        <v>646</v>
      </c>
      <c r="BH142" s="96"/>
      <c r="BI142" s="96"/>
      <c r="BJ142" s="96"/>
      <c r="BK142" s="95">
        <f t="shared" si="244"/>
        <v>0</v>
      </c>
      <c r="BL142" s="96"/>
      <c r="BM142" s="96">
        <f>BM143</f>
        <v>0</v>
      </c>
      <c r="BN142" s="98"/>
      <c r="BO142" s="99">
        <f>BO143</f>
        <v>0</v>
      </c>
      <c r="BP142" s="96"/>
      <c r="BQ142" s="96"/>
      <c r="BR142" s="96"/>
      <c r="BS142" s="48"/>
      <c r="BT142" s="222"/>
      <c r="CA142" s="238">
        <v>4275</v>
      </c>
    </row>
    <row r="143" spans="1:109" ht="20.100000000000001" hidden="1" customHeight="1" outlineLevel="1">
      <c r="A143" s="39" t="s">
        <v>222</v>
      </c>
      <c r="B143" s="40" t="s">
        <v>2966</v>
      </c>
      <c r="C143" s="100"/>
      <c r="D143" s="41">
        <f t="shared" ref="D143:K143" si="246">BC143+BK143</f>
        <v>646</v>
      </c>
      <c r="E143" s="41">
        <f t="shared" si="246"/>
        <v>0</v>
      </c>
      <c r="F143" s="41">
        <f t="shared" si="246"/>
        <v>646</v>
      </c>
      <c r="G143" s="41">
        <f t="shared" si="246"/>
        <v>0</v>
      </c>
      <c r="H143" s="41">
        <f t="shared" si="246"/>
        <v>646</v>
      </c>
      <c r="I143" s="41">
        <f t="shared" si="246"/>
        <v>0</v>
      </c>
      <c r="J143" s="41">
        <f t="shared" si="246"/>
        <v>0</v>
      </c>
      <c r="K143" s="41">
        <f t="shared" si="246"/>
        <v>0</v>
      </c>
      <c r="L143" s="36">
        <f t="shared" si="230"/>
        <v>0</v>
      </c>
      <c r="M143" s="36">
        <f t="shared" si="231"/>
        <v>0</v>
      </c>
      <c r="N143" s="36">
        <f t="shared" si="232"/>
        <v>0</v>
      </c>
      <c r="O143" s="107">
        <f t="shared" si="233"/>
        <v>0</v>
      </c>
      <c r="P143" s="96"/>
      <c r="Q143" s="96">
        <f>SUM(R143:V143)</f>
        <v>0</v>
      </c>
      <c r="R143" s="98"/>
      <c r="S143" s="98"/>
      <c r="T143" s="96"/>
      <c r="U143" s="96"/>
      <c r="V143" s="96"/>
      <c r="W143" s="107">
        <f t="shared" si="235"/>
        <v>0</v>
      </c>
      <c r="X143" s="96"/>
      <c r="Y143" s="96">
        <f>SUM(Z143:AD143)</f>
        <v>0</v>
      </c>
      <c r="Z143" s="98"/>
      <c r="AA143" s="98"/>
      <c r="AB143" s="96"/>
      <c r="AC143" s="96"/>
      <c r="AD143" s="96"/>
      <c r="AE143" s="107">
        <f t="shared" si="237"/>
        <v>0</v>
      </c>
      <c r="AF143" s="96"/>
      <c r="AG143" s="96">
        <f>SUM(AH143:AL143)</f>
        <v>0</v>
      </c>
      <c r="AH143" s="98"/>
      <c r="AI143" s="98"/>
      <c r="AJ143" s="96"/>
      <c r="AK143" s="96"/>
      <c r="AL143" s="96"/>
      <c r="AM143" s="107">
        <f t="shared" si="239"/>
        <v>340</v>
      </c>
      <c r="AN143" s="96"/>
      <c r="AO143" s="96">
        <f t="shared" ref="AO143:AO187" si="247">SUM(AP143:AT143)</f>
        <v>340</v>
      </c>
      <c r="AP143" s="98"/>
      <c r="AQ143" s="98">
        <v>340</v>
      </c>
      <c r="AR143" s="96"/>
      <c r="AS143" s="96"/>
      <c r="AT143" s="96"/>
      <c r="AU143" s="107">
        <f t="shared" si="241"/>
        <v>306</v>
      </c>
      <c r="AV143" s="96"/>
      <c r="AW143" s="96">
        <f t="shared" ref="AW143:AW187" si="248">SUM(AX143:BB143)</f>
        <v>306</v>
      </c>
      <c r="AX143" s="98"/>
      <c r="AY143" s="98">
        <v>306</v>
      </c>
      <c r="AZ143" s="96"/>
      <c r="BA143" s="96"/>
      <c r="BB143" s="96"/>
      <c r="BC143" s="41">
        <f t="shared" ref="BC143:BJ143" si="249">W143+AE143+AM143+AU143</f>
        <v>646</v>
      </c>
      <c r="BD143" s="41">
        <f t="shared" si="249"/>
        <v>0</v>
      </c>
      <c r="BE143" s="41">
        <f t="shared" si="249"/>
        <v>646</v>
      </c>
      <c r="BF143" s="41">
        <f t="shared" si="249"/>
        <v>0</v>
      </c>
      <c r="BG143" s="41">
        <f t="shared" si="249"/>
        <v>646</v>
      </c>
      <c r="BH143" s="41">
        <f t="shared" si="249"/>
        <v>0</v>
      </c>
      <c r="BI143" s="41">
        <f t="shared" si="249"/>
        <v>0</v>
      </c>
      <c r="BJ143" s="41">
        <f t="shared" si="249"/>
        <v>0</v>
      </c>
      <c r="BK143" s="107">
        <f t="shared" si="244"/>
        <v>0</v>
      </c>
      <c r="BL143" s="96"/>
      <c r="BM143" s="96">
        <f t="shared" ref="BM143:BM187" si="250">SUM(BN143:BR143)</f>
        <v>0</v>
      </c>
      <c r="BN143" s="98"/>
      <c r="BO143" s="98"/>
      <c r="BP143" s="96"/>
      <c r="BQ143" s="96"/>
      <c r="BR143" s="96"/>
      <c r="BS143" s="48"/>
      <c r="BT143" s="222"/>
      <c r="CA143" s="238">
        <v>4196</v>
      </c>
    </row>
    <row r="144" spans="1:109" ht="20.100000000000001" hidden="1" customHeight="1" outlineLevel="1">
      <c r="A144" s="37">
        <v>2</v>
      </c>
      <c r="B144" s="34" t="s">
        <v>2875</v>
      </c>
      <c r="C144" s="37">
        <f>SUM(C145:C187)</f>
        <v>36</v>
      </c>
      <c r="D144" s="95">
        <f>E144+F144</f>
        <v>2009</v>
      </c>
      <c r="E144" s="99">
        <f>E145+E149+E153+E159+E167+E172+E184+E188</f>
        <v>0</v>
      </c>
      <c r="F144" s="97">
        <f>SUM(G144:K144)</f>
        <v>2009</v>
      </c>
      <c r="G144" s="99">
        <f>G145+G149+G153+G159+G167+G172+G184+G188</f>
        <v>0</v>
      </c>
      <c r="H144" s="99">
        <f>H145+H149+H153+H159+H167+H172+H184+H188</f>
        <v>1509</v>
      </c>
      <c r="I144" s="99">
        <f>I145+I149+I153+I159+I167+I172+I184+I188</f>
        <v>0</v>
      </c>
      <c r="J144" s="99">
        <f>J145+J149+J153+J159+J167+J172+J184+J188</f>
        <v>0</v>
      </c>
      <c r="K144" s="99">
        <f>K145+K149+K153+K159+K167+K172+K184+K188</f>
        <v>500</v>
      </c>
      <c r="L144" s="36">
        <f t="shared" si="230"/>
        <v>500</v>
      </c>
      <c r="M144" s="36">
        <f t="shared" si="231"/>
        <v>0</v>
      </c>
      <c r="N144" s="36">
        <f t="shared" si="232"/>
        <v>500</v>
      </c>
      <c r="O144" s="95">
        <f t="shared" si="233"/>
        <v>500</v>
      </c>
      <c r="P144" s="99">
        <f>P145+P149+P153+P159+P167+P172+P184+P188</f>
        <v>0</v>
      </c>
      <c r="Q144" s="97">
        <f>SUM(R144:V144)</f>
        <v>500</v>
      </c>
      <c r="R144" s="99">
        <f>R145+R149+R153+R159+R167+R172+R184+R188</f>
        <v>0</v>
      </c>
      <c r="S144" s="99">
        <f>S145+S149+S153+S159+S167+S172+S184+S188</f>
        <v>0</v>
      </c>
      <c r="T144" s="99">
        <f>T145+T149+T153+T159+T167+T172+T184+T188</f>
        <v>0</v>
      </c>
      <c r="U144" s="99">
        <f>U145+U149+U153+U159+U167+U172+U184+U188</f>
        <v>0</v>
      </c>
      <c r="V144" s="99">
        <f>V145+V149+V153+V159+V167+V172+V184+V188</f>
        <v>500</v>
      </c>
      <c r="W144" s="95">
        <f t="shared" si="235"/>
        <v>500</v>
      </c>
      <c r="X144" s="99">
        <f>X145+X149+X153+X159+X167+X172+X184+X188</f>
        <v>0</v>
      </c>
      <c r="Y144" s="97">
        <f>SUM(Z144:AD144)</f>
        <v>500</v>
      </c>
      <c r="Z144" s="99">
        <f>Z145+Z149+Z153+Z159+Z167+Z172+Z184+Z188</f>
        <v>0</v>
      </c>
      <c r="AA144" s="99">
        <f>AA145+AA149+AA153+AA159+AA167+AA172+AA184+AA188</f>
        <v>0</v>
      </c>
      <c r="AB144" s="99">
        <f>AB145+AB149+AB153+AB159+AB167+AB172+AB184+AB188</f>
        <v>0</v>
      </c>
      <c r="AC144" s="99">
        <f>AC145+AC149+AC153+AC159+AC167+AC172+AC184+AC188</f>
        <v>0</v>
      </c>
      <c r="AD144" s="99">
        <f>AD145+AD149+AD153+AD159+AD167+AD172+AD184+AD188</f>
        <v>500</v>
      </c>
      <c r="AE144" s="95">
        <f t="shared" si="237"/>
        <v>0</v>
      </c>
      <c r="AF144" s="99">
        <f>AF145+AF149+AF153+AF159+AF167+AF172+AF184+AF188</f>
        <v>0</v>
      </c>
      <c r="AG144" s="97">
        <f>SUM(AH144:AL144)</f>
        <v>0</v>
      </c>
      <c r="AH144" s="99">
        <f>AH145+AH149+AH153+AH159+AH167+AH172+AH184+AH188</f>
        <v>0</v>
      </c>
      <c r="AI144" s="99">
        <f>AI145+AI149+AI153+AI159+AI167+AI172+AI184+AI188</f>
        <v>0</v>
      </c>
      <c r="AJ144" s="99">
        <f>AJ145+AJ149+AJ153+AJ159+AJ167+AJ172+AJ184+AJ188</f>
        <v>0</v>
      </c>
      <c r="AK144" s="99">
        <f>AK145+AK149+AK153+AK159+AK167+AK172+AK184+AK188</f>
        <v>0</v>
      </c>
      <c r="AL144" s="99">
        <f>AL145+AL149+AL153+AL159+AL167+AL172+AL184+AL188</f>
        <v>0</v>
      </c>
      <c r="AM144" s="95">
        <f t="shared" si="239"/>
        <v>795</v>
      </c>
      <c r="AN144" s="99">
        <f>AN145+AN149+AN153+AN159+AN167+AN172+AN184+AN188</f>
        <v>0</v>
      </c>
      <c r="AO144" s="97">
        <f t="shared" si="247"/>
        <v>795</v>
      </c>
      <c r="AP144" s="99">
        <f>AP145+AP149+AP153+AP159+AP167+AP172+AP184+AP188</f>
        <v>0</v>
      </c>
      <c r="AQ144" s="99">
        <f>AQ145+AQ149+AQ153+AQ159+AQ167+AQ172+AQ184+AQ188</f>
        <v>795</v>
      </c>
      <c r="AR144" s="99">
        <f>AR145+AR149+AR153+AR159+AR167+AR172+AR184+AR188</f>
        <v>0</v>
      </c>
      <c r="AS144" s="99">
        <f>AS145+AS149+AS153+AS159+AS167+AS172+AS184+AS188</f>
        <v>0</v>
      </c>
      <c r="AT144" s="99">
        <f>AT145+AT149+AT153+AT159+AT167+AT172+AT184+AT188</f>
        <v>0</v>
      </c>
      <c r="AU144" s="95">
        <f t="shared" si="241"/>
        <v>714</v>
      </c>
      <c r="AV144" s="99">
        <f>AV145+AV149+AV153+AV159+AV167+AV172+AV184+AV188</f>
        <v>0</v>
      </c>
      <c r="AW144" s="97">
        <f t="shared" si="248"/>
        <v>714</v>
      </c>
      <c r="AX144" s="99">
        <f>AX145+AX149+AX153+AX159+AX167+AX172+AX184+AX188</f>
        <v>0</v>
      </c>
      <c r="AY144" s="99">
        <f>AY145+AY149+AY153+AY159+AY167+AY172+AY184+AY188</f>
        <v>714</v>
      </c>
      <c r="AZ144" s="99">
        <f>AZ145+AZ149+AZ153+AZ159+AZ167+AZ172+AZ184+AZ188</f>
        <v>0</v>
      </c>
      <c r="BA144" s="99">
        <f>BA145+BA149+BA153+BA159+BA167+BA172+BA184+BA188</f>
        <v>0</v>
      </c>
      <c r="BB144" s="99">
        <f>BB145+BB149+BB153+BB159+BB167+BB172+BB184+BB188</f>
        <v>0</v>
      </c>
      <c r="BC144" s="95">
        <f>BD144+BE144</f>
        <v>2009</v>
      </c>
      <c r="BD144" s="99">
        <f>BD145+BD149+BD153+BD159+BD167+BD172+BD184+BD188</f>
        <v>0</v>
      </c>
      <c r="BE144" s="97">
        <f>SUM(BF144:BJ144)</f>
        <v>2009</v>
      </c>
      <c r="BF144" s="99">
        <f>BF145+BF149+BF153+BF159+BF167+BF172+BF184+BF188</f>
        <v>0</v>
      </c>
      <c r="BG144" s="99">
        <f>BG145+BG149+BG153+BG159+BG167+BG172+BG184+BG188</f>
        <v>1509</v>
      </c>
      <c r="BH144" s="99">
        <f>BH145+BH149+BH153+BH159+BH167+BH172+BH184+BH188</f>
        <v>0</v>
      </c>
      <c r="BI144" s="99">
        <f>BI145+BI149+BI153+BI159+BI167+BI172+BI184+BI188</f>
        <v>0</v>
      </c>
      <c r="BJ144" s="99">
        <f>BJ145+BJ149+BJ153+BJ159+BJ167+BJ172+BJ184+BJ188</f>
        <v>500</v>
      </c>
      <c r="BK144" s="95">
        <f t="shared" si="244"/>
        <v>0</v>
      </c>
      <c r="BL144" s="99">
        <f>BL145+BL149+BL153+BL159+BL167+BL172+BL184</f>
        <v>0</v>
      </c>
      <c r="BM144" s="97">
        <f t="shared" si="250"/>
        <v>0</v>
      </c>
      <c r="BN144" s="99">
        <f>BN145+BN149+BN153+BN159+BN167+BN172+BN184</f>
        <v>0</v>
      </c>
      <c r="BO144" s="99">
        <f>BO145+BO149+BO153+BO159+BO167+BO172+BO184</f>
        <v>0</v>
      </c>
      <c r="BP144" s="99">
        <f>BP145+BP149+BP153+BP159+BP167+BP172+BP184</f>
        <v>0</v>
      </c>
      <c r="BQ144" s="99">
        <f>BQ145+BQ149+BQ153+BQ159+BQ167+BQ172+BQ184</f>
        <v>0</v>
      </c>
      <c r="BR144" s="99">
        <f>BR145+BR149+BR153+BR159+BR167+BR172+BR184</f>
        <v>0</v>
      </c>
      <c r="BS144" s="48"/>
      <c r="BT144" s="222"/>
    </row>
    <row r="145" spans="1:79" s="14" customFormat="1" ht="20.100000000000001" hidden="1" customHeight="1" outlineLevel="1">
      <c r="A145" s="101" t="s">
        <v>222</v>
      </c>
      <c r="B145" s="40" t="s">
        <v>2967</v>
      </c>
      <c r="C145" s="94">
        <v>3</v>
      </c>
      <c r="D145" s="41">
        <f t="shared" ref="D145:D188" si="251">BC145+BK145</f>
        <v>138</v>
      </c>
      <c r="E145" s="41">
        <f t="shared" ref="E145:E188" si="252">BD145+BL145</f>
        <v>0</v>
      </c>
      <c r="F145" s="41">
        <f t="shared" ref="F145:F188" si="253">BE145+BM145</f>
        <v>138</v>
      </c>
      <c r="G145" s="41">
        <f t="shared" ref="G145:G188" si="254">BF145+BN145</f>
        <v>0</v>
      </c>
      <c r="H145" s="41">
        <f t="shared" ref="H145:H188" si="255">BG145+BO145</f>
        <v>138</v>
      </c>
      <c r="I145" s="41">
        <f t="shared" ref="I145:I188" si="256">BH145+BP145</f>
        <v>0</v>
      </c>
      <c r="J145" s="41">
        <f t="shared" ref="J145:J188" si="257">BI145+BQ145</f>
        <v>0</v>
      </c>
      <c r="K145" s="41">
        <f t="shared" ref="K145:K188" si="258">BJ145+BR145</f>
        <v>0</v>
      </c>
      <c r="L145" s="36">
        <f t="shared" si="230"/>
        <v>0</v>
      </c>
      <c r="M145" s="36">
        <f t="shared" si="231"/>
        <v>0</v>
      </c>
      <c r="N145" s="36">
        <f t="shared" si="232"/>
        <v>0</v>
      </c>
      <c r="O145" s="107">
        <f t="shared" si="233"/>
        <v>0</v>
      </c>
      <c r="P145" s="96"/>
      <c r="Q145" s="96">
        <f>SUM(R145:V145)</f>
        <v>0</v>
      </c>
      <c r="R145" s="98"/>
      <c r="S145" s="98">
        <f>SUM(S146:S148)</f>
        <v>0</v>
      </c>
      <c r="T145" s="108"/>
      <c r="U145" s="108"/>
      <c r="V145" s="108"/>
      <c r="W145" s="107">
        <f t="shared" si="235"/>
        <v>0</v>
      </c>
      <c r="X145" s="96"/>
      <c r="Y145" s="96">
        <f>SUM(Z145:AD145)</f>
        <v>0</v>
      </c>
      <c r="Z145" s="98"/>
      <c r="AA145" s="98">
        <f>SUM(AA146:AA148)</f>
        <v>0</v>
      </c>
      <c r="AB145" s="108"/>
      <c r="AC145" s="108"/>
      <c r="AD145" s="108"/>
      <c r="AE145" s="107">
        <f t="shared" si="237"/>
        <v>0</v>
      </c>
      <c r="AF145" s="96"/>
      <c r="AG145" s="96">
        <f>SUM(AH145:AL145)</f>
        <v>0</v>
      </c>
      <c r="AH145" s="98"/>
      <c r="AI145" s="98">
        <f>SUM(AI146:AI148)</f>
        <v>0</v>
      </c>
      <c r="AJ145" s="108"/>
      <c r="AK145" s="108"/>
      <c r="AL145" s="108"/>
      <c r="AM145" s="107">
        <f t="shared" si="239"/>
        <v>72</v>
      </c>
      <c r="AN145" s="96"/>
      <c r="AO145" s="96">
        <f t="shared" si="247"/>
        <v>72</v>
      </c>
      <c r="AP145" s="98"/>
      <c r="AQ145" s="98">
        <f>SUM(AQ146:AQ148)</f>
        <v>72</v>
      </c>
      <c r="AR145" s="108"/>
      <c r="AS145" s="108"/>
      <c r="AT145" s="108"/>
      <c r="AU145" s="107">
        <f t="shared" si="241"/>
        <v>66</v>
      </c>
      <c r="AV145" s="96"/>
      <c r="AW145" s="96">
        <f t="shared" si="248"/>
        <v>66</v>
      </c>
      <c r="AX145" s="98"/>
      <c r="AY145" s="98">
        <f>SUM(AY146:AY148)</f>
        <v>66</v>
      </c>
      <c r="AZ145" s="108"/>
      <c r="BA145" s="108"/>
      <c r="BB145" s="108"/>
      <c r="BC145" s="41">
        <f t="shared" ref="BC145:BC188" si="259">W145+AE145+AM145+AU145</f>
        <v>138</v>
      </c>
      <c r="BD145" s="41">
        <f t="shared" ref="BD145:BD188" si="260">X145+AF145+AN145+AV145</f>
        <v>0</v>
      </c>
      <c r="BE145" s="41">
        <f t="shared" ref="BE145:BE188" si="261">Y145+AG145+AO145+AW145</f>
        <v>138</v>
      </c>
      <c r="BF145" s="41">
        <f t="shared" ref="BF145:BF188" si="262">Z145+AH145+AP145+AX145</f>
        <v>0</v>
      </c>
      <c r="BG145" s="41">
        <f t="shared" ref="BG145:BG188" si="263">AA145+AI145+AQ145+AY145</f>
        <v>138</v>
      </c>
      <c r="BH145" s="41">
        <f t="shared" ref="BH145:BH188" si="264">AB145+AJ145+AR145+AZ145</f>
        <v>0</v>
      </c>
      <c r="BI145" s="41">
        <f t="shared" ref="BI145:BI188" si="265">AC145+AK145+AS145+BA145</f>
        <v>0</v>
      </c>
      <c r="BJ145" s="41">
        <f t="shared" ref="BJ145:BJ188" si="266">AD145+AL145+AT145+BB145</f>
        <v>0</v>
      </c>
      <c r="BK145" s="107">
        <f t="shared" si="244"/>
        <v>0</v>
      </c>
      <c r="BL145" s="96"/>
      <c r="BM145" s="96">
        <f t="shared" si="250"/>
        <v>0</v>
      </c>
      <c r="BN145" s="98"/>
      <c r="BO145" s="98"/>
      <c r="BP145" s="108"/>
      <c r="BQ145" s="108"/>
      <c r="BR145" s="108"/>
      <c r="BS145" s="119"/>
      <c r="BT145" s="223"/>
      <c r="BU145" s="239"/>
      <c r="BV145" s="239"/>
      <c r="BW145" s="239"/>
      <c r="BX145" s="239"/>
      <c r="BY145" s="239"/>
      <c r="BZ145" s="239"/>
      <c r="CA145" s="239"/>
    </row>
    <row r="146" spans="1:79" ht="20.100000000000001" hidden="1" customHeight="1" outlineLevel="2">
      <c r="A146" s="102" t="s">
        <v>414</v>
      </c>
      <c r="B146" s="40" t="s">
        <v>2386</v>
      </c>
      <c r="C146" s="94"/>
      <c r="D146" s="41">
        <f t="shared" si="251"/>
        <v>46</v>
      </c>
      <c r="E146" s="41">
        <f t="shared" si="252"/>
        <v>0</v>
      </c>
      <c r="F146" s="41">
        <f t="shared" si="253"/>
        <v>46</v>
      </c>
      <c r="G146" s="41">
        <f t="shared" si="254"/>
        <v>0</v>
      </c>
      <c r="H146" s="41">
        <f t="shared" si="255"/>
        <v>46</v>
      </c>
      <c r="I146" s="41">
        <f t="shared" si="256"/>
        <v>0</v>
      </c>
      <c r="J146" s="41">
        <f t="shared" si="257"/>
        <v>0</v>
      </c>
      <c r="K146" s="41">
        <f t="shared" si="258"/>
        <v>0</v>
      </c>
      <c r="L146" s="36">
        <f t="shared" si="230"/>
        <v>0</v>
      </c>
      <c r="M146" s="36">
        <f t="shared" si="231"/>
        <v>0</v>
      </c>
      <c r="N146" s="36">
        <f t="shared" si="232"/>
        <v>0</v>
      </c>
      <c r="O146" s="107">
        <f t="shared" si="233"/>
        <v>0</v>
      </c>
      <c r="P146" s="96"/>
      <c r="Q146" s="96"/>
      <c r="R146" s="98"/>
      <c r="S146" s="98"/>
      <c r="T146" s="96"/>
      <c r="U146" s="96"/>
      <c r="V146" s="96"/>
      <c r="W146" s="107">
        <f t="shared" si="235"/>
        <v>0</v>
      </c>
      <c r="X146" s="96"/>
      <c r="Y146" s="96"/>
      <c r="Z146" s="98"/>
      <c r="AA146" s="98"/>
      <c r="AB146" s="96"/>
      <c r="AC146" s="96"/>
      <c r="AD146" s="96"/>
      <c r="AE146" s="107">
        <f t="shared" si="237"/>
        <v>0</v>
      </c>
      <c r="AF146" s="96"/>
      <c r="AG146" s="96"/>
      <c r="AH146" s="98"/>
      <c r="AI146" s="98"/>
      <c r="AJ146" s="96"/>
      <c r="AK146" s="96"/>
      <c r="AL146" s="96"/>
      <c r="AM146" s="107">
        <f t="shared" si="239"/>
        <v>24</v>
      </c>
      <c r="AN146" s="96"/>
      <c r="AO146" s="96">
        <f t="shared" si="247"/>
        <v>24</v>
      </c>
      <c r="AP146" s="98"/>
      <c r="AQ146" s="98">
        <v>24</v>
      </c>
      <c r="AR146" s="96"/>
      <c r="AS146" s="96"/>
      <c r="AT146" s="96"/>
      <c r="AU146" s="107">
        <f t="shared" si="241"/>
        <v>22</v>
      </c>
      <c r="AV146" s="96"/>
      <c r="AW146" s="96">
        <f t="shared" si="248"/>
        <v>22</v>
      </c>
      <c r="AX146" s="98"/>
      <c r="AY146" s="98">
        <v>22</v>
      </c>
      <c r="AZ146" s="96"/>
      <c r="BA146" s="96"/>
      <c r="BB146" s="96"/>
      <c r="BC146" s="41">
        <f t="shared" si="259"/>
        <v>46</v>
      </c>
      <c r="BD146" s="41">
        <f t="shared" si="260"/>
        <v>0</v>
      </c>
      <c r="BE146" s="41">
        <f t="shared" si="261"/>
        <v>46</v>
      </c>
      <c r="BF146" s="41">
        <f t="shared" si="262"/>
        <v>0</v>
      </c>
      <c r="BG146" s="41">
        <f t="shared" si="263"/>
        <v>46</v>
      </c>
      <c r="BH146" s="41">
        <f t="shared" si="264"/>
        <v>0</v>
      </c>
      <c r="BI146" s="41">
        <f t="shared" si="265"/>
        <v>0</v>
      </c>
      <c r="BJ146" s="41">
        <f t="shared" si="266"/>
        <v>0</v>
      </c>
      <c r="BK146" s="107">
        <f t="shared" si="244"/>
        <v>0</v>
      </c>
      <c r="BL146" s="96"/>
      <c r="BM146" s="96">
        <f t="shared" si="250"/>
        <v>0</v>
      </c>
      <c r="BN146" s="98"/>
      <c r="BO146" s="98"/>
      <c r="BP146" s="96"/>
      <c r="BQ146" s="96"/>
      <c r="BR146" s="96"/>
      <c r="BS146" s="48"/>
      <c r="BT146" s="222"/>
    </row>
    <row r="147" spans="1:79" ht="20.100000000000001" hidden="1" customHeight="1" outlineLevel="2">
      <c r="A147" s="102" t="s">
        <v>414</v>
      </c>
      <c r="B147" s="40" t="s">
        <v>2906</v>
      </c>
      <c r="C147" s="94"/>
      <c r="D147" s="41">
        <f t="shared" si="251"/>
        <v>46</v>
      </c>
      <c r="E147" s="41">
        <f t="shared" si="252"/>
        <v>0</v>
      </c>
      <c r="F147" s="41">
        <f t="shared" si="253"/>
        <v>46</v>
      </c>
      <c r="G147" s="41">
        <f t="shared" si="254"/>
        <v>0</v>
      </c>
      <c r="H147" s="41">
        <f t="shared" si="255"/>
        <v>46</v>
      </c>
      <c r="I147" s="41">
        <f t="shared" si="256"/>
        <v>0</v>
      </c>
      <c r="J147" s="41">
        <f t="shared" si="257"/>
        <v>0</v>
      </c>
      <c r="K147" s="41">
        <f t="shared" si="258"/>
        <v>0</v>
      </c>
      <c r="L147" s="36">
        <f t="shared" si="230"/>
        <v>0</v>
      </c>
      <c r="M147" s="36">
        <f t="shared" si="231"/>
        <v>0</v>
      </c>
      <c r="N147" s="36">
        <f t="shared" si="232"/>
        <v>0</v>
      </c>
      <c r="O147" s="107">
        <f t="shared" si="233"/>
        <v>0</v>
      </c>
      <c r="P147" s="96"/>
      <c r="Q147" s="96"/>
      <c r="R147" s="98"/>
      <c r="S147" s="98"/>
      <c r="T147" s="96"/>
      <c r="U147" s="96"/>
      <c r="V147" s="96"/>
      <c r="W147" s="107">
        <f t="shared" si="235"/>
        <v>0</v>
      </c>
      <c r="X147" s="96"/>
      <c r="Y147" s="96"/>
      <c r="Z147" s="98"/>
      <c r="AA147" s="98"/>
      <c r="AB147" s="96"/>
      <c r="AC147" s="96"/>
      <c r="AD147" s="96"/>
      <c r="AE147" s="107">
        <f t="shared" si="237"/>
        <v>0</v>
      </c>
      <c r="AF147" s="96"/>
      <c r="AG147" s="96"/>
      <c r="AH147" s="98"/>
      <c r="AI147" s="98"/>
      <c r="AJ147" s="96"/>
      <c r="AK147" s="96"/>
      <c r="AL147" s="96"/>
      <c r="AM147" s="107">
        <f t="shared" si="239"/>
        <v>24</v>
      </c>
      <c r="AN147" s="96"/>
      <c r="AO147" s="96">
        <f t="shared" si="247"/>
        <v>24</v>
      </c>
      <c r="AP147" s="98"/>
      <c r="AQ147" s="98">
        <v>24</v>
      </c>
      <c r="AR147" s="96"/>
      <c r="AS147" s="96"/>
      <c r="AT147" s="96"/>
      <c r="AU147" s="107">
        <f t="shared" si="241"/>
        <v>22</v>
      </c>
      <c r="AV147" s="96"/>
      <c r="AW147" s="96">
        <f t="shared" si="248"/>
        <v>22</v>
      </c>
      <c r="AX147" s="98"/>
      <c r="AY147" s="98">
        <v>22</v>
      </c>
      <c r="AZ147" s="96"/>
      <c r="BA147" s="96"/>
      <c r="BB147" s="96"/>
      <c r="BC147" s="41">
        <f t="shared" si="259"/>
        <v>46</v>
      </c>
      <c r="BD147" s="41">
        <f t="shared" si="260"/>
        <v>0</v>
      </c>
      <c r="BE147" s="41">
        <f t="shared" si="261"/>
        <v>46</v>
      </c>
      <c r="BF147" s="41">
        <f t="shared" si="262"/>
        <v>0</v>
      </c>
      <c r="BG147" s="41">
        <f t="shared" si="263"/>
        <v>46</v>
      </c>
      <c r="BH147" s="41">
        <f t="shared" si="264"/>
        <v>0</v>
      </c>
      <c r="BI147" s="41">
        <f t="shared" si="265"/>
        <v>0</v>
      </c>
      <c r="BJ147" s="41">
        <f t="shared" si="266"/>
        <v>0</v>
      </c>
      <c r="BK147" s="107">
        <f t="shared" si="244"/>
        <v>0</v>
      </c>
      <c r="BL147" s="96"/>
      <c r="BM147" s="96">
        <f t="shared" si="250"/>
        <v>0</v>
      </c>
      <c r="BN147" s="98"/>
      <c r="BO147" s="98"/>
      <c r="BP147" s="96"/>
      <c r="BQ147" s="96"/>
      <c r="BR147" s="96"/>
      <c r="BS147" s="48"/>
      <c r="BT147" s="222"/>
    </row>
    <row r="148" spans="1:79" ht="20.100000000000001" hidden="1" customHeight="1" outlineLevel="2">
      <c r="A148" s="102" t="s">
        <v>414</v>
      </c>
      <c r="B148" s="40" t="s">
        <v>661</v>
      </c>
      <c r="C148" s="94"/>
      <c r="D148" s="41">
        <f t="shared" si="251"/>
        <v>46</v>
      </c>
      <c r="E148" s="41">
        <f t="shared" si="252"/>
        <v>0</v>
      </c>
      <c r="F148" s="41">
        <f t="shared" si="253"/>
        <v>46</v>
      </c>
      <c r="G148" s="41">
        <f t="shared" si="254"/>
        <v>0</v>
      </c>
      <c r="H148" s="41">
        <f t="shared" si="255"/>
        <v>46</v>
      </c>
      <c r="I148" s="41">
        <f t="shared" si="256"/>
        <v>0</v>
      </c>
      <c r="J148" s="41">
        <f t="shared" si="257"/>
        <v>0</v>
      </c>
      <c r="K148" s="41">
        <f t="shared" si="258"/>
        <v>0</v>
      </c>
      <c r="L148" s="36">
        <f t="shared" si="230"/>
        <v>0</v>
      </c>
      <c r="M148" s="36">
        <f t="shared" si="231"/>
        <v>0</v>
      </c>
      <c r="N148" s="36">
        <f t="shared" si="232"/>
        <v>0</v>
      </c>
      <c r="O148" s="107">
        <f t="shared" si="233"/>
        <v>0</v>
      </c>
      <c r="P148" s="96"/>
      <c r="Q148" s="96"/>
      <c r="R148" s="98"/>
      <c r="S148" s="98"/>
      <c r="T148" s="96"/>
      <c r="U148" s="96"/>
      <c r="V148" s="96"/>
      <c r="W148" s="107">
        <f t="shared" si="235"/>
        <v>0</v>
      </c>
      <c r="X148" s="96"/>
      <c r="Y148" s="96"/>
      <c r="Z148" s="98"/>
      <c r="AA148" s="98"/>
      <c r="AB148" s="96"/>
      <c r="AC148" s="96"/>
      <c r="AD148" s="96"/>
      <c r="AE148" s="107">
        <f t="shared" si="237"/>
        <v>0</v>
      </c>
      <c r="AF148" s="96"/>
      <c r="AG148" s="96"/>
      <c r="AH148" s="98"/>
      <c r="AI148" s="98"/>
      <c r="AJ148" s="96"/>
      <c r="AK148" s="96"/>
      <c r="AL148" s="96"/>
      <c r="AM148" s="107">
        <f t="shared" si="239"/>
        <v>24</v>
      </c>
      <c r="AN148" s="96"/>
      <c r="AO148" s="96">
        <f t="shared" si="247"/>
        <v>24</v>
      </c>
      <c r="AP148" s="98"/>
      <c r="AQ148" s="98">
        <v>24</v>
      </c>
      <c r="AR148" s="96"/>
      <c r="AS148" s="96"/>
      <c r="AT148" s="96"/>
      <c r="AU148" s="107">
        <f t="shared" si="241"/>
        <v>22</v>
      </c>
      <c r="AV148" s="96"/>
      <c r="AW148" s="96">
        <f t="shared" si="248"/>
        <v>22</v>
      </c>
      <c r="AX148" s="98"/>
      <c r="AY148" s="98">
        <v>22</v>
      </c>
      <c r="AZ148" s="96"/>
      <c r="BA148" s="96"/>
      <c r="BB148" s="96"/>
      <c r="BC148" s="41">
        <f t="shared" si="259"/>
        <v>46</v>
      </c>
      <c r="BD148" s="41">
        <f t="shared" si="260"/>
        <v>0</v>
      </c>
      <c r="BE148" s="41">
        <f t="shared" si="261"/>
        <v>46</v>
      </c>
      <c r="BF148" s="41">
        <f t="shared" si="262"/>
        <v>0</v>
      </c>
      <c r="BG148" s="41">
        <f t="shared" si="263"/>
        <v>46</v>
      </c>
      <c r="BH148" s="41">
        <f t="shared" si="264"/>
        <v>0</v>
      </c>
      <c r="BI148" s="41">
        <f t="shared" si="265"/>
        <v>0</v>
      </c>
      <c r="BJ148" s="41">
        <f t="shared" si="266"/>
        <v>0</v>
      </c>
      <c r="BK148" s="107">
        <f t="shared" si="244"/>
        <v>0</v>
      </c>
      <c r="BL148" s="96"/>
      <c r="BM148" s="96">
        <f t="shared" si="250"/>
        <v>0</v>
      </c>
      <c r="BN148" s="98"/>
      <c r="BO148" s="98"/>
      <c r="BP148" s="96"/>
      <c r="BQ148" s="96"/>
      <c r="BR148" s="96"/>
      <c r="BS148" s="48"/>
      <c r="BT148" s="222"/>
    </row>
    <row r="149" spans="1:79" ht="20.100000000000001" hidden="1" customHeight="1" outlineLevel="1">
      <c r="A149" s="102" t="s">
        <v>222</v>
      </c>
      <c r="B149" s="40" t="s">
        <v>97</v>
      </c>
      <c r="C149" s="39">
        <v>3</v>
      </c>
      <c r="D149" s="41">
        <f t="shared" si="251"/>
        <v>116</v>
      </c>
      <c r="E149" s="41">
        <f t="shared" si="252"/>
        <v>0</v>
      </c>
      <c r="F149" s="41">
        <f t="shared" si="253"/>
        <v>116</v>
      </c>
      <c r="G149" s="41">
        <f t="shared" si="254"/>
        <v>0</v>
      </c>
      <c r="H149" s="41">
        <f t="shared" si="255"/>
        <v>116</v>
      </c>
      <c r="I149" s="41">
        <f t="shared" si="256"/>
        <v>0</v>
      </c>
      <c r="J149" s="41">
        <f t="shared" si="257"/>
        <v>0</v>
      </c>
      <c r="K149" s="41">
        <f t="shared" si="258"/>
        <v>0</v>
      </c>
      <c r="L149" s="36">
        <f t="shared" si="230"/>
        <v>0</v>
      </c>
      <c r="M149" s="36">
        <f t="shared" si="231"/>
        <v>0</v>
      </c>
      <c r="N149" s="36">
        <f t="shared" si="232"/>
        <v>0</v>
      </c>
      <c r="O149" s="107">
        <f t="shared" si="233"/>
        <v>0</v>
      </c>
      <c r="P149" s="96"/>
      <c r="Q149" s="96">
        <f>SUM(R149:V149)</f>
        <v>0</v>
      </c>
      <c r="R149" s="98"/>
      <c r="S149" s="98">
        <f>SUM(S150:S152)</f>
        <v>0</v>
      </c>
      <c r="T149" s="96"/>
      <c r="U149" s="96"/>
      <c r="V149" s="96"/>
      <c r="W149" s="107">
        <f t="shared" si="235"/>
        <v>0</v>
      </c>
      <c r="X149" s="96"/>
      <c r="Y149" s="96">
        <f>SUM(Z149:AD149)</f>
        <v>0</v>
      </c>
      <c r="Z149" s="98"/>
      <c r="AA149" s="98">
        <f>SUM(AA150:AA152)</f>
        <v>0</v>
      </c>
      <c r="AB149" s="96"/>
      <c r="AC149" s="96"/>
      <c r="AD149" s="96"/>
      <c r="AE149" s="107">
        <f t="shared" si="237"/>
        <v>0</v>
      </c>
      <c r="AF149" s="96"/>
      <c r="AG149" s="96">
        <f>SUM(AH149:AL149)</f>
        <v>0</v>
      </c>
      <c r="AH149" s="98"/>
      <c r="AI149" s="98">
        <f>SUM(AI150:AI152)</f>
        <v>0</v>
      </c>
      <c r="AJ149" s="96"/>
      <c r="AK149" s="96"/>
      <c r="AL149" s="96"/>
      <c r="AM149" s="107">
        <f t="shared" si="239"/>
        <v>61</v>
      </c>
      <c r="AN149" s="96"/>
      <c r="AO149" s="96">
        <f t="shared" si="247"/>
        <v>61</v>
      </c>
      <c r="AP149" s="98"/>
      <c r="AQ149" s="98">
        <f>SUM(AQ150:AQ152)</f>
        <v>61</v>
      </c>
      <c r="AR149" s="96"/>
      <c r="AS149" s="96"/>
      <c r="AT149" s="96"/>
      <c r="AU149" s="107">
        <f t="shared" si="241"/>
        <v>55</v>
      </c>
      <c r="AV149" s="96"/>
      <c r="AW149" s="96">
        <f t="shared" si="248"/>
        <v>55</v>
      </c>
      <c r="AX149" s="98"/>
      <c r="AY149" s="98">
        <f>SUM(AY150:AY152)</f>
        <v>55</v>
      </c>
      <c r="AZ149" s="96"/>
      <c r="BA149" s="96"/>
      <c r="BB149" s="96"/>
      <c r="BC149" s="41">
        <f t="shared" si="259"/>
        <v>116</v>
      </c>
      <c r="BD149" s="41">
        <f t="shared" si="260"/>
        <v>0</v>
      </c>
      <c r="BE149" s="41">
        <f t="shared" si="261"/>
        <v>116</v>
      </c>
      <c r="BF149" s="41">
        <f t="shared" si="262"/>
        <v>0</v>
      </c>
      <c r="BG149" s="41">
        <f t="shared" si="263"/>
        <v>116</v>
      </c>
      <c r="BH149" s="41">
        <f t="shared" si="264"/>
        <v>0</v>
      </c>
      <c r="BI149" s="41">
        <f t="shared" si="265"/>
        <v>0</v>
      </c>
      <c r="BJ149" s="41">
        <f t="shared" si="266"/>
        <v>0</v>
      </c>
      <c r="BK149" s="107">
        <f t="shared" si="244"/>
        <v>0</v>
      </c>
      <c r="BL149" s="96"/>
      <c r="BM149" s="96">
        <f t="shared" si="250"/>
        <v>0</v>
      </c>
      <c r="BN149" s="98"/>
      <c r="BO149" s="98"/>
      <c r="BP149" s="96"/>
      <c r="BQ149" s="96"/>
      <c r="BR149" s="96"/>
      <c r="BS149" s="48"/>
      <c r="BT149" s="222"/>
    </row>
    <row r="150" spans="1:79" ht="20.100000000000001" hidden="1" customHeight="1" outlineLevel="2">
      <c r="A150" s="102" t="s">
        <v>414</v>
      </c>
      <c r="B150" s="40" t="s">
        <v>2968</v>
      </c>
      <c r="C150" s="94"/>
      <c r="D150" s="41">
        <f t="shared" si="251"/>
        <v>44</v>
      </c>
      <c r="E150" s="41">
        <f t="shared" si="252"/>
        <v>0</v>
      </c>
      <c r="F150" s="41">
        <f t="shared" si="253"/>
        <v>44</v>
      </c>
      <c r="G150" s="41">
        <f t="shared" si="254"/>
        <v>0</v>
      </c>
      <c r="H150" s="41">
        <f t="shared" si="255"/>
        <v>44</v>
      </c>
      <c r="I150" s="41">
        <f t="shared" si="256"/>
        <v>0</v>
      </c>
      <c r="J150" s="41">
        <f t="shared" si="257"/>
        <v>0</v>
      </c>
      <c r="K150" s="41">
        <f t="shared" si="258"/>
        <v>0</v>
      </c>
      <c r="L150" s="36">
        <f t="shared" si="230"/>
        <v>0</v>
      </c>
      <c r="M150" s="36">
        <f t="shared" si="231"/>
        <v>0</v>
      </c>
      <c r="N150" s="36">
        <f t="shared" si="232"/>
        <v>0</v>
      </c>
      <c r="O150" s="107">
        <f t="shared" si="233"/>
        <v>0</v>
      </c>
      <c r="P150" s="96"/>
      <c r="Q150" s="96"/>
      <c r="R150" s="98"/>
      <c r="S150" s="98"/>
      <c r="T150" s="96"/>
      <c r="U150" s="96"/>
      <c r="V150" s="96"/>
      <c r="W150" s="107">
        <f t="shared" si="235"/>
        <v>0</v>
      </c>
      <c r="X150" s="96"/>
      <c r="Y150" s="96"/>
      <c r="Z150" s="98"/>
      <c r="AA150" s="98"/>
      <c r="AB150" s="96"/>
      <c r="AC150" s="96"/>
      <c r="AD150" s="96"/>
      <c r="AE150" s="107">
        <f t="shared" si="237"/>
        <v>0</v>
      </c>
      <c r="AF150" s="96"/>
      <c r="AG150" s="96"/>
      <c r="AH150" s="98"/>
      <c r="AI150" s="98"/>
      <c r="AJ150" s="96"/>
      <c r="AK150" s="96"/>
      <c r="AL150" s="96"/>
      <c r="AM150" s="107">
        <f t="shared" si="239"/>
        <v>23</v>
      </c>
      <c r="AN150" s="96"/>
      <c r="AO150" s="96">
        <f t="shared" si="247"/>
        <v>23</v>
      </c>
      <c r="AP150" s="98"/>
      <c r="AQ150" s="98">
        <v>23</v>
      </c>
      <c r="AR150" s="96"/>
      <c r="AS150" s="96"/>
      <c r="AT150" s="96"/>
      <c r="AU150" s="107">
        <f t="shared" si="241"/>
        <v>21</v>
      </c>
      <c r="AV150" s="96"/>
      <c r="AW150" s="96">
        <f t="shared" si="248"/>
        <v>21</v>
      </c>
      <c r="AX150" s="98"/>
      <c r="AY150" s="98">
        <v>21</v>
      </c>
      <c r="AZ150" s="96"/>
      <c r="BA150" s="96"/>
      <c r="BB150" s="96"/>
      <c r="BC150" s="41">
        <f t="shared" si="259"/>
        <v>44</v>
      </c>
      <c r="BD150" s="41">
        <f t="shared" si="260"/>
        <v>0</v>
      </c>
      <c r="BE150" s="41">
        <f t="shared" si="261"/>
        <v>44</v>
      </c>
      <c r="BF150" s="41">
        <f t="shared" si="262"/>
        <v>0</v>
      </c>
      <c r="BG150" s="41">
        <f t="shared" si="263"/>
        <v>44</v>
      </c>
      <c r="BH150" s="41">
        <f t="shared" si="264"/>
        <v>0</v>
      </c>
      <c r="BI150" s="41">
        <f t="shared" si="265"/>
        <v>0</v>
      </c>
      <c r="BJ150" s="41">
        <f t="shared" si="266"/>
        <v>0</v>
      </c>
      <c r="BK150" s="107">
        <f t="shared" si="244"/>
        <v>0</v>
      </c>
      <c r="BL150" s="96"/>
      <c r="BM150" s="96">
        <f t="shared" si="250"/>
        <v>0</v>
      </c>
      <c r="BN150" s="98"/>
      <c r="BO150" s="98"/>
      <c r="BP150" s="96"/>
      <c r="BQ150" s="96"/>
      <c r="BR150" s="96"/>
      <c r="BS150" s="48"/>
      <c r="BT150" s="222"/>
    </row>
    <row r="151" spans="1:79" ht="20.100000000000001" hidden="1" customHeight="1" outlineLevel="2">
      <c r="A151" s="102" t="s">
        <v>414</v>
      </c>
      <c r="B151" s="40" t="s">
        <v>2051</v>
      </c>
      <c r="C151" s="94"/>
      <c r="D151" s="41">
        <f t="shared" si="251"/>
        <v>36</v>
      </c>
      <c r="E151" s="41">
        <f t="shared" si="252"/>
        <v>0</v>
      </c>
      <c r="F151" s="41">
        <f t="shared" si="253"/>
        <v>36</v>
      </c>
      <c r="G151" s="41">
        <f t="shared" si="254"/>
        <v>0</v>
      </c>
      <c r="H151" s="41">
        <f t="shared" si="255"/>
        <v>36</v>
      </c>
      <c r="I151" s="41">
        <f t="shared" si="256"/>
        <v>0</v>
      </c>
      <c r="J151" s="41">
        <f t="shared" si="257"/>
        <v>0</v>
      </c>
      <c r="K151" s="41">
        <f t="shared" si="258"/>
        <v>0</v>
      </c>
      <c r="L151" s="36">
        <f t="shared" si="230"/>
        <v>0</v>
      </c>
      <c r="M151" s="36">
        <f t="shared" si="231"/>
        <v>0</v>
      </c>
      <c r="N151" s="36">
        <f t="shared" si="232"/>
        <v>0</v>
      </c>
      <c r="O151" s="107">
        <f t="shared" si="233"/>
        <v>0</v>
      </c>
      <c r="P151" s="96"/>
      <c r="Q151" s="96"/>
      <c r="R151" s="98"/>
      <c r="S151" s="98"/>
      <c r="T151" s="96"/>
      <c r="U151" s="96"/>
      <c r="V151" s="96"/>
      <c r="W151" s="107">
        <f t="shared" si="235"/>
        <v>0</v>
      </c>
      <c r="X151" s="96"/>
      <c r="Y151" s="96"/>
      <c r="Z151" s="98"/>
      <c r="AA151" s="98"/>
      <c r="AB151" s="96"/>
      <c r="AC151" s="96"/>
      <c r="AD151" s="96"/>
      <c r="AE151" s="107">
        <f t="shared" si="237"/>
        <v>0</v>
      </c>
      <c r="AF151" s="96"/>
      <c r="AG151" s="96"/>
      <c r="AH151" s="98"/>
      <c r="AI151" s="98"/>
      <c r="AJ151" s="96"/>
      <c r="AK151" s="96"/>
      <c r="AL151" s="96"/>
      <c r="AM151" s="107">
        <f t="shared" si="239"/>
        <v>19</v>
      </c>
      <c r="AN151" s="96"/>
      <c r="AO151" s="96">
        <f t="shared" si="247"/>
        <v>19</v>
      </c>
      <c r="AP151" s="98"/>
      <c r="AQ151" s="98">
        <v>19</v>
      </c>
      <c r="AR151" s="96"/>
      <c r="AS151" s="96"/>
      <c r="AT151" s="96"/>
      <c r="AU151" s="107">
        <f t="shared" si="241"/>
        <v>17</v>
      </c>
      <c r="AV151" s="96"/>
      <c r="AW151" s="96">
        <f t="shared" si="248"/>
        <v>17</v>
      </c>
      <c r="AX151" s="98"/>
      <c r="AY151" s="98">
        <v>17</v>
      </c>
      <c r="AZ151" s="96"/>
      <c r="BA151" s="96"/>
      <c r="BB151" s="96"/>
      <c r="BC151" s="41">
        <f t="shared" si="259"/>
        <v>36</v>
      </c>
      <c r="BD151" s="41">
        <f t="shared" si="260"/>
        <v>0</v>
      </c>
      <c r="BE151" s="41">
        <f t="shared" si="261"/>
        <v>36</v>
      </c>
      <c r="BF151" s="41">
        <f t="shared" si="262"/>
        <v>0</v>
      </c>
      <c r="BG151" s="41">
        <f t="shared" si="263"/>
        <v>36</v>
      </c>
      <c r="BH151" s="41">
        <f t="shared" si="264"/>
        <v>0</v>
      </c>
      <c r="BI151" s="41">
        <f t="shared" si="265"/>
        <v>0</v>
      </c>
      <c r="BJ151" s="41">
        <f t="shared" si="266"/>
        <v>0</v>
      </c>
      <c r="BK151" s="107">
        <f t="shared" si="244"/>
        <v>0</v>
      </c>
      <c r="BL151" s="96"/>
      <c r="BM151" s="96">
        <f t="shared" si="250"/>
        <v>0</v>
      </c>
      <c r="BN151" s="98"/>
      <c r="BO151" s="98"/>
      <c r="BP151" s="96"/>
      <c r="BQ151" s="96"/>
      <c r="BR151" s="96"/>
      <c r="BS151" s="48"/>
      <c r="BT151" s="222"/>
    </row>
    <row r="152" spans="1:79" ht="20.100000000000001" hidden="1" customHeight="1" outlineLevel="2">
      <c r="A152" s="102" t="s">
        <v>414</v>
      </c>
      <c r="B152" s="40" t="s">
        <v>2013</v>
      </c>
      <c r="C152" s="94"/>
      <c r="D152" s="41">
        <f t="shared" si="251"/>
        <v>36</v>
      </c>
      <c r="E152" s="41">
        <f t="shared" si="252"/>
        <v>0</v>
      </c>
      <c r="F152" s="41">
        <f t="shared" si="253"/>
        <v>36</v>
      </c>
      <c r="G152" s="41">
        <f t="shared" si="254"/>
        <v>0</v>
      </c>
      <c r="H152" s="41">
        <f t="shared" si="255"/>
        <v>36</v>
      </c>
      <c r="I152" s="41">
        <f t="shared" si="256"/>
        <v>0</v>
      </c>
      <c r="J152" s="41">
        <f t="shared" si="257"/>
        <v>0</v>
      </c>
      <c r="K152" s="41">
        <f t="shared" si="258"/>
        <v>0</v>
      </c>
      <c r="L152" s="36">
        <f t="shared" si="230"/>
        <v>0</v>
      </c>
      <c r="M152" s="36">
        <f t="shared" si="231"/>
        <v>0</v>
      </c>
      <c r="N152" s="36">
        <f t="shared" si="232"/>
        <v>0</v>
      </c>
      <c r="O152" s="107">
        <f t="shared" si="233"/>
        <v>0</v>
      </c>
      <c r="P152" s="96"/>
      <c r="Q152" s="96"/>
      <c r="R152" s="98"/>
      <c r="S152" s="98"/>
      <c r="T152" s="96"/>
      <c r="U152" s="96"/>
      <c r="V152" s="96"/>
      <c r="W152" s="107">
        <f t="shared" si="235"/>
        <v>0</v>
      </c>
      <c r="X152" s="96"/>
      <c r="Y152" s="96"/>
      <c r="Z152" s="98"/>
      <c r="AA152" s="98"/>
      <c r="AB152" s="96"/>
      <c r="AC152" s="96"/>
      <c r="AD152" s="96"/>
      <c r="AE152" s="107">
        <f t="shared" si="237"/>
        <v>0</v>
      </c>
      <c r="AF152" s="96"/>
      <c r="AG152" s="96"/>
      <c r="AH152" s="98"/>
      <c r="AI152" s="98"/>
      <c r="AJ152" s="96"/>
      <c r="AK152" s="96"/>
      <c r="AL152" s="96"/>
      <c r="AM152" s="107">
        <f t="shared" si="239"/>
        <v>19</v>
      </c>
      <c r="AN152" s="96"/>
      <c r="AO152" s="96">
        <f t="shared" si="247"/>
        <v>19</v>
      </c>
      <c r="AP152" s="98"/>
      <c r="AQ152" s="98">
        <v>19</v>
      </c>
      <c r="AR152" s="96"/>
      <c r="AS152" s="96"/>
      <c r="AT152" s="96"/>
      <c r="AU152" s="107">
        <f t="shared" si="241"/>
        <v>17</v>
      </c>
      <c r="AV152" s="96"/>
      <c r="AW152" s="96">
        <f t="shared" si="248"/>
        <v>17</v>
      </c>
      <c r="AX152" s="98"/>
      <c r="AY152" s="98">
        <v>17</v>
      </c>
      <c r="AZ152" s="96"/>
      <c r="BA152" s="96"/>
      <c r="BB152" s="96"/>
      <c r="BC152" s="41">
        <f t="shared" si="259"/>
        <v>36</v>
      </c>
      <c r="BD152" s="41">
        <f t="shared" si="260"/>
        <v>0</v>
      </c>
      <c r="BE152" s="41">
        <f t="shared" si="261"/>
        <v>36</v>
      </c>
      <c r="BF152" s="41">
        <f t="shared" si="262"/>
        <v>0</v>
      </c>
      <c r="BG152" s="41">
        <f t="shared" si="263"/>
        <v>36</v>
      </c>
      <c r="BH152" s="41">
        <f t="shared" si="264"/>
        <v>0</v>
      </c>
      <c r="BI152" s="41">
        <f t="shared" si="265"/>
        <v>0</v>
      </c>
      <c r="BJ152" s="41">
        <f t="shared" si="266"/>
        <v>0</v>
      </c>
      <c r="BK152" s="107">
        <f t="shared" si="244"/>
        <v>0</v>
      </c>
      <c r="BL152" s="96"/>
      <c r="BM152" s="96">
        <f t="shared" si="250"/>
        <v>0</v>
      </c>
      <c r="BN152" s="98"/>
      <c r="BO152" s="98"/>
      <c r="BP152" s="96"/>
      <c r="BQ152" s="96"/>
      <c r="BR152" s="96"/>
      <c r="BS152" s="48"/>
      <c r="BT152" s="222"/>
    </row>
    <row r="153" spans="1:79" ht="20.100000000000001" hidden="1" customHeight="1" outlineLevel="1">
      <c r="A153" s="102" t="s">
        <v>222</v>
      </c>
      <c r="B153" s="40" t="s">
        <v>63</v>
      </c>
      <c r="C153" s="39">
        <v>5</v>
      </c>
      <c r="D153" s="41">
        <f t="shared" si="251"/>
        <v>213</v>
      </c>
      <c r="E153" s="41">
        <f t="shared" si="252"/>
        <v>0</v>
      </c>
      <c r="F153" s="41">
        <f t="shared" si="253"/>
        <v>213</v>
      </c>
      <c r="G153" s="41">
        <f t="shared" si="254"/>
        <v>0</v>
      </c>
      <c r="H153" s="41">
        <f t="shared" si="255"/>
        <v>213</v>
      </c>
      <c r="I153" s="41">
        <f t="shared" si="256"/>
        <v>0</v>
      </c>
      <c r="J153" s="41">
        <f t="shared" si="257"/>
        <v>0</v>
      </c>
      <c r="K153" s="41">
        <f t="shared" si="258"/>
        <v>0</v>
      </c>
      <c r="L153" s="36">
        <f t="shared" si="230"/>
        <v>0</v>
      </c>
      <c r="M153" s="36">
        <f t="shared" si="231"/>
        <v>0</v>
      </c>
      <c r="N153" s="36">
        <f t="shared" si="232"/>
        <v>0</v>
      </c>
      <c r="O153" s="107">
        <f t="shared" si="233"/>
        <v>0</v>
      </c>
      <c r="P153" s="96"/>
      <c r="Q153" s="96">
        <f>SUM(R153:V153)</f>
        <v>0</v>
      </c>
      <c r="R153" s="98"/>
      <c r="S153" s="98">
        <f>SUM(S154:S158)</f>
        <v>0</v>
      </c>
      <c r="T153" s="96"/>
      <c r="U153" s="96"/>
      <c r="V153" s="96"/>
      <c r="W153" s="107">
        <f t="shared" si="235"/>
        <v>0</v>
      </c>
      <c r="X153" s="96"/>
      <c r="Y153" s="96">
        <f>SUM(Z153:AD153)</f>
        <v>0</v>
      </c>
      <c r="Z153" s="98"/>
      <c r="AA153" s="98">
        <f>SUM(AA154:AA158)</f>
        <v>0</v>
      </c>
      <c r="AB153" s="96"/>
      <c r="AC153" s="96"/>
      <c r="AD153" s="96"/>
      <c r="AE153" s="107">
        <f t="shared" si="237"/>
        <v>0</v>
      </c>
      <c r="AF153" s="96"/>
      <c r="AG153" s="96">
        <f>SUM(AH153:AL153)</f>
        <v>0</v>
      </c>
      <c r="AH153" s="98"/>
      <c r="AI153" s="98">
        <f>SUM(AI154:AI158)</f>
        <v>0</v>
      </c>
      <c r="AJ153" s="96"/>
      <c r="AK153" s="96"/>
      <c r="AL153" s="96"/>
      <c r="AM153" s="107">
        <f t="shared" si="239"/>
        <v>113</v>
      </c>
      <c r="AN153" s="96"/>
      <c r="AO153" s="96">
        <f t="shared" si="247"/>
        <v>113</v>
      </c>
      <c r="AP153" s="98"/>
      <c r="AQ153" s="98">
        <f>SUM(AQ154:AQ158)</f>
        <v>113</v>
      </c>
      <c r="AR153" s="96"/>
      <c r="AS153" s="96"/>
      <c r="AT153" s="96"/>
      <c r="AU153" s="107">
        <f t="shared" si="241"/>
        <v>100</v>
      </c>
      <c r="AV153" s="96"/>
      <c r="AW153" s="96">
        <f t="shared" si="248"/>
        <v>100</v>
      </c>
      <c r="AX153" s="98"/>
      <c r="AY153" s="98">
        <f>SUM(AY154:AY158)</f>
        <v>100</v>
      </c>
      <c r="AZ153" s="96"/>
      <c r="BA153" s="96"/>
      <c r="BB153" s="96"/>
      <c r="BC153" s="41">
        <f t="shared" si="259"/>
        <v>213</v>
      </c>
      <c r="BD153" s="41">
        <f t="shared" si="260"/>
        <v>0</v>
      </c>
      <c r="BE153" s="41">
        <f t="shared" si="261"/>
        <v>213</v>
      </c>
      <c r="BF153" s="41">
        <f t="shared" si="262"/>
        <v>0</v>
      </c>
      <c r="BG153" s="41">
        <f t="shared" si="263"/>
        <v>213</v>
      </c>
      <c r="BH153" s="41">
        <f t="shared" si="264"/>
        <v>0</v>
      </c>
      <c r="BI153" s="41">
        <f t="shared" si="265"/>
        <v>0</v>
      </c>
      <c r="BJ153" s="41">
        <f t="shared" si="266"/>
        <v>0</v>
      </c>
      <c r="BK153" s="107">
        <f t="shared" si="244"/>
        <v>0</v>
      </c>
      <c r="BL153" s="96"/>
      <c r="BM153" s="96">
        <f t="shared" si="250"/>
        <v>0</v>
      </c>
      <c r="BN153" s="98"/>
      <c r="BO153" s="98"/>
      <c r="BP153" s="96"/>
      <c r="BQ153" s="96"/>
      <c r="BR153" s="96"/>
      <c r="BS153" s="48"/>
      <c r="BT153" s="222"/>
    </row>
    <row r="154" spans="1:79" ht="20.100000000000001" hidden="1" customHeight="1" outlineLevel="2">
      <c r="A154" s="102" t="s">
        <v>414</v>
      </c>
      <c r="B154" s="103" t="s">
        <v>2969</v>
      </c>
      <c r="C154" s="94"/>
      <c r="D154" s="41">
        <f t="shared" si="251"/>
        <v>39</v>
      </c>
      <c r="E154" s="41">
        <f t="shared" si="252"/>
        <v>0</v>
      </c>
      <c r="F154" s="41">
        <f t="shared" si="253"/>
        <v>39</v>
      </c>
      <c r="G154" s="41">
        <f t="shared" si="254"/>
        <v>0</v>
      </c>
      <c r="H154" s="41">
        <f t="shared" si="255"/>
        <v>39</v>
      </c>
      <c r="I154" s="41">
        <f t="shared" si="256"/>
        <v>0</v>
      </c>
      <c r="J154" s="41">
        <f t="shared" si="257"/>
        <v>0</v>
      </c>
      <c r="K154" s="41">
        <f t="shared" si="258"/>
        <v>0</v>
      </c>
      <c r="L154" s="36">
        <f t="shared" si="230"/>
        <v>0</v>
      </c>
      <c r="M154" s="36">
        <f t="shared" si="231"/>
        <v>0</v>
      </c>
      <c r="N154" s="36">
        <f t="shared" si="232"/>
        <v>0</v>
      </c>
      <c r="O154" s="107">
        <f t="shared" si="233"/>
        <v>0</v>
      </c>
      <c r="P154" s="96"/>
      <c r="Q154" s="96"/>
      <c r="R154" s="98"/>
      <c r="S154" s="98"/>
      <c r="T154" s="96"/>
      <c r="U154" s="96"/>
      <c r="V154" s="96"/>
      <c r="W154" s="107">
        <f t="shared" si="235"/>
        <v>0</v>
      </c>
      <c r="X154" s="96"/>
      <c r="Y154" s="96"/>
      <c r="Z154" s="98"/>
      <c r="AA154" s="98"/>
      <c r="AB154" s="96"/>
      <c r="AC154" s="96"/>
      <c r="AD154" s="96"/>
      <c r="AE154" s="107">
        <f t="shared" si="237"/>
        <v>0</v>
      </c>
      <c r="AF154" s="96"/>
      <c r="AG154" s="96"/>
      <c r="AH154" s="98"/>
      <c r="AI154" s="98"/>
      <c r="AJ154" s="96"/>
      <c r="AK154" s="96"/>
      <c r="AL154" s="96"/>
      <c r="AM154" s="107">
        <f t="shared" si="239"/>
        <v>21</v>
      </c>
      <c r="AN154" s="96"/>
      <c r="AO154" s="96">
        <f t="shared" si="247"/>
        <v>21</v>
      </c>
      <c r="AP154" s="98"/>
      <c r="AQ154" s="98">
        <v>21</v>
      </c>
      <c r="AR154" s="96"/>
      <c r="AS154" s="96"/>
      <c r="AT154" s="96"/>
      <c r="AU154" s="107">
        <f t="shared" si="241"/>
        <v>18</v>
      </c>
      <c r="AV154" s="96"/>
      <c r="AW154" s="96">
        <f t="shared" si="248"/>
        <v>18</v>
      </c>
      <c r="AX154" s="98"/>
      <c r="AY154" s="98">
        <v>18</v>
      </c>
      <c r="AZ154" s="96"/>
      <c r="BA154" s="96"/>
      <c r="BB154" s="96"/>
      <c r="BC154" s="41">
        <f t="shared" si="259"/>
        <v>39</v>
      </c>
      <c r="BD154" s="41">
        <f t="shared" si="260"/>
        <v>0</v>
      </c>
      <c r="BE154" s="41">
        <f t="shared" si="261"/>
        <v>39</v>
      </c>
      <c r="BF154" s="41">
        <f t="shared" si="262"/>
        <v>0</v>
      </c>
      <c r="BG154" s="41">
        <f t="shared" si="263"/>
        <v>39</v>
      </c>
      <c r="BH154" s="41">
        <f t="shared" si="264"/>
        <v>0</v>
      </c>
      <c r="BI154" s="41">
        <f t="shared" si="265"/>
        <v>0</v>
      </c>
      <c r="BJ154" s="41">
        <f t="shared" si="266"/>
        <v>0</v>
      </c>
      <c r="BK154" s="107">
        <f t="shared" si="244"/>
        <v>0</v>
      </c>
      <c r="BL154" s="96"/>
      <c r="BM154" s="96">
        <f t="shared" si="250"/>
        <v>0</v>
      </c>
      <c r="BN154" s="98"/>
      <c r="BO154" s="98"/>
      <c r="BP154" s="96"/>
      <c r="BQ154" s="96"/>
      <c r="BR154" s="96"/>
      <c r="BS154" s="48"/>
      <c r="BT154" s="222"/>
    </row>
    <row r="155" spans="1:79" ht="20.100000000000001" hidden="1" customHeight="1" outlineLevel="2">
      <c r="A155" s="102" t="s">
        <v>414</v>
      </c>
      <c r="B155" s="103" t="s">
        <v>1792</v>
      </c>
      <c r="C155" s="94"/>
      <c r="D155" s="41">
        <f t="shared" si="251"/>
        <v>39</v>
      </c>
      <c r="E155" s="41">
        <f t="shared" si="252"/>
        <v>0</v>
      </c>
      <c r="F155" s="41">
        <f t="shared" si="253"/>
        <v>39</v>
      </c>
      <c r="G155" s="41">
        <f t="shared" si="254"/>
        <v>0</v>
      </c>
      <c r="H155" s="41">
        <f t="shared" si="255"/>
        <v>39</v>
      </c>
      <c r="I155" s="41">
        <f t="shared" si="256"/>
        <v>0</v>
      </c>
      <c r="J155" s="41">
        <f t="shared" si="257"/>
        <v>0</v>
      </c>
      <c r="K155" s="41">
        <f t="shared" si="258"/>
        <v>0</v>
      </c>
      <c r="L155" s="36">
        <f t="shared" si="230"/>
        <v>0</v>
      </c>
      <c r="M155" s="36">
        <f t="shared" si="231"/>
        <v>0</v>
      </c>
      <c r="N155" s="36">
        <f t="shared" si="232"/>
        <v>0</v>
      </c>
      <c r="O155" s="107">
        <f t="shared" si="233"/>
        <v>0</v>
      </c>
      <c r="P155" s="96"/>
      <c r="Q155" s="96"/>
      <c r="R155" s="98"/>
      <c r="S155" s="98"/>
      <c r="T155" s="96"/>
      <c r="U155" s="96"/>
      <c r="V155" s="96"/>
      <c r="W155" s="107">
        <f t="shared" si="235"/>
        <v>0</v>
      </c>
      <c r="X155" s="96"/>
      <c r="Y155" s="96"/>
      <c r="Z155" s="98"/>
      <c r="AA155" s="98"/>
      <c r="AB155" s="96"/>
      <c r="AC155" s="96"/>
      <c r="AD155" s="96"/>
      <c r="AE155" s="107">
        <f t="shared" si="237"/>
        <v>0</v>
      </c>
      <c r="AF155" s="96"/>
      <c r="AG155" s="96"/>
      <c r="AH155" s="98"/>
      <c r="AI155" s="98"/>
      <c r="AJ155" s="96"/>
      <c r="AK155" s="96"/>
      <c r="AL155" s="96"/>
      <c r="AM155" s="107">
        <f t="shared" si="239"/>
        <v>21</v>
      </c>
      <c r="AN155" s="96"/>
      <c r="AO155" s="96">
        <f t="shared" si="247"/>
        <v>21</v>
      </c>
      <c r="AP155" s="98"/>
      <c r="AQ155" s="98">
        <v>21</v>
      </c>
      <c r="AR155" s="96"/>
      <c r="AS155" s="96"/>
      <c r="AT155" s="96"/>
      <c r="AU155" s="107">
        <f t="shared" si="241"/>
        <v>18</v>
      </c>
      <c r="AV155" s="96"/>
      <c r="AW155" s="96">
        <f t="shared" si="248"/>
        <v>18</v>
      </c>
      <c r="AX155" s="98"/>
      <c r="AY155" s="98">
        <v>18</v>
      </c>
      <c r="AZ155" s="96"/>
      <c r="BA155" s="96"/>
      <c r="BB155" s="96"/>
      <c r="BC155" s="41">
        <f t="shared" si="259"/>
        <v>39</v>
      </c>
      <c r="BD155" s="41">
        <f t="shared" si="260"/>
        <v>0</v>
      </c>
      <c r="BE155" s="41">
        <f t="shared" si="261"/>
        <v>39</v>
      </c>
      <c r="BF155" s="41">
        <f t="shared" si="262"/>
        <v>0</v>
      </c>
      <c r="BG155" s="41">
        <f t="shared" si="263"/>
        <v>39</v>
      </c>
      <c r="BH155" s="41">
        <f t="shared" si="264"/>
        <v>0</v>
      </c>
      <c r="BI155" s="41">
        <f t="shared" si="265"/>
        <v>0</v>
      </c>
      <c r="BJ155" s="41">
        <f t="shared" si="266"/>
        <v>0</v>
      </c>
      <c r="BK155" s="107">
        <f t="shared" si="244"/>
        <v>0</v>
      </c>
      <c r="BL155" s="96"/>
      <c r="BM155" s="96">
        <f t="shared" si="250"/>
        <v>0</v>
      </c>
      <c r="BN155" s="98"/>
      <c r="BO155" s="98"/>
      <c r="BP155" s="96"/>
      <c r="BQ155" s="96"/>
      <c r="BR155" s="96"/>
      <c r="BS155" s="48"/>
      <c r="BT155" s="222"/>
    </row>
    <row r="156" spans="1:79" ht="20.100000000000001" hidden="1" customHeight="1" outlineLevel="2">
      <c r="A156" s="102" t="s">
        <v>414</v>
      </c>
      <c r="B156" s="103" t="s">
        <v>2970</v>
      </c>
      <c r="C156" s="94"/>
      <c r="D156" s="41">
        <f t="shared" si="251"/>
        <v>39</v>
      </c>
      <c r="E156" s="41">
        <f t="shared" si="252"/>
        <v>0</v>
      </c>
      <c r="F156" s="41">
        <f t="shared" si="253"/>
        <v>39</v>
      </c>
      <c r="G156" s="41">
        <f t="shared" si="254"/>
        <v>0</v>
      </c>
      <c r="H156" s="41">
        <f t="shared" si="255"/>
        <v>39</v>
      </c>
      <c r="I156" s="41">
        <f t="shared" si="256"/>
        <v>0</v>
      </c>
      <c r="J156" s="41">
        <f t="shared" si="257"/>
        <v>0</v>
      </c>
      <c r="K156" s="41">
        <f t="shared" si="258"/>
        <v>0</v>
      </c>
      <c r="L156" s="36">
        <f t="shared" si="230"/>
        <v>0</v>
      </c>
      <c r="M156" s="36">
        <f t="shared" si="231"/>
        <v>0</v>
      </c>
      <c r="N156" s="36">
        <f t="shared" si="232"/>
        <v>0</v>
      </c>
      <c r="O156" s="107">
        <f t="shared" si="233"/>
        <v>0</v>
      </c>
      <c r="P156" s="96"/>
      <c r="Q156" s="96"/>
      <c r="R156" s="98"/>
      <c r="S156" s="98"/>
      <c r="T156" s="96"/>
      <c r="U156" s="96"/>
      <c r="V156" s="96"/>
      <c r="W156" s="107">
        <f t="shared" si="235"/>
        <v>0</v>
      </c>
      <c r="X156" s="96"/>
      <c r="Y156" s="96"/>
      <c r="Z156" s="98"/>
      <c r="AA156" s="98"/>
      <c r="AB156" s="96"/>
      <c r="AC156" s="96"/>
      <c r="AD156" s="96"/>
      <c r="AE156" s="107">
        <f t="shared" si="237"/>
        <v>0</v>
      </c>
      <c r="AF156" s="96"/>
      <c r="AG156" s="96"/>
      <c r="AH156" s="98"/>
      <c r="AI156" s="98"/>
      <c r="AJ156" s="96"/>
      <c r="AK156" s="96"/>
      <c r="AL156" s="96"/>
      <c r="AM156" s="107">
        <f t="shared" si="239"/>
        <v>21</v>
      </c>
      <c r="AN156" s="96"/>
      <c r="AO156" s="96">
        <f t="shared" si="247"/>
        <v>21</v>
      </c>
      <c r="AP156" s="98"/>
      <c r="AQ156" s="98">
        <v>21</v>
      </c>
      <c r="AR156" s="96"/>
      <c r="AS156" s="96"/>
      <c r="AT156" s="96"/>
      <c r="AU156" s="107">
        <f t="shared" si="241"/>
        <v>18</v>
      </c>
      <c r="AV156" s="96"/>
      <c r="AW156" s="96">
        <f t="shared" si="248"/>
        <v>18</v>
      </c>
      <c r="AX156" s="98"/>
      <c r="AY156" s="98">
        <v>18</v>
      </c>
      <c r="AZ156" s="96"/>
      <c r="BA156" s="96"/>
      <c r="BB156" s="96"/>
      <c r="BC156" s="41">
        <f t="shared" si="259"/>
        <v>39</v>
      </c>
      <c r="BD156" s="41">
        <f t="shared" si="260"/>
        <v>0</v>
      </c>
      <c r="BE156" s="41">
        <f t="shared" si="261"/>
        <v>39</v>
      </c>
      <c r="BF156" s="41">
        <f t="shared" si="262"/>
        <v>0</v>
      </c>
      <c r="BG156" s="41">
        <f t="shared" si="263"/>
        <v>39</v>
      </c>
      <c r="BH156" s="41">
        <f t="shared" si="264"/>
        <v>0</v>
      </c>
      <c r="BI156" s="41">
        <f t="shared" si="265"/>
        <v>0</v>
      </c>
      <c r="BJ156" s="41">
        <f t="shared" si="266"/>
        <v>0</v>
      </c>
      <c r="BK156" s="107">
        <f t="shared" si="244"/>
        <v>0</v>
      </c>
      <c r="BL156" s="96"/>
      <c r="BM156" s="96">
        <f t="shared" si="250"/>
        <v>0</v>
      </c>
      <c r="BN156" s="98"/>
      <c r="BO156" s="98"/>
      <c r="BP156" s="96"/>
      <c r="BQ156" s="96"/>
      <c r="BR156" s="96"/>
      <c r="BS156" s="48"/>
      <c r="BT156" s="222"/>
    </row>
    <row r="157" spans="1:79" ht="20.100000000000001" hidden="1" customHeight="1" outlineLevel="2">
      <c r="A157" s="102" t="s">
        <v>414</v>
      </c>
      <c r="B157" s="103" t="s">
        <v>1815</v>
      </c>
      <c r="C157" s="94"/>
      <c r="D157" s="41">
        <f t="shared" si="251"/>
        <v>48</v>
      </c>
      <c r="E157" s="41">
        <f t="shared" si="252"/>
        <v>0</v>
      </c>
      <c r="F157" s="41">
        <f t="shared" si="253"/>
        <v>48</v>
      </c>
      <c r="G157" s="41">
        <f t="shared" si="254"/>
        <v>0</v>
      </c>
      <c r="H157" s="41">
        <f t="shared" si="255"/>
        <v>48</v>
      </c>
      <c r="I157" s="41">
        <f t="shared" si="256"/>
        <v>0</v>
      </c>
      <c r="J157" s="41">
        <f t="shared" si="257"/>
        <v>0</v>
      </c>
      <c r="K157" s="41">
        <f t="shared" si="258"/>
        <v>0</v>
      </c>
      <c r="L157" s="36">
        <f t="shared" si="230"/>
        <v>0</v>
      </c>
      <c r="M157" s="36">
        <f t="shared" si="231"/>
        <v>0</v>
      </c>
      <c r="N157" s="36">
        <f t="shared" si="232"/>
        <v>0</v>
      </c>
      <c r="O157" s="107">
        <f t="shared" si="233"/>
        <v>0</v>
      </c>
      <c r="P157" s="96"/>
      <c r="Q157" s="96"/>
      <c r="R157" s="98"/>
      <c r="S157" s="98"/>
      <c r="T157" s="96"/>
      <c r="U157" s="96"/>
      <c r="V157" s="96"/>
      <c r="W157" s="107">
        <f t="shared" si="235"/>
        <v>0</v>
      </c>
      <c r="X157" s="96"/>
      <c r="Y157" s="96"/>
      <c r="Z157" s="98"/>
      <c r="AA157" s="98"/>
      <c r="AB157" s="96"/>
      <c r="AC157" s="96"/>
      <c r="AD157" s="96"/>
      <c r="AE157" s="107">
        <f t="shared" si="237"/>
        <v>0</v>
      </c>
      <c r="AF157" s="96"/>
      <c r="AG157" s="96"/>
      <c r="AH157" s="98"/>
      <c r="AI157" s="98"/>
      <c r="AJ157" s="96"/>
      <c r="AK157" s="96"/>
      <c r="AL157" s="96"/>
      <c r="AM157" s="107">
        <f t="shared" si="239"/>
        <v>25</v>
      </c>
      <c r="AN157" s="96"/>
      <c r="AO157" s="96">
        <f t="shared" si="247"/>
        <v>25</v>
      </c>
      <c r="AP157" s="98"/>
      <c r="AQ157" s="98">
        <v>25</v>
      </c>
      <c r="AR157" s="96"/>
      <c r="AS157" s="96"/>
      <c r="AT157" s="96"/>
      <c r="AU157" s="107">
        <f t="shared" si="241"/>
        <v>23</v>
      </c>
      <c r="AV157" s="96"/>
      <c r="AW157" s="96">
        <f t="shared" si="248"/>
        <v>23</v>
      </c>
      <c r="AX157" s="98"/>
      <c r="AY157" s="98">
        <v>23</v>
      </c>
      <c r="AZ157" s="96"/>
      <c r="BA157" s="96"/>
      <c r="BB157" s="96"/>
      <c r="BC157" s="41">
        <f t="shared" si="259"/>
        <v>48</v>
      </c>
      <c r="BD157" s="41">
        <f t="shared" si="260"/>
        <v>0</v>
      </c>
      <c r="BE157" s="41">
        <f t="shared" si="261"/>
        <v>48</v>
      </c>
      <c r="BF157" s="41">
        <f t="shared" si="262"/>
        <v>0</v>
      </c>
      <c r="BG157" s="41">
        <f t="shared" si="263"/>
        <v>48</v>
      </c>
      <c r="BH157" s="41">
        <f t="shared" si="264"/>
        <v>0</v>
      </c>
      <c r="BI157" s="41">
        <f t="shared" si="265"/>
        <v>0</v>
      </c>
      <c r="BJ157" s="41">
        <f t="shared" si="266"/>
        <v>0</v>
      </c>
      <c r="BK157" s="107">
        <f t="shared" si="244"/>
        <v>0</v>
      </c>
      <c r="BL157" s="96"/>
      <c r="BM157" s="96">
        <f t="shared" si="250"/>
        <v>0</v>
      </c>
      <c r="BN157" s="98"/>
      <c r="BO157" s="98"/>
      <c r="BP157" s="96"/>
      <c r="BQ157" s="96"/>
      <c r="BR157" s="96"/>
      <c r="BS157" s="48"/>
      <c r="BT157" s="222"/>
    </row>
    <row r="158" spans="1:79" ht="20.100000000000001" hidden="1" customHeight="1" outlineLevel="2">
      <c r="A158" s="102" t="s">
        <v>414</v>
      </c>
      <c r="B158" s="103" t="s">
        <v>1924</v>
      </c>
      <c r="C158" s="94"/>
      <c r="D158" s="41">
        <f t="shared" si="251"/>
        <v>48</v>
      </c>
      <c r="E158" s="41">
        <f t="shared" si="252"/>
        <v>0</v>
      </c>
      <c r="F158" s="41">
        <f t="shared" si="253"/>
        <v>48</v>
      </c>
      <c r="G158" s="41">
        <f t="shared" si="254"/>
        <v>0</v>
      </c>
      <c r="H158" s="41">
        <f t="shared" si="255"/>
        <v>48</v>
      </c>
      <c r="I158" s="41">
        <f t="shared" si="256"/>
        <v>0</v>
      </c>
      <c r="J158" s="41">
        <f t="shared" si="257"/>
        <v>0</v>
      </c>
      <c r="K158" s="41">
        <f t="shared" si="258"/>
        <v>0</v>
      </c>
      <c r="L158" s="36">
        <f t="shared" si="230"/>
        <v>0</v>
      </c>
      <c r="M158" s="36">
        <f t="shared" si="231"/>
        <v>0</v>
      </c>
      <c r="N158" s="36">
        <f t="shared" si="232"/>
        <v>0</v>
      </c>
      <c r="O158" s="107">
        <f t="shared" si="233"/>
        <v>0</v>
      </c>
      <c r="P158" s="96"/>
      <c r="Q158" s="96"/>
      <c r="R158" s="98"/>
      <c r="S158" s="98"/>
      <c r="T158" s="96"/>
      <c r="U158" s="96"/>
      <c r="V158" s="96"/>
      <c r="W158" s="107">
        <f t="shared" si="235"/>
        <v>0</v>
      </c>
      <c r="X158" s="96"/>
      <c r="Y158" s="96"/>
      <c r="Z158" s="98"/>
      <c r="AA158" s="98"/>
      <c r="AB158" s="96"/>
      <c r="AC158" s="96"/>
      <c r="AD158" s="96"/>
      <c r="AE158" s="107">
        <f t="shared" si="237"/>
        <v>0</v>
      </c>
      <c r="AF158" s="96"/>
      <c r="AG158" s="96"/>
      <c r="AH158" s="98"/>
      <c r="AI158" s="98"/>
      <c r="AJ158" s="96"/>
      <c r="AK158" s="96"/>
      <c r="AL158" s="96"/>
      <c r="AM158" s="107">
        <f t="shared" si="239"/>
        <v>25</v>
      </c>
      <c r="AN158" s="96"/>
      <c r="AO158" s="96">
        <f t="shared" si="247"/>
        <v>25</v>
      </c>
      <c r="AP158" s="98"/>
      <c r="AQ158" s="98">
        <v>25</v>
      </c>
      <c r="AR158" s="96"/>
      <c r="AS158" s="96"/>
      <c r="AT158" s="96"/>
      <c r="AU158" s="107">
        <f t="shared" si="241"/>
        <v>23</v>
      </c>
      <c r="AV158" s="96"/>
      <c r="AW158" s="96">
        <f t="shared" si="248"/>
        <v>23</v>
      </c>
      <c r="AX158" s="98"/>
      <c r="AY158" s="98">
        <v>23</v>
      </c>
      <c r="AZ158" s="96"/>
      <c r="BA158" s="96"/>
      <c r="BB158" s="96"/>
      <c r="BC158" s="41">
        <f t="shared" si="259"/>
        <v>48</v>
      </c>
      <c r="BD158" s="41">
        <f t="shared" si="260"/>
        <v>0</v>
      </c>
      <c r="BE158" s="41">
        <f t="shared" si="261"/>
        <v>48</v>
      </c>
      <c r="BF158" s="41">
        <f t="shared" si="262"/>
        <v>0</v>
      </c>
      <c r="BG158" s="41">
        <f t="shared" si="263"/>
        <v>48</v>
      </c>
      <c r="BH158" s="41">
        <f t="shared" si="264"/>
        <v>0</v>
      </c>
      <c r="BI158" s="41">
        <f t="shared" si="265"/>
        <v>0</v>
      </c>
      <c r="BJ158" s="41">
        <f t="shared" si="266"/>
        <v>0</v>
      </c>
      <c r="BK158" s="107">
        <f t="shared" si="244"/>
        <v>0</v>
      </c>
      <c r="BL158" s="96"/>
      <c r="BM158" s="96">
        <f t="shared" si="250"/>
        <v>0</v>
      </c>
      <c r="BN158" s="98"/>
      <c r="BO158" s="98"/>
      <c r="BP158" s="96"/>
      <c r="BQ158" s="96"/>
      <c r="BR158" s="96"/>
      <c r="BS158" s="48"/>
      <c r="BT158" s="222"/>
    </row>
    <row r="159" spans="1:79" ht="20.100000000000001" hidden="1" customHeight="1" outlineLevel="1">
      <c r="A159" s="102" t="s">
        <v>222</v>
      </c>
      <c r="B159" s="40" t="s">
        <v>52</v>
      </c>
      <c r="C159" s="39">
        <v>7</v>
      </c>
      <c r="D159" s="41">
        <f t="shared" si="251"/>
        <v>292</v>
      </c>
      <c r="E159" s="41">
        <f t="shared" si="252"/>
        <v>0</v>
      </c>
      <c r="F159" s="41">
        <f t="shared" si="253"/>
        <v>292</v>
      </c>
      <c r="G159" s="41">
        <f t="shared" si="254"/>
        <v>0</v>
      </c>
      <c r="H159" s="41">
        <f t="shared" si="255"/>
        <v>292</v>
      </c>
      <c r="I159" s="41">
        <f t="shared" si="256"/>
        <v>0</v>
      </c>
      <c r="J159" s="41">
        <f t="shared" si="257"/>
        <v>0</v>
      </c>
      <c r="K159" s="41">
        <f t="shared" si="258"/>
        <v>0</v>
      </c>
      <c r="L159" s="36">
        <f t="shared" si="230"/>
        <v>0</v>
      </c>
      <c r="M159" s="36">
        <f t="shared" si="231"/>
        <v>0</v>
      </c>
      <c r="N159" s="36">
        <f t="shared" si="232"/>
        <v>0</v>
      </c>
      <c r="O159" s="107">
        <f t="shared" si="233"/>
        <v>0</v>
      </c>
      <c r="P159" s="96"/>
      <c r="Q159" s="96">
        <f>SUM(R159:V159)</f>
        <v>0</v>
      </c>
      <c r="R159" s="98"/>
      <c r="S159" s="98">
        <f>SUM(S160:S166)</f>
        <v>0</v>
      </c>
      <c r="T159" s="96"/>
      <c r="U159" s="96"/>
      <c r="V159" s="96"/>
      <c r="W159" s="107">
        <f t="shared" si="235"/>
        <v>0</v>
      </c>
      <c r="X159" s="96"/>
      <c r="Y159" s="96">
        <f>SUM(Z159:AD159)</f>
        <v>0</v>
      </c>
      <c r="Z159" s="98"/>
      <c r="AA159" s="98">
        <f>SUM(AA160:AA166)</f>
        <v>0</v>
      </c>
      <c r="AB159" s="96"/>
      <c r="AC159" s="96"/>
      <c r="AD159" s="96"/>
      <c r="AE159" s="107">
        <f t="shared" si="237"/>
        <v>0</v>
      </c>
      <c r="AF159" s="96"/>
      <c r="AG159" s="96">
        <f>SUM(AH159:AL159)</f>
        <v>0</v>
      </c>
      <c r="AH159" s="98"/>
      <c r="AI159" s="98">
        <f>SUM(AI160:AI166)</f>
        <v>0</v>
      </c>
      <c r="AJ159" s="96"/>
      <c r="AK159" s="96"/>
      <c r="AL159" s="96"/>
      <c r="AM159" s="107">
        <f t="shared" si="239"/>
        <v>154</v>
      </c>
      <c r="AN159" s="96"/>
      <c r="AO159" s="96">
        <f t="shared" si="247"/>
        <v>154</v>
      </c>
      <c r="AP159" s="98"/>
      <c r="AQ159" s="98">
        <f>SUM(AQ160:AQ166)</f>
        <v>154</v>
      </c>
      <c r="AR159" s="96"/>
      <c r="AS159" s="96"/>
      <c r="AT159" s="96"/>
      <c r="AU159" s="107">
        <f t="shared" si="241"/>
        <v>138</v>
      </c>
      <c r="AV159" s="96"/>
      <c r="AW159" s="96">
        <f t="shared" si="248"/>
        <v>138</v>
      </c>
      <c r="AX159" s="98"/>
      <c r="AY159" s="98">
        <f>SUM(AY160:AY166)</f>
        <v>138</v>
      </c>
      <c r="AZ159" s="96"/>
      <c r="BA159" s="96"/>
      <c r="BB159" s="96"/>
      <c r="BC159" s="41">
        <f t="shared" si="259"/>
        <v>292</v>
      </c>
      <c r="BD159" s="41">
        <f t="shared" si="260"/>
        <v>0</v>
      </c>
      <c r="BE159" s="41">
        <f t="shared" si="261"/>
        <v>292</v>
      </c>
      <c r="BF159" s="41">
        <f t="shared" si="262"/>
        <v>0</v>
      </c>
      <c r="BG159" s="41">
        <f t="shared" si="263"/>
        <v>292</v>
      </c>
      <c r="BH159" s="41">
        <f t="shared" si="264"/>
        <v>0</v>
      </c>
      <c r="BI159" s="41">
        <f t="shared" si="265"/>
        <v>0</v>
      </c>
      <c r="BJ159" s="41">
        <f t="shared" si="266"/>
        <v>0</v>
      </c>
      <c r="BK159" s="107">
        <f t="shared" si="244"/>
        <v>0</v>
      </c>
      <c r="BL159" s="96"/>
      <c r="BM159" s="96">
        <f t="shared" si="250"/>
        <v>0</v>
      </c>
      <c r="BN159" s="98"/>
      <c r="BO159" s="98"/>
      <c r="BP159" s="96"/>
      <c r="BQ159" s="96"/>
      <c r="BR159" s="96"/>
      <c r="BS159" s="48"/>
      <c r="BT159" s="222"/>
    </row>
    <row r="160" spans="1:79" ht="20.100000000000001" hidden="1" customHeight="1" outlineLevel="2">
      <c r="A160" s="102" t="s">
        <v>414</v>
      </c>
      <c r="B160" s="104" t="s">
        <v>2971</v>
      </c>
      <c r="C160" s="94"/>
      <c r="D160" s="41">
        <f t="shared" si="251"/>
        <v>39</v>
      </c>
      <c r="E160" s="41">
        <f t="shared" si="252"/>
        <v>0</v>
      </c>
      <c r="F160" s="41">
        <f t="shared" si="253"/>
        <v>39</v>
      </c>
      <c r="G160" s="41">
        <f t="shared" si="254"/>
        <v>0</v>
      </c>
      <c r="H160" s="41">
        <f t="shared" si="255"/>
        <v>39</v>
      </c>
      <c r="I160" s="41">
        <f t="shared" si="256"/>
        <v>0</v>
      </c>
      <c r="J160" s="41">
        <f t="shared" si="257"/>
        <v>0</v>
      </c>
      <c r="K160" s="41">
        <f t="shared" si="258"/>
        <v>0</v>
      </c>
      <c r="L160" s="36">
        <f t="shared" si="230"/>
        <v>0</v>
      </c>
      <c r="M160" s="36">
        <f t="shared" si="231"/>
        <v>0</v>
      </c>
      <c r="N160" s="36">
        <f t="shared" si="232"/>
        <v>0</v>
      </c>
      <c r="O160" s="107">
        <f t="shared" si="233"/>
        <v>0</v>
      </c>
      <c r="P160" s="96"/>
      <c r="Q160" s="96"/>
      <c r="R160" s="98"/>
      <c r="S160" s="98"/>
      <c r="T160" s="96"/>
      <c r="U160" s="96"/>
      <c r="V160" s="96"/>
      <c r="W160" s="107">
        <f t="shared" si="235"/>
        <v>0</v>
      </c>
      <c r="X160" s="96"/>
      <c r="Y160" s="96"/>
      <c r="Z160" s="98"/>
      <c r="AA160" s="98"/>
      <c r="AB160" s="96"/>
      <c r="AC160" s="96"/>
      <c r="AD160" s="96"/>
      <c r="AE160" s="107">
        <f t="shared" si="237"/>
        <v>0</v>
      </c>
      <c r="AF160" s="96"/>
      <c r="AG160" s="96"/>
      <c r="AH160" s="98"/>
      <c r="AI160" s="98"/>
      <c r="AJ160" s="96"/>
      <c r="AK160" s="96"/>
      <c r="AL160" s="96"/>
      <c r="AM160" s="107">
        <f t="shared" si="239"/>
        <v>21</v>
      </c>
      <c r="AN160" s="96"/>
      <c r="AO160" s="96">
        <f t="shared" si="247"/>
        <v>21</v>
      </c>
      <c r="AP160" s="98"/>
      <c r="AQ160" s="98">
        <v>21</v>
      </c>
      <c r="AR160" s="96"/>
      <c r="AS160" s="96"/>
      <c r="AT160" s="96"/>
      <c r="AU160" s="107">
        <f t="shared" si="241"/>
        <v>18</v>
      </c>
      <c r="AV160" s="96"/>
      <c r="AW160" s="96">
        <f t="shared" si="248"/>
        <v>18</v>
      </c>
      <c r="AX160" s="98"/>
      <c r="AY160" s="98">
        <v>18</v>
      </c>
      <c r="AZ160" s="96"/>
      <c r="BA160" s="96"/>
      <c r="BB160" s="96"/>
      <c r="BC160" s="41">
        <f t="shared" si="259"/>
        <v>39</v>
      </c>
      <c r="BD160" s="41">
        <f t="shared" si="260"/>
        <v>0</v>
      </c>
      <c r="BE160" s="41">
        <f t="shared" si="261"/>
        <v>39</v>
      </c>
      <c r="BF160" s="41">
        <f t="shared" si="262"/>
        <v>0</v>
      </c>
      <c r="BG160" s="41">
        <f t="shared" si="263"/>
        <v>39</v>
      </c>
      <c r="BH160" s="41">
        <f t="shared" si="264"/>
        <v>0</v>
      </c>
      <c r="BI160" s="41">
        <f t="shared" si="265"/>
        <v>0</v>
      </c>
      <c r="BJ160" s="41">
        <f t="shared" si="266"/>
        <v>0</v>
      </c>
      <c r="BK160" s="107">
        <f t="shared" si="244"/>
        <v>0</v>
      </c>
      <c r="BL160" s="96"/>
      <c r="BM160" s="96">
        <f t="shared" si="250"/>
        <v>0</v>
      </c>
      <c r="BN160" s="98"/>
      <c r="BO160" s="98"/>
      <c r="BP160" s="96"/>
      <c r="BQ160" s="96"/>
      <c r="BR160" s="96"/>
      <c r="BS160" s="48"/>
      <c r="BT160" s="222"/>
    </row>
    <row r="161" spans="1:72" ht="20.100000000000001" hidden="1" customHeight="1" outlineLevel="2">
      <c r="A161" s="102" t="s">
        <v>414</v>
      </c>
      <c r="B161" s="40" t="s">
        <v>2972</v>
      </c>
      <c r="C161" s="94"/>
      <c r="D161" s="41">
        <f t="shared" si="251"/>
        <v>36</v>
      </c>
      <c r="E161" s="41">
        <f t="shared" si="252"/>
        <v>0</v>
      </c>
      <c r="F161" s="41">
        <f t="shared" si="253"/>
        <v>36</v>
      </c>
      <c r="G161" s="41">
        <f t="shared" si="254"/>
        <v>0</v>
      </c>
      <c r="H161" s="41">
        <f t="shared" si="255"/>
        <v>36</v>
      </c>
      <c r="I161" s="41">
        <f t="shared" si="256"/>
        <v>0</v>
      </c>
      <c r="J161" s="41">
        <f t="shared" si="257"/>
        <v>0</v>
      </c>
      <c r="K161" s="41">
        <f t="shared" si="258"/>
        <v>0</v>
      </c>
      <c r="L161" s="36">
        <f t="shared" si="230"/>
        <v>0</v>
      </c>
      <c r="M161" s="36">
        <f t="shared" si="231"/>
        <v>0</v>
      </c>
      <c r="N161" s="36">
        <f t="shared" si="232"/>
        <v>0</v>
      </c>
      <c r="O161" s="107">
        <f t="shared" si="233"/>
        <v>0</v>
      </c>
      <c r="P161" s="96"/>
      <c r="Q161" s="96"/>
      <c r="R161" s="98"/>
      <c r="S161" s="98"/>
      <c r="T161" s="96"/>
      <c r="U161" s="96"/>
      <c r="V161" s="96"/>
      <c r="W161" s="107">
        <f t="shared" si="235"/>
        <v>0</v>
      </c>
      <c r="X161" s="96"/>
      <c r="Y161" s="96"/>
      <c r="Z161" s="98"/>
      <c r="AA161" s="98"/>
      <c r="AB161" s="96"/>
      <c r="AC161" s="96"/>
      <c r="AD161" s="96"/>
      <c r="AE161" s="107">
        <f t="shared" si="237"/>
        <v>0</v>
      </c>
      <c r="AF161" s="96"/>
      <c r="AG161" s="96"/>
      <c r="AH161" s="98"/>
      <c r="AI161" s="98"/>
      <c r="AJ161" s="96"/>
      <c r="AK161" s="96"/>
      <c r="AL161" s="96"/>
      <c r="AM161" s="107">
        <f t="shared" si="239"/>
        <v>19</v>
      </c>
      <c r="AN161" s="96"/>
      <c r="AO161" s="96">
        <f t="shared" si="247"/>
        <v>19</v>
      </c>
      <c r="AP161" s="98"/>
      <c r="AQ161" s="98">
        <v>19</v>
      </c>
      <c r="AR161" s="96"/>
      <c r="AS161" s="96"/>
      <c r="AT161" s="96"/>
      <c r="AU161" s="107">
        <f t="shared" si="241"/>
        <v>17</v>
      </c>
      <c r="AV161" s="96"/>
      <c r="AW161" s="96">
        <f t="shared" si="248"/>
        <v>17</v>
      </c>
      <c r="AX161" s="98"/>
      <c r="AY161" s="98">
        <v>17</v>
      </c>
      <c r="AZ161" s="96"/>
      <c r="BA161" s="96"/>
      <c r="BB161" s="96"/>
      <c r="BC161" s="41">
        <f t="shared" si="259"/>
        <v>36</v>
      </c>
      <c r="BD161" s="41">
        <f t="shared" si="260"/>
        <v>0</v>
      </c>
      <c r="BE161" s="41">
        <f t="shared" si="261"/>
        <v>36</v>
      </c>
      <c r="BF161" s="41">
        <f t="shared" si="262"/>
        <v>0</v>
      </c>
      <c r="BG161" s="41">
        <f t="shared" si="263"/>
        <v>36</v>
      </c>
      <c r="BH161" s="41">
        <f t="shared" si="264"/>
        <v>0</v>
      </c>
      <c r="BI161" s="41">
        <f t="shared" si="265"/>
        <v>0</v>
      </c>
      <c r="BJ161" s="41">
        <f t="shared" si="266"/>
        <v>0</v>
      </c>
      <c r="BK161" s="107">
        <f t="shared" si="244"/>
        <v>0</v>
      </c>
      <c r="BL161" s="96"/>
      <c r="BM161" s="96">
        <f t="shared" si="250"/>
        <v>0</v>
      </c>
      <c r="BN161" s="98"/>
      <c r="BO161" s="98"/>
      <c r="BP161" s="96"/>
      <c r="BQ161" s="96"/>
      <c r="BR161" s="96"/>
      <c r="BS161" s="48"/>
      <c r="BT161" s="222"/>
    </row>
    <row r="162" spans="1:72" ht="20.100000000000001" hidden="1" customHeight="1" outlineLevel="2">
      <c r="A162" s="102" t="s">
        <v>414</v>
      </c>
      <c r="B162" s="40" t="s">
        <v>2973</v>
      </c>
      <c r="C162" s="94"/>
      <c r="D162" s="41">
        <f t="shared" si="251"/>
        <v>39</v>
      </c>
      <c r="E162" s="41">
        <f t="shared" si="252"/>
        <v>0</v>
      </c>
      <c r="F162" s="41">
        <f t="shared" si="253"/>
        <v>39</v>
      </c>
      <c r="G162" s="41">
        <f t="shared" si="254"/>
        <v>0</v>
      </c>
      <c r="H162" s="41">
        <f t="shared" si="255"/>
        <v>39</v>
      </c>
      <c r="I162" s="41">
        <f t="shared" si="256"/>
        <v>0</v>
      </c>
      <c r="J162" s="41">
        <f t="shared" si="257"/>
        <v>0</v>
      </c>
      <c r="K162" s="41">
        <f t="shared" si="258"/>
        <v>0</v>
      </c>
      <c r="L162" s="36">
        <f t="shared" si="230"/>
        <v>0</v>
      </c>
      <c r="M162" s="36">
        <f t="shared" si="231"/>
        <v>0</v>
      </c>
      <c r="N162" s="36">
        <f t="shared" si="232"/>
        <v>0</v>
      </c>
      <c r="O162" s="107">
        <f t="shared" si="233"/>
        <v>0</v>
      </c>
      <c r="P162" s="96"/>
      <c r="Q162" s="96"/>
      <c r="R162" s="98"/>
      <c r="S162" s="98"/>
      <c r="T162" s="96"/>
      <c r="U162" s="96"/>
      <c r="V162" s="96"/>
      <c r="W162" s="107">
        <f t="shared" si="235"/>
        <v>0</v>
      </c>
      <c r="X162" s="96"/>
      <c r="Y162" s="96"/>
      <c r="Z162" s="98"/>
      <c r="AA162" s="98"/>
      <c r="AB162" s="96"/>
      <c r="AC162" s="96"/>
      <c r="AD162" s="96"/>
      <c r="AE162" s="107">
        <f t="shared" si="237"/>
        <v>0</v>
      </c>
      <c r="AF162" s="96"/>
      <c r="AG162" s="96"/>
      <c r="AH162" s="98"/>
      <c r="AI162" s="98"/>
      <c r="AJ162" s="96"/>
      <c r="AK162" s="96"/>
      <c r="AL162" s="96"/>
      <c r="AM162" s="107">
        <f t="shared" si="239"/>
        <v>21</v>
      </c>
      <c r="AN162" s="96"/>
      <c r="AO162" s="96">
        <f t="shared" si="247"/>
        <v>21</v>
      </c>
      <c r="AP162" s="98"/>
      <c r="AQ162" s="98">
        <v>21</v>
      </c>
      <c r="AR162" s="96"/>
      <c r="AS162" s="96"/>
      <c r="AT162" s="96"/>
      <c r="AU162" s="107">
        <f t="shared" si="241"/>
        <v>18</v>
      </c>
      <c r="AV162" s="96"/>
      <c r="AW162" s="96">
        <f t="shared" si="248"/>
        <v>18</v>
      </c>
      <c r="AX162" s="98"/>
      <c r="AY162" s="98">
        <v>18</v>
      </c>
      <c r="AZ162" s="96"/>
      <c r="BA162" s="96"/>
      <c r="BB162" s="96"/>
      <c r="BC162" s="41">
        <f t="shared" si="259"/>
        <v>39</v>
      </c>
      <c r="BD162" s="41">
        <f t="shared" si="260"/>
        <v>0</v>
      </c>
      <c r="BE162" s="41">
        <f t="shared" si="261"/>
        <v>39</v>
      </c>
      <c r="BF162" s="41">
        <f t="shared" si="262"/>
        <v>0</v>
      </c>
      <c r="BG162" s="41">
        <f t="shared" si="263"/>
        <v>39</v>
      </c>
      <c r="BH162" s="41">
        <f t="shared" si="264"/>
        <v>0</v>
      </c>
      <c r="BI162" s="41">
        <f t="shared" si="265"/>
        <v>0</v>
      </c>
      <c r="BJ162" s="41">
        <f t="shared" si="266"/>
        <v>0</v>
      </c>
      <c r="BK162" s="107">
        <f t="shared" si="244"/>
        <v>0</v>
      </c>
      <c r="BL162" s="96"/>
      <c r="BM162" s="96">
        <f t="shared" si="250"/>
        <v>0</v>
      </c>
      <c r="BN162" s="98"/>
      <c r="BO162" s="98"/>
      <c r="BP162" s="96"/>
      <c r="BQ162" s="96"/>
      <c r="BR162" s="96"/>
      <c r="BS162" s="48"/>
      <c r="BT162" s="222"/>
    </row>
    <row r="163" spans="1:72" ht="20.100000000000001" hidden="1" customHeight="1" outlineLevel="2">
      <c r="A163" s="102" t="s">
        <v>414</v>
      </c>
      <c r="B163" s="40" t="s">
        <v>1174</v>
      </c>
      <c r="C163" s="94"/>
      <c r="D163" s="41">
        <f t="shared" si="251"/>
        <v>46</v>
      </c>
      <c r="E163" s="41">
        <f t="shared" si="252"/>
        <v>0</v>
      </c>
      <c r="F163" s="41">
        <f t="shared" si="253"/>
        <v>46</v>
      </c>
      <c r="G163" s="41">
        <f t="shared" si="254"/>
        <v>0</v>
      </c>
      <c r="H163" s="41">
        <f t="shared" si="255"/>
        <v>46</v>
      </c>
      <c r="I163" s="41">
        <f t="shared" si="256"/>
        <v>0</v>
      </c>
      <c r="J163" s="41">
        <f t="shared" si="257"/>
        <v>0</v>
      </c>
      <c r="K163" s="41">
        <f t="shared" si="258"/>
        <v>0</v>
      </c>
      <c r="L163" s="36">
        <f t="shared" si="230"/>
        <v>0</v>
      </c>
      <c r="M163" s="36">
        <f t="shared" si="231"/>
        <v>0</v>
      </c>
      <c r="N163" s="36">
        <f t="shared" si="232"/>
        <v>0</v>
      </c>
      <c r="O163" s="107">
        <f t="shared" si="233"/>
        <v>0</v>
      </c>
      <c r="P163" s="96"/>
      <c r="Q163" s="96"/>
      <c r="R163" s="98"/>
      <c r="S163" s="98"/>
      <c r="T163" s="96"/>
      <c r="U163" s="96"/>
      <c r="V163" s="96"/>
      <c r="W163" s="107">
        <f t="shared" si="235"/>
        <v>0</v>
      </c>
      <c r="X163" s="96"/>
      <c r="Y163" s="96"/>
      <c r="Z163" s="98"/>
      <c r="AA163" s="98"/>
      <c r="AB163" s="96"/>
      <c r="AC163" s="96"/>
      <c r="AD163" s="96"/>
      <c r="AE163" s="107">
        <f t="shared" si="237"/>
        <v>0</v>
      </c>
      <c r="AF163" s="96"/>
      <c r="AG163" s="96"/>
      <c r="AH163" s="98"/>
      <c r="AI163" s="98"/>
      <c r="AJ163" s="96"/>
      <c r="AK163" s="96"/>
      <c r="AL163" s="96"/>
      <c r="AM163" s="107">
        <f t="shared" si="239"/>
        <v>24</v>
      </c>
      <c r="AN163" s="96"/>
      <c r="AO163" s="96">
        <f t="shared" si="247"/>
        <v>24</v>
      </c>
      <c r="AP163" s="98"/>
      <c r="AQ163" s="98">
        <v>24</v>
      </c>
      <c r="AR163" s="96"/>
      <c r="AS163" s="96"/>
      <c r="AT163" s="96"/>
      <c r="AU163" s="107">
        <f t="shared" si="241"/>
        <v>22</v>
      </c>
      <c r="AV163" s="96"/>
      <c r="AW163" s="96">
        <f t="shared" si="248"/>
        <v>22</v>
      </c>
      <c r="AX163" s="98"/>
      <c r="AY163" s="98">
        <v>22</v>
      </c>
      <c r="AZ163" s="96"/>
      <c r="BA163" s="96"/>
      <c r="BB163" s="96"/>
      <c r="BC163" s="41">
        <f t="shared" si="259"/>
        <v>46</v>
      </c>
      <c r="BD163" s="41">
        <f t="shared" si="260"/>
        <v>0</v>
      </c>
      <c r="BE163" s="41">
        <f t="shared" si="261"/>
        <v>46</v>
      </c>
      <c r="BF163" s="41">
        <f t="shared" si="262"/>
        <v>0</v>
      </c>
      <c r="BG163" s="41">
        <f t="shared" si="263"/>
        <v>46</v>
      </c>
      <c r="BH163" s="41">
        <f t="shared" si="264"/>
        <v>0</v>
      </c>
      <c r="BI163" s="41">
        <f t="shared" si="265"/>
        <v>0</v>
      </c>
      <c r="BJ163" s="41">
        <f t="shared" si="266"/>
        <v>0</v>
      </c>
      <c r="BK163" s="107">
        <f t="shared" si="244"/>
        <v>0</v>
      </c>
      <c r="BL163" s="96"/>
      <c r="BM163" s="96">
        <f t="shared" si="250"/>
        <v>0</v>
      </c>
      <c r="BN163" s="98"/>
      <c r="BO163" s="98"/>
      <c r="BP163" s="96"/>
      <c r="BQ163" s="96"/>
      <c r="BR163" s="96"/>
      <c r="BS163" s="48"/>
      <c r="BT163" s="222"/>
    </row>
    <row r="164" spans="1:72" ht="20.100000000000001" hidden="1" customHeight="1" outlineLevel="2">
      <c r="A164" s="102" t="s">
        <v>414</v>
      </c>
      <c r="B164" s="40" t="s">
        <v>1160</v>
      </c>
      <c r="C164" s="94"/>
      <c r="D164" s="41">
        <f t="shared" si="251"/>
        <v>48</v>
      </c>
      <c r="E164" s="41">
        <f t="shared" si="252"/>
        <v>0</v>
      </c>
      <c r="F164" s="41">
        <f t="shared" si="253"/>
        <v>48</v>
      </c>
      <c r="G164" s="41">
        <f t="shared" si="254"/>
        <v>0</v>
      </c>
      <c r="H164" s="41">
        <f t="shared" si="255"/>
        <v>48</v>
      </c>
      <c r="I164" s="41">
        <f t="shared" si="256"/>
        <v>0</v>
      </c>
      <c r="J164" s="41">
        <f t="shared" si="257"/>
        <v>0</v>
      </c>
      <c r="K164" s="41">
        <f t="shared" si="258"/>
        <v>0</v>
      </c>
      <c r="L164" s="36">
        <f t="shared" si="230"/>
        <v>0</v>
      </c>
      <c r="M164" s="36">
        <f t="shared" si="231"/>
        <v>0</v>
      </c>
      <c r="N164" s="36">
        <f t="shared" si="232"/>
        <v>0</v>
      </c>
      <c r="O164" s="107">
        <f t="shared" si="233"/>
        <v>0</v>
      </c>
      <c r="P164" s="96"/>
      <c r="Q164" s="96"/>
      <c r="R164" s="98"/>
      <c r="S164" s="98"/>
      <c r="T164" s="96"/>
      <c r="U164" s="96"/>
      <c r="V164" s="96"/>
      <c r="W164" s="107">
        <f t="shared" si="235"/>
        <v>0</v>
      </c>
      <c r="X164" s="96"/>
      <c r="Y164" s="96"/>
      <c r="Z164" s="98"/>
      <c r="AA164" s="98"/>
      <c r="AB164" s="96"/>
      <c r="AC164" s="96"/>
      <c r="AD164" s="96"/>
      <c r="AE164" s="107">
        <f t="shared" si="237"/>
        <v>0</v>
      </c>
      <c r="AF164" s="96"/>
      <c r="AG164" s="96"/>
      <c r="AH164" s="98"/>
      <c r="AI164" s="98"/>
      <c r="AJ164" s="96"/>
      <c r="AK164" s="96"/>
      <c r="AL164" s="96"/>
      <c r="AM164" s="107">
        <f t="shared" si="239"/>
        <v>25</v>
      </c>
      <c r="AN164" s="96"/>
      <c r="AO164" s="96">
        <f t="shared" si="247"/>
        <v>25</v>
      </c>
      <c r="AP164" s="98"/>
      <c r="AQ164" s="98">
        <v>25</v>
      </c>
      <c r="AR164" s="96"/>
      <c r="AS164" s="96"/>
      <c r="AT164" s="96"/>
      <c r="AU164" s="107">
        <f t="shared" si="241"/>
        <v>23</v>
      </c>
      <c r="AV164" s="96"/>
      <c r="AW164" s="96">
        <f t="shared" si="248"/>
        <v>23</v>
      </c>
      <c r="AX164" s="98"/>
      <c r="AY164" s="98">
        <v>23</v>
      </c>
      <c r="AZ164" s="96"/>
      <c r="BA164" s="96"/>
      <c r="BB164" s="96"/>
      <c r="BC164" s="41">
        <f t="shared" si="259"/>
        <v>48</v>
      </c>
      <c r="BD164" s="41">
        <f t="shared" si="260"/>
        <v>0</v>
      </c>
      <c r="BE164" s="41">
        <f t="shared" si="261"/>
        <v>48</v>
      </c>
      <c r="BF164" s="41">
        <f t="shared" si="262"/>
        <v>0</v>
      </c>
      <c r="BG164" s="41">
        <f t="shared" si="263"/>
        <v>48</v>
      </c>
      <c r="BH164" s="41">
        <f t="shared" si="264"/>
        <v>0</v>
      </c>
      <c r="BI164" s="41">
        <f t="shared" si="265"/>
        <v>0</v>
      </c>
      <c r="BJ164" s="41">
        <f t="shared" si="266"/>
        <v>0</v>
      </c>
      <c r="BK164" s="107">
        <f t="shared" si="244"/>
        <v>0</v>
      </c>
      <c r="BL164" s="96"/>
      <c r="BM164" s="96">
        <f t="shared" si="250"/>
        <v>0</v>
      </c>
      <c r="BN164" s="98"/>
      <c r="BO164" s="98"/>
      <c r="BP164" s="96"/>
      <c r="BQ164" s="96"/>
      <c r="BR164" s="96"/>
      <c r="BS164" s="48"/>
      <c r="BT164" s="222"/>
    </row>
    <row r="165" spans="1:72" ht="20.100000000000001" hidden="1" customHeight="1" outlineLevel="2">
      <c r="A165" s="102" t="s">
        <v>414</v>
      </c>
      <c r="B165" s="40" t="s">
        <v>1146</v>
      </c>
      <c r="C165" s="94"/>
      <c r="D165" s="41">
        <f t="shared" si="251"/>
        <v>48</v>
      </c>
      <c r="E165" s="41">
        <f t="shared" si="252"/>
        <v>0</v>
      </c>
      <c r="F165" s="41">
        <f t="shared" si="253"/>
        <v>48</v>
      </c>
      <c r="G165" s="41">
        <f t="shared" si="254"/>
        <v>0</v>
      </c>
      <c r="H165" s="41">
        <f t="shared" si="255"/>
        <v>48</v>
      </c>
      <c r="I165" s="41">
        <f t="shared" si="256"/>
        <v>0</v>
      </c>
      <c r="J165" s="41">
        <f t="shared" si="257"/>
        <v>0</v>
      </c>
      <c r="K165" s="41">
        <f t="shared" si="258"/>
        <v>0</v>
      </c>
      <c r="L165" s="36">
        <f t="shared" si="230"/>
        <v>0</v>
      </c>
      <c r="M165" s="36">
        <f t="shared" si="231"/>
        <v>0</v>
      </c>
      <c r="N165" s="36">
        <f t="shared" si="232"/>
        <v>0</v>
      </c>
      <c r="O165" s="107">
        <f t="shared" si="233"/>
        <v>0</v>
      </c>
      <c r="P165" s="96"/>
      <c r="Q165" s="96"/>
      <c r="R165" s="98"/>
      <c r="S165" s="98"/>
      <c r="T165" s="96"/>
      <c r="U165" s="96"/>
      <c r="V165" s="96"/>
      <c r="W165" s="107">
        <f t="shared" si="235"/>
        <v>0</v>
      </c>
      <c r="X165" s="96"/>
      <c r="Y165" s="96"/>
      <c r="Z165" s="98"/>
      <c r="AA165" s="98"/>
      <c r="AB165" s="96"/>
      <c r="AC165" s="96"/>
      <c r="AD165" s="96"/>
      <c r="AE165" s="107">
        <f t="shared" si="237"/>
        <v>0</v>
      </c>
      <c r="AF165" s="96"/>
      <c r="AG165" s="96"/>
      <c r="AH165" s="98"/>
      <c r="AI165" s="98"/>
      <c r="AJ165" s="96"/>
      <c r="AK165" s="96"/>
      <c r="AL165" s="96"/>
      <c r="AM165" s="107">
        <f t="shared" si="239"/>
        <v>25</v>
      </c>
      <c r="AN165" s="96"/>
      <c r="AO165" s="96">
        <f t="shared" si="247"/>
        <v>25</v>
      </c>
      <c r="AP165" s="98"/>
      <c r="AQ165" s="98">
        <v>25</v>
      </c>
      <c r="AR165" s="96"/>
      <c r="AS165" s="96"/>
      <c r="AT165" s="96"/>
      <c r="AU165" s="107">
        <f t="shared" si="241"/>
        <v>23</v>
      </c>
      <c r="AV165" s="96"/>
      <c r="AW165" s="96">
        <f t="shared" si="248"/>
        <v>23</v>
      </c>
      <c r="AX165" s="98"/>
      <c r="AY165" s="98">
        <v>23</v>
      </c>
      <c r="AZ165" s="96"/>
      <c r="BA165" s="96"/>
      <c r="BB165" s="96"/>
      <c r="BC165" s="41">
        <f t="shared" si="259"/>
        <v>48</v>
      </c>
      <c r="BD165" s="41">
        <f t="shared" si="260"/>
        <v>0</v>
      </c>
      <c r="BE165" s="41">
        <f t="shared" si="261"/>
        <v>48</v>
      </c>
      <c r="BF165" s="41">
        <f t="shared" si="262"/>
        <v>0</v>
      </c>
      <c r="BG165" s="41">
        <f t="shared" si="263"/>
        <v>48</v>
      </c>
      <c r="BH165" s="41">
        <f t="shared" si="264"/>
        <v>0</v>
      </c>
      <c r="BI165" s="41">
        <f t="shared" si="265"/>
        <v>0</v>
      </c>
      <c r="BJ165" s="41">
        <f t="shared" si="266"/>
        <v>0</v>
      </c>
      <c r="BK165" s="107">
        <f t="shared" si="244"/>
        <v>0</v>
      </c>
      <c r="BL165" s="96"/>
      <c r="BM165" s="96">
        <f t="shared" si="250"/>
        <v>0</v>
      </c>
      <c r="BN165" s="98"/>
      <c r="BO165" s="98"/>
      <c r="BP165" s="96"/>
      <c r="BQ165" s="96"/>
      <c r="BR165" s="96"/>
      <c r="BS165" s="48"/>
      <c r="BT165" s="222"/>
    </row>
    <row r="166" spans="1:72" ht="20.100000000000001" hidden="1" customHeight="1" outlineLevel="2">
      <c r="A166" s="102" t="s">
        <v>414</v>
      </c>
      <c r="B166" s="40" t="s">
        <v>1189</v>
      </c>
      <c r="C166" s="94"/>
      <c r="D166" s="41">
        <f t="shared" si="251"/>
        <v>36</v>
      </c>
      <c r="E166" s="41">
        <f t="shared" si="252"/>
        <v>0</v>
      </c>
      <c r="F166" s="41">
        <f t="shared" si="253"/>
        <v>36</v>
      </c>
      <c r="G166" s="41">
        <f t="shared" si="254"/>
        <v>0</v>
      </c>
      <c r="H166" s="41">
        <f t="shared" si="255"/>
        <v>36</v>
      </c>
      <c r="I166" s="41">
        <f t="shared" si="256"/>
        <v>0</v>
      </c>
      <c r="J166" s="41">
        <f t="shared" si="257"/>
        <v>0</v>
      </c>
      <c r="K166" s="41">
        <f t="shared" si="258"/>
        <v>0</v>
      </c>
      <c r="L166" s="36">
        <f t="shared" si="230"/>
        <v>0</v>
      </c>
      <c r="M166" s="36">
        <f t="shared" si="231"/>
        <v>0</v>
      </c>
      <c r="N166" s="36">
        <f t="shared" si="232"/>
        <v>0</v>
      </c>
      <c r="O166" s="107">
        <f t="shared" si="233"/>
        <v>0</v>
      </c>
      <c r="P166" s="96"/>
      <c r="Q166" s="96"/>
      <c r="R166" s="98"/>
      <c r="S166" s="98"/>
      <c r="T166" s="96"/>
      <c r="U166" s="96"/>
      <c r="V166" s="96"/>
      <c r="W166" s="107">
        <f t="shared" si="235"/>
        <v>0</v>
      </c>
      <c r="X166" s="96"/>
      <c r="Y166" s="96"/>
      <c r="Z166" s="98"/>
      <c r="AA166" s="98"/>
      <c r="AB166" s="96"/>
      <c r="AC166" s="96"/>
      <c r="AD166" s="96"/>
      <c r="AE166" s="107">
        <f t="shared" si="237"/>
        <v>0</v>
      </c>
      <c r="AF166" s="96"/>
      <c r="AG166" s="96"/>
      <c r="AH166" s="98"/>
      <c r="AI166" s="98"/>
      <c r="AJ166" s="96"/>
      <c r="AK166" s="96"/>
      <c r="AL166" s="96"/>
      <c r="AM166" s="107">
        <f t="shared" si="239"/>
        <v>19</v>
      </c>
      <c r="AN166" s="96"/>
      <c r="AO166" s="96">
        <f t="shared" si="247"/>
        <v>19</v>
      </c>
      <c r="AP166" s="98"/>
      <c r="AQ166" s="98">
        <v>19</v>
      </c>
      <c r="AR166" s="96"/>
      <c r="AS166" s="96"/>
      <c r="AT166" s="96"/>
      <c r="AU166" s="107">
        <f t="shared" si="241"/>
        <v>17</v>
      </c>
      <c r="AV166" s="96"/>
      <c r="AW166" s="96">
        <f t="shared" si="248"/>
        <v>17</v>
      </c>
      <c r="AX166" s="98"/>
      <c r="AY166" s="98">
        <v>17</v>
      </c>
      <c r="AZ166" s="96"/>
      <c r="BA166" s="96"/>
      <c r="BB166" s="96"/>
      <c r="BC166" s="41">
        <f t="shared" si="259"/>
        <v>36</v>
      </c>
      <c r="BD166" s="41">
        <f t="shared" si="260"/>
        <v>0</v>
      </c>
      <c r="BE166" s="41">
        <f t="shared" si="261"/>
        <v>36</v>
      </c>
      <c r="BF166" s="41">
        <f t="shared" si="262"/>
        <v>0</v>
      </c>
      <c r="BG166" s="41">
        <f t="shared" si="263"/>
        <v>36</v>
      </c>
      <c r="BH166" s="41">
        <f t="shared" si="264"/>
        <v>0</v>
      </c>
      <c r="BI166" s="41">
        <f t="shared" si="265"/>
        <v>0</v>
      </c>
      <c r="BJ166" s="41">
        <f t="shared" si="266"/>
        <v>0</v>
      </c>
      <c r="BK166" s="107">
        <f t="shared" si="244"/>
        <v>0</v>
      </c>
      <c r="BL166" s="96"/>
      <c r="BM166" s="96">
        <f t="shared" si="250"/>
        <v>0</v>
      </c>
      <c r="BN166" s="98"/>
      <c r="BO166" s="98"/>
      <c r="BP166" s="96"/>
      <c r="BQ166" s="96"/>
      <c r="BR166" s="96"/>
      <c r="BS166" s="48"/>
      <c r="BT166" s="222"/>
    </row>
    <row r="167" spans="1:72" ht="20.100000000000001" hidden="1" customHeight="1" outlineLevel="1">
      <c r="A167" s="102" t="s">
        <v>222</v>
      </c>
      <c r="B167" s="40" t="s">
        <v>106</v>
      </c>
      <c r="C167" s="39">
        <v>4</v>
      </c>
      <c r="D167" s="41">
        <f t="shared" si="251"/>
        <v>160</v>
      </c>
      <c r="E167" s="41">
        <f t="shared" si="252"/>
        <v>0</v>
      </c>
      <c r="F167" s="41">
        <f t="shared" si="253"/>
        <v>160</v>
      </c>
      <c r="G167" s="41">
        <f t="shared" si="254"/>
        <v>0</v>
      </c>
      <c r="H167" s="41">
        <f t="shared" si="255"/>
        <v>160</v>
      </c>
      <c r="I167" s="41">
        <f t="shared" si="256"/>
        <v>0</v>
      </c>
      <c r="J167" s="41">
        <f t="shared" si="257"/>
        <v>0</v>
      </c>
      <c r="K167" s="41">
        <f t="shared" si="258"/>
        <v>0</v>
      </c>
      <c r="L167" s="36">
        <f t="shared" si="230"/>
        <v>0</v>
      </c>
      <c r="M167" s="36">
        <f t="shared" si="231"/>
        <v>0</v>
      </c>
      <c r="N167" s="36">
        <f t="shared" si="232"/>
        <v>0</v>
      </c>
      <c r="O167" s="107">
        <f t="shared" si="233"/>
        <v>0</v>
      </c>
      <c r="P167" s="96"/>
      <c r="Q167" s="96">
        <f>SUM(R167:V167)</f>
        <v>0</v>
      </c>
      <c r="R167" s="98"/>
      <c r="S167" s="98">
        <f>SUM(S168:S171)</f>
        <v>0</v>
      </c>
      <c r="T167" s="96"/>
      <c r="U167" s="96"/>
      <c r="V167" s="96"/>
      <c r="W167" s="107">
        <f t="shared" si="235"/>
        <v>0</v>
      </c>
      <c r="X167" s="96"/>
      <c r="Y167" s="96">
        <f>SUM(Z167:AD167)</f>
        <v>0</v>
      </c>
      <c r="Z167" s="98"/>
      <c r="AA167" s="98">
        <f>SUM(AA168:AA171)</f>
        <v>0</v>
      </c>
      <c r="AB167" s="96"/>
      <c r="AC167" s="96"/>
      <c r="AD167" s="96"/>
      <c r="AE167" s="107">
        <f t="shared" si="237"/>
        <v>0</v>
      </c>
      <c r="AF167" s="96"/>
      <c r="AG167" s="96">
        <f>SUM(AH167:AL167)</f>
        <v>0</v>
      </c>
      <c r="AH167" s="98"/>
      <c r="AI167" s="98">
        <f>SUM(AI168:AI171)</f>
        <v>0</v>
      </c>
      <c r="AJ167" s="96"/>
      <c r="AK167" s="96"/>
      <c r="AL167" s="96"/>
      <c r="AM167" s="107">
        <f t="shared" si="239"/>
        <v>84</v>
      </c>
      <c r="AN167" s="96"/>
      <c r="AO167" s="96">
        <f t="shared" si="247"/>
        <v>84</v>
      </c>
      <c r="AP167" s="98"/>
      <c r="AQ167" s="98">
        <f>SUM(AQ168:AQ171)</f>
        <v>84</v>
      </c>
      <c r="AR167" s="96"/>
      <c r="AS167" s="96"/>
      <c r="AT167" s="96"/>
      <c r="AU167" s="107">
        <f t="shared" si="241"/>
        <v>76</v>
      </c>
      <c r="AV167" s="96"/>
      <c r="AW167" s="96">
        <f t="shared" si="248"/>
        <v>76</v>
      </c>
      <c r="AX167" s="98"/>
      <c r="AY167" s="98">
        <f>SUM(AY168:AY171)</f>
        <v>76</v>
      </c>
      <c r="AZ167" s="96"/>
      <c r="BA167" s="96"/>
      <c r="BB167" s="96"/>
      <c r="BC167" s="41">
        <f t="shared" si="259"/>
        <v>160</v>
      </c>
      <c r="BD167" s="41">
        <f t="shared" si="260"/>
        <v>0</v>
      </c>
      <c r="BE167" s="41">
        <f t="shared" si="261"/>
        <v>160</v>
      </c>
      <c r="BF167" s="41">
        <f t="shared" si="262"/>
        <v>0</v>
      </c>
      <c r="BG167" s="41">
        <f t="shared" si="263"/>
        <v>160</v>
      </c>
      <c r="BH167" s="41">
        <f t="shared" si="264"/>
        <v>0</v>
      </c>
      <c r="BI167" s="41">
        <f t="shared" si="265"/>
        <v>0</v>
      </c>
      <c r="BJ167" s="41">
        <f t="shared" si="266"/>
        <v>0</v>
      </c>
      <c r="BK167" s="107">
        <f t="shared" si="244"/>
        <v>0</v>
      </c>
      <c r="BL167" s="96"/>
      <c r="BM167" s="96">
        <f t="shared" si="250"/>
        <v>0</v>
      </c>
      <c r="BN167" s="98"/>
      <c r="BO167" s="98"/>
      <c r="BP167" s="96"/>
      <c r="BQ167" s="96"/>
      <c r="BR167" s="96"/>
      <c r="BS167" s="48"/>
      <c r="BT167" s="222"/>
    </row>
    <row r="168" spans="1:72" ht="20.100000000000001" hidden="1" customHeight="1" outlineLevel="2">
      <c r="A168" s="102" t="s">
        <v>414</v>
      </c>
      <c r="B168" s="40" t="s">
        <v>2974</v>
      </c>
      <c r="C168" s="94"/>
      <c r="D168" s="41">
        <f t="shared" si="251"/>
        <v>46</v>
      </c>
      <c r="E168" s="41">
        <f t="shared" si="252"/>
        <v>0</v>
      </c>
      <c r="F168" s="41">
        <f t="shared" si="253"/>
        <v>46</v>
      </c>
      <c r="G168" s="41">
        <f t="shared" si="254"/>
        <v>0</v>
      </c>
      <c r="H168" s="41">
        <f t="shared" si="255"/>
        <v>46</v>
      </c>
      <c r="I168" s="41">
        <f t="shared" si="256"/>
        <v>0</v>
      </c>
      <c r="J168" s="41">
        <f t="shared" si="257"/>
        <v>0</v>
      </c>
      <c r="K168" s="41">
        <f t="shared" si="258"/>
        <v>0</v>
      </c>
      <c r="L168" s="36">
        <f t="shared" si="230"/>
        <v>0</v>
      </c>
      <c r="M168" s="36">
        <f t="shared" si="231"/>
        <v>0</v>
      </c>
      <c r="N168" s="36">
        <f t="shared" si="232"/>
        <v>0</v>
      </c>
      <c r="O168" s="107">
        <f t="shared" si="233"/>
        <v>0</v>
      </c>
      <c r="P168" s="96"/>
      <c r="Q168" s="96"/>
      <c r="R168" s="98"/>
      <c r="S168" s="98"/>
      <c r="T168" s="96"/>
      <c r="U168" s="96"/>
      <c r="V168" s="96"/>
      <c r="W168" s="107">
        <f t="shared" si="235"/>
        <v>0</v>
      </c>
      <c r="X168" s="96"/>
      <c r="Y168" s="96"/>
      <c r="Z168" s="98"/>
      <c r="AA168" s="98"/>
      <c r="AB168" s="96"/>
      <c r="AC168" s="96"/>
      <c r="AD168" s="96"/>
      <c r="AE168" s="107">
        <f t="shared" si="237"/>
        <v>0</v>
      </c>
      <c r="AF168" s="96"/>
      <c r="AG168" s="96"/>
      <c r="AH168" s="98"/>
      <c r="AI168" s="98"/>
      <c r="AJ168" s="96"/>
      <c r="AK168" s="96"/>
      <c r="AL168" s="96"/>
      <c r="AM168" s="107">
        <f t="shared" si="239"/>
        <v>24</v>
      </c>
      <c r="AN168" s="96"/>
      <c r="AO168" s="96">
        <f t="shared" si="247"/>
        <v>24</v>
      </c>
      <c r="AP168" s="98"/>
      <c r="AQ168" s="98">
        <v>24</v>
      </c>
      <c r="AR168" s="96"/>
      <c r="AS168" s="96"/>
      <c r="AT168" s="96"/>
      <c r="AU168" s="107">
        <f t="shared" si="241"/>
        <v>22</v>
      </c>
      <c r="AV168" s="96"/>
      <c r="AW168" s="96">
        <f t="shared" si="248"/>
        <v>22</v>
      </c>
      <c r="AX168" s="98"/>
      <c r="AY168" s="98">
        <v>22</v>
      </c>
      <c r="AZ168" s="96"/>
      <c r="BA168" s="96"/>
      <c r="BB168" s="96"/>
      <c r="BC168" s="41">
        <f t="shared" si="259"/>
        <v>46</v>
      </c>
      <c r="BD168" s="41">
        <f t="shared" si="260"/>
        <v>0</v>
      </c>
      <c r="BE168" s="41">
        <f t="shared" si="261"/>
        <v>46</v>
      </c>
      <c r="BF168" s="41">
        <f t="shared" si="262"/>
        <v>0</v>
      </c>
      <c r="BG168" s="41">
        <f t="shared" si="263"/>
        <v>46</v>
      </c>
      <c r="BH168" s="41">
        <f t="shared" si="264"/>
        <v>0</v>
      </c>
      <c r="BI168" s="41">
        <f t="shared" si="265"/>
        <v>0</v>
      </c>
      <c r="BJ168" s="41">
        <f t="shared" si="266"/>
        <v>0</v>
      </c>
      <c r="BK168" s="107">
        <f t="shared" si="244"/>
        <v>0</v>
      </c>
      <c r="BL168" s="96"/>
      <c r="BM168" s="96">
        <f t="shared" si="250"/>
        <v>0</v>
      </c>
      <c r="BN168" s="98"/>
      <c r="BO168" s="98"/>
      <c r="BP168" s="96"/>
      <c r="BQ168" s="96"/>
      <c r="BR168" s="96"/>
      <c r="BS168" s="48"/>
      <c r="BT168" s="222"/>
    </row>
    <row r="169" spans="1:72" ht="20.100000000000001" hidden="1" customHeight="1" outlineLevel="2">
      <c r="A169" s="102" t="s">
        <v>414</v>
      </c>
      <c r="B169" s="40" t="s">
        <v>847</v>
      </c>
      <c r="C169" s="94"/>
      <c r="D169" s="41">
        <f t="shared" si="251"/>
        <v>42</v>
      </c>
      <c r="E169" s="41">
        <f t="shared" si="252"/>
        <v>0</v>
      </c>
      <c r="F169" s="41">
        <f t="shared" si="253"/>
        <v>42</v>
      </c>
      <c r="G169" s="41">
        <f t="shared" si="254"/>
        <v>0</v>
      </c>
      <c r="H169" s="41">
        <f t="shared" si="255"/>
        <v>42</v>
      </c>
      <c r="I169" s="41">
        <f t="shared" si="256"/>
        <v>0</v>
      </c>
      <c r="J169" s="41">
        <f t="shared" si="257"/>
        <v>0</v>
      </c>
      <c r="K169" s="41">
        <f t="shared" si="258"/>
        <v>0</v>
      </c>
      <c r="L169" s="36">
        <f t="shared" si="230"/>
        <v>0</v>
      </c>
      <c r="M169" s="36">
        <f t="shared" si="231"/>
        <v>0</v>
      </c>
      <c r="N169" s="36">
        <f t="shared" si="232"/>
        <v>0</v>
      </c>
      <c r="O169" s="107">
        <f t="shared" si="233"/>
        <v>0</v>
      </c>
      <c r="P169" s="96"/>
      <c r="Q169" s="96"/>
      <c r="R169" s="98"/>
      <c r="S169" s="98"/>
      <c r="T169" s="96"/>
      <c r="U169" s="96"/>
      <c r="V169" s="96"/>
      <c r="W169" s="107">
        <f t="shared" si="235"/>
        <v>0</v>
      </c>
      <c r="X169" s="96"/>
      <c r="Y169" s="96"/>
      <c r="Z169" s="98"/>
      <c r="AA169" s="98"/>
      <c r="AB169" s="96"/>
      <c r="AC169" s="96"/>
      <c r="AD169" s="96"/>
      <c r="AE169" s="107">
        <f t="shared" si="237"/>
        <v>0</v>
      </c>
      <c r="AF169" s="96"/>
      <c r="AG169" s="96"/>
      <c r="AH169" s="98"/>
      <c r="AI169" s="98"/>
      <c r="AJ169" s="96"/>
      <c r="AK169" s="96"/>
      <c r="AL169" s="96"/>
      <c r="AM169" s="107">
        <f t="shared" si="239"/>
        <v>22</v>
      </c>
      <c r="AN169" s="96"/>
      <c r="AO169" s="96">
        <f t="shared" si="247"/>
        <v>22</v>
      </c>
      <c r="AP169" s="98"/>
      <c r="AQ169" s="98">
        <v>22</v>
      </c>
      <c r="AR169" s="96"/>
      <c r="AS169" s="96"/>
      <c r="AT169" s="96"/>
      <c r="AU169" s="107">
        <f t="shared" si="241"/>
        <v>20</v>
      </c>
      <c r="AV169" s="96"/>
      <c r="AW169" s="96">
        <f t="shared" si="248"/>
        <v>20</v>
      </c>
      <c r="AX169" s="98"/>
      <c r="AY169" s="98">
        <v>20</v>
      </c>
      <c r="AZ169" s="96"/>
      <c r="BA169" s="96"/>
      <c r="BB169" s="96"/>
      <c r="BC169" s="41">
        <f t="shared" si="259"/>
        <v>42</v>
      </c>
      <c r="BD169" s="41">
        <f t="shared" si="260"/>
        <v>0</v>
      </c>
      <c r="BE169" s="41">
        <f t="shared" si="261"/>
        <v>42</v>
      </c>
      <c r="BF169" s="41">
        <f t="shared" si="262"/>
        <v>0</v>
      </c>
      <c r="BG169" s="41">
        <f t="shared" si="263"/>
        <v>42</v>
      </c>
      <c r="BH169" s="41">
        <f t="shared" si="264"/>
        <v>0</v>
      </c>
      <c r="BI169" s="41">
        <f t="shared" si="265"/>
        <v>0</v>
      </c>
      <c r="BJ169" s="41">
        <f t="shared" si="266"/>
        <v>0</v>
      </c>
      <c r="BK169" s="107">
        <f t="shared" si="244"/>
        <v>0</v>
      </c>
      <c r="BL169" s="96"/>
      <c r="BM169" s="96">
        <f t="shared" si="250"/>
        <v>0</v>
      </c>
      <c r="BN169" s="98"/>
      <c r="BO169" s="98"/>
      <c r="BP169" s="96"/>
      <c r="BQ169" s="96"/>
      <c r="BR169" s="96"/>
      <c r="BS169" s="48"/>
      <c r="BT169" s="222"/>
    </row>
    <row r="170" spans="1:72" ht="20.100000000000001" hidden="1" customHeight="1" outlineLevel="2">
      <c r="A170" s="102" t="s">
        <v>414</v>
      </c>
      <c r="B170" s="40" t="s">
        <v>824</v>
      </c>
      <c r="C170" s="94"/>
      <c r="D170" s="41">
        <f t="shared" si="251"/>
        <v>36</v>
      </c>
      <c r="E170" s="41">
        <f t="shared" si="252"/>
        <v>0</v>
      </c>
      <c r="F170" s="41">
        <f t="shared" si="253"/>
        <v>36</v>
      </c>
      <c r="G170" s="41">
        <f t="shared" si="254"/>
        <v>0</v>
      </c>
      <c r="H170" s="41">
        <f t="shared" si="255"/>
        <v>36</v>
      </c>
      <c r="I170" s="41">
        <f t="shared" si="256"/>
        <v>0</v>
      </c>
      <c r="J170" s="41">
        <f t="shared" si="257"/>
        <v>0</v>
      </c>
      <c r="K170" s="41">
        <f t="shared" si="258"/>
        <v>0</v>
      </c>
      <c r="L170" s="36">
        <f t="shared" si="230"/>
        <v>0</v>
      </c>
      <c r="M170" s="36">
        <f t="shared" si="231"/>
        <v>0</v>
      </c>
      <c r="N170" s="36">
        <f t="shared" si="232"/>
        <v>0</v>
      </c>
      <c r="O170" s="107">
        <f t="shared" si="233"/>
        <v>0</v>
      </c>
      <c r="P170" s="96"/>
      <c r="Q170" s="96"/>
      <c r="R170" s="98"/>
      <c r="S170" s="98"/>
      <c r="T170" s="96"/>
      <c r="U170" s="96"/>
      <c r="V170" s="96"/>
      <c r="W170" s="107">
        <f t="shared" si="235"/>
        <v>0</v>
      </c>
      <c r="X170" s="96"/>
      <c r="Y170" s="96"/>
      <c r="Z170" s="98"/>
      <c r="AA170" s="98"/>
      <c r="AB170" s="96"/>
      <c r="AC170" s="96"/>
      <c r="AD170" s="96"/>
      <c r="AE170" s="107">
        <f t="shared" si="237"/>
        <v>0</v>
      </c>
      <c r="AF170" s="96"/>
      <c r="AG170" s="96"/>
      <c r="AH170" s="98"/>
      <c r="AI170" s="98"/>
      <c r="AJ170" s="96"/>
      <c r="AK170" s="96"/>
      <c r="AL170" s="96"/>
      <c r="AM170" s="107">
        <f t="shared" si="239"/>
        <v>19</v>
      </c>
      <c r="AN170" s="96"/>
      <c r="AO170" s="96">
        <f t="shared" si="247"/>
        <v>19</v>
      </c>
      <c r="AP170" s="98"/>
      <c r="AQ170" s="98">
        <v>19</v>
      </c>
      <c r="AR170" s="96"/>
      <c r="AS170" s="96"/>
      <c r="AT170" s="96"/>
      <c r="AU170" s="107">
        <f t="shared" si="241"/>
        <v>17</v>
      </c>
      <c r="AV170" s="96"/>
      <c r="AW170" s="96">
        <f t="shared" si="248"/>
        <v>17</v>
      </c>
      <c r="AX170" s="98"/>
      <c r="AY170" s="98">
        <v>17</v>
      </c>
      <c r="AZ170" s="96"/>
      <c r="BA170" s="96"/>
      <c r="BB170" s="96"/>
      <c r="BC170" s="41">
        <f t="shared" si="259"/>
        <v>36</v>
      </c>
      <c r="BD170" s="41">
        <f t="shared" si="260"/>
        <v>0</v>
      </c>
      <c r="BE170" s="41">
        <f t="shared" si="261"/>
        <v>36</v>
      </c>
      <c r="BF170" s="41">
        <f t="shared" si="262"/>
        <v>0</v>
      </c>
      <c r="BG170" s="41">
        <f t="shared" si="263"/>
        <v>36</v>
      </c>
      <c r="BH170" s="41">
        <f t="shared" si="264"/>
        <v>0</v>
      </c>
      <c r="BI170" s="41">
        <f t="shared" si="265"/>
        <v>0</v>
      </c>
      <c r="BJ170" s="41">
        <f t="shared" si="266"/>
        <v>0</v>
      </c>
      <c r="BK170" s="107">
        <f t="shared" si="244"/>
        <v>0</v>
      </c>
      <c r="BL170" s="96"/>
      <c r="BM170" s="96">
        <f t="shared" si="250"/>
        <v>0</v>
      </c>
      <c r="BN170" s="98"/>
      <c r="BO170" s="98"/>
      <c r="BP170" s="96"/>
      <c r="BQ170" s="96"/>
      <c r="BR170" s="96"/>
      <c r="BS170" s="48"/>
      <c r="BT170" s="222"/>
    </row>
    <row r="171" spans="1:72" ht="20.100000000000001" hidden="1" customHeight="1" outlineLevel="2">
      <c r="A171" s="102" t="s">
        <v>414</v>
      </c>
      <c r="B171" s="40" t="s">
        <v>2975</v>
      </c>
      <c r="C171" s="94"/>
      <c r="D171" s="41">
        <f t="shared" si="251"/>
        <v>36</v>
      </c>
      <c r="E171" s="41">
        <f t="shared" si="252"/>
        <v>0</v>
      </c>
      <c r="F171" s="41">
        <f t="shared" si="253"/>
        <v>36</v>
      </c>
      <c r="G171" s="41">
        <f t="shared" si="254"/>
        <v>0</v>
      </c>
      <c r="H171" s="41">
        <f t="shared" si="255"/>
        <v>36</v>
      </c>
      <c r="I171" s="41">
        <f t="shared" si="256"/>
        <v>0</v>
      </c>
      <c r="J171" s="41">
        <f t="shared" si="257"/>
        <v>0</v>
      </c>
      <c r="K171" s="41">
        <f t="shared" si="258"/>
        <v>0</v>
      </c>
      <c r="L171" s="36">
        <f t="shared" si="230"/>
        <v>0</v>
      </c>
      <c r="M171" s="36">
        <f t="shared" si="231"/>
        <v>0</v>
      </c>
      <c r="N171" s="36">
        <f t="shared" si="232"/>
        <v>0</v>
      </c>
      <c r="O171" s="107">
        <f t="shared" si="233"/>
        <v>0</v>
      </c>
      <c r="P171" s="96"/>
      <c r="Q171" s="96"/>
      <c r="R171" s="98"/>
      <c r="S171" s="98"/>
      <c r="T171" s="96"/>
      <c r="U171" s="96"/>
      <c r="V171" s="96"/>
      <c r="W171" s="107">
        <f t="shared" si="235"/>
        <v>0</v>
      </c>
      <c r="X171" s="96"/>
      <c r="Y171" s="96"/>
      <c r="Z171" s="98"/>
      <c r="AA171" s="98"/>
      <c r="AB171" s="96"/>
      <c r="AC171" s="96"/>
      <c r="AD171" s="96"/>
      <c r="AE171" s="107">
        <f t="shared" si="237"/>
        <v>0</v>
      </c>
      <c r="AF171" s="96"/>
      <c r="AG171" s="96"/>
      <c r="AH171" s="98"/>
      <c r="AI171" s="98"/>
      <c r="AJ171" s="96"/>
      <c r="AK171" s="96"/>
      <c r="AL171" s="96"/>
      <c r="AM171" s="107">
        <f t="shared" si="239"/>
        <v>19</v>
      </c>
      <c r="AN171" s="96"/>
      <c r="AO171" s="96">
        <f t="shared" si="247"/>
        <v>19</v>
      </c>
      <c r="AP171" s="98"/>
      <c r="AQ171" s="98">
        <v>19</v>
      </c>
      <c r="AR171" s="96"/>
      <c r="AS171" s="96"/>
      <c r="AT171" s="96"/>
      <c r="AU171" s="107">
        <f t="shared" si="241"/>
        <v>17</v>
      </c>
      <c r="AV171" s="96"/>
      <c r="AW171" s="96">
        <f t="shared" si="248"/>
        <v>17</v>
      </c>
      <c r="AX171" s="98"/>
      <c r="AY171" s="98">
        <v>17</v>
      </c>
      <c r="AZ171" s="96"/>
      <c r="BA171" s="96"/>
      <c r="BB171" s="96"/>
      <c r="BC171" s="41">
        <f t="shared" si="259"/>
        <v>36</v>
      </c>
      <c r="BD171" s="41">
        <f t="shared" si="260"/>
        <v>0</v>
      </c>
      <c r="BE171" s="41">
        <f t="shared" si="261"/>
        <v>36</v>
      </c>
      <c r="BF171" s="41">
        <f t="shared" si="262"/>
        <v>0</v>
      </c>
      <c r="BG171" s="41">
        <f t="shared" si="263"/>
        <v>36</v>
      </c>
      <c r="BH171" s="41">
        <f t="shared" si="264"/>
        <v>0</v>
      </c>
      <c r="BI171" s="41">
        <f t="shared" si="265"/>
        <v>0</v>
      </c>
      <c r="BJ171" s="41">
        <f t="shared" si="266"/>
        <v>0</v>
      </c>
      <c r="BK171" s="107">
        <f t="shared" si="244"/>
        <v>0</v>
      </c>
      <c r="BL171" s="96"/>
      <c r="BM171" s="96">
        <f t="shared" si="250"/>
        <v>0</v>
      </c>
      <c r="BN171" s="98"/>
      <c r="BO171" s="98"/>
      <c r="BP171" s="96"/>
      <c r="BQ171" s="96"/>
      <c r="BR171" s="96"/>
      <c r="BS171" s="48"/>
      <c r="BT171" s="222"/>
    </row>
    <row r="172" spans="1:72" ht="20.100000000000001" hidden="1" customHeight="1" outlineLevel="1">
      <c r="A172" s="102" t="s">
        <v>222</v>
      </c>
      <c r="B172" s="40" t="s">
        <v>1550</v>
      </c>
      <c r="C172" s="39">
        <v>11</v>
      </c>
      <c r="D172" s="41">
        <f t="shared" si="251"/>
        <v>448</v>
      </c>
      <c r="E172" s="41">
        <f t="shared" si="252"/>
        <v>0</v>
      </c>
      <c r="F172" s="41">
        <f t="shared" si="253"/>
        <v>448</v>
      </c>
      <c r="G172" s="41">
        <f t="shared" si="254"/>
        <v>0</v>
      </c>
      <c r="H172" s="41">
        <f t="shared" si="255"/>
        <v>448</v>
      </c>
      <c r="I172" s="41">
        <f t="shared" si="256"/>
        <v>0</v>
      </c>
      <c r="J172" s="41">
        <f t="shared" si="257"/>
        <v>0</v>
      </c>
      <c r="K172" s="41">
        <f t="shared" si="258"/>
        <v>0</v>
      </c>
      <c r="L172" s="36">
        <f t="shared" si="230"/>
        <v>0</v>
      </c>
      <c r="M172" s="36">
        <f t="shared" si="231"/>
        <v>0</v>
      </c>
      <c r="N172" s="36">
        <f t="shared" si="232"/>
        <v>0</v>
      </c>
      <c r="O172" s="107">
        <f t="shared" si="233"/>
        <v>0</v>
      </c>
      <c r="P172" s="96"/>
      <c r="Q172" s="96">
        <f>SUM(R172:V172)</f>
        <v>0</v>
      </c>
      <c r="R172" s="98"/>
      <c r="S172" s="98">
        <f>SUM(S173:S183)</f>
        <v>0</v>
      </c>
      <c r="T172" s="96"/>
      <c r="U172" s="96"/>
      <c r="V172" s="96"/>
      <c r="W172" s="107">
        <f t="shared" si="235"/>
        <v>0</v>
      </c>
      <c r="X172" s="96"/>
      <c r="Y172" s="96">
        <f>SUM(Z172:AD172)</f>
        <v>0</v>
      </c>
      <c r="Z172" s="98"/>
      <c r="AA172" s="98">
        <f>SUM(AA173:AA183)</f>
        <v>0</v>
      </c>
      <c r="AB172" s="96"/>
      <c r="AC172" s="96"/>
      <c r="AD172" s="96"/>
      <c r="AE172" s="107">
        <f t="shared" si="237"/>
        <v>0</v>
      </c>
      <c r="AF172" s="96"/>
      <c r="AG172" s="96">
        <f>SUM(AH172:AL172)</f>
        <v>0</v>
      </c>
      <c r="AH172" s="98"/>
      <c r="AI172" s="98">
        <f>SUM(AI173:AI183)</f>
        <v>0</v>
      </c>
      <c r="AJ172" s="96"/>
      <c r="AK172" s="96"/>
      <c r="AL172" s="96"/>
      <c r="AM172" s="107">
        <f t="shared" si="239"/>
        <v>237</v>
      </c>
      <c r="AN172" s="96"/>
      <c r="AO172" s="96">
        <f t="shared" si="247"/>
        <v>237</v>
      </c>
      <c r="AP172" s="98"/>
      <c r="AQ172" s="98">
        <f>SUM(AQ173:AQ183)</f>
        <v>237</v>
      </c>
      <c r="AR172" s="96"/>
      <c r="AS172" s="96"/>
      <c r="AT172" s="96"/>
      <c r="AU172" s="107">
        <f t="shared" si="241"/>
        <v>211</v>
      </c>
      <c r="AV172" s="96"/>
      <c r="AW172" s="96">
        <f t="shared" si="248"/>
        <v>211</v>
      </c>
      <c r="AX172" s="98"/>
      <c r="AY172" s="98">
        <f>SUM(AY173:AY183)</f>
        <v>211</v>
      </c>
      <c r="AZ172" s="96"/>
      <c r="BA172" s="96"/>
      <c r="BB172" s="96"/>
      <c r="BC172" s="41">
        <f t="shared" si="259"/>
        <v>448</v>
      </c>
      <c r="BD172" s="41">
        <f t="shared" si="260"/>
        <v>0</v>
      </c>
      <c r="BE172" s="41">
        <f t="shared" si="261"/>
        <v>448</v>
      </c>
      <c r="BF172" s="41">
        <f t="shared" si="262"/>
        <v>0</v>
      </c>
      <c r="BG172" s="41">
        <f t="shared" si="263"/>
        <v>448</v>
      </c>
      <c r="BH172" s="41">
        <f t="shared" si="264"/>
        <v>0</v>
      </c>
      <c r="BI172" s="41">
        <f t="shared" si="265"/>
        <v>0</v>
      </c>
      <c r="BJ172" s="41">
        <f t="shared" si="266"/>
        <v>0</v>
      </c>
      <c r="BK172" s="107">
        <f t="shared" si="244"/>
        <v>0</v>
      </c>
      <c r="BL172" s="96"/>
      <c r="BM172" s="96">
        <f t="shared" si="250"/>
        <v>0</v>
      </c>
      <c r="BN172" s="98"/>
      <c r="BO172" s="98"/>
      <c r="BP172" s="96"/>
      <c r="BQ172" s="96"/>
      <c r="BR172" s="96"/>
      <c r="BS172" s="48"/>
      <c r="BT172" s="222"/>
    </row>
    <row r="173" spans="1:72" ht="20.100000000000001" hidden="1" customHeight="1" outlineLevel="2">
      <c r="A173" s="102" t="s">
        <v>414</v>
      </c>
      <c r="B173" s="40" t="s">
        <v>2953</v>
      </c>
      <c r="C173" s="94"/>
      <c r="D173" s="41">
        <f t="shared" si="251"/>
        <v>36</v>
      </c>
      <c r="E173" s="41">
        <f t="shared" si="252"/>
        <v>0</v>
      </c>
      <c r="F173" s="41">
        <f t="shared" si="253"/>
        <v>36</v>
      </c>
      <c r="G173" s="41">
        <f t="shared" si="254"/>
        <v>0</v>
      </c>
      <c r="H173" s="41">
        <f t="shared" si="255"/>
        <v>36</v>
      </c>
      <c r="I173" s="41">
        <f t="shared" si="256"/>
        <v>0</v>
      </c>
      <c r="J173" s="41">
        <f t="shared" si="257"/>
        <v>0</v>
      </c>
      <c r="K173" s="41">
        <f t="shared" si="258"/>
        <v>0</v>
      </c>
      <c r="L173" s="36">
        <f t="shared" si="230"/>
        <v>0</v>
      </c>
      <c r="M173" s="36">
        <f t="shared" si="231"/>
        <v>0</v>
      </c>
      <c r="N173" s="36">
        <f t="shared" si="232"/>
        <v>0</v>
      </c>
      <c r="O173" s="107">
        <f t="shared" ref="O173:O204" si="267">P173+Q173</f>
        <v>0</v>
      </c>
      <c r="P173" s="96"/>
      <c r="Q173" s="96"/>
      <c r="R173" s="98"/>
      <c r="S173" s="98"/>
      <c r="T173" s="96"/>
      <c r="U173" s="96"/>
      <c r="V173" s="96"/>
      <c r="W173" s="107">
        <f t="shared" ref="W173:W204" si="268">X173+Y173</f>
        <v>0</v>
      </c>
      <c r="X173" s="96"/>
      <c r="Y173" s="96"/>
      <c r="Z173" s="98"/>
      <c r="AA173" s="98"/>
      <c r="AB173" s="96"/>
      <c r="AC173" s="96"/>
      <c r="AD173" s="96"/>
      <c r="AE173" s="107">
        <f t="shared" si="237"/>
        <v>0</v>
      </c>
      <c r="AF173" s="96"/>
      <c r="AG173" s="96"/>
      <c r="AH173" s="98"/>
      <c r="AI173" s="98"/>
      <c r="AJ173" s="96"/>
      <c r="AK173" s="96"/>
      <c r="AL173" s="96"/>
      <c r="AM173" s="107">
        <f t="shared" si="239"/>
        <v>19</v>
      </c>
      <c r="AN173" s="96"/>
      <c r="AO173" s="96">
        <f t="shared" si="247"/>
        <v>19</v>
      </c>
      <c r="AP173" s="98"/>
      <c r="AQ173" s="98">
        <v>19</v>
      </c>
      <c r="AR173" s="96"/>
      <c r="AS173" s="96"/>
      <c r="AT173" s="96"/>
      <c r="AU173" s="107">
        <f t="shared" si="241"/>
        <v>17</v>
      </c>
      <c r="AV173" s="96"/>
      <c r="AW173" s="96">
        <f t="shared" si="248"/>
        <v>17</v>
      </c>
      <c r="AX173" s="98"/>
      <c r="AY173" s="98">
        <v>17</v>
      </c>
      <c r="AZ173" s="96"/>
      <c r="BA173" s="96"/>
      <c r="BB173" s="96"/>
      <c r="BC173" s="41">
        <f t="shared" si="259"/>
        <v>36</v>
      </c>
      <c r="BD173" s="41">
        <f t="shared" si="260"/>
        <v>0</v>
      </c>
      <c r="BE173" s="41">
        <f t="shared" si="261"/>
        <v>36</v>
      </c>
      <c r="BF173" s="41">
        <f t="shared" si="262"/>
        <v>0</v>
      </c>
      <c r="BG173" s="41">
        <f t="shared" si="263"/>
        <v>36</v>
      </c>
      <c r="BH173" s="41">
        <f t="shared" si="264"/>
        <v>0</v>
      </c>
      <c r="BI173" s="41">
        <f t="shared" si="265"/>
        <v>0</v>
      </c>
      <c r="BJ173" s="41">
        <f t="shared" si="266"/>
        <v>0</v>
      </c>
      <c r="BK173" s="107">
        <f t="shared" si="244"/>
        <v>0</v>
      </c>
      <c r="BL173" s="96"/>
      <c r="BM173" s="96">
        <f t="shared" si="250"/>
        <v>0</v>
      </c>
      <c r="BN173" s="98"/>
      <c r="BO173" s="98"/>
      <c r="BP173" s="96"/>
      <c r="BQ173" s="96"/>
      <c r="BR173" s="96"/>
      <c r="BS173" s="48"/>
      <c r="BT173" s="222"/>
    </row>
    <row r="174" spans="1:72" ht="20.100000000000001" hidden="1" customHeight="1" outlineLevel="2">
      <c r="A174" s="102" t="s">
        <v>414</v>
      </c>
      <c r="B174" s="40" t="s">
        <v>2976</v>
      </c>
      <c r="C174" s="94"/>
      <c r="D174" s="41">
        <f t="shared" si="251"/>
        <v>36</v>
      </c>
      <c r="E174" s="41">
        <f t="shared" si="252"/>
        <v>0</v>
      </c>
      <c r="F174" s="41">
        <f t="shared" si="253"/>
        <v>36</v>
      </c>
      <c r="G174" s="41">
        <f t="shared" si="254"/>
        <v>0</v>
      </c>
      <c r="H174" s="41">
        <f t="shared" si="255"/>
        <v>36</v>
      </c>
      <c r="I174" s="41">
        <f t="shared" si="256"/>
        <v>0</v>
      </c>
      <c r="J174" s="41">
        <f t="shared" si="257"/>
        <v>0</v>
      </c>
      <c r="K174" s="41">
        <f t="shared" si="258"/>
        <v>0</v>
      </c>
      <c r="L174" s="36">
        <f t="shared" si="230"/>
        <v>0</v>
      </c>
      <c r="M174" s="36">
        <f t="shared" si="231"/>
        <v>0</v>
      </c>
      <c r="N174" s="36">
        <f t="shared" si="232"/>
        <v>0</v>
      </c>
      <c r="O174" s="107">
        <f t="shared" si="267"/>
        <v>0</v>
      </c>
      <c r="P174" s="58"/>
      <c r="Q174" s="96"/>
      <c r="R174" s="58"/>
      <c r="S174" s="58"/>
      <c r="T174" s="58"/>
      <c r="U174" s="58"/>
      <c r="V174" s="58"/>
      <c r="W174" s="107">
        <f t="shared" si="268"/>
        <v>0</v>
      </c>
      <c r="X174" s="58"/>
      <c r="Y174" s="96"/>
      <c r="Z174" s="58"/>
      <c r="AA174" s="58"/>
      <c r="AB174" s="58"/>
      <c r="AC174" s="58"/>
      <c r="AD174" s="58"/>
      <c r="AE174" s="107">
        <f t="shared" si="237"/>
        <v>0</v>
      </c>
      <c r="AF174" s="58"/>
      <c r="AG174" s="96"/>
      <c r="AH174" s="58"/>
      <c r="AI174" s="58"/>
      <c r="AJ174" s="58"/>
      <c r="AK174" s="58"/>
      <c r="AL174" s="58"/>
      <c r="AM174" s="107">
        <f t="shared" si="239"/>
        <v>19</v>
      </c>
      <c r="AN174" s="58"/>
      <c r="AO174" s="96">
        <f t="shared" si="247"/>
        <v>19</v>
      </c>
      <c r="AP174" s="58"/>
      <c r="AQ174" s="58">
        <v>19</v>
      </c>
      <c r="AR174" s="58"/>
      <c r="AS174" s="58"/>
      <c r="AT174" s="58"/>
      <c r="AU174" s="107">
        <f t="shared" si="241"/>
        <v>17</v>
      </c>
      <c r="AV174" s="58"/>
      <c r="AW174" s="96">
        <f t="shared" si="248"/>
        <v>17</v>
      </c>
      <c r="AX174" s="58"/>
      <c r="AY174" s="58">
        <v>17</v>
      </c>
      <c r="AZ174" s="58"/>
      <c r="BA174" s="58"/>
      <c r="BB174" s="58"/>
      <c r="BC174" s="41">
        <f t="shared" si="259"/>
        <v>36</v>
      </c>
      <c r="BD174" s="41">
        <f t="shared" si="260"/>
        <v>0</v>
      </c>
      <c r="BE174" s="41">
        <f t="shared" si="261"/>
        <v>36</v>
      </c>
      <c r="BF174" s="41">
        <f t="shared" si="262"/>
        <v>0</v>
      </c>
      <c r="BG174" s="41">
        <f t="shared" si="263"/>
        <v>36</v>
      </c>
      <c r="BH174" s="41">
        <f t="shared" si="264"/>
        <v>0</v>
      </c>
      <c r="BI174" s="41">
        <f t="shared" si="265"/>
        <v>0</v>
      </c>
      <c r="BJ174" s="41">
        <f t="shared" si="266"/>
        <v>0</v>
      </c>
      <c r="BK174" s="107">
        <f t="shared" si="244"/>
        <v>0</v>
      </c>
      <c r="BL174" s="58"/>
      <c r="BM174" s="96">
        <f t="shared" si="250"/>
        <v>0</v>
      </c>
      <c r="BN174" s="58"/>
      <c r="BO174" s="58"/>
      <c r="BP174" s="58"/>
      <c r="BQ174" s="58"/>
      <c r="BR174" s="58"/>
      <c r="BS174" s="123"/>
      <c r="BT174" s="224"/>
    </row>
    <row r="175" spans="1:72" ht="20.100000000000001" hidden="1" customHeight="1" outlineLevel="2">
      <c r="A175" s="102" t="s">
        <v>414</v>
      </c>
      <c r="B175" s="40" t="s">
        <v>2977</v>
      </c>
      <c r="C175" s="94"/>
      <c r="D175" s="41">
        <f t="shared" si="251"/>
        <v>36</v>
      </c>
      <c r="E175" s="41">
        <f t="shared" si="252"/>
        <v>0</v>
      </c>
      <c r="F175" s="41">
        <f t="shared" si="253"/>
        <v>36</v>
      </c>
      <c r="G175" s="41">
        <f t="shared" si="254"/>
        <v>0</v>
      </c>
      <c r="H175" s="41">
        <f t="shared" si="255"/>
        <v>36</v>
      </c>
      <c r="I175" s="41">
        <f t="shared" si="256"/>
        <v>0</v>
      </c>
      <c r="J175" s="41">
        <f t="shared" si="257"/>
        <v>0</v>
      </c>
      <c r="K175" s="41">
        <f t="shared" si="258"/>
        <v>0</v>
      </c>
      <c r="L175" s="36">
        <f t="shared" si="230"/>
        <v>0</v>
      </c>
      <c r="M175" s="36">
        <f t="shared" si="231"/>
        <v>0</v>
      </c>
      <c r="N175" s="36">
        <f t="shared" si="232"/>
        <v>0</v>
      </c>
      <c r="O175" s="107">
        <f t="shared" si="267"/>
        <v>0</v>
      </c>
      <c r="P175" s="58"/>
      <c r="Q175" s="96"/>
      <c r="R175" s="58"/>
      <c r="S175" s="58"/>
      <c r="T175" s="58"/>
      <c r="U175" s="58"/>
      <c r="V175" s="58"/>
      <c r="W175" s="107">
        <f t="shared" si="268"/>
        <v>0</v>
      </c>
      <c r="X175" s="58"/>
      <c r="Y175" s="96"/>
      <c r="Z175" s="58"/>
      <c r="AA175" s="58"/>
      <c r="AB175" s="58"/>
      <c r="AC175" s="58"/>
      <c r="AD175" s="58"/>
      <c r="AE175" s="107">
        <f t="shared" si="237"/>
        <v>0</v>
      </c>
      <c r="AF175" s="58"/>
      <c r="AG175" s="96"/>
      <c r="AH175" s="58"/>
      <c r="AI175" s="58"/>
      <c r="AJ175" s="58"/>
      <c r="AK175" s="58"/>
      <c r="AL175" s="58"/>
      <c r="AM175" s="107">
        <f t="shared" si="239"/>
        <v>19</v>
      </c>
      <c r="AN175" s="58"/>
      <c r="AO175" s="96">
        <f t="shared" si="247"/>
        <v>19</v>
      </c>
      <c r="AP175" s="58"/>
      <c r="AQ175" s="58">
        <v>19</v>
      </c>
      <c r="AR175" s="58"/>
      <c r="AS175" s="58"/>
      <c r="AT175" s="58"/>
      <c r="AU175" s="107">
        <f t="shared" si="241"/>
        <v>17</v>
      </c>
      <c r="AV175" s="58"/>
      <c r="AW175" s="96">
        <f t="shared" si="248"/>
        <v>17</v>
      </c>
      <c r="AX175" s="58"/>
      <c r="AY175" s="58">
        <v>17</v>
      </c>
      <c r="AZ175" s="58"/>
      <c r="BA175" s="58"/>
      <c r="BB175" s="58"/>
      <c r="BC175" s="41">
        <f t="shared" si="259"/>
        <v>36</v>
      </c>
      <c r="BD175" s="41">
        <f t="shared" si="260"/>
        <v>0</v>
      </c>
      <c r="BE175" s="41">
        <f t="shared" si="261"/>
        <v>36</v>
      </c>
      <c r="BF175" s="41">
        <f t="shared" si="262"/>
        <v>0</v>
      </c>
      <c r="BG175" s="41">
        <f t="shared" si="263"/>
        <v>36</v>
      </c>
      <c r="BH175" s="41">
        <f t="shared" si="264"/>
        <v>0</v>
      </c>
      <c r="BI175" s="41">
        <f t="shared" si="265"/>
        <v>0</v>
      </c>
      <c r="BJ175" s="41">
        <f t="shared" si="266"/>
        <v>0</v>
      </c>
      <c r="BK175" s="107">
        <f t="shared" si="244"/>
        <v>0</v>
      </c>
      <c r="BL175" s="58"/>
      <c r="BM175" s="96">
        <f t="shared" si="250"/>
        <v>0</v>
      </c>
      <c r="BN175" s="58"/>
      <c r="BO175" s="58"/>
      <c r="BP175" s="58"/>
      <c r="BQ175" s="58"/>
      <c r="BR175" s="58"/>
      <c r="BS175" s="33"/>
      <c r="BT175" s="225"/>
    </row>
    <row r="176" spans="1:72" ht="20.100000000000001" hidden="1" customHeight="1" outlineLevel="2">
      <c r="A176" s="102" t="s">
        <v>414</v>
      </c>
      <c r="B176" s="40" t="s">
        <v>2978</v>
      </c>
      <c r="C176" s="94"/>
      <c r="D176" s="41">
        <f t="shared" si="251"/>
        <v>39</v>
      </c>
      <c r="E176" s="41">
        <f t="shared" si="252"/>
        <v>0</v>
      </c>
      <c r="F176" s="41">
        <f t="shared" si="253"/>
        <v>39</v>
      </c>
      <c r="G176" s="41">
        <f t="shared" si="254"/>
        <v>0</v>
      </c>
      <c r="H176" s="41">
        <f t="shared" si="255"/>
        <v>39</v>
      </c>
      <c r="I176" s="41">
        <f t="shared" si="256"/>
        <v>0</v>
      </c>
      <c r="J176" s="41">
        <f t="shared" si="257"/>
        <v>0</v>
      </c>
      <c r="K176" s="41">
        <f t="shared" si="258"/>
        <v>0</v>
      </c>
      <c r="L176" s="36">
        <f t="shared" si="230"/>
        <v>0</v>
      </c>
      <c r="M176" s="36">
        <f t="shared" si="231"/>
        <v>0</v>
      </c>
      <c r="N176" s="36">
        <f t="shared" si="232"/>
        <v>0</v>
      </c>
      <c r="O176" s="107">
        <f t="shared" si="267"/>
        <v>0</v>
      </c>
      <c r="P176" s="58"/>
      <c r="Q176" s="96"/>
      <c r="R176" s="58"/>
      <c r="S176" s="58"/>
      <c r="T176" s="58"/>
      <c r="U176" s="58"/>
      <c r="V176" s="58"/>
      <c r="W176" s="107">
        <f t="shared" si="268"/>
        <v>0</v>
      </c>
      <c r="X176" s="58"/>
      <c r="Y176" s="96"/>
      <c r="Z176" s="58"/>
      <c r="AA176" s="58"/>
      <c r="AB176" s="58"/>
      <c r="AC176" s="58"/>
      <c r="AD176" s="58"/>
      <c r="AE176" s="107">
        <f t="shared" si="237"/>
        <v>0</v>
      </c>
      <c r="AF176" s="58"/>
      <c r="AG176" s="96"/>
      <c r="AH176" s="58"/>
      <c r="AI176" s="58"/>
      <c r="AJ176" s="58"/>
      <c r="AK176" s="58"/>
      <c r="AL176" s="58"/>
      <c r="AM176" s="107">
        <f t="shared" si="239"/>
        <v>21</v>
      </c>
      <c r="AN176" s="58"/>
      <c r="AO176" s="96">
        <f t="shared" si="247"/>
        <v>21</v>
      </c>
      <c r="AP176" s="58"/>
      <c r="AQ176" s="58">
        <v>21</v>
      </c>
      <c r="AR176" s="58"/>
      <c r="AS176" s="58"/>
      <c r="AT176" s="58"/>
      <c r="AU176" s="107">
        <f t="shared" si="241"/>
        <v>18</v>
      </c>
      <c r="AV176" s="58"/>
      <c r="AW176" s="96">
        <f t="shared" si="248"/>
        <v>18</v>
      </c>
      <c r="AX176" s="58"/>
      <c r="AY176" s="58">
        <v>18</v>
      </c>
      <c r="AZ176" s="58"/>
      <c r="BA176" s="58"/>
      <c r="BB176" s="58"/>
      <c r="BC176" s="41">
        <f t="shared" si="259"/>
        <v>39</v>
      </c>
      <c r="BD176" s="41">
        <f t="shared" si="260"/>
        <v>0</v>
      </c>
      <c r="BE176" s="41">
        <f t="shared" si="261"/>
        <v>39</v>
      </c>
      <c r="BF176" s="41">
        <f t="shared" si="262"/>
        <v>0</v>
      </c>
      <c r="BG176" s="41">
        <f t="shared" si="263"/>
        <v>39</v>
      </c>
      <c r="BH176" s="41">
        <f t="shared" si="264"/>
        <v>0</v>
      </c>
      <c r="BI176" s="41">
        <f t="shared" si="265"/>
        <v>0</v>
      </c>
      <c r="BJ176" s="41">
        <f t="shared" si="266"/>
        <v>0</v>
      </c>
      <c r="BK176" s="107">
        <f t="shared" si="244"/>
        <v>0</v>
      </c>
      <c r="BL176" s="58"/>
      <c r="BM176" s="96">
        <f t="shared" si="250"/>
        <v>0</v>
      </c>
      <c r="BN176" s="58"/>
      <c r="BO176" s="58"/>
      <c r="BP176" s="58"/>
      <c r="BQ176" s="58"/>
      <c r="BR176" s="58"/>
      <c r="BS176" s="33"/>
      <c r="BT176" s="225"/>
    </row>
    <row r="177" spans="1:79" ht="20.100000000000001" hidden="1" customHeight="1" outlineLevel="2">
      <c r="A177" s="102" t="s">
        <v>414</v>
      </c>
      <c r="B177" s="40" t="s">
        <v>2979</v>
      </c>
      <c r="C177" s="94"/>
      <c r="D177" s="41">
        <f t="shared" si="251"/>
        <v>43</v>
      </c>
      <c r="E177" s="41">
        <f t="shared" si="252"/>
        <v>0</v>
      </c>
      <c r="F177" s="41">
        <f t="shared" si="253"/>
        <v>43</v>
      </c>
      <c r="G177" s="41">
        <f t="shared" si="254"/>
        <v>0</v>
      </c>
      <c r="H177" s="41">
        <f t="shared" si="255"/>
        <v>43</v>
      </c>
      <c r="I177" s="41">
        <f t="shared" si="256"/>
        <v>0</v>
      </c>
      <c r="J177" s="41">
        <f t="shared" si="257"/>
        <v>0</v>
      </c>
      <c r="K177" s="41">
        <f t="shared" si="258"/>
        <v>0</v>
      </c>
      <c r="L177" s="36">
        <f t="shared" si="230"/>
        <v>0</v>
      </c>
      <c r="M177" s="36">
        <f t="shared" si="231"/>
        <v>0</v>
      </c>
      <c r="N177" s="36">
        <f t="shared" si="232"/>
        <v>0</v>
      </c>
      <c r="O177" s="107">
        <f t="shared" si="267"/>
        <v>0</v>
      </c>
      <c r="P177" s="58"/>
      <c r="Q177" s="96"/>
      <c r="R177" s="58"/>
      <c r="S177" s="58"/>
      <c r="T177" s="58"/>
      <c r="U177" s="58"/>
      <c r="V177" s="58"/>
      <c r="W177" s="107">
        <f t="shared" si="268"/>
        <v>0</v>
      </c>
      <c r="X177" s="58"/>
      <c r="Y177" s="96"/>
      <c r="Z177" s="58"/>
      <c r="AA177" s="58"/>
      <c r="AB177" s="58"/>
      <c r="AC177" s="58"/>
      <c r="AD177" s="58"/>
      <c r="AE177" s="107">
        <f t="shared" si="237"/>
        <v>0</v>
      </c>
      <c r="AF177" s="58"/>
      <c r="AG177" s="96"/>
      <c r="AH177" s="58"/>
      <c r="AI177" s="58"/>
      <c r="AJ177" s="58"/>
      <c r="AK177" s="58"/>
      <c r="AL177" s="58"/>
      <c r="AM177" s="107">
        <f t="shared" si="239"/>
        <v>23</v>
      </c>
      <c r="AN177" s="58"/>
      <c r="AO177" s="96">
        <f t="shared" si="247"/>
        <v>23</v>
      </c>
      <c r="AP177" s="58"/>
      <c r="AQ177" s="58">
        <v>23</v>
      </c>
      <c r="AR177" s="58"/>
      <c r="AS177" s="58"/>
      <c r="AT177" s="58"/>
      <c r="AU177" s="107">
        <f t="shared" si="241"/>
        <v>20</v>
      </c>
      <c r="AV177" s="58"/>
      <c r="AW177" s="96">
        <f t="shared" si="248"/>
        <v>20</v>
      </c>
      <c r="AX177" s="58"/>
      <c r="AY177" s="58">
        <v>20</v>
      </c>
      <c r="AZ177" s="58"/>
      <c r="BA177" s="58"/>
      <c r="BB177" s="58"/>
      <c r="BC177" s="41">
        <f t="shared" si="259"/>
        <v>43</v>
      </c>
      <c r="BD177" s="41">
        <f t="shared" si="260"/>
        <v>0</v>
      </c>
      <c r="BE177" s="41">
        <f t="shared" si="261"/>
        <v>43</v>
      </c>
      <c r="BF177" s="41">
        <f t="shared" si="262"/>
        <v>0</v>
      </c>
      <c r="BG177" s="41">
        <f t="shared" si="263"/>
        <v>43</v>
      </c>
      <c r="BH177" s="41">
        <f t="shared" si="264"/>
        <v>0</v>
      </c>
      <c r="BI177" s="41">
        <f t="shared" si="265"/>
        <v>0</v>
      </c>
      <c r="BJ177" s="41">
        <f t="shared" si="266"/>
        <v>0</v>
      </c>
      <c r="BK177" s="107">
        <f t="shared" si="244"/>
        <v>0</v>
      </c>
      <c r="BL177" s="58"/>
      <c r="BM177" s="96">
        <f t="shared" si="250"/>
        <v>0</v>
      </c>
      <c r="BN177" s="58"/>
      <c r="BO177" s="58"/>
      <c r="BP177" s="58"/>
      <c r="BQ177" s="58"/>
      <c r="BR177" s="58"/>
      <c r="BS177" s="33"/>
      <c r="BT177" s="225"/>
    </row>
    <row r="178" spans="1:79" ht="20.100000000000001" hidden="1" customHeight="1" outlineLevel="2">
      <c r="A178" s="102" t="s">
        <v>414</v>
      </c>
      <c r="B178" s="40" t="s">
        <v>2980</v>
      </c>
      <c r="C178" s="94"/>
      <c r="D178" s="41">
        <f t="shared" si="251"/>
        <v>48</v>
      </c>
      <c r="E178" s="41">
        <f t="shared" si="252"/>
        <v>0</v>
      </c>
      <c r="F178" s="41">
        <f t="shared" si="253"/>
        <v>48</v>
      </c>
      <c r="G178" s="41">
        <f t="shared" si="254"/>
        <v>0</v>
      </c>
      <c r="H178" s="41">
        <f t="shared" si="255"/>
        <v>48</v>
      </c>
      <c r="I178" s="41">
        <f t="shared" si="256"/>
        <v>0</v>
      </c>
      <c r="J178" s="41">
        <f t="shared" si="257"/>
        <v>0</v>
      </c>
      <c r="K178" s="41">
        <f t="shared" si="258"/>
        <v>0</v>
      </c>
      <c r="L178" s="36">
        <f t="shared" si="230"/>
        <v>0</v>
      </c>
      <c r="M178" s="36">
        <f t="shared" si="231"/>
        <v>0</v>
      </c>
      <c r="N178" s="36">
        <f t="shared" si="232"/>
        <v>0</v>
      </c>
      <c r="O178" s="107">
        <f t="shared" si="267"/>
        <v>0</v>
      </c>
      <c r="P178" s="58"/>
      <c r="Q178" s="96"/>
      <c r="R178" s="58"/>
      <c r="S178" s="58"/>
      <c r="T178" s="58"/>
      <c r="U178" s="58"/>
      <c r="V178" s="58"/>
      <c r="W178" s="107">
        <f t="shared" si="268"/>
        <v>0</v>
      </c>
      <c r="X178" s="58"/>
      <c r="Y178" s="96"/>
      <c r="Z178" s="58"/>
      <c r="AA178" s="58"/>
      <c r="AB178" s="58"/>
      <c r="AC178" s="58"/>
      <c r="AD178" s="58"/>
      <c r="AE178" s="107">
        <f t="shared" si="237"/>
        <v>0</v>
      </c>
      <c r="AF178" s="58"/>
      <c r="AG178" s="96"/>
      <c r="AH178" s="58"/>
      <c r="AI178" s="58"/>
      <c r="AJ178" s="58"/>
      <c r="AK178" s="58"/>
      <c r="AL178" s="58"/>
      <c r="AM178" s="107">
        <f t="shared" si="239"/>
        <v>25</v>
      </c>
      <c r="AN178" s="58"/>
      <c r="AO178" s="96">
        <f t="shared" si="247"/>
        <v>25</v>
      </c>
      <c r="AP178" s="58"/>
      <c r="AQ178" s="58">
        <v>25</v>
      </c>
      <c r="AR178" s="58"/>
      <c r="AS178" s="58"/>
      <c r="AT178" s="58"/>
      <c r="AU178" s="107">
        <f t="shared" si="241"/>
        <v>23</v>
      </c>
      <c r="AV178" s="58"/>
      <c r="AW178" s="96">
        <f t="shared" si="248"/>
        <v>23</v>
      </c>
      <c r="AX178" s="58"/>
      <c r="AY178" s="58">
        <v>23</v>
      </c>
      <c r="AZ178" s="58"/>
      <c r="BA178" s="58"/>
      <c r="BB178" s="58"/>
      <c r="BC178" s="41">
        <f t="shared" si="259"/>
        <v>48</v>
      </c>
      <c r="BD178" s="41">
        <f t="shared" si="260"/>
        <v>0</v>
      </c>
      <c r="BE178" s="41">
        <f t="shared" si="261"/>
        <v>48</v>
      </c>
      <c r="BF178" s="41">
        <f t="shared" si="262"/>
        <v>0</v>
      </c>
      <c r="BG178" s="41">
        <f t="shared" si="263"/>
        <v>48</v>
      </c>
      <c r="BH178" s="41">
        <f t="shared" si="264"/>
        <v>0</v>
      </c>
      <c r="BI178" s="41">
        <f t="shared" si="265"/>
        <v>0</v>
      </c>
      <c r="BJ178" s="41">
        <f t="shared" si="266"/>
        <v>0</v>
      </c>
      <c r="BK178" s="107">
        <f t="shared" si="244"/>
        <v>0</v>
      </c>
      <c r="BL178" s="58"/>
      <c r="BM178" s="96">
        <f t="shared" si="250"/>
        <v>0</v>
      </c>
      <c r="BN178" s="58"/>
      <c r="BO178" s="58"/>
      <c r="BP178" s="58"/>
      <c r="BQ178" s="58"/>
      <c r="BR178" s="58"/>
      <c r="BS178" s="33"/>
      <c r="BT178" s="225"/>
    </row>
    <row r="179" spans="1:79" ht="20.100000000000001" hidden="1" customHeight="1" outlineLevel="2">
      <c r="A179" s="102" t="s">
        <v>414</v>
      </c>
      <c r="B179" s="40" t="s">
        <v>2981</v>
      </c>
      <c r="C179" s="94"/>
      <c r="D179" s="41">
        <f t="shared" si="251"/>
        <v>36</v>
      </c>
      <c r="E179" s="41">
        <f t="shared" si="252"/>
        <v>0</v>
      </c>
      <c r="F179" s="41">
        <f t="shared" si="253"/>
        <v>36</v>
      </c>
      <c r="G179" s="41">
        <f t="shared" si="254"/>
        <v>0</v>
      </c>
      <c r="H179" s="41">
        <f t="shared" si="255"/>
        <v>36</v>
      </c>
      <c r="I179" s="41">
        <f t="shared" si="256"/>
        <v>0</v>
      </c>
      <c r="J179" s="41">
        <f t="shared" si="257"/>
        <v>0</v>
      </c>
      <c r="K179" s="41">
        <f t="shared" si="258"/>
        <v>0</v>
      </c>
      <c r="L179" s="36">
        <f t="shared" si="230"/>
        <v>0</v>
      </c>
      <c r="M179" s="36">
        <f t="shared" si="231"/>
        <v>0</v>
      </c>
      <c r="N179" s="36">
        <f t="shared" si="232"/>
        <v>0</v>
      </c>
      <c r="O179" s="107">
        <f t="shared" si="267"/>
        <v>0</v>
      </c>
      <c r="P179" s="58"/>
      <c r="Q179" s="96"/>
      <c r="R179" s="58"/>
      <c r="S179" s="58"/>
      <c r="T179" s="58"/>
      <c r="U179" s="58"/>
      <c r="V179" s="58"/>
      <c r="W179" s="107">
        <f t="shared" si="268"/>
        <v>0</v>
      </c>
      <c r="X179" s="58"/>
      <c r="Y179" s="96"/>
      <c r="Z179" s="58"/>
      <c r="AA179" s="58"/>
      <c r="AB179" s="58"/>
      <c r="AC179" s="58"/>
      <c r="AD179" s="58"/>
      <c r="AE179" s="107">
        <f t="shared" si="237"/>
        <v>0</v>
      </c>
      <c r="AF179" s="58"/>
      <c r="AG179" s="96"/>
      <c r="AH179" s="58"/>
      <c r="AI179" s="58"/>
      <c r="AJ179" s="58"/>
      <c r="AK179" s="58"/>
      <c r="AL179" s="58"/>
      <c r="AM179" s="107">
        <f t="shared" si="239"/>
        <v>19</v>
      </c>
      <c r="AN179" s="58"/>
      <c r="AO179" s="96">
        <f t="shared" si="247"/>
        <v>19</v>
      </c>
      <c r="AP179" s="58"/>
      <c r="AQ179" s="58">
        <v>19</v>
      </c>
      <c r="AR179" s="58"/>
      <c r="AS179" s="58"/>
      <c r="AT179" s="58"/>
      <c r="AU179" s="107">
        <f t="shared" si="241"/>
        <v>17</v>
      </c>
      <c r="AV179" s="58"/>
      <c r="AW179" s="96">
        <f t="shared" si="248"/>
        <v>17</v>
      </c>
      <c r="AX179" s="58"/>
      <c r="AY179" s="58">
        <v>17</v>
      </c>
      <c r="AZ179" s="58"/>
      <c r="BA179" s="58"/>
      <c r="BB179" s="58"/>
      <c r="BC179" s="41">
        <f t="shared" si="259"/>
        <v>36</v>
      </c>
      <c r="BD179" s="41">
        <f t="shared" si="260"/>
        <v>0</v>
      </c>
      <c r="BE179" s="41">
        <f t="shared" si="261"/>
        <v>36</v>
      </c>
      <c r="BF179" s="41">
        <f t="shared" si="262"/>
        <v>0</v>
      </c>
      <c r="BG179" s="41">
        <f t="shared" si="263"/>
        <v>36</v>
      </c>
      <c r="BH179" s="41">
        <f t="shared" si="264"/>
        <v>0</v>
      </c>
      <c r="BI179" s="41">
        <f t="shared" si="265"/>
        <v>0</v>
      </c>
      <c r="BJ179" s="41">
        <f t="shared" si="266"/>
        <v>0</v>
      </c>
      <c r="BK179" s="107">
        <f t="shared" si="244"/>
        <v>0</v>
      </c>
      <c r="BL179" s="58"/>
      <c r="BM179" s="96">
        <f t="shared" si="250"/>
        <v>0</v>
      </c>
      <c r="BN179" s="58"/>
      <c r="BO179" s="58"/>
      <c r="BP179" s="58"/>
      <c r="BQ179" s="58"/>
      <c r="BR179" s="58"/>
      <c r="BS179" s="33"/>
      <c r="BT179" s="225"/>
    </row>
    <row r="180" spans="1:79" ht="20.100000000000001" hidden="1" customHeight="1" outlineLevel="2">
      <c r="A180" s="105" t="s">
        <v>414</v>
      </c>
      <c r="B180" s="40" t="s">
        <v>2982</v>
      </c>
      <c r="C180" s="94"/>
      <c r="D180" s="41">
        <f t="shared" si="251"/>
        <v>39</v>
      </c>
      <c r="E180" s="41">
        <f t="shared" si="252"/>
        <v>0</v>
      </c>
      <c r="F180" s="41">
        <f t="shared" si="253"/>
        <v>39</v>
      </c>
      <c r="G180" s="41">
        <f t="shared" si="254"/>
        <v>0</v>
      </c>
      <c r="H180" s="41">
        <f t="shared" si="255"/>
        <v>39</v>
      </c>
      <c r="I180" s="41">
        <f t="shared" si="256"/>
        <v>0</v>
      </c>
      <c r="J180" s="41">
        <f t="shared" si="257"/>
        <v>0</v>
      </c>
      <c r="K180" s="41">
        <f t="shared" si="258"/>
        <v>0</v>
      </c>
      <c r="L180" s="36">
        <f t="shared" si="230"/>
        <v>0</v>
      </c>
      <c r="M180" s="36">
        <f t="shared" si="231"/>
        <v>0</v>
      </c>
      <c r="N180" s="36">
        <f t="shared" si="232"/>
        <v>0</v>
      </c>
      <c r="O180" s="107">
        <f t="shared" si="267"/>
        <v>0</v>
      </c>
      <c r="P180" s="96"/>
      <c r="Q180" s="96"/>
      <c r="R180" s="98"/>
      <c r="S180" s="98"/>
      <c r="T180" s="96"/>
      <c r="U180" s="96"/>
      <c r="V180" s="96"/>
      <c r="W180" s="107">
        <f t="shared" si="268"/>
        <v>0</v>
      </c>
      <c r="X180" s="96"/>
      <c r="Y180" s="96"/>
      <c r="Z180" s="98"/>
      <c r="AA180" s="98"/>
      <c r="AB180" s="96"/>
      <c r="AC180" s="96"/>
      <c r="AD180" s="96"/>
      <c r="AE180" s="107">
        <f t="shared" si="237"/>
        <v>0</v>
      </c>
      <c r="AF180" s="96"/>
      <c r="AG180" s="96"/>
      <c r="AH180" s="98"/>
      <c r="AI180" s="98"/>
      <c r="AJ180" s="96"/>
      <c r="AK180" s="96"/>
      <c r="AL180" s="96"/>
      <c r="AM180" s="107">
        <f t="shared" si="239"/>
        <v>21</v>
      </c>
      <c r="AN180" s="96"/>
      <c r="AO180" s="96">
        <f t="shared" si="247"/>
        <v>21</v>
      </c>
      <c r="AP180" s="98"/>
      <c r="AQ180" s="98">
        <v>21</v>
      </c>
      <c r="AR180" s="96"/>
      <c r="AS180" s="96"/>
      <c r="AT180" s="96"/>
      <c r="AU180" s="107">
        <f t="shared" si="241"/>
        <v>18</v>
      </c>
      <c r="AV180" s="96"/>
      <c r="AW180" s="96">
        <f t="shared" si="248"/>
        <v>18</v>
      </c>
      <c r="AX180" s="98"/>
      <c r="AY180" s="98">
        <v>18</v>
      </c>
      <c r="AZ180" s="96"/>
      <c r="BA180" s="96"/>
      <c r="BB180" s="96"/>
      <c r="BC180" s="41">
        <f t="shared" si="259"/>
        <v>39</v>
      </c>
      <c r="BD180" s="41">
        <f t="shared" si="260"/>
        <v>0</v>
      </c>
      <c r="BE180" s="41">
        <f t="shared" si="261"/>
        <v>39</v>
      </c>
      <c r="BF180" s="41">
        <f t="shared" si="262"/>
        <v>0</v>
      </c>
      <c r="BG180" s="41">
        <f t="shared" si="263"/>
        <v>39</v>
      </c>
      <c r="BH180" s="41">
        <f t="shared" si="264"/>
        <v>0</v>
      </c>
      <c r="BI180" s="41">
        <f t="shared" si="265"/>
        <v>0</v>
      </c>
      <c r="BJ180" s="41">
        <f t="shared" si="266"/>
        <v>0</v>
      </c>
      <c r="BK180" s="107">
        <f t="shared" si="244"/>
        <v>0</v>
      </c>
      <c r="BL180" s="96"/>
      <c r="BM180" s="96">
        <f t="shared" si="250"/>
        <v>0</v>
      </c>
      <c r="BN180" s="98"/>
      <c r="BO180" s="98"/>
      <c r="BP180" s="96"/>
      <c r="BQ180" s="96"/>
      <c r="BR180" s="96"/>
      <c r="BS180" s="48"/>
      <c r="BT180" s="222"/>
    </row>
    <row r="181" spans="1:79" ht="20.100000000000001" hidden="1" customHeight="1" outlineLevel="2">
      <c r="A181" s="105" t="s">
        <v>414</v>
      </c>
      <c r="B181" s="40" t="s">
        <v>2983</v>
      </c>
      <c r="C181" s="94"/>
      <c r="D181" s="41">
        <f t="shared" si="251"/>
        <v>39</v>
      </c>
      <c r="E181" s="41">
        <f t="shared" si="252"/>
        <v>0</v>
      </c>
      <c r="F181" s="41">
        <f t="shared" si="253"/>
        <v>39</v>
      </c>
      <c r="G181" s="41">
        <f t="shared" si="254"/>
        <v>0</v>
      </c>
      <c r="H181" s="41">
        <f t="shared" si="255"/>
        <v>39</v>
      </c>
      <c r="I181" s="41">
        <f t="shared" si="256"/>
        <v>0</v>
      </c>
      <c r="J181" s="41">
        <f t="shared" si="257"/>
        <v>0</v>
      </c>
      <c r="K181" s="41">
        <f t="shared" si="258"/>
        <v>0</v>
      </c>
      <c r="L181" s="36">
        <f t="shared" si="230"/>
        <v>0</v>
      </c>
      <c r="M181" s="36">
        <f t="shared" si="231"/>
        <v>0</v>
      </c>
      <c r="N181" s="36">
        <f t="shared" si="232"/>
        <v>0</v>
      </c>
      <c r="O181" s="107">
        <f t="shared" si="267"/>
        <v>0</v>
      </c>
      <c r="P181" s="96"/>
      <c r="Q181" s="96"/>
      <c r="R181" s="98"/>
      <c r="S181" s="98"/>
      <c r="T181" s="96"/>
      <c r="U181" s="96"/>
      <c r="V181" s="96"/>
      <c r="W181" s="107">
        <f t="shared" si="268"/>
        <v>0</v>
      </c>
      <c r="X181" s="96"/>
      <c r="Y181" s="96"/>
      <c r="Z181" s="98"/>
      <c r="AA181" s="98"/>
      <c r="AB181" s="96"/>
      <c r="AC181" s="96"/>
      <c r="AD181" s="96"/>
      <c r="AE181" s="107">
        <f t="shared" si="237"/>
        <v>0</v>
      </c>
      <c r="AF181" s="96"/>
      <c r="AG181" s="96"/>
      <c r="AH181" s="98"/>
      <c r="AI181" s="98"/>
      <c r="AJ181" s="96"/>
      <c r="AK181" s="96"/>
      <c r="AL181" s="96"/>
      <c r="AM181" s="107">
        <f t="shared" si="239"/>
        <v>21</v>
      </c>
      <c r="AN181" s="96"/>
      <c r="AO181" s="96">
        <f t="shared" si="247"/>
        <v>21</v>
      </c>
      <c r="AP181" s="98"/>
      <c r="AQ181" s="98">
        <v>21</v>
      </c>
      <c r="AR181" s="96"/>
      <c r="AS181" s="96"/>
      <c r="AT181" s="96"/>
      <c r="AU181" s="107">
        <f t="shared" si="241"/>
        <v>18</v>
      </c>
      <c r="AV181" s="96"/>
      <c r="AW181" s="96">
        <f t="shared" si="248"/>
        <v>18</v>
      </c>
      <c r="AX181" s="98"/>
      <c r="AY181" s="98">
        <v>18</v>
      </c>
      <c r="AZ181" s="96"/>
      <c r="BA181" s="96"/>
      <c r="BB181" s="96"/>
      <c r="BC181" s="41">
        <f t="shared" si="259"/>
        <v>39</v>
      </c>
      <c r="BD181" s="41">
        <f t="shared" si="260"/>
        <v>0</v>
      </c>
      <c r="BE181" s="41">
        <f t="shared" si="261"/>
        <v>39</v>
      </c>
      <c r="BF181" s="41">
        <f t="shared" si="262"/>
        <v>0</v>
      </c>
      <c r="BG181" s="41">
        <f t="shared" si="263"/>
        <v>39</v>
      </c>
      <c r="BH181" s="41">
        <f t="shared" si="264"/>
        <v>0</v>
      </c>
      <c r="BI181" s="41">
        <f t="shared" si="265"/>
        <v>0</v>
      </c>
      <c r="BJ181" s="41">
        <f t="shared" si="266"/>
        <v>0</v>
      </c>
      <c r="BK181" s="107">
        <f t="shared" si="244"/>
        <v>0</v>
      </c>
      <c r="BL181" s="96"/>
      <c r="BM181" s="96">
        <f t="shared" si="250"/>
        <v>0</v>
      </c>
      <c r="BN181" s="98"/>
      <c r="BO181" s="98"/>
      <c r="BP181" s="96"/>
      <c r="BQ181" s="96"/>
      <c r="BR181" s="96"/>
      <c r="BS181" s="48"/>
      <c r="BT181" s="222"/>
    </row>
    <row r="182" spans="1:79" ht="20.100000000000001" hidden="1" customHeight="1" outlineLevel="2">
      <c r="A182" s="105" t="s">
        <v>414</v>
      </c>
      <c r="B182" s="40" t="s">
        <v>666</v>
      </c>
      <c r="C182" s="94"/>
      <c r="D182" s="41">
        <f t="shared" si="251"/>
        <v>48</v>
      </c>
      <c r="E182" s="41">
        <f t="shared" si="252"/>
        <v>0</v>
      </c>
      <c r="F182" s="41">
        <f t="shared" si="253"/>
        <v>48</v>
      </c>
      <c r="G182" s="41">
        <f t="shared" si="254"/>
        <v>0</v>
      </c>
      <c r="H182" s="41">
        <f t="shared" si="255"/>
        <v>48</v>
      </c>
      <c r="I182" s="41">
        <f t="shared" si="256"/>
        <v>0</v>
      </c>
      <c r="J182" s="41">
        <f t="shared" si="257"/>
        <v>0</v>
      </c>
      <c r="K182" s="41">
        <f t="shared" si="258"/>
        <v>0</v>
      </c>
      <c r="L182" s="36">
        <f t="shared" si="230"/>
        <v>0</v>
      </c>
      <c r="M182" s="36">
        <f t="shared" si="231"/>
        <v>0</v>
      </c>
      <c r="N182" s="36">
        <f t="shared" si="232"/>
        <v>0</v>
      </c>
      <c r="O182" s="107">
        <f t="shared" si="267"/>
        <v>0</v>
      </c>
      <c r="P182" s="96"/>
      <c r="Q182" s="96"/>
      <c r="R182" s="98"/>
      <c r="S182" s="98"/>
      <c r="T182" s="96"/>
      <c r="U182" s="96"/>
      <c r="V182" s="96"/>
      <c r="W182" s="107">
        <f t="shared" si="268"/>
        <v>0</v>
      </c>
      <c r="X182" s="96"/>
      <c r="Y182" s="96"/>
      <c r="Z182" s="98"/>
      <c r="AA182" s="98"/>
      <c r="AB182" s="96"/>
      <c r="AC182" s="96"/>
      <c r="AD182" s="96"/>
      <c r="AE182" s="107">
        <f t="shared" si="237"/>
        <v>0</v>
      </c>
      <c r="AF182" s="96"/>
      <c r="AG182" s="96"/>
      <c r="AH182" s="98"/>
      <c r="AI182" s="98"/>
      <c r="AJ182" s="96"/>
      <c r="AK182" s="96"/>
      <c r="AL182" s="96"/>
      <c r="AM182" s="107">
        <f t="shared" si="239"/>
        <v>25</v>
      </c>
      <c r="AN182" s="96"/>
      <c r="AO182" s="96">
        <f t="shared" si="247"/>
        <v>25</v>
      </c>
      <c r="AP182" s="98"/>
      <c r="AQ182" s="98">
        <v>25</v>
      </c>
      <c r="AR182" s="96"/>
      <c r="AS182" s="96"/>
      <c r="AT182" s="96"/>
      <c r="AU182" s="107">
        <f t="shared" si="241"/>
        <v>23</v>
      </c>
      <c r="AV182" s="96"/>
      <c r="AW182" s="96">
        <f t="shared" si="248"/>
        <v>23</v>
      </c>
      <c r="AX182" s="98"/>
      <c r="AY182" s="98">
        <v>23</v>
      </c>
      <c r="AZ182" s="96"/>
      <c r="BA182" s="96"/>
      <c r="BB182" s="96"/>
      <c r="BC182" s="41">
        <f t="shared" si="259"/>
        <v>48</v>
      </c>
      <c r="BD182" s="41">
        <f t="shared" si="260"/>
        <v>0</v>
      </c>
      <c r="BE182" s="41">
        <f t="shared" si="261"/>
        <v>48</v>
      </c>
      <c r="BF182" s="41">
        <f t="shared" si="262"/>
        <v>0</v>
      </c>
      <c r="BG182" s="41">
        <f t="shared" si="263"/>
        <v>48</v>
      </c>
      <c r="BH182" s="41">
        <f t="shared" si="264"/>
        <v>0</v>
      </c>
      <c r="BI182" s="41">
        <f t="shared" si="265"/>
        <v>0</v>
      </c>
      <c r="BJ182" s="41">
        <f t="shared" si="266"/>
        <v>0</v>
      </c>
      <c r="BK182" s="107">
        <f t="shared" si="244"/>
        <v>0</v>
      </c>
      <c r="BL182" s="96"/>
      <c r="BM182" s="96">
        <f t="shared" si="250"/>
        <v>0</v>
      </c>
      <c r="BN182" s="98"/>
      <c r="BO182" s="98"/>
      <c r="BP182" s="96"/>
      <c r="BQ182" s="96"/>
      <c r="BR182" s="96"/>
      <c r="BS182" s="48"/>
      <c r="BT182" s="222"/>
    </row>
    <row r="183" spans="1:79" ht="20.100000000000001" hidden="1" customHeight="1" outlineLevel="2">
      <c r="A183" s="105" t="s">
        <v>414</v>
      </c>
      <c r="B183" s="40" t="s">
        <v>1628</v>
      </c>
      <c r="C183" s="94"/>
      <c r="D183" s="41">
        <f t="shared" si="251"/>
        <v>48</v>
      </c>
      <c r="E183" s="41">
        <f t="shared" si="252"/>
        <v>0</v>
      </c>
      <c r="F183" s="41">
        <f t="shared" si="253"/>
        <v>48</v>
      </c>
      <c r="G183" s="41">
        <f t="shared" si="254"/>
        <v>0</v>
      </c>
      <c r="H183" s="41">
        <f t="shared" si="255"/>
        <v>48</v>
      </c>
      <c r="I183" s="41">
        <f t="shared" si="256"/>
        <v>0</v>
      </c>
      <c r="J183" s="41">
        <f t="shared" si="257"/>
        <v>0</v>
      </c>
      <c r="K183" s="41">
        <f t="shared" si="258"/>
        <v>0</v>
      </c>
      <c r="L183" s="36">
        <f t="shared" si="230"/>
        <v>0</v>
      </c>
      <c r="M183" s="36">
        <f t="shared" si="231"/>
        <v>0</v>
      </c>
      <c r="N183" s="36">
        <f t="shared" si="232"/>
        <v>0</v>
      </c>
      <c r="O183" s="107">
        <f t="shared" si="267"/>
        <v>0</v>
      </c>
      <c r="P183" s="96"/>
      <c r="Q183" s="96"/>
      <c r="R183" s="98"/>
      <c r="S183" s="98"/>
      <c r="T183" s="96"/>
      <c r="U183" s="96"/>
      <c r="V183" s="96"/>
      <c r="W183" s="107">
        <f t="shared" si="268"/>
        <v>0</v>
      </c>
      <c r="X183" s="96"/>
      <c r="Y183" s="96"/>
      <c r="Z183" s="98"/>
      <c r="AA183" s="98"/>
      <c r="AB183" s="96"/>
      <c r="AC183" s="96"/>
      <c r="AD183" s="96"/>
      <c r="AE183" s="107">
        <f t="shared" si="237"/>
        <v>0</v>
      </c>
      <c r="AF183" s="96"/>
      <c r="AG183" s="96"/>
      <c r="AH183" s="98"/>
      <c r="AI183" s="98"/>
      <c r="AJ183" s="96"/>
      <c r="AK183" s="96"/>
      <c r="AL183" s="96"/>
      <c r="AM183" s="107">
        <f t="shared" si="239"/>
        <v>25</v>
      </c>
      <c r="AN183" s="96"/>
      <c r="AO183" s="96">
        <f t="shared" si="247"/>
        <v>25</v>
      </c>
      <c r="AP183" s="98"/>
      <c r="AQ183" s="98">
        <v>25</v>
      </c>
      <c r="AR183" s="96"/>
      <c r="AS183" s="96"/>
      <c r="AT183" s="96"/>
      <c r="AU183" s="107">
        <f t="shared" si="241"/>
        <v>23</v>
      </c>
      <c r="AV183" s="96"/>
      <c r="AW183" s="96">
        <f t="shared" si="248"/>
        <v>23</v>
      </c>
      <c r="AX183" s="98"/>
      <c r="AY183" s="98">
        <v>23</v>
      </c>
      <c r="AZ183" s="96"/>
      <c r="BA183" s="96"/>
      <c r="BB183" s="96"/>
      <c r="BC183" s="41">
        <f t="shared" si="259"/>
        <v>48</v>
      </c>
      <c r="BD183" s="41">
        <f t="shared" si="260"/>
        <v>0</v>
      </c>
      <c r="BE183" s="41">
        <f t="shared" si="261"/>
        <v>48</v>
      </c>
      <c r="BF183" s="41">
        <f t="shared" si="262"/>
        <v>0</v>
      </c>
      <c r="BG183" s="41">
        <f t="shared" si="263"/>
        <v>48</v>
      </c>
      <c r="BH183" s="41">
        <f t="shared" si="264"/>
        <v>0</v>
      </c>
      <c r="BI183" s="41">
        <f t="shared" si="265"/>
        <v>0</v>
      </c>
      <c r="BJ183" s="41">
        <f t="shared" si="266"/>
        <v>0</v>
      </c>
      <c r="BK183" s="107">
        <f t="shared" si="244"/>
        <v>0</v>
      </c>
      <c r="BL183" s="96"/>
      <c r="BM183" s="96">
        <f t="shared" si="250"/>
        <v>0</v>
      </c>
      <c r="BN183" s="98"/>
      <c r="BO183" s="98"/>
      <c r="BP183" s="96"/>
      <c r="BQ183" s="96"/>
      <c r="BR183" s="96"/>
      <c r="BS183" s="48"/>
      <c r="BT183" s="222"/>
    </row>
    <row r="184" spans="1:79" ht="20.100000000000001" hidden="1" customHeight="1" outlineLevel="1">
      <c r="A184" s="105" t="s">
        <v>222</v>
      </c>
      <c r="B184" s="40" t="s">
        <v>89</v>
      </c>
      <c r="C184" s="39">
        <v>3</v>
      </c>
      <c r="D184" s="41">
        <f t="shared" si="251"/>
        <v>392</v>
      </c>
      <c r="E184" s="41">
        <f t="shared" si="252"/>
        <v>0</v>
      </c>
      <c r="F184" s="41">
        <f t="shared" si="253"/>
        <v>392</v>
      </c>
      <c r="G184" s="41">
        <f t="shared" si="254"/>
        <v>0</v>
      </c>
      <c r="H184" s="41">
        <f t="shared" si="255"/>
        <v>142</v>
      </c>
      <c r="I184" s="41">
        <f t="shared" si="256"/>
        <v>0</v>
      </c>
      <c r="J184" s="41">
        <f t="shared" si="257"/>
        <v>0</v>
      </c>
      <c r="K184" s="41">
        <f t="shared" si="258"/>
        <v>250</v>
      </c>
      <c r="L184" s="36">
        <f t="shared" si="230"/>
        <v>250</v>
      </c>
      <c r="M184" s="36">
        <f t="shared" si="231"/>
        <v>0</v>
      </c>
      <c r="N184" s="36">
        <f t="shared" si="232"/>
        <v>250</v>
      </c>
      <c r="O184" s="107">
        <f t="shared" si="267"/>
        <v>250</v>
      </c>
      <c r="P184" s="96"/>
      <c r="Q184" s="96">
        <f>SUM(R184:V184)</f>
        <v>250</v>
      </c>
      <c r="R184" s="98"/>
      <c r="S184" s="98">
        <f>SUM(S185:S187)</f>
        <v>0</v>
      </c>
      <c r="T184" s="96"/>
      <c r="U184" s="96"/>
      <c r="V184" s="96">
        <v>250</v>
      </c>
      <c r="W184" s="107">
        <f t="shared" si="268"/>
        <v>250</v>
      </c>
      <c r="X184" s="96"/>
      <c r="Y184" s="96">
        <f>SUM(Z184:AD184)</f>
        <v>250</v>
      </c>
      <c r="Z184" s="98"/>
      <c r="AA184" s="98">
        <f>SUM(AA185:AA187)</f>
        <v>0</v>
      </c>
      <c r="AB184" s="96"/>
      <c r="AC184" s="96"/>
      <c r="AD184" s="96">
        <v>250</v>
      </c>
      <c r="AE184" s="107"/>
      <c r="AF184" s="96"/>
      <c r="AG184" s="96"/>
      <c r="AH184" s="98"/>
      <c r="AI184" s="98"/>
      <c r="AJ184" s="96"/>
      <c r="AK184" s="96"/>
      <c r="AL184" s="96"/>
      <c r="AM184" s="107">
        <f t="shared" si="239"/>
        <v>74</v>
      </c>
      <c r="AN184" s="96"/>
      <c r="AO184" s="96">
        <f t="shared" si="247"/>
        <v>74</v>
      </c>
      <c r="AP184" s="98"/>
      <c r="AQ184" s="98">
        <f>SUM(AQ185:AQ187)</f>
        <v>74</v>
      </c>
      <c r="AR184" s="96"/>
      <c r="AS184" s="96"/>
      <c r="AT184" s="96"/>
      <c r="AU184" s="107">
        <f t="shared" si="241"/>
        <v>68</v>
      </c>
      <c r="AV184" s="96"/>
      <c r="AW184" s="96">
        <f t="shared" si="248"/>
        <v>68</v>
      </c>
      <c r="AX184" s="98"/>
      <c r="AY184" s="98">
        <f>SUM(AY185:AY187)</f>
        <v>68</v>
      </c>
      <c r="AZ184" s="96"/>
      <c r="BA184" s="96"/>
      <c r="BB184" s="96"/>
      <c r="BC184" s="41">
        <f t="shared" si="259"/>
        <v>392</v>
      </c>
      <c r="BD184" s="41">
        <f t="shared" si="260"/>
        <v>0</v>
      </c>
      <c r="BE184" s="41">
        <f t="shared" si="261"/>
        <v>392</v>
      </c>
      <c r="BF184" s="41">
        <f t="shared" si="262"/>
        <v>0</v>
      </c>
      <c r="BG184" s="41">
        <f t="shared" si="263"/>
        <v>142</v>
      </c>
      <c r="BH184" s="41">
        <f t="shared" si="264"/>
        <v>0</v>
      </c>
      <c r="BI184" s="41">
        <f t="shared" si="265"/>
        <v>0</v>
      </c>
      <c r="BJ184" s="41">
        <f t="shared" si="266"/>
        <v>250</v>
      </c>
      <c r="BK184" s="107">
        <f t="shared" si="244"/>
        <v>0</v>
      </c>
      <c r="BL184" s="96"/>
      <c r="BM184" s="96">
        <f t="shared" si="250"/>
        <v>0</v>
      </c>
      <c r="BN184" s="98"/>
      <c r="BO184" s="98"/>
      <c r="BP184" s="96"/>
      <c r="BQ184" s="96"/>
      <c r="BR184" s="96"/>
      <c r="BS184" s="48"/>
      <c r="BT184" s="222"/>
    </row>
    <row r="185" spans="1:79" ht="20.100000000000001" hidden="1" customHeight="1" outlineLevel="2">
      <c r="A185" s="105" t="s">
        <v>414</v>
      </c>
      <c r="B185" s="40" t="s">
        <v>927</v>
      </c>
      <c r="C185" s="37"/>
      <c r="D185" s="41">
        <f t="shared" si="251"/>
        <v>48</v>
      </c>
      <c r="E185" s="41">
        <f t="shared" si="252"/>
        <v>0</v>
      </c>
      <c r="F185" s="41">
        <f t="shared" si="253"/>
        <v>48</v>
      </c>
      <c r="G185" s="41">
        <f t="shared" si="254"/>
        <v>0</v>
      </c>
      <c r="H185" s="41">
        <f t="shared" si="255"/>
        <v>48</v>
      </c>
      <c r="I185" s="41">
        <f t="shared" si="256"/>
        <v>0</v>
      </c>
      <c r="J185" s="41">
        <f t="shared" si="257"/>
        <v>0</v>
      </c>
      <c r="K185" s="41">
        <f t="shared" si="258"/>
        <v>0</v>
      </c>
      <c r="L185" s="36">
        <f t="shared" si="230"/>
        <v>0</v>
      </c>
      <c r="M185" s="36">
        <f t="shared" si="231"/>
        <v>0</v>
      </c>
      <c r="N185" s="36">
        <f t="shared" si="232"/>
        <v>0</v>
      </c>
      <c r="O185" s="107">
        <f t="shared" si="267"/>
        <v>0</v>
      </c>
      <c r="P185" s="96"/>
      <c r="Q185" s="96"/>
      <c r="R185" s="98"/>
      <c r="S185" s="98"/>
      <c r="T185" s="96"/>
      <c r="U185" s="96"/>
      <c r="V185" s="96"/>
      <c r="W185" s="107">
        <f t="shared" si="268"/>
        <v>0</v>
      </c>
      <c r="X185" s="96"/>
      <c r="Y185" s="96"/>
      <c r="Z185" s="98"/>
      <c r="AA185" s="98"/>
      <c r="AB185" s="96"/>
      <c r="AC185" s="96"/>
      <c r="AD185" s="96"/>
      <c r="AE185" s="107"/>
      <c r="AF185" s="96"/>
      <c r="AG185" s="96"/>
      <c r="AH185" s="98"/>
      <c r="AI185" s="98"/>
      <c r="AJ185" s="96"/>
      <c r="AK185" s="96"/>
      <c r="AL185" s="96"/>
      <c r="AM185" s="107">
        <f t="shared" si="239"/>
        <v>25</v>
      </c>
      <c r="AN185" s="96"/>
      <c r="AO185" s="96">
        <f t="shared" si="247"/>
        <v>25</v>
      </c>
      <c r="AP185" s="98"/>
      <c r="AQ185" s="98">
        <v>25</v>
      </c>
      <c r="AR185" s="96"/>
      <c r="AS185" s="96"/>
      <c r="AT185" s="96"/>
      <c r="AU185" s="107">
        <f t="shared" si="241"/>
        <v>23</v>
      </c>
      <c r="AV185" s="96"/>
      <c r="AW185" s="96">
        <f t="shared" si="248"/>
        <v>23</v>
      </c>
      <c r="AX185" s="98"/>
      <c r="AY185" s="98">
        <v>23</v>
      </c>
      <c r="AZ185" s="96"/>
      <c r="BA185" s="96"/>
      <c r="BB185" s="96"/>
      <c r="BC185" s="41">
        <f t="shared" si="259"/>
        <v>48</v>
      </c>
      <c r="BD185" s="41">
        <f t="shared" si="260"/>
        <v>0</v>
      </c>
      <c r="BE185" s="41">
        <f t="shared" si="261"/>
        <v>48</v>
      </c>
      <c r="BF185" s="41">
        <f t="shared" si="262"/>
        <v>0</v>
      </c>
      <c r="BG185" s="41">
        <f t="shared" si="263"/>
        <v>48</v>
      </c>
      <c r="BH185" s="41">
        <f t="shared" si="264"/>
        <v>0</v>
      </c>
      <c r="BI185" s="41">
        <f t="shared" si="265"/>
        <v>0</v>
      </c>
      <c r="BJ185" s="41">
        <f t="shared" si="266"/>
        <v>0</v>
      </c>
      <c r="BK185" s="107">
        <f t="shared" si="244"/>
        <v>0</v>
      </c>
      <c r="BL185" s="96"/>
      <c r="BM185" s="96">
        <f t="shared" si="250"/>
        <v>0</v>
      </c>
      <c r="BN185" s="98"/>
      <c r="BO185" s="98"/>
      <c r="BP185" s="96"/>
      <c r="BQ185" s="96"/>
      <c r="BR185" s="96"/>
      <c r="BS185" s="48"/>
      <c r="BT185" s="222"/>
    </row>
    <row r="186" spans="1:79" ht="20.100000000000001" hidden="1" customHeight="1" outlineLevel="2">
      <c r="A186" s="105" t="s">
        <v>414</v>
      </c>
      <c r="B186" s="40" t="s">
        <v>1393</v>
      </c>
      <c r="C186" s="100"/>
      <c r="D186" s="41">
        <f t="shared" si="251"/>
        <v>46</v>
      </c>
      <c r="E186" s="41">
        <f t="shared" si="252"/>
        <v>0</v>
      </c>
      <c r="F186" s="41">
        <f t="shared" si="253"/>
        <v>46</v>
      </c>
      <c r="G186" s="41">
        <f t="shared" si="254"/>
        <v>0</v>
      </c>
      <c r="H186" s="41">
        <f t="shared" si="255"/>
        <v>46</v>
      </c>
      <c r="I186" s="41">
        <f t="shared" si="256"/>
        <v>0</v>
      </c>
      <c r="J186" s="41">
        <f t="shared" si="257"/>
        <v>0</v>
      </c>
      <c r="K186" s="41">
        <f t="shared" si="258"/>
        <v>0</v>
      </c>
      <c r="L186" s="36">
        <f t="shared" si="230"/>
        <v>0</v>
      </c>
      <c r="M186" s="36">
        <f t="shared" si="231"/>
        <v>0</v>
      </c>
      <c r="N186" s="36">
        <f t="shared" si="232"/>
        <v>0</v>
      </c>
      <c r="O186" s="107">
        <f t="shared" si="267"/>
        <v>0</v>
      </c>
      <c r="P186" s="96"/>
      <c r="Q186" s="96"/>
      <c r="R186" s="98"/>
      <c r="S186" s="98"/>
      <c r="T186" s="96"/>
      <c r="U186" s="96"/>
      <c r="V186" s="96"/>
      <c r="W186" s="107">
        <f t="shared" si="268"/>
        <v>0</v>
      </c>
      <c r="X186" s="96"/>
      <c r="Y186" s="96"/>
      <c r="Z186" s="98"/>
      <c r="AA186" s="98"/>
      <c r="AB186" s="96"/>
      <c r="AC186" s="96"/>
      <c r="AD186" s="96"/>
      <c r="AE186" s="107"/>
      <c r="AF186" s="96"/>
      <c r="AG186" s="96"/>
      <c r="AH186" s="98"/>
      <c r="AI186" s="98"/>
      <c r="AJ186" s="96"/>
      <c r="AK186" s="96"/>
      <c r="AL186" s="96"/>
      <c r="AM186" s="107">
        <f t="shared" si="239"/>
        <v>24</v>
      </c>
      <c r="AN186" s="96"/>
      <c r="AO186" s="96">
        <f t="shared" si="247"/>
        <v>24</v>
      </c>
      <c r="AP186" s="98"/>
      <c r="AQ186" s="98">
        <v>24</v>
      </c>
      <c r="AR186" s="96"/>
      <c r="AS186" s="96"/>
      <c r="AT186" s="96"/>
      <c r="AU186" s="107">
        <f t="shared" si="241"/>
        <v>22</v>
      </c>
      <c r="AV186" s="96"/>
      <c r="AW186" s="96">
        <f t="shared" si="248"/>
        <v>22</v>
      </c>
      <c r="AX186" s="98"/>
      <c r="AY186" s="98">
        <v>22</v>
      </c>
      <c r="AZ186" s="96"/>
      <c r="BA186" s="96"/>
      <c r="BB186" s="96"/>
      <c r="BC186" s="41">
        <f t="shared" si="259"/>
        <v>46</v>
      </c>
      <c r="BD186" s="41">
        <f t="shared" si="260"/>
        <v>0</v>
      </c>
      <c r="BE186" s="41">
        <f t="shared" si="261"/>
        <v>46</v>
      </c>
      <c r="BF186" s="41">
        <f t="shared" si="262"/>
        <v>0</v>
      </c>
      <c r="BG186" s="41">
        <f t="shared" si="263"/>
        <v>46</v>
      </c>
      <c r="BH186" s="41">
        <f t="shared" si="264"/>
        <v>0</v>
      </c>
      <c r="BI186" s="41">
        <f t="shared" si="265"/>
        <v>0</v>
      </c>
      <c r="BJ186" s="41">
        <f t="shared" si="266"/>
        <v>0</v>
      </c>
      <c r="BK186" s="107">
        <f t="shared" si="244"/>
        <v>0</v>
      </c>
      <c r="BL186" s="96"/>
      <c r="BM186" s="96">
        <f t="shared" si="250"/>
        <v>0</v>
      </c>
      <c r="BN186" s="98"/>
      <c r="BO186" s="98"/>
      <c r="BP186" s="96"/>
      <c r="BQ186" s="96"/>
      <c r="BR186" s="96"/>
      <c r="BS186" s="48"/>
      <c r="BT186" s="222"/>
    </row>
    <row r="187" spans="1:79" ht="20.100000000000001" hidden="1" customHeight="1" outlineLevel="2">
      <c r="A187" s="105" t="s">
        <v>414</v>
      </c>
      <c r="B187" s="40" t="s">
        <v>879</v>
      </c>
      <c r="C187" s="100"/>
      <c r="D187" s="41">
        <f t="shared" si="251"/>
        <v>48</v>
      </c>
      <c r="E187" s="41">
        <f t="shared" si="252"/>
        <v>0</v>
      </c>
      <c r="F187" s="41">
        <f t="shared" si="253"/>
        <v>48</v>
      </c>
      <c r="G187" s="41">
        <f t="shared" si="254"/>
        <v>0</v>
      </c>
      <c r="H187" s="41">
        <f t="shared" si="255"/>
        <v>48</v>
      </c>
      <c r="I187" s="41">
        <f t="shared" si="256"/>
        <v>0</v>
      </c>
      <c r="J187" s="41">
        <f t="shared" si="257"/>
        <v>0</v>
      </c>
      <c r="K187" s="41">
        <f t="shared" si="258"/>
        <v>0</v>
      </c>
      <c r="L187" s="36">
        <f t="shared" si="230"/>
        <v>0</v>
      </c>
      <c r="M187" s="36">
        <f t="shared" si="231"/>
        <v>0</v>
      </c>
      <c r="N187" s="36">
        <f t="shared" si="232"/>
        <v>0</v>
      </c>
      <c r="O187" s="107">
        <f t="shared" si="267"/>
        <v>0</v>
      </c>
      <c r="P187" s="96"/>
      <c r="Q187" s="96"/>
      <c r="R187" s="98"/>
      <c r="S187" s="98"/>
      <c r="T187" s="96"/>
      <c r="U187" s="96"/>
      <c r="V187" s="96"/>
      <c r="W187" s="107">
        <f t="shared" si="268"/>
        <v>0</v>
      </c>
      <c r="X187" s="96"/>
      <c r="Y187" s="96"/>
      <c r="Z187" s="98"/>
      <c r="AA187" s="98"/>
      <c r="AB187" s="96"/>
      <c r="AC187" s="96"/>
      <c r="AD187" s="96"/>
      <c r="AE187" s="107"/>
      <c r="AF187" s="96"/>
      <c r="AG187" s="96"/>
      <c r="AH187" s="98"/>
      <c r="AI187" s="98"/>
      <c r="AJ187" s="96"/>
      <c r="AK187" s="96"/>
      <c r="AL187" s="96"/>
      <c r="AM187" s="107">
        <f t="shared" si="239"/>
        <v>25</v>
      </c>
      <c r="AN187" s="96"/>
      <c r="AO187" s="96">
        <f t="shared" si="247"/>
        <v>25</v>
      </c>
      <c r="AP187" s="98"/>
      <c r="AQ187" s="98">
        <v>25</v>
      </c>
      <c r="AR187" s="96"/>
      <c r="AS187" s="96"/>
      <c r="AT187" s="96"/>
      <c r="AU187" s="107">
        <f t="shared" si="241"/>
        <v>23</v>
      </c>
      <c r="AV187" s="96"/>
      <c r="AW187" s="96">
        <f t="shared" si="248"/>
        <v>23</v>
      </c>
      <c r="AX187" s="98"/>
      <c r="AY187" s="98">
        <v>23</v>
      </c>
      <c r="AZ187" s="96"/>
      <c r="BA187" s="96"/>
      <c r="BB187" s="96"/>
      <c r="BC187" s="41">
        <f t="shared" si="259"/>
        <v>48</v>
      </c>
      <c r="BD187" s="41">
        <f t="shared" si="260"/>
        <v>0</v>
      </c>
      <c r="BE187" s="41">
        <f t="shared" si="261"/>
        <v>48</v>
      </c>
      <c r="BF187" s="41">
        <f t="shared" si="262"/>
        <v>0</v>
      </c>
      <c r="BG187" s="41">
        <f t="shared" si="263"/>
        <v>48</v>
      </c>
      <c r="BH187" s="41">
        <f t="shared" si="264"/>
        <v>0</v>
      </c>
      <c r="BI187" s="41">
        <f t="shared" si="265"/>
        <v>0</v>
      </c>
      <c r="BJ187" s="41">
        <f t="shared" si="266"/>
        <v>0</v>
      </c>
      <c r="BK187" s="107">
        <f t="shared" si="244"/>
        <v>0</v>
      </c>
      <c r="BL187" s="96"/>
      <c r="BM187" s="96">
        <f t="shared" si="250"/>
        <v>0</v>
      </c>
      <c r="BN187" s="98"/>
      <c r="BO187" s="98"/>
      <c r="BP187" s="96"/>
      <c r="BQ187" s="96"/>
      <c r="BR187" s="96"/>
      <c r="BS187" s="48"/>
      <c r="BT187" s="222"/>
    </row>
    <row r="188" spans="1:79" ht="20.100000000000001" hidden="1" customHeight="1" outlineLevel="1">
      <c r="A188" s="105" t="s">
        <v>222</v>
      </c>
      <c r="B188" s="40" t="s">
        <v>73</v>
      </c>
      <c r="C188" s="100"/>
      <c r="D188" s="41">
        <f t="shared" si="251"/>
        <v>250</v>
      </c>
      <c r="E188" s="41">
        <f t="shared" si="252"/>
        <v>0</v>
      </c>
      <c r="F188" s="41">
        <f t="shared" si="253"/>
        <v>250</v>
      </c>
      <c r="G188" s="41">
        <f t="shared" si="254"/>
        <v>0</v>
      </c>
      <c r="H188" s="41">
        <f t="shared" si="255"/>
        <v>0</v>
      </c>
      <c r="I188" s="41">
        <f t="shared" si="256"/>
        <v>0</v>
      </c>
      <c r="J188" s="41">
        <f t="shared" si="257"/>
        <v>0</v>
      </c>
      <c r="K188" s="41">
        <f t="shared" si="258"/>
        <v>250</v>
      </c>
      <c r="L188" s="36">
        <f t="shared" si="230"/>
        <v>250</v>
      </c>
      <c r="M188" s="36">
        <f t="shared" si="231"/>
        <v>0</v>
      </c>
      <c r="N188" s="36">
        <f t="shared" si="232"/>
        <v>250</v>
      </c>
      <c r="O188" s="107">
        <f t="shared" si="267"/>
        <v>250</v>
      </c>
      <c r="P188" s="96"/>
      <c r="Q188" s="96">
        <f t="shared" ref="Q188:Q217" si="269">SUM(R188:V188)</f>
        <v>250</v>
      </c>
      <c r="R188" s="98"/>
      <c r="S188" s="98"/>
      <c r="T188" s="96"/>
      <c r="U188" s="96"/>
      <c r="V188" s="96">
        <v>250</v>
      </c>
      <c r="W188" s="107">
        <f t="shared" si="268"/>
        <v>250</v>
      </c>
      <c r="X188" s="96"/>
      <c r="Y188" s="96">
        <f t="shared" ref="Y188:Y217" si="270">SUM(Z188:AD188)</f>
        <v>250</v>
      </c>
      <c r="Z188" s="98"/>
      <c r="AA188" s="98"/>
      <c r="AB188" s="96"/>
      <c r="AC188" s="96"/>
      <c r="AD188" s="96">
        <v>250</v>
      </c>
      <c r="AE188" s="107"/>
      <c r="AF188" s="96"/>
      <c r="AG188" s="96"/>
      <c r="AH188" s="98"/>
      <c r="AI188" s="98"/>
      <c r="AJ188" s="96"/>
      <c r="AK188" s="96"/>
      <c r="AL188" s="96"/>
      <c r="AM188" s="107"/>
      <c r="AN188" s="96"/>
      <c r="AO188" s="96"/>
      <c r="AP188" s="98"/>
      <c r="AQ188" s="98"/>
      <c r="AR188" s="96"/>
      <c r="AS188" s="96"/>
      <c r="AT188" s="96"/>
      <c r="AU188" s="107"/>
      <c r="AV188" s="96"/>
      <c r="AW188" s="96"/>
      <c r="AX188" s="98"/>
      <c r="AY188" s="98"/>
      <c r="AZ188" s="96"/>
      <c r="BA188" s="96"/>
      <c r="BB188" s="96"/>
      <c r="BC188" s="41">
        <f t="shared" si="259"/>
        <v>250</v>
      </c>
      <c r="BD188" s="41">
        <f t="shared" si="260"/>
        <v>0</v>
      </c>
      <c r="BE188" s="41">
        <f t="shared" si="261"/>
        <v>250</v>
      </c>
      <c r="BF188" s="41">
        <f t="shared" si="262"/>
        <v>0</v>
      </c>
      <c r="BG188" s="41">
        <f t="shared" si="263"/>
        <v>0</v>
      </c>
      <c r="BH188" s="41">
        <f t="shared" si="264"/>
        <v>0</v>
      </c>
      <c r="BI188" s="41">
        <f t="shared" si="265"/>
        <v>0</v>
      </c>
      <c r="BJ188" s="41">
        <f t="shared" si="266"/>
        <v>250</v>
      </c>
      <c r="BK188" s="107"/>
      <c r="BL188" s="96"/>
      <c r="BM188" s="96"/>
      <c r="BN188" s="98"/>
      <c r="BO188" s="98"/>
      <c r="BP188" s="96"/>
      <c r="BQ188" s="96"/>
      <c r="BR188" s="96"/>
      <c r="BS188" s="48"/>
      <c r="BT188" s="222"/>
    </row>
    <row r="189" spans="1:79" s="12" customFormat="1" ht="25.5" hidden="1" outlineLevel="1">
      <c r="A189" s="106" t="s">
        <v>72</v>
      </c>
      <c r="B189" s="93" t="s">
        <v>2984</v>
      </c>
      <c r="C189" s="94"/>
      <c r="D189" s="95">
        <f>E189+F189</f>
        <v>1806</v>
      </c>
      <c r="E189" s="95">
        <f>E190+E193</f>
        <v>0</v>
      </c>
      <c r="F189" s="95">
        <f>SUM(G189:K189)</f>
        <v>1806</v>
      </c>
      <c r="G189" s="95">
        <f>G190+G193</f>
        <v>0</v>
      </c>
      <c r="H189" s="95">
        <f>H190+H193</f>
        <v>0</v>
      </c>
      <c r="I189" s="95">
        <f>I190+I193</f>
        <v>0</v>
      </c>
      <c r="J189" s="95">
        <f>J190+J193</f>
        <v>0</v>
      </c>
      <c r="K189" s="95">
        <f>K190+K193</f>
        <v>1806</v>
      </c>
      <c r="L189" s="36">
        <f t="shared" si="230"/>
        <v>350</v>
      </c>
      <c r="M189" s="36">
        <f t="shared" si="231"/>
        <v>0</v>
      </c>
      <c r="N189" s="36">
        <f t="shared" si="232"/>
        <v>350</v>
      </c>
      <c r="O189" s="95">
        <f t="shared" si="267"/>
        <v>300</v>
      </c>
      <c r="P189" s="95">
        <f>P190+P193</f>
        <v>0</v>
      </c>
      <c r="Q189" s="95">
        <f t="shared" si="269"/>
        <v>300</v>
      </c>
      <c r="R189" s="95">
        <f>R190+R193</f>
        <v>0</v>
      </c>
      <c r="S189" s="95">
        <f>S190+S193</f>
        <v>0</v>
      </c>
      <c r="T189" s="95">
        <f>T190+T193</f>
        <v>0</v>
      </c>
      <c r="U189" s="95">
        <f>U190+U193</f>
        <v>0</v>
      </c>
      <c r="V189" s="95">
        <f>V190+V193</f>
        <v>300</v>
      </c>
      <c r="W189" s="95">
        <f t="shared" si="268"/>
        <v>300</v>
      </c>
      <c r="X189" s="95">
        <f>X190+X193</f>
        <v>0</v>
      </c>
      <c r="Y189" s="95">
        <f t="shared" si="270"/>
        <v>300</v>
      </c>
      <c r="Z189" s="95">
        <f>Z190+Z193</f>
        <v>0</v>
      </c>
      <c r="AA189" s="95">
        <f>AA190+AA193</f>
        <v>0</v>
      </c>
      <c r="AB189" s="95">
        <f>AB190+AB193</f>
        <v>0</v>
      </c>
      <c r="AC189" s="95">
        <f>AC190+AC193</f>
        <v>0</v>
      </c>
      <c r="AD189" s="95">
        <f>AD190+AD193</f>
        <v>300</v>
      </c>
      <c r="AE189" s="95">
        <f t="shared" ref="AE189:AE217" si="271">AF189+AG189</f>
        <v>50</v>
      </c>
      <c r="AF189" s="95">
        <f>AF190+AF193</f>
        <v>0</v>
      </c>
      <c r="AG189" s="95">
        <f t="shared" ref="AG189:AG217" si="272">SUM(AH189:AL189)</f>
        <v>50</v>
      </c>
      <c r="AH189" s="95">
        <f>AH190+AH193</f>
        <v>0</v>
      </c>
      <c r="AI189" s="95">
        <f>AI190+AI193</f>
        <v>0</v>
      </c>
      <c r="AJ189" s="95">
        <f>AJ190+AJ193</f>
        <v>0</v>
      </c>
      <c r="AK189" s="95">
        <f>AK190+AK193</f>
        <v>0</v>
      </c>
      <c r="AL189" s="95">
        <f>AL190+AL193</f>
        <v>50</v>
      </c>
      <c r="AM189" s="95">
        <f t="shared" ref="AM189:AM203" si="273">AN189+AO189</f>
        <v>762</v>
      </c>
      <c r="AN189" s="95">
        <f>AN190+AN193</f>
        <v>0</v>
      </c>
      <c r="AO189" s="95">
        <f t="shared" ref="AO189:AO203" si="274">SUM(AP189:AT189)</f>
        <v>762</v>
      </c>
      <c r="AP189" s="95">
        <f>AP190+AP193</f>
        <v>0</v>
      </c>
      <c r="AQ189" s="95">
        <f>AQ190+AQ193</f>
        <v>0</v>
      </c>
      <c r="AR189" s="95">
        <f>AR190+AR193</f>
        <v>0</v>
      </c>
      <c r="AS189" s="95">
        <f>AS190+AS193</f>
        <v>0</v>
      </c>
      <c r="AT189" s="95">
        <f>AT190+AT193</f>
        <v>762</v>
      </c>
      <c r="AU189" s="95">
        <f t="shared" ref="AU189:AU217" si="275">AV189+AW189</f>
        <v>694</v>
      </c>
      <c r="AV189" s="95">
        <f>AV190+AV193</f>
        <v>0</v>
      </c>
      <c r="AW189" s="95">
        <f t="shared" ref="AW189:AW217" si="276">SUM(AX189:BB189)</f>
        <v>694</v>
      </c>
      <c r="AX189" s="95">
        <f>AX190+AX193</f>
        <v>0</v>
      </c>
      <c r="AY189" s="95">
        <f>AY190+AY193</f>
        <v>0</v>
      </c>
      <c r="AZ189" s="95">
        <f>AZ190+AZ193</f>
        <v>0</v>
      </c>
      <c r="BA189" s="95">
        <f>BA190+BA193</f>
        <v>0</v>
      </c>
      <c r="BB189" s="95">
        <f>BB190+BB193</f>
        <v>694</v>
      </c>
      <c r="BC189" s="95">
        <f>BD189+BE189</f>
        <v>1806</v>
      </c>
      <c r="BD189" s="95">
        <f>BD190+BD193</f>
        <v>0</v>
      </c>
      <c r="BE189" s="95">
        <f>SUM(BF189:BJ189)</f>
        <v>1806</v>
      </c>
      <c r="BF189" s="95">
        <f>BF190+BF193</f>
        <v>0</v>
      </c>
      <c r="BG189" s="95">
        <f>BG190+BG193</f>
        <v>0</v>
      </c>
      <c r="BH189" s="95">
        <f>BH190+BH193</f>
        <v>0</v>
      </c>
      <c r="BI189" s="95">
        <f>BI190+BI193</f>
        <v>0</v>
      </c>
      <c r="BJ189" s="95">
        <f>BJ190+BJ193</f>
        <v>1806</v>
      </c>
      <c r="BK189" s="95">
        <f t="shared" ref="BK189:BK217" si="277">BL189+BM189</f>
        <v>0</v>
      </c>
      <c r="BL189" s="95">
        <f>BL190+BL193</f>
        <v>0</v>
      </c>
      <c r="BM189" s="95">
        <f t="shared" ref="BM189:BM217" si="278">SUM(BN189:BR189)</f>
        <v>0</v>
      </c>
      <c r="BN189" s="95">
        <f>BN190+BN193</f>
        <v>0</v>
      </c>
      <c r="BO189" s="95">
        <f>BO190+BO193</f>
        <v>0</v>
      </c>
      <c r="BP189" s="95">
        <f>BP190+BP193</f>
        <v>0</v>
      </c>
      <c r="BQ189" s="95">
        <f>BQ190+BQ193</f>
        <v>0</v>
      </c>
      <c r="BR189" s="95">
        <f>BR190+BR193</f>
        <v>0</v>
      </c>
      <c r="BS189" s="43"/>
      <c r="BT189" s="226"/>
      <c r="BU189" s="199"/>
      <c r="BV189" s="199"/>
      <c r="BW189" s="238">
        <v>1806</v>
      </c>
      <c r="BX189" s="240">
        <f>BW189/BW140%</f>
        <v>28.970163618864291</v>
      </c>
      <c r="BY189" s="199"/>
      <c r="BZ189" s="238">
        <f>ROUND(BY140*BX189/100,0)</f>
        <v>4275</v>
      </c>
      <c r="CA189" s="199">
        <v>4275</v>
      </c>
    </row>
    <row r="190" spans="1:79" s="15" customFormat="1" ht="20.100000000000001" hidden="1" customHeight="1" outlineLevel="1">
      <c r="A190" s="35">
        <v>1</v>
      </c>
      <c r="B190" s="34" t="s">
        <v>171</v>
      </c>
      <c r="C190" s="94"/>
      <c r="D190" s="95">
        <f>E190+F190</f>
        <v>786</v>
      </c>
      <c r="E190" s="95">
        <f>SUM(E191:E192)</f>
        <v>0</v>
      </c>
      <c r="F190" s="95">
        <f>SUM(G190:K190)</f>
        <v>786</v>
      </c>
      <c r="G190" s="95">
        <f>SUM(G191:G192)</f>
        <v>0</v>
      </c>
      <c r="H190" s="95">
        <f>SUM(H191:H192)</f>
        <v>0</v>
      </c>
      <c r="I190" s="95">
        <f>SUM(I191:I192)</f>
        <v>0</v>
      </c>
      <c r="J190" s="95">
        <f>SUM(J191:J192)</f>
        <v>0</v>
      </c>
      <c r="K190" s="95">
        <f>SUM(K191:K192)</f>
        <v>786</v>
      </c>
      <c r="L190" s="36">
        <f t="shared" si="230"/>
        <v>350</v>
      </c>
      <c r="M190" s="36">
        <f t="shared" si="231"/>
        <v>0</v>
      </c>
      <c r="N190" s="36">
        <f t="shared" si="232"/>
        <v>350</v>
      </c>
      <c r="O190" s="95">
        <f t="shared" si="267"/>
        <v>300</v>
      </c>
      <c r="P190" s="95">
        <f>SUM(P191:P192)</f>
        <v>0</v>
      </c>
      <c r="Q190" s="95">
        <f t="shared" si="269"/>
        <v>300</v>
      </c>
      <c r="R190" s="95">
        <f>SUM(R191:R192)</f>
        <v>0</v>
      </c>
      <c r="S190" s="95">
        <f>SUM(S191:S192)</f>
        <v>0</v>
      </c>
      <c r="T190" s="95">
        <f>SUM(T191:T192)</f>
        <v>0</v>
      </c>
      <c r="U190" s="95">
        <f>SUM(U191:U192)</f>
        <v>0</v>
      </c>
      <c r="V190" s="95">
        <f>SUM(V191:V192)</f>
        <v>300</v>
      </c>
      <c r="W190" s="95">
        <f t="shared" si="268"/>
        <v>300</v>
      </c>
      <c r="X190" s="95">
        <f>SUM(X191:X192)</f>
        <v>0</v>
      </c>
      <c r="Y190" s="95">
        <f t="shared" si="270"/>
        <v>300</v>
      </c>
      <c r="Z190" s="95">
        <f>SUM(Z191:Z192)</f>
        <v>0</v>
      </c>
      <c r="AA190" s="95">
        <f>SUM(AA191:AA192)</f>
        <v>0</v>
      </c>
      <c r="AB190" s="95">
        <f>SUM(AB191:AB192)</f>
        <v>0</v>
      </c>
      <c r="AC190" s="95">
        <f>SUM(AC191:AC192)</f>
        <v>0</v>
      </c>
      <c r="AD190" s="95">
        <f>SUM(AD191:AD192)</f>
        <v>300</v>
      </c>
      <c r="AE190" s="95">
        <f t="shared" si="271"/>
        <v>50</v>
      </c>
      <c r="AF190" s="95">
        <f>SUM(AF191:AF192)</f>
        <v>0</v>
      </c>
      <c r="AG190" s="95">
        <f t="shared" si="272"/>
        <v>50</v>
      </c>
      <c r="AH190" s="95">
        <f>SUM(AH191:AH192)</f>
        <v>0</v>
      </c>
      <c r="AI190" s="95">
        <f>SUM(AI191:AI192)</f>
        <v>0</v>
      </c>
      <c r="AJ190" s="95">
        <f>SUM(AJ191:AJ192)</f>
        <v>0</v>
      </c>
      <c r="AK190" s="95">
        <f>SUM(AK191:AK192)</f>
        <v>0</v>
      </c>
      <c r="AL190" s="95">
        <f>SUM(AL191:AL192)</f>
        <v>50</v>
      </c>
      <c r="AM190" s="95">
        <f t="shared" si="273"/>
        <v>228</v>
      </c>
      <c r="AN190" s="95">
        <f>SUM(AN191:AN192)</f>
        <v>0</v>
      </c>
      <c r="AO190" s="95">
        <f t="shared" si="274"/>
        <v>228</v>
      </c>
      <c r="AP190" s="95">
        <f>SUM(AP191:AP192)</f>
        <v>0</v>
      </c>
      <c r="AQ190" s="95">
        <f>SUM(AQ191:AQ192)</f>
        <v>0</v>
      </c>
      <c r="AR190" s="95">
        <f>SUM(AR191:AR192)</f>
        <v>0</v>
      </c>
      <c r="AS190" s="95">
        <f>SUM(AS191:AS192)</f>
        <v>0</v>
      </c>
      <c r="AT190" s="95">
        <f>SUM(AT191:AT192)</f>
        <v>228</v>
      </c>
      <c r="AU190" s="95">
        <f t="shared" si="275"/>
        <v>208</v>
      </c>
      <c r="AV190" s="95"/>
      <c r="AW190" s="95">
        <f t="shared" si="276"/>
        <v>208</v>
      </c>
      <c r="AX190" s="95">
        <f>SUM(AX191:AX192)</f>
        <v>0</v>
      </c>
      <c r="AY190" s="95">
        <f>SUM(AY191:AY192)</f>
        <v>0</v>
      </c>
      <c r="AZ190" s="95">
        <f>SUM(AZ191:AZ192)</f>
        <v>0</v>
      </c>
      <c r="BA190" s="95">
        <f>SUM(BA191:BA192)</f>
        <v>0</v>
      </c>
      <c r="BB190" s="95">
        <f>SUM(BB191:BB192)</f>
        <v>208</v>
      </c>
      <c r="BC190" s="95">
        <f>BD190+BE190</f>
        <v>786</v>
      </c>
      <c r="BD190" s="95">
        <f>SUM(BD191:BD192)</f>
        <v>0</v>
      </c>
      <c r="BE190" s="95">
        <f>SUM(BF190:BJ190)</f>
        <v>786</v>
      </c>
      <c r="BF190" s="95">
        <f>SUM(BF191:BF192)</f>
        <v>0</v>
      </c>
      <c r="BG190" s="95">
        <f>SUM(BG191:BG192)</f>
        <v>0</v>
      </c>
      <c r="BH190" s="95">
        <f>SUM(BH191:BH192)</f>
        <v>0</v>
      </c>
      <c r="BI190" s="95">
        <f>SUM(BI191:BI192)</f>
        <v>0</v>
      </c>
      <c r="BJ190" s="95">
        <f>SUM(BJ191:BJ192)</f>
        <v>786</v>
      </c>
      <c r="BK190" s="95">
        <f t="shared" si="277"/>
        <v>0</v>
      </c>
      <c r="BL190" s="95">
        <f>SUM(BL191:BL192)</f>
        <v>0</v>
      </c>
      <c r="BM190" s="95">
        <f t="shared" si="278"/>
        <v>0</v>
      </c>
      <c r="BN190" s="95">
        <f>SUM(BN191:BN192)</f>
        <v>0</v>
      </c>
      <c r="BO190" s="95">
        <f>SUM(BO191:BO192)</f>
        <v>0</v>
      </c>
      <c r="BP190" s="95">
        <f>SUM(BP191:BP192)</f>
        <v>0</v>
      </c>
      <c r="BQ190" s="95">
        <f>SUM(BQ191:BQ192)</f>
        <v>0</v>
      </c>
      <c r="BR190" s="95">
        <f>SUM(BR191:BR192)</f>
        <v>0</v>
      </c>
      <c r="BS190" s="43"/>
      <c r="BT190" s="226"/>
      <c r="BU190" s="241"/>
      <c r="BV190" s="241"/>
      <c r="BW190" s="241"/>
      <c r="BX190" s="241"/>
      <c r="BY190" s="241"/>
      <c r="BZ190" s="241"/>
      <c r="CA190" s="242">
        <v>4196</v>
      </c>
    </row>
    <row r="191" spans="1:79" ht="20.100000000000001" hidden="1" customHeight="1" outlineLevel="1">
      <c r="A191" s="33" t="s">
        <v>414</v>
      </c>
      <c r="B191" s="40" t="s">
        <v>2966</v>
      </c>
      <c r="C191" s="100"/>
      <c r="D191" s="41">
        <f t="shared" ref="D191:K192" si="279">BC191+BK191</f>
        <v>318</v>
      </c>
      <c r="E191" s="41">
        <f t="shared" si="279"/>
        <v>0</v>
      </c>
      <c r="F191" s="41">
        <f t="shared" si="279"/>
        <v>318</v>
      </c>
      <c r="G191" s="41">
        <f t="shared" si="279"/>
        <v>0</v>
      </c>
      <c r="H191" s="41">
        <f t="shared" si="279"/>
        <v>0</v>
      </c>
      <c r="I191" s="41">
        <f t="shared" si="279"/>
        <v>0</v>
      </c>
      <c r="J191" s="41">
        <f t="shared" si="279"/>
        <v>0</v>
      </c>
      <c r="K191" s="41">
        <f t="shared" si="279"/>
        <v>318</v>
      </c>
      <c r="L191" s="36">
        <f t="shared" si="230"/>
        <v>100</v>
      </c>
      <c r="M191" s="36">
        <f t="shared" si="231"/>
        <v>0</v>
      </c>
      <c r="N191" s="36">
        <f t="shared" si="232"/>
        <v>100</v>
      </c>
      <c r="O191" s="107">
        <f t="shared" si="267"/>
        <v>100</v>
      </c>
      <c r="P191" s="96"/>
      <c r="Q191" s="96">
        <f t="shared" si="269"/>
        <v>100</v>
      </c>
      <c r="R191" s="98"/>
      <c r="S191" s="98"/>
      <c r="T191" s="96"/>
      <c r="U191" s="96"/>
      <c r="V191" s="96">
        <v>100</v>
      </c>
      <c r="W191" s="107">
        <f t="shared" si="268"/>
        <v>100</v>
      </c>
      <c r="X191" s="96"/>
      <c r="Y191" s="96">
        <f t="shared" si="270"/>
        <v>100</v>
      </c>
      <c r="Z191" s="98"/>
      <c r="AA191" s="98"/>
      <c r="AB191" s="96"/>
      <c r="AC191" s="96"/>
      <c r="AD191" s="96">
        <v>100</v>
      </c>
      <c r="AE191" s="107">
        <f t="shared" si="271"/>
        <v>0</v>
      </c>
      <c r="AF191" s="96"/>
      <c r="AG191" s="96">
        <f t="shared" si="272"/>
        <v>0</v>
      </c>
      <c r="AH191" s="98"/>
      <c r="AI191" s="98"/>
      <c r="AJ191" s="96"/>
      <c r="AK191" s="96"/>
      <c r="AL191" s="96"/>
      <c r="AM191" s="107">
        <f t="shared" si="273"/>
        <v>114</v>
      </c>
      <c r="AN191" s="96"/>
      <c r="AO191" s="96">
        <f t="shared" si="274"/>
        <v>114</v>
      </c>
      <c r="AP191" s="98"/>
      <c r="AQ191" s="98"/>
      <c r="AR191" s="96"/>
      <c r="AS191" s="96"/>
      <c r="AT191" s="96">
        <v>114</v>
      </c>
      <c r="AU191" s="107">
        <f t="shared" si="275"/>
        <v>104</v>
      </c>
      <c r="AV191" s="96"/>
      <c r="AW191" s="96">
        <f t="shared" si="276"/>
        <v>104</v>
      </c>
      <c r="AX191" s="98"/>
      <c r="AY191" s="98"/>
      <c r="AZ191" s="96"/>
      <c r="BA191" s="96"/>
      <c r="BB191" s="96">
        <v>104</v>
      </c>
      <c r="BC191" s="41">
        <f t="shared" ref="BC191:BJ192" si="280">W191+AE191+AM191+AU191</f>
        <v>318</v>
      </c>
      <c r="BD191" s="41">
        <f t="shared" si="280"/>
        <v>0</v>
      </c>
      <c r="BE191" s="41">
        <f t="shared" si="280"/>
        <v>318</v>
      </c>
      <c r="BF191" s="41">
        <f t="shared" si="280"/>
        <v>0</v>
      </c>
      <c r="BG191" s="41">
        <f t="shared" si="280"/>
        <v>0</v>
      </c>
      <c r="BH191" s="41">
        <f t="shared" si="280"/>
        <v>0</v>
      </c>
      <c r="BI191" s="41">
        <f t="shared" si="280"/>
        <v>0</v>
      </c>
      <c r="BJ191" s="41">
        <f t="shared" si="280"/>
        <v>318</v>
      </c>
      <c r="BK191" s="107">
        <f t="shared" si="277"/>
        <v>0</v>
      </c>
      <c r="BL191" s="96"/>
      <c r="BM191" s="96">
        <f t="shared" si="278"/>
        <v>0</v>
      </c>
      <c r="BN191" s="98"/>
      <c r="BO191" s="98"/>
      <c r="BP191" s="96"/>
      <c r="BQ191" s="96"/>
      <c r="BR191" s="96"/>
      <c r="BS191" s="48"/>
      <c r="BT191" s="222"/>
    </row>
    <row r="192" spans="1:79" ht="20.100000000000001" hidden="1" customHeight="1" outlineLevel="1">
      <c r="A192" s="33" t="s">
        <v>414</v>
      </c>
      <c r="B192" s="40" t="s">
        <v>2985</v>
      </c>
      <c r="C192" s="100"/>
      <c r="D192" s="41">
        <f t="shared" si="279"/>
        <v>468</v>
      </c>
      <c r="E192" s="41">
        <f t="shared" si="279"/>
        <v>0</v>
      </c>
      <c r="F192" s="41">
        <f t="shared" si="279"/>
        <v>468</v>
      </c>
      <c r="G192" s="41">
        <f t="shared" si="279"/>
        <v>0</v>
      </c>
      <c r="H192" s="41">
        <f t="shared" si="279"/>
        <v>0</v>
      </c>
      <c r="I192" s="41">
        <f t="shared" si="279"/>
        <v>0</v>
      </c>
      <c r="J192" s="41">
        <f t="shared" si="279"/>
        <v>0</v>
      </c>
      <c r="K192" s="41">
        <f t="shared" si="279"/>
        <v>468</v>
      </c>
      <c r="L192" s="36">
        <f t="shared" si="230"/>
        <v>250</v>
      </c>
      <c r="M192" s="36">
        <f t="shared" si="231"/>
        <v>0</v>
      </c>
      <c r="N192" s="36">
        <f t="shared" si="232"/>
        <v>250</v>
      </c>
      <c r="O192" s="107">
        <f t="shared" si="267"/>
        <v>200</v>
      </c>
      <c r="P192" s="96"/>
      <c r="Q192" s="96">
        <f t="shared" si="269"/>
        <v>200</v>
      </c>
      <c r="R192" s="98"/>
      <c r="S192" s="98"/>
      <c r="T192" s="96"/>
      <c r="U192" s="96"/>
      <c r="V192" s="96">
        <v>200</v>
      </c>
      <c r="W192" s="107">
        <f t="shared" si="268"/>
        <v>200</v>
      </c>
      <c r="X192" s="96"/>
      <c r="Y192" s="96">
        <f t="shared" si="270"/>
        <v>200</v>
      </c>
      <c r="Z192" s="98"/>
      <c r="AA192" s="98"/>
      <c r="AB192" s="96"/>
      <c r="AC192" s="96"/>
      <c r="AD192" s="96">
        <v>200</v>
      </c>
      <c r="AE192" s="107">
        <f t="shared" si="271"/>
        <v>50</v>
      </c>
      <c r="AF192" s="96"/>
      <c r="AG192" s="96">
        <f t="shared" si="272"/>
        <v>50</v>
      </c>
      <c r="AH192" s="98"/>
      <c r="AI192" s="98"/>
      <c r="AJ192" s="96"/>
      <c r="AK192" s="96"/>
      <c r="AL192" s="96">
        <v>50</v>
      </c>
      <c r="AM192" s="107">
        <f t="shared" si="273"/>
        <v>114</v>
      </c>
      <c r="AN192" s="96"/>
      <c r="AO192" s="96">
        <f t="shared" si="274"/>
        <v>114</v>
      </c>
      <c r="AP192" s="98"/>
      <c r="AQ192" s="98"/>
      <c r="AR192" s="96"/>
      <c r="AS192" s="96"/>
      <c r="AT192" s="96">
        <v>114</v>
      </c>
      <c r="AU192" s="107">
        <f t="shared" si="275"/>
        <v>104</v>
      </c>
      <c r="AV192" s="96"/>
      <c r="AW192" s="96">
        <f t="shared" si="276"/>
        <v>104</v>
      </c>
      <c r="AX192" s="98"/>
      <c r="AY192" s="98"/>
      <c r="AZ192" s="96"/>
      <c r="BA192" s="96"/>
      <c r="BB192" s="96">
        <v>104</v>
      </c>
      <c r="BC192" s="41">
        <f t="shared" si="280"/>
        <v>468</v>
      </c>
      <c r="BD192" s="41">
        <f t="shared" si="280"/>
        <v>0</v>
      </c>
      <c r="BE192" s="41">
        <f t="shared" si="280"/>
        <v>468</v>
      </c>
      <c r="BF192" s="41">
        <f t="shared" si="280"/>
        <v>0</v>
      </c>
      <c r="BG192" s="41">
        <f t="shared" si="280"/>
        <v>0</v>
      </c>
      <c r="BH192" s="41">
        <f t="shared" si="280"/>
        <v>0</v>
      </c>
      <c r="BI192" s="41">
        <f t="shared" si="280"/>
        <v>0</v>
      </c>
      <c r="BJ192" s="41">
        <f t="shared" si="280"/>
        <v>468</v>
      </c>
      <c r="BK192" s="107">
        <f t="shared" si="277"/>
        <v>0</v>
      </c>
      <c r="BL192" s="96"/>
      <c r="BM192" s="96">
        <f t="shared" si="278"/>
        <v>0</v>
      </c>
      <c r="BN192" s="98"/>
      <c r="BO192" s="98"/>
      <c r="BP192" s="96"/>
      <c r="BQ192" s="96"/>
      <c r="BR192" s="96"/>
      <c r="BS192" s="48"/>
      <c r="BT192" s="222"/>
    </row>
    <row r="193" spans="1:79" s="15" customFormat="1" ht="20.100000000000001" hidden="1" customHeight="1" outlineLevel="1">
      <c r="A193" s="35">
        <v>2</v>
      </c>
      <c r="B193" s="34" t="s">
        <v>2875</v>
      </c>
      <c r="C193" s="145"/>
      <c r="D193" s="97">
        <f>E193+F193</f>
        <v>1020</v>
      </c>
      <c r="E193" s="97">
        <f>SUM(E194:E203)</f>
        <v>0</v>
      </c>
      <c r="F193" s="97">
        <f>SUM(G193:K193)</f>
        <v>1020</v>
      </c>
      <c r="G193" s="97">
        <f>SUM(G194:G203)</f>
        <v>0</v>
      </c>
      <c r="H193" s="97">
        <f>SUM(H194:H203)</f>
        <v>0</v>
      </c>
      <c r="I193" s="97">
        <f>SUM(I194:I203)</f>
        <v>0</v>
      </c>
      <c r="J193" s="97">
        <f>SUM(J194:J203)</f>
        <v>0</v>
      </c>
      <c r="K193" s="97">
        <f>SUM(K194:K203)</f>
        <v>1020</v>
      </c>
      <c r="L193" s="36">
        <f t="shared" si="230"/>
        <v>0</v>
      </c>
      <c r="M193" s="36">
        <f t="shared" si="231"/>
        <v>0</v>
      </c>
      <c r="N193" s="36">
        <f t="shared" si="232"/>
        <v>0</v>
      </c>
      <c r="O193" s="97">
        <f t="shared" si="267"/>
        <v>0</v>
      </c>
      <c r="P193" s="97">
        <f>SUM(P194:P203)</f>
        <v>0</v>
      </c>
      <c r="Q193" s="97">
        <f t="shared" si="269"/>
        <v>0</v>
      </c>
      <c r="R193" s="97">
        <f>SUM(R194:R203)</f>
        <v>0</v>
      </c>
      <c r="S193" s="97">
        <f>SUM(S194:S203)</f>
        <v>0</v>
      </c>
      <c r="T193" s="97">
        <f>SUM(T194:T203)</f>
        <v>0</v>
      </c>
      <c r="U193" s="97">
        <f>SUM(U194:U203)</f>
        <v>0</v>
      </c>
      <c r="V193" s="97">
        <f>SUM(V194:V203)</f>
        <v>0</v>
      </c>
      <c r="W193" s="97">
        <f t="shared" si="268"/>
        <v>0</v>
      </c>
      <c r="X193" s="97">
        <f>SUM(X194:X203)</f>
        <v>0</v>
      </c>
      <c r="Y193" s="97">
        <f t="shared" si="270"/>
        <v>0</v>
      </c>
      <c r="Z193" s="97">
        <f>SUM(Z194:Z203)</f>
        <v>0</v>
      </c>
      <c r="AA193" s="97">
        <f>SUM(AA194:AA203)</f>
        <v>0</v>
      </c>
      <c r="AB193" s="97">
        <f>SUM(AB194:AB203)</f>
        <v>0</v>
      </c>
      <c r="AC193" s="97">
        <f>SUM(AC194:AC203)</f>
        <v>0</v>
      </c>
      <c r="AD193" s="97">
        <f>SUM(AD194:AD203)</f>
        <v>0</v>
      </c>
      <c r="AE193" s="97">
        <f t="shared" si="271"/>
        <v>0</v>
      </c>
      <c r="AF193" s="97">
        <f>SUM(AF194:AF203)</f>
        <v>0</v>
      </c>
      <c r="AG193" s="96">
        <f t="shared" si="272"/>
        <v>0</v>
      </c>
      <c r="AH193" s="97">
        <f>SUM(AH194:AH203)</f>
        <v>0</v>
      </c>
      <c r="AI193" s="97">
        <f>SUM(AI194:AI203)</f>
        <v>0</v>
      </c>
      <c r="AJ193" s="97">
        <f>SUM(AJ194:AJ203)</f>
        <v>0</v>
      </c>
      <c r="AK193" s="97">
        <f>SUM(AK194:AK203)</f>
        <v>0</v>
      </c>
      <c r="AL193" s="97">
        <f>SUM(AL194:AL203)</f>
        <v>0</v>
      </c>
      <c r="AM193" s="97">
        <f t="shared" si="273"/>
        <v>534</v>
      </c>
      <c r="AN193" s="97">
        <f>SUM(AN194:AN203)</f>
        <v>0</v>
      </c>
      <c r="AO193" s="97">
        <f t="shared" si="274"/>
        <v>534</v>
      </c>
      <c r="AP193" s="97">
        <f>SUM(AP194:AP203)</f>
        <v>0</v>
      </c>
      <c r="AQ193" s="97">
        <f>SUM(AQ194:AQ203)</f>
        <v>0</v>
      </c>
      <c r="AR193" s="97">
        <f>SUM(AR194:AR203)</f>
        <v>0</v>
      </c>
      <c r="AS193" s="97">
        <f>SUM(AS194:AS203)</f>
        <v>0</v>
      </c>
      <c r="AT193" s="97">
        <f>SUM(AT194:AT203)</f>
        <v>534</v>
      </c>
      <c r="AU193" s="97">
        <f t="shared" si="275"/>
        <v>486</v>
      </c>
      <c r="AV193" s="97">
        <f>SUM(AV194:AV203)</f>
        <v>0</v>
      </c>
      <c r="AW193" s="97">
        <f t="shared" si="276"/>
        <v>486</v>
      </c>
      <c r="AX193" s="97">
        <f>SUM(AX194:AX203)</f>
        <v>0</v>
      </c>
      <c r="AY193" s="97">
        <f>SUM(AY194:AY203)</f>
        <v>0</v>
      </c>
      <c r="AZ193" s="97">
        <f>SUM(AZ194:AZ203)</f>
        <v>0</v>
      </c>
      <c r="BA193" s="97">
        <f>SUM(BA194:BA203)</f>
        <v>0</v>
      </c>
      <c r="BB193" s="97">
        <f>SUM(BB194:BB203)</f>
        <v>486</v>
      </c>
      <c r="BC193" s="97">
        <f>BD193+BE193</f>
        <v>1020</v>
      </c>
      <c r="BD193" s="97">
        <f>SUM(BD194:BD203)</f>
        <v>0</v>
      </c>
      <c r="BE193" s="97">
        <f>SUM(BF193:BJ193)</f>
        <v>1020</v>
      </c>
      <c r="BF193" s="97">
        <f>SUM(BF194:BF203)</f>
        <v>0</v>
      </c>
      <c r="BG193" s="97">
        <f>SUM(BG194:BG203)</f>
        <v>0</v>
      </c>
      <c r="BH193" s="97">
        <f>SUM(BH194:BH203)</f>
        <v>0</v>
      </c>
      <c r="BI193" s="97">
        <f>SUM(BI194:BI203)</f>
        <v>0</v>
      </c>
      <c r="BJ193" s="97">
        <f>SUM(BJ194:BJ203)</f>
        <v>1020</v>
      </c>
      <c r="BK193" s="97">
        <f t="shared" si="277"/>
        <v>0</v>
      </c>
      <c r="BL193" s="97">
        <f>SUM(BL194:BL203)</f>
        <v>0</v>
      </c>
      <c r="BM193" s="97">
        <f t="shared" si="278"/>
        <v>0</v>
      </c>
      <c r="BN193" s="97">
        <f>SUM(BN194:BN203)</f>
        <v>0</v>
      </c>
      <c r="BO193" s="97">
        <f>SUM(BO194:BO203)</f>
        <v>0</v>
      </c>
      <c r="BP193" s="97">
        <f>SUM(BP194:BP203)</f>
        <v>0</v>
      </c>
      <c r="BQ193" s="97">
        <f>SUM(BQ194:BQ203)</f>
        <v>0</v>
      </c>
      <c r="BR193" s="97">
        <f>SUM(BR194:BR203)</f>
        <v>0</v>
      </c>
      <c r="BS193" s="43"/>
      <c r="BT193" s="226"/>
      <c r="BU193" s="241"/>
      <c r="BV193" s="241"/>
      <c r="BW193" s="241"/>
      <c r="BX193" s="241"/>
      <c r="BY193" s="241"/>
      <c r="BZ193" s="241"/>
      <c r="CA193" s="241"/>
    </row>
    <row r="194" spans="1:79" ht="20.100000000000001" hidden="1" customHeight="1" outlineLevel="1">
      <c r="A194" s="33" t="s">
        <v>414</v>
      </c>
      <c r="B194" s="104" t="s">
        <v>118</v>
      </c>
      <c r="C194" s="100"/>
      <c r="D194" s="41">
        <f t="shared" ref="D194:D203" si="281">BC194+BK194</f>
        <v>112</v>
      </c>
      <c r="E194" s="41">
        <f t="shared" ref="E194:E203" si="282">BD194+BL194</f>
        <v>0</v>
      </c>
      <c r="F194" s="41">
        <f t="shared" ref="F194:F203" si="283">BE194+BM194</f>
        <v>112</v>
      </c>
      <c r="G194" s="41">
        <f t="shared" ref="G194:G203" si="284">BF194+BN194</f>
        <v>0</v>
      </c>
      <c r="H194" s="41">
        <f t="shared" ref="H194:H203" si="285">BG194+BO194</f>
        <v>0</v>
      </c>
      <c r="I194" s="41">
        <f t="shared" ref="I194:I203" si="286">BH194+BP194</f>
        <v>0</v>
      </c>
      <c r="J194" s="41">
        <f t="shared" ref="J194:J203" si="287">BI194+BQ194</f>
        <v>0</v>
      </c>
      <c r="K194" s="41">
        <f t="shared" ref="K194:K203" si="288">BJ194+BR194</f>
        <v>112</v>
      </c>
      <c r="L194" s="36">
        <f t="shared" si="230"/>
        <v>0</v>
      </c>
      <c r="M194" s="36">
        <f t="shared" si="231"/>
        <v>0</v>
      </c>
      <c r="N194" s="36">
        <f t="shared" si="232"/>
        <v>0</v>
      </c>
      <c r="O194" s="107">
        <f t="shared" si="267"/>
        <v>0</v>
      </c>
      <c r="P194" s="96"/>
      <c r="Q194" s="96">
        <f t="shared" si="269"/>
        <v>0</v>
      </c>
      <c r="R194" s="98"/>
      <c r="S194" s="98"/>
      <c r="T194" s="96"/>
      <c r="U194" s="96"/>
      <c r="V194" s="96"/>
      <c r="W194" s="107">
        <f t="shared" si="268"/>
        <v>0</v>
      </c>
      <c r="X194" s="96"/>
      <c r="Y194" s="96">
        <f t="shared" si="270"/>
        <v>0</v>
      </c>
      <c r="Z194" s="98"/>
      <c r="AA194" s="98"/>
      <c r="AB194" s="96"/>
      <c r="AC194" s="96"/>
      <c r="AD194" s="96"/>
      <c r="AE194" s="107">
        <f t="shared" si="271"/>
        <v>0</v>
      </c>
      <c r="AF194" s="96"/>
      <c r="AG194" s="96">
        <f t="shared" si="272"/>
        <v>0</v>
      </c>
      <c r="AH194" s="98"/>
      <c r="AI194" s="98"/>
      <c r="AJ194" s="96"/>
      <c r="AK194" s="96"/>
      <c r="AL194" s="96"/>
      <c r="AM194" s="107">
        <f t="shared" si="273"/>
        <v>56</v>
      </c>
      <c r="AN194" s="96"/>
      <c r="AO194" s="96">
        <f t="shared" si="274"/>
        <v>56</v>
      </c>
      <c r="AP194" s="98"/>
      <c r="AQ194" s="98"/>
      <c r="AR194" s="96"/>
      <c r="AS194" s="96"/>
      <c r="AT194" s="96">
        <v>56</v>
      </c>
      <c r="AU194" s="107">
        <f t="shared" si="275"/>
        <v>56</v>
      </c>
      <c r="AV194" s="96"/>
      <c r="AW194" s="96">
        <f t="shared" si="276"/>
        <v>56</v>
      </c>
      <c r="AX194" s="98"/>
      <c r="AY194" s="98"/>
      <c r="AZ194" s="96"/>
      <c r="BA194" s="96"/>
      <c r="BB194" s="96">
        <v>56</v>
      </c>
      <c r="BC194" s="41">
        <f t="shared" ref="BC194:BC203" si="289">W194+AE194+AM194+AU194</f>
        <v>112</v>
      </c>
      <c r="BD194" s="41">
        <f t="shared" ref="BD194:BD203" si="290">X194+AF194+AN194+AV194</f>
        <v>0</v>
      </c>
      <c r="BE194" s="41">
        <f t="shared" ref="BE194:BE203" si="291">Y194+AG194+AO194+AW194</f>
        <v>112</v>
      </c>
      <c r="BF194" s="41">
        <f t="shared" ref="BF194:BF203" si="292">Z194+AH194+AP194+AX194</f>
        <v>0</v>
      </c>
      <c r="BG194" s="41">
        <f t="shared" ref="BG194:BG203" si="293">AA194+AI194+AQ194+AY194</f>
        <v>0</v>
      </c>
      <c r="BH194" s="41">
        <f t="shared" ref="BH194:BH203" si="294">AB194+AJ194+AR194+AZ194</f>
        <v>0</v>
      </c>
      <c r="BI194" s="41">
        <f t="shared" ref="BI194:BI203" si="295">AC194+AK194+AS194+BA194</f>
        <v>0</v>
      </c>
      <c r="BJ194" s="41">
        <f t="shared" ref="BJ194:BJ203" si="296">AD194+AL194+AT194+BB194</f>
        <v>112</v>
      </c>
      <c r="BK194" s="107">
        <f t="shared" si="277"/>
        <v>0</v>
      </c>
      <c r="BL194" s="96"/>
      <c r="BM194" s="96">
        <f t="shared" si="278"/>
        <v>0</v>
      </c>
      <c r="BN194" s="98"/>
      <c r="BO194" s="98"/>
      <c r="BP194" s="96"/>
      <c r="BQ194" s="96"/>
      <c r="BR194" s="96"/>
      <c r="BS194" s="48"/>
      <c r="BT194" s="222"/>
    </row>
    <row r="195" spans="1:79" ht="20.100000000000001" hidden="1" customHeight="1" outlineLevel="1">
      <c r="A195" s="33" t="s">
        <v>414</v>
      </c>
      <c r="B195" s="104" t="s">
        <v>78</v>
      </c>
      <c r="C195" s="100"/>
      <c r="D195" s="41">
        <f t="shared" si="281"/>
        <v>102</v>
      </c>
      <c r="E195" s="41">
        <f t="shared" si="282"/>
        <v>0</v>
      </c>
      <c r="F195" s="41">
        <f t="shared" si="283"/>
        <v>102</v>
      </c>
      <c r="G195" s="41">
        <f t="shared" si="284"/>
        <v>0</v>
      </c>
      <c r="H195" s="41">
        <f t="shared" si="285"/>
        <v>0</v>
      </c>
      <c r="I195" s="41">
        <f t="shared" si="286"/>
        <v>0</v>
      </c>
      <c r="J195" s="41">
        <f t="shared" si="287"/>
        <v>0</v>
      </c>
      <c r="K195" s="41">
        <f t="shared" si="288"/>
        <v>102</v>
      </c>
      <c r="L195" s="36">
        <f t="shared" si="230"/>
        <v>0</v>
      </c>
      <c r="M195" s="36">
        <f t="shared" si="231"/>
        <v>0</v>
      </c>
      <c r="N195" s="36">
        <f t="shared" si="232"/>
        <v>0</v>
      </c>
      <c r="O195" s="107">
        <f t="shared" si="267"/>
        <v>0</v>
      </c>
      <c r="P195" s="96"/>
      <c r="Q195" s="96">
        <f t="shared" si="269"/>
        <v>0</v>
      </c>
      <c r="R195" s="98"/>
      <c r="S195" s="98"/>
      <c r="T195" s="96"/>
      <c r="U195" s="96"/>
      <c r="V195" s="96"/>
      <c r="W195" s="107">
        <f t="shared" si="268"/>
        <v>0</v>
      </c>
      <c r="X195" s="96"/>
      <c r="Y195" s="96">
        <f t="shared" si="270"/>
        <v>0</v>
      </c>
      <c r="Z195" s="98"/>
      <c r="AA195" s="98"/>
      <c r="AB195" s="96"/>
      <c r="AC195" s="96"/>
      <c r="AD195" s="96"/>
      <c r="AE195" s="107">
        <f t="shared" si="271"/>
        <v>0</v>
      </c>
      <c r="AF195" s="96"/>
      <c r="AG195" s="96">
        <f t="shared" si="272"/>
        <v>0</v>
      </c>
      <c r="AH195" s="98"/>
      <c r="AI195" s="98"/>
      <c r="AJ195" s="96"/>
      <c r="AK195" s="96"/>
      <c r="AL195" s="96"/>
      <c r="AM195" s="107">
        <f t="shared" si="273"/>
        <v>54</v>
      </c>
      <c r="AN195" s="96"/>
      <c r="AO195" s="96">
        <f t="shared" si="274"/>
        <v>54</v>
      </c>
      <c r="AP195" s="98"/>
      <c r="AQ195" s="98"/>
      <c r="AR195" s="96"/>
      <c r="AS195" s="96"/>
      <c r="AT195" s="96">
        <v>54</v>
      </c>
      <c r="AU195" s="107">
        <f t="shared" si="275"/>
        <v>48</v>
      </c>
      <c r="AV195" s="96"/>
      <c r="AW195" s="96">
        <f t="shared" si="276"/>
        <v>48</v>
      </c>
      <c r="AX195" s="98"/>
      <c r="AY195" s="98"/>
      <c r="AZ195" s="96"/>
      <c r="BA195" s="96"/>
      <c r="BB195" s="96">
        <v>48</v>
      </c>
      <c r="BC195" s="41">
        <f t="shared" si="289"/>
        <v>102</v>
      </c>
      <c r="BD195" s="41">
        <f t="shared" si="290"/>
        <v>0</v>
      </c>
      <c r="BE195" s="41">
        <f t="shared" si="291"/>
        <v>102</v>
      </c>
      <c r="BF195" s="41">
        <f t="shared" si="292"/>
        <v>0</v>
      </c>
      <c r="BG195" s="41">
        <f t="shared" si="293"/>
        <v>0</v>
      </c>
      <c r="BH195" s="41">
        <f t="shared" si="294"/>
        <v>0</v>
      </c>
      <c r="BI195" s="41">
        <f t="shared" si="295"/>
        <v>0</v>
      </c>
      <c r="BJ195" s="41">
        <f t="shared" si="296"/>
        <v>102</v>
      </c>
      <c r="BK195" s="107">
        <f t="shared" si="277"/>
        <v>0</v>
      </c>
      <c r="BL195" s="96"/>
      <c r="BM195" s="96">
        <f t="shared" si="278"/>
        <v>0</v>
      </c>
      <c r="BN195" s="98"/>
      <c r="BO195" s="98"/>
      <c r="BP195" s="96"/>
      <c r="BQ195" s="96"/>
      <c r="BR195" s="96"/>
      <c r="BS195" s="48"/>
      <c r="BT195" s="222"/>
    </row>
    <row r="196" spans="1:79" ht="20.100000000000001" hidden="1" customHeight="1" outlineLevel="1">
      <c r="A196" s="33" t="s">
        <v>414</v>
      </c>
      <c r="B196" s="104" t="s">
        <v>38</v>
      </c>
      <c r="C196" s="100"/>
      <c r="D196" s="41">
        <f t="shared" si="281"/>
        <v>106</v>
      </c>
      <c r="E196" s="41">
        <f t="shared" si="282"/>
        <v>0</v>
      </c>
      <c r="F196" s="41">
        <f t="shared" si="283"/>
        <v>106</v>
      </c>
      <c r="G196" s="41">
        <f t="shared" si="284"/>
        <v>0</v>
      </c>
      <c r="H196" s="41">
        <f t="shared" si="285"/>
        <v>0</v>
      </c>
      <c r="I196" s="41">
        <f t="shared" si="286"/>
        <v>0</v>
      </c>
      <c r="J196" s="41">
        <f t="shared" si="287"/>
        <v>0</v>
      </c>
      <c r="K196" s="41">
        <f t="shared" si="288"/>
        <v>106</v>
      </c>
      <c r="L196" s="36">
        <f t="shared" si="230"/>
        <v>0</v>
      </c>
      <c r="M196" s="36">
        <f t="shared" si="231"/>
        <v>0</v>
      </c>
      <c r="N196" s="36">
        <f t="shared" si="232"/>
        <v>0</v>
      </c>
      <c r="O196" s="107">
        <f t="shared" si="267"/>
        <v>0</v>
      </c>
      <c r="P196" s="96"/>
      <c r="Q196" s="96">
        <f t="shared" si="269"/>
        <v>0</v>
      </c>
      <c r="R196" s="98"/>
      <c r="S196" s="98"/>
      <c r="T196" s="96"/>
      <c r="U196" s="96"/>
      <c r="V196" s="96"/>
      <c r="W196" s="107">
        <f t="shared" si="268"/>
        <v>0</v>
      </c>
      <c r="X196" s="96"/>
      <c r="Y196" s="96">
        <f t="shared" si="270"/>
        <v>0</v>
      </c>
      <c r="Z196" s="98"/>
      <c r="AA196" s="98"/>
      <c r="AB196" s="96"/>
      <c r="AC196" s="96"/>
      <c r="AD196" s="96"/>
      <c r="AE196" s="107">
        <f t="shared" si="271"/>
        <v>0</v>
      </c>
      <c r="AF196" s="96"/>
      <c r="AG196" s="96">
        <f t="shared" si="272"/>
        <v>0</v>
      </c>
      <c r="AH196" s="98"/>
      <c r="AI196" s="98"/>
      <c r="AJ196" s="96"/>
      <c r="AK196" s="96"/>
      <c r="AL196" s="96"/>
      <c r="AM196" s="107">
        <f t="shared" si="273"/>
        <v>56</v>
      </c>
      <c r="AN196" s="96"/>
      <c r="AO196" s="96">
        <f t="shared" si="274"/>
        <v>56</v>
      </c>
      <c r="AP196" s="98"/>
      <c r="AQ196" s="98"/>
      <c r="AR196" s="96"/>
      <c r="AS196" s="96"/>
      <c r="AT196" s="96">
        <v>56</v>
      </c>
      <c r="AU196" s="107">
        <f t="shared" si="275"/>
        <v>50</v>
      </c>
      <c r="AV196" s="96"/>
      <c r="AW196" s="96">
        <f t="shared" si="276"/>
        <v>50</v>
      </c>
      <c r="AX196" s="98"/>
      <c r="AY196" s="98"/>
      <c r="AZ196" s="96"/>
      <c r="BA196" s="96"/>
      <c r="BB196" s="96">
        <v>50</v>
      </c>
      <c r="BC196" s="41">
        <f t="shared" si="289"/>
        <v>106</v>
      </c>
      <c r="BD196" s="41">
        <f t="shared" si="290"/>
        <v>0</v>
      </c>
      <c r="BE196" s="41">
        <f t="shared" si="291"/>
        <v>106</v>
      </c>
      <c r="BF196" s="41">
        <f t="shared" si="292"/>
        <v>0</v>
      </c>
      <c r="BG196" s="41">
        <f t="shared" si="293"/>
        <v>0</v>
      </c>
      <c r="BH196" s="41">
        <f t="shared" si="294"/>
        <v>0</v>
      </c>
      <c r="BI196" s="41">
        <f t="shared" si="295"/>
        <v>0</v>
      </c>
      <c r="BJ196" s="41">
        <f t="shared" si="296"/>
        <v>106</v>
      </c>
      <c r="BK196" s="107">
        <f t="shared" si="277"/>
        <v>0</v>
      </c>
      <c r="BL196" s="96"/>
      <c r="BM196" s="96">
        <f t="shared" si="278"/>
        <v>0</v>
      </c>
      <c r="BN196" s="98"/>
      <c r="BO196" s="98"/>
      <c r="BP196" s="96"/>
      <c r="BQ196" s="96"/>
      <c r="BR196" s="96"/>
      <c r="BS196" s="48"/>
      <c r="BT196" s="222"/>
    </row>
    <row r="197" spans="1:79" ht="20.100000000000001" hidden="1" customHeight="1" outlineLevel="1">
      <c r="A197" s="33" t="s">
        <v>414</v>
      </c>
      <c r="B197" s="104" t="s">
        <v>106</v>
      </c>
      <c r="C197" s="100"/>
      <c r="D197" s="41">
        <f t="shared" si="281"/>
        <v>106</v>
      </c>
      <c r="E197" s="41">
        <f t="shared" si="282"/>
        <v>0</v>
      </c>
      <c r="F197" s="41">
        <f t="shared" si="283"/>
        <v>106</v>
      </c>
      <c r="G197" s="41">
        <f t="shared" si="284"/>
        <v>0</v>
      </c>
      <c r="H197" s="41">
        <f t="shared" si="285"/>
        <v>0</v>
      </c>
      <c r="I197" s="41">
        <f t="shared" si="286"/>
        <v>0</v>
      </c>
      <c r="J197" s="41">
        <f t="shared" si="287"/>
        <v>0</v>
      </c>
      <c r="K197" s="41">
        <f t="shared" si="288"/>
        <v>106</v>
      </c>
      <c r="L197" s="36">
        <f t="shared" si="230"/>
        <v>0</v>
      </c>
      <c r="M197" s="36">
        <f t="shared" si="231"/>
        <v>0</v>
      </c>
      <c r="N197" s="36">
        <f t="shared" si="232"/>
        <v>0</v>
      </c>
      <c r="O197" s="107">
        <f t="shared" si="267"/>
        <v>0</v>
      </c>
      <c r="P197" s="96"/>
      <c r="Q197" s="96">
        <f t="shared" si="269"/>
        <v>0</v>
      </c>
      <c r="R197" s="98"/>
      <c r="S197" s="98"/>
      <c r="T197" s="96"/>
      <c r="U197" s="96"/>
      <c r="V197" s="96"/>
      <c r="W197" s="107">
        <f t="shared" si="268"/>
        <v>0</v>
      </c>
      <c r="X197" s="96"/>
      <c r="Y197" s="96">
        <f t="shared" si="270"/>
        <v>0</v>
      </c>
      <c r="Z197" s="98"/>
      <c r="AA197" s="98"/>
      <c r="AB197" s="96"/>
      <c r="AC197" s="96"/>
      <c r="AD197" s="96"/>
      <c r="AE197" s="107">
        <f t="shared" si="271"/>
        <v>0</v>
      </c>
      <c r="AF197" s="96"/>
      <c r="AG197" s="96">
        <f t="shared" si="272"/>
        <v>0</v>
      </c>
      <c r="AH197" s="98"/>
      <c r="AI197" s="98"/>
      <c r="AJ197" s="96"/>
      <c r="AK197" s="96"/>
      <c r="AL197" s="96"/>
      <c r="AM197" s="107">
        <f t="shared" si="273"/>
        <v>56</v>
      </c>
      <c r="AN197" s="96"/>
      <c r="AO197" s="96">
        <f t="shared" si="274"/>
        <v>56</v>
      </c>
      <c r="AP197" s="98"/>
      <c r="AQ197" s="98"/>
      <c r="AR197" s="96"/>
      <c r="AS197" s="96"/>
      <c r="AT197" s="96">
        <v>56</v>
      </c>
      <c r="AU197" s="107">
        <f t="shared" si="275"/>
        <v>50</v>
      </c>
      <c r="AV197" s="96"/>
      <c r="AW197" s="96">
        <f t="shared" si="276"/>
        <v>50</v>
      </c>
      <c r="AX197" s="98"/>
      <c r="AY197" s="98"/>
      <c r="AZ197" s="96"/>
      <c r="BA197" s="96"/>
      <c r="BB197" s="96">
        <v>50</v>
      </c>
      <c r="BC197" s="41">
        <f t="shared" si="289"/>
        <v>106</v>
      </c>
      <c r="BD197" s="41">
        <f t="shared" si="290"/>
        <v>0</v>
      </c>
      <c r="BE197" s="41">
        <f t="shared" si="291"/>
        <v>106</v>
      </c>
      <c r="BF197" s="41">
        <f t="shared" si="292"/>
        <v>0</v>
      </c>
      <c r="BG197" s="41">
        <f t="shared" si="293"/>
        <v>0</v>
      </c>
      <c r="BH197" s="41">
        <f t="shared" si="294"/>
        <v>0</v>
      </c>
      <c r="BI197" s="41">
        <f t="shared" si="295"/>
        <v>0</v>
      </c>
      <c r="BJ197" s="41">
        <f t="shared" si="296"/>
        <v>106</v>
      </c>
      <c r="BK197" s="107">
        <f t="shared" si="277"/>
        <v>0</v>
      </c>
      <c r="BL197" s="96"/>
      <c r="BM197" s="96">
        <f t="shared" si="278"/>
        <v>0</v>
      </c>
      <c r="BN197" s="98"/>
      <c r="BO197" s="98"/>
      <c r="BP197" s="96"/>
      <c r="BQ197" s="96"/>
      <c r="BR197" s="96"/>
      <c r="BS197" s="48"/>
      <c r="BT197" s="222"/>
    </row>
    <row r="198" spans="1:79" ht="20.100000000000001" hidden="1" customHeight="1" outlineLevel="1">
      <c r="A198" s="33" t="s">
        <v>414</v>
      </c>
      <c r="B198" s="104" t="s">
        <v>89</v>
      </c>
      <c r="C198" s="100"/>
      <c r="D198" s="41">
        <f t="shared" si="281"/>
        <v>102</v>
      </c>
      <c r="E198" s="41">
        <f t="shared" si="282"/>
        <v>0</v>
      </c>
      <c r="F198" s="41">
        <f t="shared" si="283"/>
        <v>102</v>
      </c>
      <c r="G198" s="41">
        <f t="shared" si="284"/>
        <v>0</v>
      </c>
      <c r="H198" s="41">
        <f t="shared" si="285"/>
        <v>0</v>
      </c>
      <c r="I198" s="41">
        <f t="shared" si="286"/>
        <v>0</v>
      </c>
      <c r="J198" s="41">
        <f t="shared" si="287"/>
        <v>0</v>
      </c>
      <c r="K198" s="41">
        <f t="shared" si="288"/>
        <v>102</v>
      </c>
      <c r="L198" s="36">
        <f t="shared" si="230"/>
        <v>0</v>
      </c>
      <c r="M198" s="36">
        <f t="shared" si="231"/>
        <v>0</v>
      </c>
      <c r="N198" s="36">
        <f t="shared" si="232"/>
        <v>0</v>
      </c>
      <c r="O198" s="107">
        <f t="shared" si="267"/>
        <v>0</v>
      </c>
      <c r="P198" s="96"/>
      <c r="Q198" s="96">
        <f t="shared" si="269"/>
        <v>0</v>
      </c>
      <c r="R198" s="98"/>
      <c r="S198" s="98"/>
      <c r="T198" s="96"/>
      <c r="U198" s="96"/>
      <c r="V198" s="96"/>
      <c r="W198" s="107">
        <f t="shared" si="268"/>
        <v>0</v>
      </c>
      <c r="X198" s="96"/>
      <c r="Y198" s="96">
        <f t="shared" si="270"/>
        <v>0</v>
      </c>
      <c r="Z198" s="98"/>
      <c r="AA198" s="98"/>
      <c r="AB198" s="96"/>
      <c r="AC198" s="96"/>
      <c r="AD198" s="96"/>
      <c r="AE198" s="107">
        <f t="shared" si="271"/>
        <v>0</v>
      </c>
      <c r="AF198" s="96"/>
      <c r="AG198" s="96">
        <f t="shared" si="272"/>
        <v>0</v>
      </c>
      <c r="AH198" s="98"/>
      <c r="AI198" s="98"/>
      <c r="AJ198" s="96"/>
      <c r="AK198" s="96"/>
      <c r="AL198" s="96"/>
      <c r="AM198" s="107">
        <f t="shared" si="273"/>
        <v>54</v>
      </c>
      <c r="AN198" s="96"/>
      <c r="AO198" s="96">
        <f t="shared" si="274"/>
        <v>54</v>
      </c>
      <c r="AP198" s="98"/>
      <c r="AQ198" s="98"/>
      <c r="AR198" s="96"/>
      <c r="AS198" s="96"/>
      <c r="AT198" s="96">
        <v>54</v>
      </c>
      <c r="AU198" s="107">
        <f t="shared" si="275"/>
        <v>48</v>
      </c>
      <c r="AV198" s="96"/>
      <c r="AW198" s="96">
        <f t="shared" si="276"/>
        <v>48</v>
      </c>
      <c r="AX198" s="98"/>
      <c r="AY198" s="98"/>
      <c r="AZ198" s="96"/>
      <c r="BA198" s="96"/>
      <c r="BB198" s="96">
        <v>48</v>
      </c>
      <c r="BC198" s="41">
        <f t="shared" si="289"/>
        <v>102</v>
      </c>
      <c r="BD198" s="41">
        <f t="shared" si="290"/>
        <v>0</v>
      </c>
      <c r="BE198" s="41">
        <f t="shared" si="291"/>
        <v>102</v>
      </c>
      <c r="BF198" s="41">
        <f t="shared" si="292"/>
        <v>0</v>
      </c>
      <c r="BG198" s="41">
        <f t="shared" si="293"/>
        <v>0</v>
      </c>
      <c r="BH198" s="41">
        <f t="shared" si="294"/>
        <v>0</v>
      </c>
      <c r="BI198" s="41">
        <f t="shared" si="295"/>
        <v>0</v>
      </c>
      <c r="BJ198" s="41">
        <f t="shared" si="296"/>
        <v>102</v>
      </c>
      <c r="BK198" s="107">
        <f t="shared" si="277"/>
        <v>0</v>
      </c>
      <c r="BL198" s="96"/>
      <c r="BM198" s="96">
        <f t="shared" si="278"/>
        <v>0</v>
      </c>
      <c r="BN198" s="98"/>
      <c r="BO198" s="98"/>
      <c r="BP198" s="96"/>
      <c r="BQ198" s="96"/>
      <c r="BR198" s="96"/>
      <c r="BS198" s="48"/>
      <c r="BT198" s="222"/>
    </row>
    <row r="199" spans="1:79" ht="20.100000000000001" hidden="1" customHeight="1" outlineLevel="1">
      <c r="A199" s="33" t="s">
        <v>414</v>
      </c>
      <c r="B199" s="104" t="s">
        <v>73</v>
      </c>
      <c r="C199" s="100"/>
      <c r="D199" s="41">
        <f t="shared" si="281"/>
        <v>102</v>
      </c>
      <c r="E199" s="41">
        <f t="shared" si="282"/>
        <v>0</v>
      </c>
      <c r="F199" s="41">
        <f t="shared" si="283"/>
        <v>102</v>
      </c>
      <c r="G199" s="41">
        <f t="shared" si="284"/>
        <v>0</v>
      </c>
      <c r="H199" s="41">
        <f t="shared" si="285"/>
        <v>0</v>
      </c>
      <c r="I199" s="41">
        <f t="shared" si="286"/>
        <v>0</v>
      </c>
      <c r="J199" s="41">
        <f t="shared" si="287"/>
        <v>0</v>
      </c>
      <c r="K199" s="41">
        <f t="shared" si="288"/>
        <v>102</v>
      </c>
      <c r="L199" s="36">
        <f t="shared" si="230"/>
        <v>0</v>
      </c>
      <c r="M199" s="36">
        <f t="shared" si="231"/>
        <v>0</v>
      </c>
      <c r="N199" s="36">
        <f t="shared" si="232"/>
        <v>0</v>
      </c>
      <c r="O199" s="107">
        <f t="shared" si="267"/>
        <v>0</v>
      </c>
      <c r="P199" s="96"/>
      <c r="Q199" s="96">
        <f t="shared" si="269"/>
        <v>0</v>
      </c>
      <c r="R199" s="98"/>
      <c r="S199" s="98"/>
      <c r="T199" s="96"/>
      <c r="U199" s="96"/>
      <c r="V199" s="96"/>
      <c r="W199" s="107">
        <f t="shared" si="268"/>
        <v>0</v>
      </c>
      <c r="X199" s="96"/>
      <c r="Y199" s="96">
        <f t="shared" si="270"/>
        <v>0</v>
      </c>
      <c r="Z199" s="98"/>
      <c r="AA199" s="98"/>
      <c r="AB199" s="96"/>
      <c r="AC199" s="96"/>
      <c r="AD199" s="96"/>
      <c r="AE199" s="107">
        <f t="shared" si="271"/>
        <v>0</v>
      </c>
      <c r="AF199" s="96"/>
      <c r="AG199" s="96">
        <f t="shared" si="272"/>
        <v>0</v>
      </c>
      <c r="AH199" s="98"/>
      <c r="AI199" s="98"/>
      <c r="AJ199" s="96"/>
      <c r="AK199" s="96"/>
      <c r="AL199" s="96"/>
      <c r="AM199" s="107">
        <f t="shared" si="273"/>
        <v>54</v>
      </c>
      <c r="AN199" s="96"/>
      <c r="AO199" s="96">
        <f t="shared" si="274"/>
        <v>54</v>
      </c>
      <c r="AP199" s="98"/>
      <c r="AQ199" s="98"/>
      <c r="AR199" s="96"/>
      <c r="AS199" s="96"/>
      <c r="AT199" s="96">
        <v>54</v>
      </c>
      <c r="AU199" s="107">
        <f t="shared" si="275"/>
        <v>48</v>
      </c>
      <c r="AV199" s="96"/>
      <c r="AW199" s="96">
        <f t="shared" si="276"/>
        <v>48</v>
      </c>
      <c r="AX199" s="98"/>
      <c r="AY199" s="98"/>
      <c r="AZ199" s="96"/>
      <c r="BA199" s="96"/>
      <c r="BB199" s="96">
        <v>48</v>
      </c>
      <c r="BC199" s="41">
        <f t="shared" si="289"/>
        <v>102</v>
      </c>
      <c r="BD199" s="41">
        <f t="shared" si="290"/>
        <v>0</v>
      </c>
      <c r="BE199" s="41">
        <f t="shared" si="291"/>
        <v>102</v>
      </c>
      <c r="BF199" s="41">
        <f t="shared" si="292"/>
        <v>0</v>
      </c>
      <c r="BG199" s="41">
        <f t="shared" si="293"/>
        <v>0</v>
      </c>
      <c r="BH199" s="41">
        <f t="shared" si="294"/>
        <v>0</v>
      </c>
      <c r="BI199" s="41">
        <f t="shared" si="295"/>
        <v>0</v>
      </c>
      <c r="BJ199" s="41">
        <f t="shared" si="296"/>
        <v>102</v>
      </c>
      <c r="BK199" s="107">
        <f t="shared" si="277"/>
        <v>0</v>
      </c>
      <c r="BL199" s="96"/>
      <c r="BM199" s="96">
        <f t="shared" si="278"/>
        <v>0</v>
      </c>
      <c r="BN199" s="98"/>
      <c r="BO199" s="98"/>
      <c r="BP199" s="96"/>
      <c r="BQ199" s="96"/>
      <c r="BR199" s="96"/>
      <c r="BS199" s="48"/>
      <c r="BT199" s="222"/>
    </row>
    <row r="200" spans="1:79" ht="20.100000000000001" hidden="1" customHeight="1" outlineLevel="1">
      <c r="A200" s="33" t="s">
        <v>414</v>
      </c>
      <c r="B200" s="104" t="s">
        <v>63</v>
      </c>
      <c r="C200" s="100"/>
      <c r="D200" s="41">
        <f t="shared" si="281"/>
        <v>96</v>
      </c>
      <c r="E200" s="41">
        <f t="shared" si="282"/>
        <v>0</v>
      </c>
      <c r="F200" s="41">
        <f t="shared" si="283"/>
        <v>96</v>
      </c>
      <c r="G200" s="41">
        <f t="shared" si="284"/>
        <v>0</v>
      </c>
      <c r="H200" s="41">
        <f t="shared" si="285"/>
        <v>0</v>
      </c>
      <c r="I200" s="41">
        <f t="shared" si="286"/>
        <v>0</v>
      </c>
      <c r="J200" s="41">
        <f t="shared" si="287"/>
        <v>0</v>
      </c>
      <c r="K200" s="41">
        <f t="shared" si="288"/>
        <v>96</v>
      </c>
      <c r="L200" s="36">
        <f t="shared" si="230"/>
        <v>0</v>
      </c>
      <c r="M200" s="36">
        <f t="shared" si="231"/>
        <v>0</v>
      </c>
      <c r="N200" s="36">
        <f t="shared" si="232"/>
        <v>0</v>
      </c>
      <c r="O200" s="107">
        <f t="shared" si="267"/>
        <v>0</v>
      </c>
      <c r="P200" s="96"/>
      <c r="Q200" s="96">
        <f t="shared" si="269"/>
        <v>0</v>
      </c>
      <c r="R200" s="98"/>
      <c r="S200" s="98"/>
      <c r="T200" s="96"/>
      <c r="U200" s="96"/>
      <c r="V200" s="96"/>
      <c r="W200" s="107">
        <f t="shared" si="268"/>
        <v>0</v>
      </c>
      <c r="X200" s="96"/>
      <c r="Y200" s="96">
        <f t="shared" si="270"/>
        <v>0</v>
      </c>
      <c r="Z200" s="98"/>
      <c r="AA200" s="98"/>
      <c r="AB200" s="96"/>
      <c r="AC200" s="96"/>
      <c r="AD200" s="96"/>
      <c r="AE200" s="107">
        <f t="shared" si="271"/>
        <v>0</v>
      </c>
      <c r="AF200" s="96"/>
      <c r="AG200" s="96">
        <f t="shared" si="272"/>
        <v>0</v>
      </c>
      <c r="AH200" s="98"/>
      <c r="AI200" s="98"/>
      <c r="AJ200" s="96"/>
      <c r="AK200" s="96"/>
      <c r="AL200" s="96"/>
      <c r="AM200" s="107">
        <f t="shared" si="273"/>
        <v>50</v>
      </c>
      <c r="AN200" s="96"/>
      <c r="AO200" s="96">
        <f t="shared" si="274"/>
        <v>50</v>
      </c>
      <c r="AP200" s="98"/>
      <c r="AQ200" s="98"/>
      <c r="AR200" s="96"/>
      <c r="AS200" s="96"/>
      <c r="AT200" s="96">
        <v>50</v>
      </c>
      <c r="AU200" s="107">
        <f t="shared" si="275"/>
        <v>46</v>
      </c>
      <c r="AV200" s="96"/>
      <c r="AW200" s="96">
        <f t="shared" si="276"/>
        <v>46</v>
      </c>
      <c r="AX200" s="98"/>
      <c r="AY200" s="98"/>
      <c r="AZ200" s="96"/>
      <c r="BA200" s="96"/>
      <c r="BB200" s="96">
        <v>46</v>
      </c>
      <c r="BC200" s="41">
        <f t="shared" si="289"/>
        <v>96</v>
      </c>
      <c r="BD200" s="41">
        <f t="shared" si="290"/>
        <v>0</v>
      </c>
      <c r="BE200" s="41">
        <f t="shared" si="291"/>
        <v>96</v>
      </c>
      <c r="BF200" s="41">
        <f t="shared" si="292"/>
        <v>0</v>
      </c>
      <c r="BG200" s="41">
        <f t="shared" si="293"/>
        <v>0</v>
      </c>
      <c r="BH200" s="41">
        <f t="shared" si="294"/>
        <v>0</v>
      </c>
      <c r="BI200" s="41">
        <f t="shared" si="295"/>
        <v>0</v>
      </c>
      <c r="BJ200" s="41">
        <f t="shared" si="296"/>
        <v>96</v>
      </c>
      <c r="BK200" s="107">
        <f t="shared" si="277"/>
        <v>0</v>
      </c>
      <c r="BL200" s="96"/>
      <c r="BM200" s="96">
        <f t="shared" si="278"/>
        <v>0</v>
      </c>
      <c r="BN200" s="98"/>
      <c r="BO200" s="98"/>
      <c r="BP200" s="96"/>
      <c r="BQ200" s="96"/>
      <c r="BR200" s="96"/>
      <c r="BS200" s="48"/>
      <c r="BT200" s="222"/>
    </row>
    <row r="201" spans="1:79" ht="20.100000000000001" hidden="1" customHeight="1" outlineLevel="1">
      <c r="A201" s="33" t="s">
        <v>414</v>
      </c>
      <c r="B201" s="104" t="s">
        <v>52</v>
      </c>
      <c r="C201" s="100"/>
      <c r="D201" s="41">
        <f t="shared" si="281"/>
        <v>102</v>
      </c>
      <c r="E201" s="41">
        <f t="shared" si="282"/>
        <v>0</v>
      </c>
      <c r="F201" s="41">
        <f t="shared" si="283"/>
        <v>102</v>
      </c>
      <c r="G201" s="41">
        <f t="shared" si="284"/>
        <v>0</v>
      </c>
      <c r="H201" s="41">
        <f t="shared" si="285"/>
        <v>0</v>
      </c>
      <c r="I201" s="41">
        <f t="shared" si="286"/>
        <v>0</v>
      </c>
      <c r="J201" s="41">
        <f t="shared" si="287"/>
        <v>0</v>
      </c>
      <c r="K201" s="41">
        <f t="shared" si="288"/>
        <v>102</v>
      </c>
      <c r="L201" s="36">
        <f t="shared" si="230"/>
        <v>0</v>
      </c>
      <c r="M201" s="36">
        <f t="shared" si="231"/>
        <v>0</v>
      </c>
      <c r="N201" s="36">
        <f t="shared" si="232"/>
        <v>0</v>
      </c>
      <c r="O201" s="107">
        <f t="shared" si="267"/>
        <v>0</v>
      </c>
      <c r="P201" s="96"/>
      <c r="Q201" s="96">
        <f t="shared" si="269"/>
        <v>0</v>
      </c>
      <c r="R201" s="98"/>
      <c r="S201" s="98"/>
      <c r="T201" s="96"/>
      <c r="U201" s="96"/>
      <c r="V201" s="96"/>
      <c r="W201" s="107">
        <f t="shared" si="268"/>
        <v>0</v>
      </c>
      <c r="X201" s="96"/>
      <c r="Y201" s="96">
        <f t="shared" si="270"/>
        <v>0</v>
      </c>
      <c r="Z201" s="98"/>
      <c r="AA201" s="98"/>
      <c r="AB201" s="96"/>
      <c r="AC201" s="96"/>
      <c r="AD201" s="96"/>
      <c r="AE201" s="107">
        <f t="shared" si="271"/>
        <v>0</v>
      </c>
      <c r="AF201" s="96"/>
      <c r="AG201" s="96">
        <f t="shared" si="272"/>
        <v>0</v>
      </c>
      <c r="AH201" s="98"/>
      <c r="AI201" s="98"/>
      <c r="AJ201" s="96"/>
      <c r="AK201" s="96"/>
      <c r="AL201" s="96"/>
      <c r="AM201" s="107">
        <f t="shared" si="273"/>
        <v>54</v>
      </c>
      <c r="AN201" s="96"/>
      <c r="AO201" s="96">
        <f t="shared" si="274"/>
        <v>54</v>
      </c>
      <c r="AP201" s="98"/>
      <c r="AQ201" s="98"/>
      <c r="AR201" s="96"/>
      <c r="AS201" s="96"/>
      <c r="AT201" s="96">
        <v>54</v>
      </c>
      <c r="AU201" s="107">
        <f t="shared" si="275"/>
        <v>48</v>
      </c>
      <c r="AV201" s="96"/>
      <c r="AW201" s="96">
        <f t="shared" si="276"/>
        <v>48</v>
      </c>
      <c r="AX201" s="98"/>
      <c r="AY201" s="98"/>
      <c r="AZ201" s="96"/>
      <c r="BA201" s="96"/>
      <c r="BB201" s="96">
        <v>48</v>
      </c>
      <c r="BC201" s="41">
        <f t="shared" si="289"/>
        <v>102</v>
      </c>
      <c r="BD201" s="41">
        <f t="shared" si="290"/>
        <v>0</v>
      </c>
      <c r="BE201" s="41">
        <f t="shared" si="291"/>
        <v>102</v>
      </c>
      <c r="BF201" s="41">
        <f t="shared" si="292"/>
        <v>0</v>
      </c>
      <c r="BG201" s="41">
        <f t="shared" si="293"/>
        <v>0</v>
      </c>
      <c r="BH201" s="41">
        <f t="shared" si="294"/>
        <v>0</v>
      </c>
      <c r="BI201" s="41">
        <f t="shared" si="295"/>
        <v>0</v>
      </c>
      <c r="BJ201" s="41">
        <f t="shared" si="296"/>
        <v>102</v>
      </c>
      <c r="BK201" s="107">
        <f t="shared" si="277"/>
        <v>0</v>
      </c>
      <c r="BL201" s="96"/>
      <c r="BM201" s="96">
        <f t="shared" si="278"/>
        <v>0</v>
      </c>
      <c r="BN201" s="98"/>
      <c r="BO201" s="98"/>
      <c r="BP201" s="96"/>
      <c r="BQ201" s="96"/>
      <c r="BR201" s="96"/>
      <c r="BS201" s="48"/>
      <c r="BT201" s="222"/>
    </row>
    <row r="202" spans="1:79" ht="20.100000000000001" hidden="1" customHeight="1" outlineLevel="1">
      <c r="A202" s="33" t="s">
        <v>414</v>
      </c>
      <c r="B202" s="104" t="s">
        <v>97</v>
      </c>
      <c r="C202" s="100"/>
      <c r="D202" s="41">
        <f t="shared" si="281"/>
        <v>96</v>
      </c>
      <c r="E202" s="41">
        <f t="shared" si="282"/>
        <v>0</v>
      </c>
      <c r="F202" s="41">
        <f t="shared" si="283"/>
        <v>96</v>
      </c>
      <c r="G202" s="41">
        <f t="shared" si="284"/>
        <v>0</v>
      </c>
      <c r="H202" s="41">
        <f t="shared" si="285"/>
        <v>0</v>
      </c>
      <c r="I202" s="41">
        <f t="shared" si="286"/>
        <v>0</v>
      </c>
      <c r="J202" s="41">
        <f t="shared" si="287"/>
        <v>0</v>
      </c>
      <c r="K202" s="41">
        <f t="shared" si="288"/>
        <v>96</v>
      </c>
      <c r="L202" s="36">
        <f t="shared" si="230"/>
        <v>0</v>
      </c>
      <c r="M202" s="36">
        <f t="shared" si="231"/>
        <v>0</v>
      </c>
      <c r="N202" s="36">
        <f t="shared" si="232"/>
        <v>0</v>
      </c>
      <c r="O202" s="107">
        <f t="shared" si="267"/>
        <v>0</v>
      </c>
      <c r="P202" s="96"/>
      <c r="Q202" s="96">
        <f t="shared" si="269"/>
        <v>0</v>
      </c>
      <c r="R202" s="98"/>
      <c r="S202" s="98"/>
      <c r="T202" s="96"/>
      <c r="U202" s="96"/>
      <c r="V202" s="96"/>
      <c r="W202" s="107">
        <f t="shared" si="268"/>
        <v>0</v>
      </c>
      <c r="X202" s="96"/>
      <c r="Y202" s="96">
        <f t="shared" si="270"/>
        <v>0</v>
      </c>
      <c r="Z202" s="98"/>
      <c r="AA202" s="98"/>
      <c r="AB202" s="96"/>
      <c r="AC202" s="96"/>
      <c r="AD202" s="96"/>
      <c r="AE202" s="107">
        <f t="shared" si="271"/>
        <v>0</v>
      </c>
      <c r="AF202" s="96"/>
      <c r="AG202" s="96">
        <f t="shared" si="272"/>
        <v>0</v>
      </c>
      <c r="AH202" s="98"/>
      <c r="AI202" s="98"/>
      <c r="AJ202" s="96"/>
      <c r="AK202" s="96"/>
      <c r="AL202" s="96"/>
      <c r="AM202" s="107">
        <f t="shared" si="273"/>
        <v>50</v>
      </c>
      <c r="AN202" s="96"/>
      <c r="AO202" s="96">
        <f t="shared" si="274"/>
        <v>50</v>
      </c>
      <c r="AP202" s="98"/>
      <c r="AQ202" s="98"/>
      <c r="AR202" s="96"/>
      <c r="AS202" s="96"/>
      <c r="AT202" s="96">
        <v>50</v>
      </c>
      <c r="AU202" s="107">
        <f t="shared" si="275"/>
        <v>46</v>
      </c>
      <c r="AV202" s="96"/>
      <c r="AW202" s="96">
        <f t="shared" si="276"/>
        <v>46</v>
      </c>
      <c r="AX202" s="98"/>
      <c r="AY202" s="98"/>
      <c r="AZ202" s="96"/>
      <c r="BA202" s="96"/>
      <c r="BB202" s="96">
        <v>46</v>
      </c>
      <c r="BC202" s="41">
        <f t="shared" si="289"/>
        <v>96</v>
      </c>
      <c r="BD202" s="41">
        <f t="shared" si="290"/>
        <v>0</v>
      </c>
      <c r="BE202" s="41">
        <f t="shared" si="291"/>
        <v>96</v>
      </c>
      <c r="BF202" s="41">
        <f t="shared" si="292"/>
        <v>0</v>
      </c>
      <c r="BG202" s="41">
        <f t="shared" si="293"/>
        <v>0</v>
      </c>
      <c r="BH202" s="41">
        <f t="shared" si="294"/>
        <v>0</v>
      </c>
      <c r="BI202" s="41">
        <f t="shared" si="295"/>
        <v>0</v>
      </c>
      <c r="BJ202" s="41">
        <f t="shared" si="296"/>
        <v>96</v>
      </c>
      <c r="BK202" s="107">
        <f t="shared" si="277"/>
        <v>0</v>
      </c>
      <c r="BL202" s="96"/>
      <c r="BM202" s="96">
        <f t="shared" si="278"/>
        <v>0</v>
      </c>
      <c r="BN202" s="98"/>
      <c r="BO202" s="98"/>
      <c r="BP202" s="96"/>
      <c r="BQ202" s="96"/>
      <c r="BR202" s="96"/>
      <c r="BS202" s="48"/>
      <c r="BT202" s="222"/>
    </row>
    <row r="203" spans="1:79" ht="20.100000000000001" hidden="1" customHeight="1" outlineLevel="1">
      <c r="A203" s="33" t="s">
        <v>414</v>
      </c>
      <c r="B203" s="104" t="s">
        <v>2986</v>
      </c>
      <c r="C203" s="100"/>
      <c r="D203" s="41">
        <f t="shared" si="281"/>
        <v>96</v>
      </c>
      <c r="E203" s="41">
        <f t="shared" si="282"/>
        <v>0</v>
      </c>
      <c r="F203" s="41">
        <f t="shared" si="283"/>
        <v>96</v>
      </c>
      <c r="G203" s="41">
        <f t="shared" si="284"/>
        <v>0</v>
      </c>
      <c r="H203" s="41">
        <f t="shared" si="285"/>
        <v>0</v>
      </c>
      <c r="I203" s="41">
        <f t="shared" si="286"/>
        <v>0</v>
      </c>
      <c r="J203" s="41">
        <f t="shared" si="287"/>
        <v>0</v>
      </c>
      <c r="K203" s="41">
        <f t="shared" si="288"/>
        <v>96</v>
      </c>
      <c r="L203" s="36">
        <f t="shared" si="230"/>
        <v>0</v>
      </c>
      <c r="M203" s="36">
        <f t="shared" si="231"/>
        <v>0</v>
      </c>
      <c r="N203" s="36">
        <f t="shared" si="232"/>
        <v>0</v>
      </c>
      <c r="O203" s="107">
        <f t="shared" si="267"/>
        <v>0</v>
      </c>
      <c r="P203" s="96"/>
      <c r="Q203" s="96">
        <f t="shared" si="269"/>
        <v>0</v>
      </c>
      <c r="R203" s="98"/>
      <c r="S203" s="98"/>
      <c r="T203" s="96"/>
      <c r="U203" s="96"/>
      <c r="V203" s="96"/>
      <c r="W203" s="107">
        <f t="shared" si="268"/>
        <v>0</v>
      </c>
      <c r="X203" s="96"/>
      <c r="Y203" s="96">
        <f t="shared" si="270"/>
        <v>0</v>
      </c>
      <c r="Z203" s="98"/>
      <c r="AA203" s="98"/>
      <c r="AB203" s="96"/>
      <c r="AC203" s="96"/>
      <c r="AD203" s="96"/>
      <c r="AE203" s="107">
        <f t="shared" si="271"/>
        <v>0</v>
      </c>
      <c r="AF203" s="96"/>
      <c r="AG203" s="96">
        <f t="shared" si="272"/>
        <v>0</v>
      </c>
      <c r="AH203" s="98"/>
      <c r="AI203" s="98"/>
      <c r="AJ203" s="96"/>
      <c r="AK203" s="96"/>
      <c r="AL203" s="96"/>
      <c r="AM203" s="107">
        <f t="shared" si="273"/>
        <v>50</v>
      </c>
      <c r="AN203" s="96"/>
      <c r="AO203" s="96">
        <f t="shared" si="274"/>
        <v>50</v>
      </c>
      <c r="AP203" s="98"/>
      <c r="AQ203" s="98"/>
      <c r="AR203" s="96"/>
      <c r="AS203" s="96"/>
      <c r="AT203" s="96">
        <v>50</v>
      </c>
      <c r="AU203" s="107">
        <f t="shared" si="275"/>
        <v>46</v>
      </c>
      <c r="AV203" s="96"/>
      <c r="AW203" s="96">
        <f t="shared" si="276"/>
        <v>46</v>
      </c>
      <c r="AX203" s="98"/>
      <c r="AY203" s="98"/>
      <c r="AZ203" s="96"/>
      <c r="BA203" s="96"/>
      <c r="BB203" s="96">
        <v>46</v>
      </c>
      <c r="BC203" s="41">
        <f t="shared" si="289"/>
        <v>96</v>
      </c>
      <c r="BD203" s="41">
        <f t="shared" si="290"/>
        <v>0</v>
      </c>
      <c r="BE203" s="41">
        <f t="shared" si="291"/>
        <v>96</v>
      </c>
      <c r="BF203" s="41">
        <f t="shared" si="292"/>
        <v>0</v>
      </c>
      <c r="BG203" s="41">
        <f t="shared" si="293"/>
        <v>0</v>
      </c>
      <c r="BH203" s="41">
        <f t="shared" si="294"/>
        <v>0</v>
      </c>
      <c r="BI203" s="41">
        <f t="shared" si="295"/>
        <v>0</v>
      </c>
      <c r="BJ203" s="41">
        <f t="shared" si="296"/>
        <v>96</v>
      </c>
      <c r="BK203" s="107">
        <f t="shared" si="277"/>
        <v>0</v>
      </c>
      <c r="BL203" s="96"/>
      <c r="BM203" s="96">
        <f t="shared" si="278"/>
        <v>0</v>
      </c>
      <c r="BN203" s="98"/>
      <c r="BO203" s="98"/>
      <c r="BP203" s="96"/>
      <c r="BQ203" s="96"/>
      <c r="BR203" s="96"/>
      <c r="BS203" s="48"/>
      <c r="BT203" s="222"/>
    </row>
    <row r="204" spans="1:79" ht="38.25" hidden="1" outlineLevel="1">
      <c r="A204" s="644" t="s">
        <v>77</v>
      </c>
      <c r="B204" s="93" t="s">
        <v>2987</v>
      </c>
      <c r="C204" s="37"/>
      <c r="D204" s="95">
        <f>E204+F204</f>
        <v>998</v>
      </c>
      <c r="E204" s="95"/>
      <c r="F204" s="95">
        <f>SUM(G204:K204)</f>
        <v>998</v>
      </c>
      <c r="G204" s="46"/>
      <c r="H204" s="46"/>
      <c r="I204" s="95"/>
      <c r="J204" s="95"/>
      <c r="K204" s="95">
        <f>K205+K207</f>
        <v>998</v>
      </c>
      <c r="L204" s="36">
        <f t="shared" si="230"/>
        <v>350</v>
      </c>
      <c r="M204" s="36">
        <f t="shared" si="231"/>
        <v>0</v>
      </c>
      <c r="N204" s="36">
        <f t="shared" si="232"/>
        <v>350</v>
      </c>
      <c r="O204" s="95">
        <f t="shared" si="267"/>
        <v>350</v>
      </c>
      <c r="P204" s="95"/>
      <c r="Q204" s="95">
        <f t="shared" si="269"/>
        <v>350</v>
      </c>
      <c r="R204" s="46"/>
      <c r="S204" s="46"/>
      <c r="T204" s="95"/>
      <c r="U204" s="95"/>
      <c r="V204" s="95">
        <f>V205+V207</f>
        <v>350</v>
      </c>
      <c r="W204" s="95">
        <f t="shared" si="268"/>
        <v>350</v>
      </c>
      <c r="X204" s="95"/>
      <c r="Y204" s="95">
        <f t="shared" si="270"/>
        <v>350</v>
      </c>
      <c r="Z204" s="46"/>
      <c r="AA204" s="46"/>
      <c r="AB204" s="95"/>
      <c r="AC204" s="95"/>
      <c r="AD204" s="95">
        <f>AD205+AD207</f>
        <v>350</v>
      </c>
      <c r="AE204" s="95">
        <f t="shared" si="271"/>
        <v>0</v>
      </c>
      <c r="AF204" s="95"/>
      <c r="AG204" s="95">
        <f t="shared" si="272"/>
        <v>0</v>
      </c>
      <c r="AH204" s="46"/>
      <c r="AI204" s="46"/>
      <c r="AJ204" s="95"/>
      <c r="AK204" s="95"/>
      <c r="AL204" s="95">
        <f t="shared" ref="AL204:AT204" si="297">AL205+AL207</f>
        <v>0</v>
      </c>
      <c r="AM204" s="95">
        <f t="shared" si="297"/>
        <v>775</v>
      </c>
      <c r="AN204" s="95">
        <f t="shared" si="297"/>
        <v>0</v>
      </c>
      <c r="AO204" s="95">
        <f t="shared" si="297"/>
        <v>775</v>
      </c>
      <c r="AP204" s="95">
        <f t="shared" si="297"/>
        <v>0</v>
      </c>
      <c r="AQ204" s="95">
        <f t="shared" si="297"/>
        <v>0</v>
      </c>
      <c r="AR204" s="95">
        <f t="shared" si="297"/>
        <v>0</v>
      </c>
      <c r="AS204" s="95">
        <f t="shared" si="297"/>
        <v>775</v>
      </c>
      <c r="AT204" s="95">
        <f t="shared" si="297"/>
        <v>0</v>
      </c>
      <c r="AU204" s="95">
        <f t="shared" si="275"/>
        <v>648</v>
      </c>
      <c r="AV204" s="95">
        <f>AV205+AV207</f>
        <v>0</v>
      </c>
      <c r="AW204" s="95">
        <f t="shared" si="276"/>
        <v>648</v>
      </c>
      <c r="AX204" s="95">
        <f>AX205+AX207</f>
        <v>0</v>
      </c>
      <c r="AY204" s="95">
        <f>AY205+AY207</f>
        <v>0</v>
      </c>
      <c r="AZ204" s="95">
        <f>AZ205+AZ207</f>
        <v>0</v>
      </c>
      <c r="BA204" s="95">
        <f>BA205+BA207</f>
        <v>0</v>
      </c>
      <c r="BB204" s="95">
        <f>BB205+BB207</f>
        <v>648</v>
      </c>
      <c r="BC204" s="95">
        <f>BD204+BE204</f>
        <v>1773</v>
      </c>
      <c r="BD204" s="95">
        <f>BD205+BD207</f>
        <v>0</v>
      </c>
      <c r="BE204" s="95">
        <f>SUM(BF204:BJ204)</f>
        <v>1773</v>
      </c>
      <c r="BF204" s="95">
        <f>BF205+BF207</f>
        <v>0</v>
      </c>
      <c r="BG204" s="95">
        <f>BG205+BG207</f>
        <v>0</v>
      </c>
      <c r="BH204" s="95">
        <f>BH205+BH207</f>
        <v>0</v>
      </c>
      <c r="BI204" s="95">
        <f>BI205+BI207</f>
        <v>775</v>
      </c>
      <c r="BJ204" s="95">
        <f>BJ205+BJ207</f>
        <v>998</v>
      </c>
      <c r="BK204" s="95">
        <f t="shared" si="277"/>
        <v>0</v>
      </c>
      <c r="BL204" s="95">
        <f>BL205+BL207</f>
        <v>0</v>
      </c>
      <c r="BM204" s="95">
        <f t="shared" si="278"/>
        <v>0</v>
      </c>
      <c r="BN204" s="95">
        <f>BN205+BN207</f>
        <v>0</v>
      </c>
      <c r="BO204" s="95">
        <f>BO205+BO207</f>
        <v>0</v>
      </c>
      <c r="BP204" s="95">
        <f>BP205+BP207</f>
        <v>0</v>
      </c>
      <c r="BQ204" s="95">
        <f>BQ205+BQ207</f>
        <v>0</v>
      </c>
      <c r="BR204" s="95">
        <f>BR205+BR207</f>
        <v>0</v>
      </c>
      <c r="BS204" s="48"/>
      <c r="BT204" s="222"/>
      <c r="BW204" s="246">
        <v>1773</v>
      </c>
      <c r="BX204" s="247">
        <f>BW204/BW140%</f>
        <v>28.440808469682384</v>
      </c>
      <c r="BZ204" s="186">
        <f>ROUND(BY140*BX204/100,0)</f>
        <v>4196</v>
      </c>
    </row>
    <row r="205" spans="1:79" ht="20.100000000000001" hidden="1" customHeight="1" outlineLevel="1">
      <c r="A205" s="35">
        <v>1</v>
      </c>
      <c r="B205" s="34" t="s">
        <v>171</v>
      </c>
      <c r="C205" s="37"/>
      <c r="D205" s="95">
        <f>E205+F205</f>
        <v>776</v>
      </c>
      <c r="E205" s="97"/>
      <c r="F205" s="97">
        <f>SUM(G205:K205)</f>
        <v>776</v>
      </c>
      <c r="G205" s="99">
        <f>G206</f>
        <v>0</v>
      </c>
      <c r="H205" s="99">
        <f>H206</f>
        <v>0</v>
      </c>
      <c r="I205" s="99">
        <f>I206</f>
        <v>0</v>
      </c>
      <c r="J205" s="99">
        <f>J206</f>
        <v>232</v>
      </c>
      <c r="K205" s="97">
        <f>K206</f>
        <v>544</v>
      </c>
      <c r="L205" s="36">
        <f t="shared" ref="L205:L217" si="298">W205+AE205</f>
        <v>350</v>
      </c>
      <c r="M205" s="36">
        <f t="shared" ref="M205:M217" si="299">X205+AF205</f>
        <v>0</v>
      </c>
      <c r="N205" s="36">
        <f t="shared" ref="N205:N217" si="300">Y205+AG205</f>
        <v>350</v>
      </c>
      <c r="O205" s="95">
        <f t="shared" ref="O205:O217" si="301">P205+Q205</f>
        <v>350</v>
      </c>
      <c r="P205" s="97"/>
      <c r="Q205" s="97">
        <f t="shared" si="269"/>
        <v>350</v>
      </c>
      <c r="R205" s="99"/>
      <c r="S205" s="99"/>
      <c r="T205" s="97"/>
      <c r="U205" s="97"/>
      <c r="V205" s="97">
        <f>V206</f>
        <v>350</v>
      </c>
      <c r="W205" s="95">
        <f t="shared" ref="W205:W217" si="302">X205+Y205</f>
        <v>350</v>
      </c>
      <c r="X205" s="97"/>
      <c r="Y205" s="97">
        <f t="shared" si="270"/>
        <v>350</v>
      </c>
      <c r="Z205" s="99"/>
      <c r="AA205" s="99"/>
      <c r="AB205" s="97"/>
      <c r="AC205" s="97"/>
      <c r="AD205" s="97">
        <f>AD206</f>
        <v>350</v>
      </c>
      <c r="AE205" s="95">
        <f t="shared" si="271"/>
        <v>0</v>
      </c>
      <c r="AF205" s="97"/>
      <c r="AG205" s="97">
        <f t="shared" si="272"/>
        <v>0</v>
      </c>
      <c r="AH205" s="99"/>
      <c r="AI205" s="99"/>
      <c r="AJ205" s="97"/>
      <c r="AK205" s="97"/>
      <c r="AL205" s="97">
        <f>AL206</f>
        <v>0</v>
      </c>
      <c r="AM205" s="95">
        <f t="shared" ref="AM205:AM217" si="303">AN205+AO205</f>
        <v>232</v>
      </c>
      <c r="AN205" s="97"/>
      <c r="AO205" s="97">
        <f t="shared" ref="AO205:AO217" si="304">SUM(AP205:AT205)</f>
        <v>232</v>
      </c>
      <c r="AP205" s="97">
        <f>AP206</f>
        <v>0</v>
      </c>
      <c r="AQ205" s="97">
        <f>AQ206</f>
        <v>0</v>
      </c>
      <c r="AR205" s="97">
        <f>AR206</f>
        <v>0</v>
      </c>
      <c r="AS205" s="97">
        <f>AS206</f>
        <v>232</v>
      </c>
      <c r="AT205" s="97">
        <f>AT206</f>
        <v>0</v>
      </c>
      <c r="AU205" s="95">
        <f t="shared" si="275"/>
        <v>194</v>
      </c>
      <c r="AV205" s="97"/>
      <c r="AW205" s="97">
        <f t="shared" si="276"/>
        <v>194</v>
      </c>
      <c r="AX205" s="99"/>
      <c r="AY205" s="99"/>
      <c r="AZ205" s="97"/>
      <c r="BA205" s="97"/>
      <c r="BB205" s="97">
        <f>BB206</f>
        <v>194</v>
      </c>
      <c r="BC205" s="95">
        <f>BD205+BE205</f>
        <v>776</v>
      </c>
      <c r="BD205" s="97">
        <f>BD206</f>
        <v>0</v>
      </c>
      <c r="BE205" s="97">
        <f>SUM(BF205:BJ205)</f>
        <v>776</v>
      </c>
      <c r="BF205" s="97">
        <f>BF206</f>
        <v>0</v>
      </c>
      <c r="BG205" s="99"/>
      <c r="BH205" s="97"/>
      <c r="BI205" s="97">
        <f>BI206</f>
        <v>232</v>
      </c>
      <c r="BJ205" s="97">
        <f>BJ206</f>
        <v>544</v>
      </c>
      <c r="BK205" s="95">
        <f t="shared" si="277"/>
        <v>0</v>
      </c>
      <c r="BL205" s="97"/>
      <c r="BM205" s="97">
        <f t="shared" si="278"/>
        <v>0</v>
      </c>
      <c r="BN205" s="99"/>
      <c r="BO205" s="99"/>
      <c r="BP205" s="97"/>
      <c r="BQ205" s="97"/>
      <c r="BR205" s="97">
        <f>BR206</f>
        <v>0</v>
      </c>
      <c r="BS205" s="48"/>
      <c r="BT205" s="222"/>
    </row>
    <row r="206" spans="1:79" ht="20.100000000000001" hidden="1" customHeight="1" outlineLevel="1">
      <c r="A206" s="33" t="s">
        <v>414</v>
      </c>
      <c r="B206" s="40" t="s">
        <v>2966</v>
      </c>
      <c r="C206" s="37"/>
      <c r="D206" s="41">
        <f t="shared" ref="D206:K206" si="305">BC206+BK206</f>
        <v>776</v>
      </c>
      <c r="E206" s="41">
        <f t="shared" si="305"/>
        <v>0</v>
      </c>
      <c r="F206" s="41">
        <f t="shared" si="305"/>
        <v>776</v>
      </c>
      <c r="G206" s="41">
        <f t="shared" si="305"/>
        <v>0</v>
      </c>
      <c r="H206" s="41">
        <f t="shared" si="305"/>
        <v>0</v>
      </c>
      <c r="I206" s="41">
        <f t="shared" si="305"/>
        <v>0</v>
      </c>
      <c r="J206" s="41">
        <f t="shared" si="305"/>
        <v>232</v>
      </c>
      <c r="K206" s="41">
        <f t="shared" si="305"/>
        <v>544</v>
      </c>
      <c r="L206" s="36">
        <f t="shared" si="298"/>
        <v>350</v>
      </c>
      <c r="M206" s="36">
        <f t="shared" si="299"/>
        <v>0</v>
      </c>
      <c r="N206" s="36">
        <f t="shared" si="300"/>
        <v>350</v>
      </c>
      <c r="O206" s="107">
        <f t="shared" si="301"/>
        <v>350</v>
      </c>
      <c r="P206" s="96"/>
      <c r="Q206" s="96">
        <f t="shared" si="269"/>
        <v>350</v>
      </c>
      <c r="R206" s="98"/>
      <c r="S206" s="98"/>
      <c r="T206" s="96"/>
      <c r="U206" s="96"/>
      <c r="V206" s="96">
        <f>350</f>
        <v>350</v>
      </c>
      <c r="W206" s="107">
        <f t="shared" si="302"/>
        <v>350</v>
      </c>
      <c r="X206" s="96"/>
      <c r="Y206" s="96">
        <f t="shared" si="270"/>
        <v>350</v>
      </c>
      <c r="Z206" s="98"/>
      <c r="AA206" s="98"/>
      <c r="AB206" s="96"/>
      <c r="AC206" s="96"/>
      <c r="AD206" s="96">
        <f>350</f>
        <v>350</v>
      </c>
      <c r="AE206" s="107">
        <f t="shared" si="271"/>
        <v>0</v>
      </c>
      <c r="AF206" s="96"/>
      <c r="AG206" s="96">
        <f t="shared" si="272"/>
        <v>0</v>
      </c>
      <c r="AH206" s="98"/>
      <c r="AI206" s="98"/>
      <c r="AJ206" s="96"/>
      <c r="AK206" s="96"/>
      <c r="AL206" s="96"/>
      <c r="AM206" s="107">
        <f t="shared" si="303"/>
        <v>232</v>
      </c>
      <c r="AN206" s="96"/>
      <c r="AO206" s="96">
        <f t="shared" si="304"/>
        <v>232</v>
      </c>
      <c r="AP206" s="98"/>
      <c r="AQ206" s="98"/>
      <c r="AR206" s="96"/>
      <c r="AS206" s="96">
        <v>232</v>
      </c>
      <c r="AT206" s="96"/>
      <c r="AU206" s="107">
        <f t="shared" si="275"/>
        <v>194</v>
      </c>
      <c r="AV206" s="96"/>
      <c r="AW206" s="96">
        <f t="shared" si="276"/>
        <v>194</v>
      </c>
      <c r="AX206" s="98"/>
      <c r="AY206" s="98"/>
      <c r="AZ206" s="96"/>
      <c r="BA206" s="96"/>
      <c r="BB206" s="96">
        <v>194</v>
      </c>
      <c r="BC206" s="41">
        <f t="shared" ref="BC206:BJ206" si="306">W206+AE206+AM206+AU206</f>
        <v>776</v>
      </c>
      <c r="BD206" s="41">
        <f t="shared" si="306"/>
        <v>0</v>
      </c>
      <c r="BE206" s="41">
        <f t="shared" si="306"/>
        <v>776</v>
      </c>
      <c r="BF206" s="41">
        <f t="shared" si="306"/>
        <v>0</v>
      </c>
      <c r="BG206" s="41">
        <f t="shared" si="306"/>
        <v>0</v>
      </c>
      <c r="BH206" s="41">
        <f t="shared" si="306"/>
        <v>0</v>
      </c>
      <c r="BI206" s="41">
        <f t="shared" si="306"/>
        <v>232</v>
      </c>
      <c r="BJ206" s="41">
        <f t="shared" si="306"/>
        <v>544</v>
      </c>
      <c r="BK206" s="107">
        <f t="shared" si="277"/>
        <v>0</v>
      </c>
      <c r="BL206" s="96"/>
      <c r="BM206" s="96">
        <f t="shared" si="278"/>
        <v>0</v>
      </c>
      <c r="BN206" s="98"/>
      <c r="BO206" s="98"/>
      <c r="BP206" s="96"/>
      <c r="BQ206" s="96"/>
      <c r="BR206" s="96"/>
      <c r="BS206" s="48"/>
      <c r="BT206" s="222"/>
    </row>
    <row r="207" spans="1:79" ht="20.100000000000001" hidden="1" customHeight="1" outlineLevel="1">
      <c r="A207" s="35">
        <v>2</v>
      </c>
      <c r="B207" s="34" t="s">
        <v>2875</v>
      </c>
      <c r="C207" s="37"/>
      <c r="D207" s="95">
        <f>E207+F207</f>
        <v>997</v>
      </c>
      <c r="E207" s="97">
        <f>SUM(E208:E217)</f>
        <v>0</v>
      </c>
      <c r="F207" s="97">
        <f>SUM(G207:K207)</f>
        <v>997</v>
      </c>
      <c r="G207" s="97">
        <f>SUM(G208:G217)</f>
        <v>0</v>
      </c>
      <c r="H207" s="97">
        <f>SUM(H208:H217)</f>
        <v>0</v>
      </c>
      <c r="I207" s="97">
        <f>SUM(I208:I217)</f>
        <v>0</v>
      </c>
      <c r="J207" s="97">
        <f>SUM(J208:J217)</f>
        <v>543</v>
      </c>
      <c r="K207" s="97">
        <f>SUM(K208:K217)</f>
        <v>454</v>
      </c>
      <c r="L207" s="36">
        <f t="shared" si="298"/>
        <v>0</v>
      </c>
      <c r="M207" s="36">
        <f t="shared" si="299"/>
        <v>0</v>
      </c>
      <c r="N207" s="36">
        <f t="shared" si="300"/>
        <v>0</v>
      </c>
      <c r="O207" s="95">
        <f t="shared" si="301"/>
        <v>0</v>
      </c>
      <c r="P207" s="97">
        <f>SUM(P208:P217)</f>
        <v>0</v>
      </c>
      <c r="Q207" s="97">
        <f t="shared" si="269"/>
        <v>0</v>
      </c>
      <c r="R207" s="97">
        <f>SUM(R208:R217)</f>
        <v>0</v>
      </c>
      <c r="S207" s="97">
        <f>SUM(S208:S217)</f>
        <v>0</v>
      </c>
      <c r="T207" s="97">
        <f>SUM(T208:T217)</f>
        <v>0</v>
      </c>
      <c r="U207" s="97">
        <f>SUM(U208:U217)</f>
        <v>0</v>
      </c>
      <c r="V207" s="97">
        <f>SUM(V208:V217)</f>
        <v>0</v>
      </c>
      <c r="W207" s="95">
        <f t="shared" si="302"/>
        <v>0</v>
      </c>
      <c r="X207" s="97">
        <f>SUM(X208:X217)</f>
        <v>0</v>
      </c>
      <c r="Y207" s="97">
        <f t="shared" si="270"/>
        <v>0</v>
      </c>
      <c r="Z207" s="97">
        <f>SUM(Z208:Z217)</f>
        <v>0</v>
      </c>
      <c r="AA207" s="97">
        <f>SUM(AA208:AA217)</f>
        <v>0</v>
      </c>
      <c r="AB207" s="97">
        <f>SUM(AB208:AB217)</f>
        <v>0</v>
      </c>
      <c r="AC207" s="97">
        <f>SUM(AC208:AC217)</f>
        <v>0</v>
      </c>
      <c r="AD207" s="97">
        <f>SUM(AD208:AD217)</f>
        <v>0</v>
      </c>
      <c r="AE207" s="95">
        <f t="shared" si="271"/>
        <v>0</v>
      </c>
      <c r="AF207" s="97">
        <f>SUM(AF208:AF217)</f>
        <v>0</v>
      </c>
      <c r="AG207" s="97">
        <f t="shared" si="272"/>
        <v>0</v>
      </c>
      <c r="AH207" s="97">
        <f>SUM(AH208:AH217)</f>
        <v>0</v>
      </c>
      <c r="AI207" s="97">
        <f>SUM(AI208:AI217)</f>
        <v>0</v>
      </c>
      <c r="AJ207" s="97">
        <f>SUM(AJ208:AJ217)</f>
        <v>0</v>
      </c>
      <c r="AK207" s="97">
        <f>SUM(AK208:AK217)</f>
        <v>0</v>
      </c>
      <c r="AL207" s="97">
        <f>SUM(AL208:AL217)</f>
        <v>0</v>
      </c>
      <c r="AM207" s="95">
        <f t="shared" si="303"/>
        <v>543</v>
      </c>
      <c r="AN207" s="97">
        <f>SUM(AN208:AN217)</f>
        <v>0</v>
      </c>
      <c r="AO207" s="97">
        <f t="shared" si="304"/>
        <v>543</v>
      </c>
      <c r="AP207" s="97">
        <f>SUM(AP208:AP217)</f>
        <v>0</v>
      </c>
      <c r="AQ207" s="97">
        <f>SUM(AQ208:AQ217)</f>
        <v>0</v>
      </c>
      <c r="AR207" s="97">
        <f>SUM(AR208:AR217)</f>
        <v>0</v>
      </c>
      <c r="AS207" s="97">
        <f>SUM(AS208:AS217)</f>
        <v>543</v>
      </c>
      <c r="AT207" s="97">
        <f>SUM(AT208:AT217)</f>
        <v>0</v>
      </c>
      <c r="AU207" s="95">
        <f t="shared" si="275"/>
        <v>454</v>
      </c>
      <c r="AV207" s="97">
        <f>SUM(AV208:AV217)</f>
        <v>0</v>
      </c>
      <c r="AW207" s="97">
        <f t="shared" si="276"/>
        <v>454</v>
      </c>
      <c r="AX207" s="97">
        <f>SUM(AX208:AX217)</f>
        <v>0</v>
      </c>
      <c r="AY207" s="97">
        <f>SUM(AY208:AY217)</f>
        <v>0</v>
      </c>
      <c r="AZ207" s="97">
        <f>SUM(AZ208:AZ217)</f>
        <v>0</v>
      </c>
      <c r="BA207" s="97">
        <f>SUM(BA208:BA217)</f>
        <v>0</v>
      </c>
      <c r="BB207" s="97">
        <f>SUM(BB208:BB217)</f>
        <v>454</v>
      </c>
      <c r="BC207" s="95">
        <f>BD207+BE207</f>
        <v>997</v>
      </c>
      <c r="BD207" s="97">
        <f>SUM(BD208:BD217)</f>
        <v>0</v>
      </c>
      <c r="BE207" s="97">
        <f>SUM(BF207:BJ207)</f>
        <v>997</v>
      </c>
      <c r="BF207" s="97">
        <f>SUM(BF208:BF217)</f>
        <v>0</v>
      </c>
      <c r="BG207" s="97">
        <f>SUM(BG208:BG217)</f>
        <v>0</v>
      </c>
      <c r="BH207" s="97">
        <f>SUM(BH208:BH217)</f>
        <v>0</v>
      </c>
      <c r="BI207" s="97">
        <f>SUM(BI208:BI217)</f>
        <v>543</v>
      </c>
      <c r="BJ207" s="97">
        <f>SUM(BJ208:BJ217)</f>
        <v>454</v>
      </c>
      <c r="BK207" s="95">
        <f t="shared" si="277"/>
        <v>0</v>
      </c>
      <c r="BL207" s="97"/>
      <c r="BM207" s="97">
        <f t="shared" si="278"/>
        <v>0</v>
      </c>
      <c r="BN207" s="99"/>
      <c r="BO207" s="99"/>
      <c r="BP207" s="97"/>
      <c r="BQ207" s="97"/>
      <c r="BR207" s="97">
        <f>SUM(BR208:BR217)</f>
        <v>0</v>
      </c>
      <c r="BS207" s="48"/>
      <c r="BT207" s="222"/>
    </row>
    <row r="208" spans="1:79" ht="20.100000000000001" hidden="1" customHeight="1" outlineLevel="1">
      <c r="A208" s="33" t="s">
        <v>414</v>
      </c>
      <c r="B208" s="104" t="s">
        <v>118</v>
      </c>
      <c r="C208" s="37"/>
      <c r="D208" s="41">
        <f t="shared" ref="D208:D217" si="307">BC208+BK208</f>
        <v>111</v>
      </c>
      <c r="E208" s="41">
        <f t="shared" ref="E208:E217" si="308">BD208+BL208</f>
        <v>0</v>
      </c>
      <c r="F208" s="41">
        <f t="shared" ref="F208:F217" si="309">BE208+BM208</f>
        <v>111</v>
      </c>
      <c r="G208" s="41">
        <f t="shared" ref="G208:G217" si="310">BF208+BN208</f>
        <v>0</v>
      </c>
      <c r="H208" s="41">
        <f t="shared" ref="H208:H217" si="311">BG208+BO208</f>
        <v>0</v>
      </c>
      <c r="I208" s="41">
        <f t="shared" ref="I208:I217" si="312">BH208+BP208</f>
        <v>0</v>
      </c>
      <c r="J208" s="41">
        <f t="shared" ref="J208:J217" si="313">BI208+BQ208</f>
        <v>60</v>
      </c>
      <c r="K208" s="41">
        <f t="shared" ref="K208:K217" si="314">BJ208+BR208</f>
        <v>51</v>
      </c>
      <c r="L208" s="36">
        <f t="shared" si="298"/>
        <v>0</v>
      </c>
      <c r="M208" s="36">
        <f t="shared" si="299"/>
        <v>0</v>
      </c>
      <c r="N208" s="36">
        <f t="shared" si="300"/>
        <v>0</v>
      </c>
      <c r="O208" s="107">
        <f t="shared" si="301"/>
        <v>0</v>
      </c>
      <c r="P208" s="96"/>
      <c r="Q208" s="96">
        <f t="shared" si="269"/>
        <v>0</v>
      </c>
      <c r="R208" s="98"/>
      <c r="S208" s="98"/>
      <c r="T208" s="96"/>
      <c r="U208" s="96"/>
      <c r="V208" s="96"/>
      <c r="W208" s="107">
        <f t="shared" si="302"/>
        <v>0</v>
      </c>
      <c r="X208" s="96"/>
      <c r="Y208" s="96">
        <f t="shared" si="270"/>
        <v>0</v>
      </c>
      <c r="Z208" s="98"/>
      <c r="AA208" s="98"/>
      <c r="AB208" s="96"/>
      <c r="AC208" s="96"/>
      <c r="AD208" s="96"/>
      <c r="AE208" s="107">
        <f t="shared" si="271"/>
        <v>0</v>
      </c>
      <c r="AF208" s="96"/>
      <c r="AG208" s="96">
        <f t="shared" si="272"/>
        <v>0</v>
      </c>
      <c r="AH208" s="98"/>
      <c r="AI208" s="98"/>
      <c r="AJ208" s="96"/>
      <c r="AK208" s="96"/>
      <c r="AL208" s="96"/>
      <c r="AM208" s="107">
        <f t="shared" si="303"/>
        <v>60</v>
      </c>
      <c r="AN208" s="96"/>
      <c r="AO208" s="96">
        <f t="shared" si="304"/>
        <v>60</v>
      </c>
      <c r="AP208" s="98"/>
      <c r="AQ208" s="98"/>
      <c r="AR208" s="96"/>
      <c r="AS208" s="96">
        <v>60</v>
      </c>
      <c r="AT208" s="96"/>
      <c r="AU208" s="107">
        <f t="shared" si="275"/>
        <v>51</v>
      </c>
      <c r="AV208" s="96"/>
      <c r="AW208" s="96">
        <f t="shared" si="276"/>
        <v>51</v>
      </c>
      <c r="AX208" s="98"/>
      <c r="AY208" s="98"/>
      <c r="AZ208" s="96"/>
      <c r="BA208" s="96"/>
      <c r="BB208" s="96">
        <v>51</v>
      </c>
      <c r="BC208" s="41">
        <f t="shared" ref="BC208:BC217" si="315">W208+AE208+AM208+AU208</f>
        <v>111</v>
      </c>
      <c r="BD208" s="41">
        <f t="shared" ref="BD208:BD217" si="316">X208+AF208+AN208+AV208</f>
        <v>0</v>
      </c>
      <c r="BE208" s="41">
        <f t="shared" ref="BE208:BE217" si="317">Y208+AG208+AO208+AW208</f>
        <v>111</v>
      </c>
      <c r="BF208" s="41">
        <f t="shared" ref="BF208:BF217" si="318">Z208+AH208+AP208+AX208</f>
        <v>0</v>
      </c>
      <c r="BG208" s="41">
        <f t="shared" ref="BG208:BG217" si="319">AA208+AI208+AQ208+AY208</f>
        <v>0</v>
      </c>
      <c r="BH208" s="41">
        <f t="shared" ref="BH208:BH217" si="320">AB208+AJ208+AR208+AZ208</f>
        <v>0</v>
      </c>
      <c r="BI208" s="41">
        <f t="shared" ref="BI208:BI217" si="321">AC208+AK208+AS208+BA208</f>
        <v>60</v>
      </c>
      <c r="BJ208" s="41">
        <f t="shared" ref="BJ208:BJ217" si="322">AD208+AL208+AT208+BB208</f>
        <v>51</v>
      </c>
      <c r="BK208" s="107">
        <f t="shared" si="277"/>
        <v>0</v>
      </c>
      <c r="BL208" s="96"/>
      <c r="BM208" s="96">
        <f t="shared" si="278"/>
        <v>0</v>
      </c>
      <c r="BN208" s="98"/>
      <c r="BO208" s="98"/>
      <c r="BP208" s="96"/>
      <c r="BQ208" s="96"/>
      <c r="BR208" s="96"/>
      <c r="BS208" s="48"/>
      <c r="BT208" s="222"/>
    </row>
    <row r="209" spans="1:72" ht="20.100000000000001" hidden="1" customHeight="1" outlineLevel="1">
      <c r="A209" s="33" t="s">
        <v>414</v>
      </c>
      <c r="B209" s="104" t="s">
        <v>78</v>
      </c>
      <c r="C209" s="39"/>
      <c r="D209" s="41">
        <f t="shared" si="307"/>
        <v>99</v>
      </c>
      <c r="E209" s="41">
        <f t="shared" si="308"/>
        <v>0</v>
      </c>
      <c r="F209" s="41">
        <f t="shared" si="309"/>
        <v>99</v>
      </c>
      <c r="G209" s="41">
        <f t="shared" si="310"/>
        <v>0</v>
      </c>
      <c r="H209" s="41">
        <f t="shared" si="311"/>
        <v>0</v>
      </c>
      <c r="I209" s="41">
        <f t="shared" si="312"/>
        <v>0</v>
      </c>
      <c r="J209" s="41">
        <f t="shared" si="313"/>
        <v>54</v>
      </c>
      <c r="K209" s="41">
        <f t="shared" si="314"/>
        <v>45</v>
      </c>
      <c r="L209" s="36">
        <f t="shared" si="298"/>
        <v>0</v>
      </c>
      <c r="M209" s="36">
        <f t="shared" si="299"/>
        <v>0</v>
      </c>
      <c r="N209" s="36">
        <f t="shared" si="300"/>
        <v>0</v>
      </c>
      <c r="O209" s="107">
        <f t="shared" si="301"/>
        <v>0</v>
      </c>
      <c r="P209" s="96"/>
      <c r="Q209" s="96">
        <f t="shared" si="269"/>
        <v>0</v>
      </c>
      <c r="R209" s="98"/>
      <c r="S209" s="98"/>
      <c r="T209" s="96"/>
      <c r="U209" s="96"/>
      <c r="V209" s="96"/>
      <c r="W209" s="107">
        <f t="shared" si="302"/>
        <v>0</v>
      </c>
      <c r="X209" s="96"/>
      <c r="Y209" s="96">
        <f t="shared" si="270"/>
        <v>0</v>
      </c>
      <c r="Z209" s="98"/>
      <c r="AA209" s="98"/>
      <c r="AB209" s="96"/>
      <c r="AC209" s="96"/>
      <c r="AD209" s="96"/>
      <c r="AE209" s="107">
        <f t="shared" si="271"/>
        <v>0</v>
      </c>
      <c r="AF209" s="96"/>
      <c r="AG209" s="96">
        <f t="shared" si="272"/>
        <v>0</v>
      </c>
      <c r="AH209" s="98"/>
      <c r="AI209" s="98"/>
      <c r="AJ209" s="96"/>
      <c r="AK209" s="96"/>
      <c r="AL209" s="96"/>
      <c r="AM209" s="107">
        <f t="shared" si="303"/>
        <v>54</v>
      </c>
      <c r="AN209" s="96"/>
      <c r="AO209" s="96">
        <f t="shared" si="304"/>
        <v>54</v>
      </c>
      <c r="AP209" s="98"/>
      <c r="AQ209" s="98"/>
      <c r="AR209" s="96"/>
      <c r="AS209" s="96">
        <v>54</v>
      </c>
      <c r="AT209" s="96"/>
      <c r="AU209" s="107">
        <f t="shared" si="275"/>
        <v>45</v>
      </c>
      <c r="AV209" s="96"/>
      <c r="AW209" s="96">
        <f t="shared" si="276"/>
        <v>45</v>
      </c>
      <c r="AX209" s="98"/>
      <c r="AY209" s="98"/>
      <c r="AZ209" s="96"/>
      <c r="BA209" s="96"/>
      <c r="BB209" s="96">
        <v>45</v>
      </c>
      <c r="BC209" s="41">
        <f t="shared" si="315"/>
        <v>99</v>
      </c>
      <c r="BD209" s="41">
        <f t="shared" si="316"/>
        <v>0</v>
      </c>
      <c r="BE209" s="41">
        <f t="shared" si="317"/>
        <v>99</v>
      </c>
      <c r="BF209" s="41">
        <f t="shared" si="318"/>
        <v>0</v>
      </c>
      <c r="BG209" s="41">
        <f t="shared" si="319"/>
        <v>0</v>
      </c>
      <c r="BH209" s="41">
        <f t="shared" si="320"/>
        <v>0</v>
      </c>
      <c r="BI209" s="41">
        <f t="shared" si="321"/>
        <v>54</v>
      </c>
      <c r="BJ209" s="41">
        <f t="shared" si="322"/>
        <v>45</v>
      </c>
      <c r="BK209" s="107">
        <f t="shared" si="277"/>
        <v>0</v>
      </c>
      <c r="BL209" s="96"/>
      <c r="BM209" s="96">
        <f t="shared" si="278"/>
        <v>0</v>
      </c>
      <c r="BN209" s="98"/>
      <c r="BO209" s="98"/>
      <c r="BP209" s="96"/>
      <c r="BQ209" s="96"/>
      <c r="BR209" s="96"/>
      <c r="BS209" s="48"/>
      <c r="BT209" s="222"/>
    </row>
    <row r="210" spans="1:72" ht="20.100000000000001" hidden="1" customHeight="1" outlineLevel="1">
      <c r="A210" s="33" t="s">
        <v>414</v>
      </c>
      <c r="B210" s="104" t="s">
        <v>38</v>
      </c>
      <c r="C210" s="37"/>
      <c r="D210" s="41">
        <f t="shared" si="307"/>
        <v>104</v>
      </c>
      <c r="E210" s="41">
        <f t="shared" si="308"/>
        <v>0</v>
      </c>
      <c r="F210" s="41">
        <f t="shared" si="309"/>
        <v>104</v>
      </c>
      <c r="G210" s="41">
        <f t="shared" si="310"/>
        <v>0</v>
      </c>
      <c r="H210" s="41">
        <f t="shared" si="311"/>
        <v>0</v>
      </c>
      <c r="I210" s="41">
        <f t="shared" si="312"/>
        <v>0</v>
      </c>
      <c r="J210" s="41">
        <f t="shared" si="313"/>
        <v>57</v>
      </c>
      <c r="K210" s="41">
        <f t="shared" si="314"/>
        <v>47</v>
      </c>
      <c r="L210" s="36">
        <f t="shared" si="298"/>
        <v>0</v>
      </c>
      <c r="M210" s="36">
        <f t="shared" si="299"/>
        <v>0</v>
      </c>
      <c r="N210" s="36">
        <f t="shared" si="300"/>
        <v>0</v>
      </c>
      <c r="O210" s="107">
        <f t="shared" si="301"/>
        <v>0</v>
      </c>
      <c r="P210" s="96"/>
      <c r="Q210" s="96">
        <f t="shared" si="269"/>
        <v>0</v>
      </c>
      <c r="R210" s="98"/>
      <c r="S210" s="98"/>
      <c r="T210" s="96"/>
      <c r="U210" s="96"/>
      <c r="V210" s="96"/>
      <c r="W210" s="107">
        <f t="shared" si="302"/>
        <v>0</v>
      </c>
      <c r="X210" s="96"/>
      <c r="Y210" s="96">
        <f t="shared" si="270"/>
        <v>0</v>
      </c>
      <c r="Z210" s="98"/>
      <c r="AA210" s="98"/>
      <c r="AB210" s="96"/>
      <c r="AC210" s="96"/>
      <c r="AD210" s="96"/>
      <c r="AE210" s="107">
        <f t="shared" si="271"/>
        <v>0</v>
      </c>
      <c r="AF210" s="96"/>
      <c r="AG210" s="96">
        <f t="shared" si="272"/>
        <v>0</v>
      </c>
      <c r="AH210" s="98"/>
      <c r="AI210" s="98"/>
      <c r="AJ210" s="96"/>
      <c r="AK210" s="96"/>
      <c r="AL210" s="96"/>
      <c r="AM210" s="107">
        <f t="shared" si="303"/>
        <v>57</v>
      </c>
      <c r="AN210" s="96"/>
      <c r="AO210" s="96">
        <f t="shared" si="304"/>
        <v>57</v>
      </c>
      <c r="AP210" s="98"/>
      <c r="AQ210" s="98"/>
      <c r="AR210" s="96"/>
      <c r="AS210" s="96">
        <v>57</v>
      </c>
      <c r="AT210" s="96"/>
      <c r="AU210" s="107">
        <f t="shared" si="275"/>
        <v>47</v>
      </c>
      <c r="AV210" s="96"/>
      <c r="AW210" s="96">
        <f t="shared" si="276"/>
        <v>47</v>
      </c>
      <c r="AX210" s="98"/>
      <c r="AY210" s="98"/>
      <c r="AZ210" s="96"/>
      <c r="BA210" s="96"/>
      <c r="BB210" s="96">
        <v>47</v>
      </c>
      <c r="BC210" s="41">
        <f t="shared" si="315"/>
        <v>104</v>
      </c>
      <c r="BD210" s="41">
        <f t="shared" si="316"/>
        <v>0</v>
      </c>
      <c r="BE210" s="41">
        <f t="shared" si="317"/>
        <v>104</v>
      </c>
      <c r="BF210" s="41">
        <f t="shared" si="318"/>
        <v>0</v>
      </c>
      <c r="BG210" s="41">
        <f t="shared" si="319"/>
        <v>0</v>
      </c>
      <c r="BH210" s="41">
        <f t="shared" si="320"/>
        <v>0</v>
      </c>
      <c r="BI210" s="41">
        <f t="shared" si="321"/>
        <v>57</v>
      </c>
      <c r="BJ210" s="41">
        <f t="shared" si="322"/>
        <v>47</v>
      </c>
      <c r="BK210" s="107">
        <f t="shared" si="277"/>
        <v>0</v>
      </c>
      <c r="BL210" s="96"/>
      <c r="BM210" s="96">
        <f t="shared" si="278"/>
        <v>0</v>
      </c>
      <c r="BN210" s="98"/>
      <c r="BO210" s="98"/>
      <c r="BP210" s="96"/>
      <c r="BQ210" s="96"/>
      <c r="BR210" s="96"/>
      <c r="BS210" s="48"/>
      <c r="BT210" s="222"/>
    </row>
    <row r="211" spans="1:72" ht="20.100000000000001" hidden="1" customHeight="1" outlineLevel="1">
      <c r="A211" s="33" t="s">
        <v>414</v>
      </c>
      <c r="B211" s="104" t="s">
        <v>106</v>
      </c>
      <c r="C211" s="100"/>
      <c r="D211" s="41">
        <f t="shared" si="307"/>
        <v>104</v>
      </c>
      <c r="E211" s="41">
        <f t="shared" si="308"/>
        <v>0</v>
      </c>
      <c r="F211" s="41">
        <f t="shared" si="309"/>
        <v>104</v>
      </c>
      <c r="G211" s="41">
        <f t="shared" si="310"/>
        <v>0</v>
      </c>
      <c r="H211" s="41">
        <f t="shared" si="311"/>
        <v>0</v>
      </c>
      <c r="I211" s="41">
        <f t="shared" si="312"/>
        <v>0</v>
      </c>
      <c r="J211" s="41">
        <f t="shared" si="313"/>
        <v>57</v>
      </c>
      <c r="K211" s="41">
        <f t="shared" si="314"/>
        <v>47</v>
      </c>
      <c r="L211" s="36">
        <f t="shared" si="298"/>
        <v>0</v>
      </c>
      <c r="M211" s="36">
        <f t="shared" si="299"/>
        <v>0</v>
      </c>
      <c r="N211" s="36">
        <f t="shared" si="300"/>
        <v>0</v>
      </c>
      <c r="O211" s="107">
        <f t="shared" si="301"/>
        <v>0</v>
      </c>
      <c r="P211" s="96"/>
      <c r="Q211" s="96">
        <f t="shared" si="269"/>
        <v>0</v>
      </c>
      <c r="R211" s="98"/>
      <c r="S211" s="98"/>
      <c r="T211" s="96"/>
      <c r="U211" s="96"/>
      <c r="V211" s="96"/>
      <c r="W211" s="107">
        <f t="shared" si="302"/>
        <v>0</v>
      </c>
      <c r="X211" s="96"/>
      <c r="Y211" s="96">
        <f t="shared" si="270"/>
        <v>0</v>
      </c>
      <c r="Z211" s="98"/>
      <c r="AA211" s="98"/>
      <c r="AB211" s="96"/>
      <c r="AC211" s="96"/>
      <c r="AD211" s="96"/>
      <c r="AE211" s="107">
        <f t="shared" si="271"/>
        <v>0</v>
      </c>
      <c r="AF211" s="96"/>
      <c r="AG211" s="96">
        <f t="shared" si="272"/>
        <v>0</v>
      </c>
      <c r="AH211" s="98"/>
      <c r="AI211" s="98"/>
      <c r="AJ211" s="96"/>
      <c r="AK211" s="96"/>
      <c r="AL211" s="96"/>
      <c r="AM211" s="107">
        <f t="shared" si="303"/>
        <v>57</v>
      </c>
      <c r="AN211" s="96"/>
      <c r="AO211" s="96">
        <f t="shared" si="304"/>
        <v>57</v>
      </c>
      <c r="AP211" s="98"/>
      <c r="AQ211" s="98"/>
      <c r="AR211" s="96"/>
      <c r="AS211" s="96">
        <v>57</v>
      </c>
      <c r="AT211" s="96"/>
      <c r="AU211" s="107">
        <f t="shared" si="275"/>
        <v>47</v>
      </c>
      <c r="AV211" s="96"/>
      <c r="AW211" s="96">
        <f t="shared" si="276"/>
        <v>47</v>
      </c>
      <c r="AX211" s="98"/>
      <c r="AY211" s="98"/>
      <c r="AZ211" s="96"/>
      <c r="BA211" s="96"/>
      <c r="BB211" s="96">
        <v>47</v>
      </c>
      <c r="BC211" s="41">
        <f t="shared" si="315"/>
        <v>104</v>
      </c>
      <c r="BD211" s="41">
        <f t="shared" si="316"/>
        <v>0</v>
      </c>
      <c r="BE211" s="41">
        <f t="shared" si="317"/>
        <v>104</v>
      </c>
      <c r="BF211" s="41">
        <f t="shared" si="318"/>
        <v>0</v>
      </c>
      <c r="BG211" s="41">
        <f t="shared" si="319"/>
        <v>0</v>
      </c>
      <c r="BH211" s="41">
        <f t="shared" si="320"/>
        <v>0</v>
      </c>
      <c r="BI211" s="41">
        <f t="shared" si="321"/>
        <v>57</v>
      </c>
      <c r="BJ211" s="41">
        <f t="shared" si="322"/>
        <v>47</v>
      </c>
      <c r="BK211" s="107">
        <f t="shared" si="277"/>
        <v>0</v>
      </c>
      <c r="BL211" s="96"/>
      <c r="BM211" s="96">
        <f t="shared" si="278"/>
        <v>0</v>
      </c>
      <c r="BN211" s="98"/>
      <c r="BO211" s="98"/>
      <c r="BP211" s="96"/>
      <c r="BQ211" s="96"/>
      <c r="BR211" s="96"/>
      <c r="BS211" s="48"/>
      <c r="BT211" s="222"/>
    </row>
    <row r="212" spans="1:72" ht="20.100000000000001" hidden="1" customHeight="1" outlineLevel="1">
      <c r="A212" s="33" t="s">
        <v>414</v>
      </c>
      <c r="B212" s="104" t="s">
        <v>89</v>
      </c>
      <c r="C212" s="100"/>
      <c r="D212" s="41">
        <f t="shared" si="307"/>
        <v>99</v>
      </c>
      <c r="E212" s="41">
        <f t="shared" si="308"/>
        <v>0</v>
      </c>
      <c r="F212" s="41">
        <f t="shared" si="309"/>
        <v>99</v>
      </c>
      <c r="G212" s="41">
        <f t="shared" si="310"/>
        <v>0</v>
      </c>
      <c r="H212" s="41">
        <f t="shared" si="311"/>
        <v>0</v>
      </c>
      <c r="I212" s="41">
        <f t="shared" si="312"/>
        <v>0</v>
      </c>
      <c r="J212" s="41">
        <f t="shared" si="313"/>
        <v>54</v>
      </c>
      <c r="K212" s="41">
        <f t="shared" si="314"/>
        <v>45</v>
      </c>
      <c r="L212" s="36">
        <f t="shared" si="298"/>
        <v>0</v>
      </c>
      <c r="M212" s="36">
        <f t="shared" si="299"/>
        <v>0</v>
      </c>
      <c r="N212" s="36">
        <f t="shared" si="300"/>
        <v>0</v>
      </c>
      <c r="O212" s="107">
        <f t="shared" si="301"/>
        <v>0</v>
      </c>
      <c r="P212" s="96"/>
      <c r="Q212" s="96">
        <f t="shared" si="269"/>
        <v>0</v>
      </c>
      <c r="R212" s="98"/>
      <c r="S212" s="98"/>
      <c r="T212" s="96"/>
      <c r="U212" s="96"/>
      <c r="V212" s="96"/>
      <c r="W212" s="107">
        <f t="shared" si="302"/>
        <v>0</v>
      </c>
      <c r="X212" s="96"/>
      <c r="Y212" s="96">
        <f t="shared" si="270"/>
        <v>0</v>
      </c>
      <c r="Z212" s="98"/>
      <c r="AA212" s="98"/>
      <c r="AB212" s="96"/>
      <c r="AC212" s="96"/>
      <c r="AD212" s="96"/>
      <c r="AE212" s="107">
        <f t="shared" si="271"/>
        <v>0</v>
      </c>
      <c r="AF212" s="96"/>
      <c r="AG212" s="96">
        <f t="shared" si="272"/>
        <v>0</v>
      </c>
      <c r="AH212" s="98"/>
      <c r="AI212" s="98"/>
      <c r="AJ212" s="96"/>
      <c r="AK212" s="96"/>
      <c r="AL212" s="96"/>
      <c r="AM212" s="107">
        <f t="shared" si="303"/>
        <v>54</v>
      </c>
      <c r="AN212" s="96"/>
      <c r="AO212" s="96">
        <f t="shared" si="304"/>
        <v>54</v>
      </c>
      <c r="AP212" s="98"/>
      <c r="AQ212" s="98"/>
      <c r="AR212" s="96"/>
      <c r="AS212" s="96">
        <v>54</v>
      </c>
      <c r="AT212" s="96"/>
      <c r="AU212" s="107">
        <f t="shared" si="275"/>
        <v>45</v>
      </c>
      <c r="AV212" s="96"/>
      <c r="AW212" s="96">
        <f t="shared" si="276"/>
        <v>45</v>
      </c>
      <c r="AX212" s="98"/>
      <c r="AY212" s="98"/>
      <c r="AZ212" s="96"/>
      <c r="BA212" s="96"/>
      <c r="BB212" s="96">
        <v>45</v>
      </c>
      <c r="BC212" s="41">
        <f t="shared" si="315"/>
        <v>99</v>
      </c>
      <c r="BD212" s="41">
        <f t="shared" si="316"/>
        <v>0</v>
      </c>
      <c r="BE212" s="41">
        <f t="shared" si="317"/>
        <v>99</v>
      </c>
      <c r="BF212" s="41">
        <f t="shared" si="318"/>
        <v>0</v>
      </c>
      <c r="BG212" s="41">
        <f t="shared" si="319"/>
        <v>0</v>
      </c>
      <c r="BH212" s="41">
        <f t="shared" si="320"/>
        <v>0</v>
      </c>
      <c r="BI212" s="41">
        <f t="shared" si="321"/>
        <v>54</v>
      </c>
      <c r="BJ212" s="41">
        <f t="shared" si="322"/>
        <v>45</v>
      </c>
      <c r="BK212" s="107">
        <f t="shared" si="277"/>
        <v>0</v>
      </c>
      <c r="BL212" s="96"/>
      <c r="BM212" s="96">
        <f t="shared" si="278"/>
        <v>0</v>
      </c>
      <c r="BN212" s="98"/>
      <c r="BO212" s="98"/>
      <c r="BP212" s="96"/>
      <c r="BQ212" s="96"/>
      <c r="BR212" s="96"/>
      <c r="BS212" s="48"/>
      <c r="BT212" s="222"/>
    </row>
    <row r="213" spans="1:72" ht="20.100000000000001" hidden="1" customHeight="1" outlineLevel="1">
      <c r="A213" s="33" t="s">
        <v>414</v>
      </c>
      <c r="B213" s="104" t="s">
        <v>73</v>
      </c>
      <c r="C213" s="100"/>
      <c r="D213" s="41">
        <f t="shared" si="307"/>
        <v>99</v>
      </c>
      <c r="E213" s="41">
        <f t="shared" si="308"/>
        <v>0</v>
      </c>
      <c r="F213" s="41">
        <f t="shared" si="309"/>
        <v>99</v>
      </c>
      <c r="G213" s="41">
        <f t="shared" si="310"/>
        <v>0</v>
      </c>
      <c r="H213" s="41">
        <f t="shared" si="311"/>
        <v>0</v>
      </c>
      <c r="I213" s="41">
        <f t="shared" si="312"/>
        <v>0</v>
      </c>
      <c r="J213" s="41">
        <f t="shared" si="313"/>
        <v>54</v>
      </c>
      <c r="K213" s="41">
        <f t="shared" si="314"/>
        <v>45</v>
      </c>
      <c r="L213" s="36">
        <f t="shared" si="298"/>
        <v>0</v>
      </c>
      <c r="M213" s="36">
        <f t="shared" si="299"/>
        <v>0</v>
      </c>
      <c r="N213" s="36">
        <f t="shared" si="300"/>
        <v>0</v>
      </c>
      <c r="O213" s="107">
        <f t="shared" si="301"/>
        <v>0</v>
      </c>
      <c r="P213" s="96"/>
      <c r="Q213" s="96">
        <f t="shared" si="269"/>
        <v>0</v>
      </c>
      <c r="R213" s="98"/>
      <c r="S213" s="98"/>
      <c r="T213" s="96"/>
      <c r="U213" s="96"/>
      <c r="V213" s="96"/>
      <c r="W213" s="107">
        <f t="shared" si="302"/>
        <v>0</v>
      </c>
      <c r="X213" s="96"/>
      <c r="Y213" s="96">
        <f t="shared" si="270"/>
        <v>0</v>
      </c>
      <c r="Z213" s="98"/>
      <c r="AA213" s="98"/>
      <c r="AB213" s="96"/>
      <c r="AC213" s="96"/>
      <c r="AD213" s="96"/>
      <c r="AE213" s="107">
        <f t="shared" si="271"/>
        <v>0</v>
      </c>
      <c r="AF213" s="96"/>
      <c r="AG213" s="96">
        <f t="shared" si="272"/>
        <v>0</v>
      </c>
      <c r="AH213" s="98"/>
      <c r="AI213" s="98"/>
      <c r="AJ213" s="96"/>
      <c r="AK213" s="96"/>
      <c r="AL213" s="96"/>
      <c r="AM213" s="107">
        <f t="shared" si="303"/>
        <v>54</v>
      </c>
      <c r="AN213" s="96"/>
      <c r="AO213" s="96">
        <f t="shared" si="304"/>
        <v>54</v>
      </c>
      <c r="AP213" s="98"/>
      <c r="AQ213" s="98"/>
      <c r="AR213" s="96"/>
      <c r="AS213" s="96">
        <v>54</v>
      </c>
      <c r="AT213" s="96"/>
      <c r="AU213" s="107">
        <f t="shared" si="275"/>
        <v>45</v>
      </c>
      <c r="AV213" s="96"/>
      <c r="AW213" s="96">
        <f t="shared" si="276"/>
        <v>45</v>
      </c>
      <c r="AX213" s="98"/>
      <c r="AY213" s="98"/>
      <c r="AZ213" s="96"/>
      <c r="BA213" s="96"/>
      <c r="BB213" s="96">
        <v>45</v>
      </c>
      <c r="BC213" s="41">
        <f t="shared" si="315"/>
        <v>99</v>
      </c>
      <c r="BD213" s="41">
        <f t="shared" si="316"/>
        <v>0</v>
      </c>
      <c r="BE213" s="41">
        <f t="shared" si="317"/>
        <v>99</v>
      </c>
      <c r="BF213" s="41">
        <f t="shared" si="318"/>
        <v>0</v>
      </c>
      <c r="BG213" s="41">
        <f t="shared" si="319"/>
        <v>0</v>
      </c>
      <c r="BH213" s="41">
        <f t="shared" si="320"/>
        <v>0</v>
      </c>
      <c r="BI213" s="41">
        <f t="shared" si="321"/>
        <v>54</v>
      </c>
      <c r="BJ213" s="41">
        <f t="shared" si="322"/>
        <v>45</v>
      </c>
      <c r="BK213" s="107">
        <f t="shared" si="277"/>
        <v>0</v>
      </c>
      <c r="BL213" s="96"/>
      <c r="BM213" s="96">
        <f t="shared" si="278"/>
        <v>0</v>
      </c>
      <c r="BN213" s="98"/>
      <c r="BO213" s="98"/>
      <c r="BP213" s="96"/>
      <c r="BQ213" s="96"/>
      <c r="BR213" s="96"/>
      <c r="BS213" s="48"/>
      <c r="BT213" s="222"/>
    </row>
    <row r="214" spans="1:72" ht="20.100000000000001" hidden="1" customHeight="1" outlineLevel="1">
      <c r="A214" s="33" t="s">
        <v>414</v>
      </c>
      <c r="B214" s="104" t="s">
        <v>63</v>
      </c>
      <c r="C214" s="100"/>
      <c r="D214" s="41">
        <f t="shared" si="307"/>
        <v>94</v>
      </c>
      <c r="E214" s="41">
        <f t="shared" si="308"/>
        <v>0</v>
      </c>
      <c r="F214" s="41">
        <f t="shared" si="309"/>
        <v>94</v>
      </c>
      <c r="G214" s="41">
        <f t="shared" si="310"/>
        <v>0</v>
      </c>
      <c r="H214" s="41">
        <f t="shared" si="311"/>
        <v>0</v>
      </c>
      <c r="I214" s="41">
        <f t="shared" si="312"/>
        <v>0</v>
      </c>
      <c r="J214" s="41">
        <f t="shared" si="313"/>
        <v>51</v>
      </c>
      <c r="K214" s="41">
        <f t="shared" si="314"/>
        <v>43</v>
      </c>
      <c r="L214" s="36">
        <f t="shared" si="298"/>
        <v>0</v>
      </c>
      <c r="M214" s="36">
        <f t="shared" si="299"/>
        <v>0</v>
      </c>
      <c r="N214" s="36">
        <f t="shared" si="300"/>
        <v>0</v>
      </c>
      <c r="O214" s="107">
        <f t="shared" si="301"/>
        <v>0</v>
      </c>
      <c r="P214" s="96"/>
      <c r="Q214" s="96">
        <f t="shared" si="269"/>
        <v>0</v>
      </c>
      <c r="R214" s="98"/>
      <c r="S214" s="98"/>
      <c r="T214" s="96"/>
      <c r="U214" s="96"/>
      <c r="V214" s="96"/>
      <c r="W214" s="107">
        <f t="shared" si="302"/>
        <v>0</v>
      </c>
      <c r="X214" s="96"/>
      <c r="Y214" s="96">
        <f t="shared" si="270"/>
        <v>0</v>
      </c>
      <c r="Z214" s="98"/>
      <c r="AA214" s="98"/>
      <c r="AB214" s="96"/>
      <c r="AC214" s="96"/>
      <c r="AD214" s="96"/>
      <c r="AE214" s="107">
        <f t="shared" si="271"/>
        <v>0</v>
      </c>
      <c r="AF214" s="96"/>
      <c r="AG214" s="96">
        <f t="shared" si="272"/>
        <v>0</v>
      </c>
      <c r="AH214" s="98"/>
      <c r="AI214" s="98"/>
      <c r="AJ214" s="96"/>
      <c r="AK214" s="96"/>
      <c r="AL214" s="96"/>
      <c r="AM214" s="107">
        <f t="shared" si="303"/>
        <v>51</v>
      </c>
      <c r="AN214" s="96"/>
      <c r="AO214" s="96">
        <f t="shared" si="304"/>
        <v>51</v>
      </c>
      <c r="AP214" s="98"/>
      <c r="AQ214" s="98"/>
      <c r="AR214" s="96"/>
      <c r="AS214" s="96">
        <v>51</v>
      </c>
      <c r="AT214" s="96"/>
      <c r="AU214" s="107">
        <f t="shared" si="275"/>
        <v>43</v>
      </c>
      <c r="AV214" s="96"/>
      <c r="AW214" s="96">
        <f t="shared" si="276"/>
        <v>43</v>
      </c>
      <c r="AX214" s="98"/>
      <c r="AY214" s="98"/>
      <c r="AZ214" s="96"/>
      <c r="BA214" s="96"/>
      <c r="BB214" s="96">
        <v>43</v>
      </c>
      <c r="BC214" s="41">
        <f t="shared" si="315"/>
        <v>94</v>
      </c>
      <c r="BD214" s="41">
        <f t="shared" si="316"/>
        <v>0</v>
      </c>
      <c r="BE214" s="41">
        <f t="shared" si="317"/>
        <v>94</v>
      </c>
      <c r="BF214" s="41">
        <f t="shared" si="318"/>
        <v>0</v>
      </c>
      <c r="BG214" s="41">
        <f t="shared" si="319"/>
        <v>0</v>
      </c>
      <c r="BH214" s="41">
        <f t="shared" si="320"/>
        <v>0</v>
      </c>
      <c r="BI214" s="41">
        <f t="shared" si="321"/>
        <v>51</v>
      </c>
      <c r="BJ214" s="41">
        <f t="shared" si="322"/>
        <v>43</v>
      </c>
      <c r="BK214" s="107">
        <f t="shared" si="277"/>
        <v>0</v>
      </c>
      <c r="BL214" s="96"/>
      <c r="BM214" s="96">
        <f t="shared" si="278"/>
        <v>0</v>
      </c>
      <c r="BN214" s="98"/>
      <c r="BO214" s="98"/>
      <c r="BP214" s="96"/>
      <c r="BQ214" s="96"/>
      <c r="BR214" s="96"/>
      <c r="BS214" s="48"/>
      <c r="BT214" s="222"/>
    </row>
    <row r="215" spans="1:72" ht="20.100000000000001" hidden="1" customHeight="1" outlineLevel="1">
      <c r="A215" s="33" t="s">
        <v>414</v>
      </c>
      <c r="B215" s="104" t="s">
        <v>52</v>
      </c>
      <c r="C215" s="100"/>
      <c r="D215" s="41">
        <f t="shared" si="307"/>
        <v>99</v>
      </c>
      <c r="E215" s="41">
        <f t="shared" si="308"/>
        <v>0</v>
      </c>
      <c r="F215" s="41">
        <f t="shared" si="309"/>
        <v>99</v>
      </c>
      <c r="G215" s="41">
        <f t="shared" si="310"/>
        <v>0</v>
      </c>
      <c r="H215" s="41">
        <f t="shared" si="311"/>
        <v>0</v>
      </c>
      <c r="I215" s="41">
        <f t="shared" si="312"/>
        <v>0</v>
      </c>
      <c r="J215" s="41">
        <f t="shared" si="313"/>
        <v>54</v>
      </c>
      <c r="K215" s="41">
        <f t="shared" si="314"/>
        <v>45</v>
      </c>
      <c r="L215" s="36">
        <f t="shared" si="298"/>
        <v>0</v>
      </c>
      <c r="M215" s="36">
        <f t="shared" si="299"/>
        <v>0</v>
      </c>
      <c r="N215" s="36">
        <f t="shared" si="300"/>
        <v>0</v>
      </c>
      <c r="O215" s="107">
        <f t="shared" si="301"/>
        <v>0</v>
      </c>
      <c r="P215" s="96"/>
      <c r="Q215" s="96">
        <f t="shared" si="269"/>
        <v>0</v>
      </c>
      <c r="R215" s="98"/>
      <c r="S215" s="98"/>
      <c r="T215" s="96"/>
      <c r="U215" s="96"/>
      <c r="V215" s="96"/>
      <c r="W215" s="107">
        <f t="shared" si="302"/>
        <v>0</v>
      </c>
      <c r="X215" s="96"/>
      <c r="Y215" s="96">
        <f t="shared" si="270"/>
        <v>0</v>
      </c>
      <c r="Z215" s="98"/>
      <c r="AA215" s="98"/>
      <c r="AB215" s="96"/>
      <c r="AC215" s="96"/>
      <c r="AD215" s="96"/>
      <c r="AE215" s="107">
        <f t="shared" si="271"/>
        <v>0</v>
      </c>
      <c r="AF215" s="96"/>
      <c r="AG215" s="96">
        <f t="shared" si="272"/>
        <v>0</v>
      </c>
      <c r="AH215" s="98"/>
      <c r="AI215" s="98"/>
      <c r="AJ215" s="96"/>
      <c r="AK215" s="96"/>
      <c r="AL215" s="96"/>
      <c r="AM215" s="107">
        <f t="shared" si="303"/>
        <v>54</v>
      </c>
      <c r="AN215" s="96"/>
      <c r="AO215" s="96">
        <f t="shared" si="304"/>
        <v>54</v>
      </c>
      <c r="AP215" s="98"/>
      <c r="AQ215" s="98"/>
      <c r="AR215" s="96"/>
      <c r="AS215" s="96">
        <v>54</v>
      </c>
      <c r="AT215" s="96"/>
      <c r="AU215" s="107">
        <f t="shared" si="275"/>
        <v>45</v>
      </c>
      <c r="AV215" s="96"/>
      <c r="AW215" s="96">
        <f t="shared" si="276"/>
        <v>45</v>
      </c>
      <c r="AX215" s="98"/>
      <c r="AY215" s="98"/>
      <c r="AZ215" s="96"/>
      <c r="BA215" s="96"/>
      <c r="BB215" s="96">
        <v>45</v>
      </c>
      <c r="BC215" s="41">
        <f t="shared" si="315"/>
        <v>99</v>
      </c>
      <c r="BD215" s="41">
        <f t="shared" si="316"/>
        <v>0</v>
      </c>
      <c r="BE215" s="41">
        <f t="shared" si="317"/>
        <v>99</v>
      </c>
      <c r="BF215" s="41">
        <f t="shared" si="318"/>
        <v>0</v>
      </c>
      <c r="BG215" s="41">
        <f t="shared" si="319"/>
        <v>0</v>
      </c>
      <c r="BH215" s="41">
        <f t="shared" si="320"/>
        <v>0</v>
      </c>
      <c r="BI215" s="41">
        <f t="shared" si="321"/>
        <v>54</v>
      </c>
      <c r="BJ215" s="41">
        <f t="shared" si="322"/>
        <v>45</v>
      </c>
      <c r="BK215" s="107">
        <f t="shared" si="277"/>
        <v>0</v>
      </c>
      <c r="BL215" s="96"/>
      <c r="BM215" s="96">
        <f t="shared" si="278"/>
        <v>0</v>
      </c>
      <c r="BN215" s="98"/>
      <c r="BO215" s="98"/>
      <c r="BP215" s="96"/>
      <c r="BQ215" s="96"/>
      <c r="BR215" s="96"/>
      <c r="BS215" s="48"/>
      <c r="BT215" s="222"/>
    </row>
    <row r="216" spans="1:72" ht="20.100000000000001" hidden="1" customHeight="1" outlineLevel="1">
      <c r="A216" s="33" t="s">
        <v>414</v>
      </c>
      <c r="B216" s="104" t="s">
        <v>97</v>
      </c>
      <c r="C216" s="100"/>
      <c r="D216" s="41">
        <f t="shared" si="307"/>
        <v>94</v>
      </c>
      <c r="E216" s="41">
        <f t="shared" si="308"/>
        <v>0</v>
      </c>
      <c r="F216" s="41">
        <f t="shared" si="309"/>
        <v>94</v>
      </c>
      <c r="G216" s="41">
        <f t="shared" si="310"/>
        <v>0</v>
      </c>
      <c r="H216" s="41">
        <f t="shared" si="311"/>
        <v>0</v>
      </c>
      <c r="I216" s="41">
        <f t="shared" si="312"/>
        <v>0</v>
      </c>
      <c r="J216" s="41">
        <f t="shared" si="313"/>
        <v>51</v>
      </c>
      <c r="K216" s="41">
        <f t="shared" si="314"/>
        <v>43</v>
      </c>
      <c r="L216" s="36">
        <f t="shared" si="298"/>
        <v>0</v>
      </c>
      <c r="M216" s="36">
        <f t="shared" si="299"/>
        <v>0</v>
      </c>
      <c r="N216" s="36">
        <f t="shared" si="300"/>
        <v>0</v>
      </c>
      <c r="O216" s="107">
        <f t="shared" si="301"/>
        <v>0</v>
      </c>
      <c r="P216" s="96"/>
      <c r="Q216" s="96">
        <f t="shared" si="269"/>
        <v>0</v>
      </c>
      <c r="R216" s="98"/>
      <c r="S216" s="98"/>
      <c r="T216" s="96"/>
      <c r="U216" s="96"/>
      <c r="V216" s="96"/>
      <c r="W216" s="107">
        <f t="shared" si="302"/>
        <v>0</v>
      </c>
      <c r="X216" s="96"/>
      <c r="Y216" s="96">
        <f t="shared" si="270"/>
        <v>0</v>
      </c>
      <c r="Z216" s="98"/>
      <c r="AA216" s="98"/>
      <c r="AB216" s="96"/>
      <c r="AC216" s="96"/>
      <c r="AD216" s="96"/>
      <c r="AE216" s="107">
        <f t="shared" si="271"/>
        <v>0</v>
      </c>
      <c r="AF216" s="96"/>
      <c r="AG216" s="96">
        <f t="shared" si="272"/>
        <v>0</v>
      </c>
      <c r="AH216" s="98"/>
      <c r="AI216" s="98"/>
      <c r="AJ216" s="96"/>
      <c r="AK216" s="96"/>
      <c r="AL216" s="96"/>
      <c r="AM216" s="107">
        <f t="shared" si="303"/>
        <v>51</v>
      </c>
      <c r="AN216" s="96"/>
      <c r="AO216" s="96">
        <f t="shared" si="304"/>
        <v>51</v>
      </c>
      <c r="AP216" s="98"/>
      <c r="AQ216" s="98"/>
      <c r="AR216" s="96"/>
      <c r="AS216" s="96">
        <v>51</v>
      </c>
      <c r="AT216" s="96"/>
      <c r="AU216" s="107">
        <f t="shared" si="275"/>
        <v>43</v>
      </c>
      <c r="AV216" s="96"/>
      <c r="AW216" s="96">
        <f t="shared" si="276"/>
        <v>43</v>
      </c>
      <c r="AX216" s="98"/>
      <c r="AY216" s="98"/>
      <c r="AZ216" s="96"/>
      <c r="BA216" s="96"/>
      <c r="BB216" s="96">
        <v>43</v>
      </c>
      <c r="BC216" s="41">
        <f t="shared" si="315"/>
        <v>94</v>
      </c>
      <c r="BD216" s="41">
        <f t="shared" si="316"/>
        <v>0</v>
      </c>
      <c r="BE216" s="41">
        <f t="shared" si="317"/>
        <v>94</v>
      </c>
      <c r="BF216" s="41">
        <f t="shared" si="318"/>
        <v>0</v>
      </c>
      <c r="BG216" s="41">
        <f t="shared" si="319"/>
        <v>0</v>
      </c>
      <c r="BH216" s="41">
        <f t="shared" si="320"/>
        <v>0</v>
      </c>
      <c r="BI216" s="41">
        <f t="shared" si="321"/>
        <v>51</v>
      </c>
      <c r="BJ216" s="41">
        <f t="shared" si="322"/>
        <v>43</v>
      </c>
      <c r="BK216" s="107">
        <f t="shared" si="277"/>
        <v>0</v>
      </c>
      <c r="BL216" s="96"/>
      <c r="BM216" s="96">
        <f t="shared" si="278"/>
        <v>0</v>
      </c>
      <c r="BN216" s="98"/>
      <c r="BO216" s="98"/>
      <c r="BP216" s="96"/>
      <c r="BQ216" s="96"/>
      <c r="BR216" s="96"/>
      <c r="BS216" s="48"/>
      <c r="BT216" s="222"/>
    </row>
    <row r="217" spans="1:72" ht="20.100000000000001" hidden="1" customHeight="1" outlineLevel="1">
      <c r="A217" s="146" t="s">
        <v>414</v>
      </c>
      <c r="B217" s="147" t="s">
        <v>2986</v>
      </c>
      <c r="C217" s="148"/>
      <c r="D217" s="41">
        <f t="shared" si="307"/>
        <v>94</v>
      </c>
      <c r="E217" s="41">
        <f t="shared" si="308"/>
        <v>0</v>
      </c>
      <c r="F217" s="41">
        <f t="shared" si="309"/>
        <v>94</v>
      </c>
      <c r="G217" s="41">
        <f t="shared" si="310"/>
        <v>0</v>
      </c>
      <c r="H217" s="41">
        <f t="shared" si="311"/>
        <v>0</v>
      </c>
      <c r="I217" s="41">
        <f t="shared" si="312"/>
        <v>0</v>
      </c>
      <c r="J217" s="41">
        <f t="shared" si="313"/>
        <v>51</v>
      </c>
      <c r="K217" s="41">
        <f t="shared" si="314"/>
        <v>43</v>
      </c>
      <c r="L217" s="36">
        <f t="shared" si="298"/>
        <v>0</v>
      </c>
      <c r="M217" s="36">
        <f t="shared" si="299"/>
        <v>0</v>
      </c>
      <c r="N217" s="36">
        <f t="shared" si="300"/>
        <v>0</v>
      </c>
      <c r="O217" s="158">
        <f t="shared" si="301"/>
        <v>0</v>
      </c>
      <c r="P217" s="159"/>
      <c r="Q217" s="159">
        <f t="shared" si="269"/>
        <v>0</v>
      </c>
      <c r="R217" s="161"/>
      <c r="S217" s="161"/>
      <c r="T217" s="159"/>
      <c r="U217" s="159"/>
      <c r="V217" s="159"/>
      <c r="W217" s="158">
        <f t="shared" si="302"/>
        <v>0</v>
      </c>
      <c r="X217" s="159"/>
      <c r="Y217" s="159">
        <f t="shared" si="270"/>
        <v>0</v>
      </c>
      <c r="Z217" s="161"/>
      <c r="AA217" s="161"/>
      <c r="AB217" s="159"/>
      <c r="AC217" s="159"/>
      <c r="AD217" s="159"/>
      <c r="AE217" s="158">
        <f t="shared" si="271"/>
        <v>0</v>
      </c>
      <c r="AF217" s="159"/>
      <c r="AG217" s="159">
        <f t="shared" si="272"/>
        <v>0</v>
      </c>
      <c r="AH217" s="161"/>
      <c r="AI217" s="161"/>
      <c r="AJ217" s="159"/>
      <c r="AK217" s="159"/>
      <c r="AL217" s="159"/>
      <c r="AM217" s="158">
        <f t="shared" si="303"/>
        <v>51</v>
      </c>
      <c r="AN217" s="159"/>
      <c r="AO217" s="159">
        <f t="shared" si="304"/>
        <v>51</v>
      </c>
      <c r="AP217" s="161"/>
      <c r="AQ217" s="161"/>
      <c r="AR217" s="159"/>
      <c r="AS217" s="159">
        <v>51</v>
      </c>
      <c r="AT217" s="159"/>
      <c r="AU217" s="158">
        <f t="shared" si="275"/>
        <v>43</v>
      </c>
      <c r="AV217" s="159"/>
      <c r="AW217" s="159">
        <f t="shared" si="276"/>
        <v>43</v>
      </c>
      <c r="AX217" s="161"/>
      <c r="AY217" s="161"/>
      <c r="AZ217" s="159"/>
      <c r="BA217" s="159"/>
      <c r="BB217" s="159">
        <v>43</v>
      </c>
      <c r="BC217" s="41">
        <f t="shared" si="315"/>
        <v>94</v>
      </c>
      <c r="BD217" s="41">
        <f t="shared" si="316"/>
        <v>0</v>
      </c>
      <c r="BE217" s="41">
        <f t="shared" si="317"/>
        <v>94</v>
      </c>
      <c r="BF217" s="41">
        <f t="shared" si="318"/>
        <v>0</v>
      </c>
      <c r="BG217" s="41">
        <f t="shared" si="319"/>
        <v>0</v>
      </c>
      <c r="BH217" s="41">
        <f t="shared" si="320"/>
        <v>0</v>
      </c>
      <c r="BI217" s="41">
        <f t="shared" si="321"/>
        <v>51</v>
      </c>
      <c r="BJ217" s="41">
        <f t="shared" si="322"/>
        <v>43</v>
      </c>
      <c r="BK217" s="158">
        <f t="shared" si="277"/>
        <v>0</v>
      </c>
      <c r="BL217" s="159"/>
      <c r="BM217" s="159">
        <f t="shared" si="278"/>
        <v>0</v>
      </c>
      <c r="BN217" s="161"/>
      <c r="BO217" s="161"/>
      <c r="BP217" s="159"/>
      <c r="BQ217" s="159"/>
      <c r="BR217" s="159"/>
      <c r="BS217" s="165"/>
      <c r="BT217" s="222"/>
    </row>
    <row r="218" spans="1:72" ht="15.75" customHeight="1" collapsed="1">
      <c r="A218" s="788" t="s">
        <v>2993</v>
      </c>
      <c r="B218" s="788"/>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c r="BR218" s="70"/>
      <c r="BS218" s="167"/>
      <c r="BT218" s="245"/>
    </row>
    <row r="219" spans="1:72" ht="57.75" hidden="1" customHeight="1" outlineLevel="1">
      <c r="A219" s="789"/>
      <c r="B219" s="789"/>
      <c r="C219" s="789"/>
      <c r="D219" s="789"/>
      <c r="E219" s="789"/>
      <c r="F219" s="789"/>
      <c r="G219" s="789"/>
      <c r="H219" s="789"/>
      <c r="I219" s="789"/>
      <c r="J219" s="789"/>
      <c r="K219" s="789"/>
      <c r="L219" s="789"/>
      <c r="M219" s="789"/>
      <c r="N219" s="789"/>
      <c r="O219" s="789"/>
      <c r="P219" s="789"/>
      <c r="Q219" s="789"/>
      <c r="R219" s="789"/>
      <c r="S219" s="789"/>
      <c r="T219" s="789"/>
      <c r="U219" s="789"/>
      <c r="V219" s="789"/>
      <c r="W219" s="789"/>
      <c r="X219" s="789"/>
      <c r="Y219" s="789"/>
      <c r="Z219" s="789"/>
      <c r="AA219" s="789"/>
      <c r="AB219" s="789"/>
      <c r="AC219" s="789"/>
      <c r="AD219" s="789"/>
      <c r="AE219" s="789"/>
      <c r="AF219" s="789"/>
      <c r="AG219" s="789"/>
      <c r="AH219" s="789"/>
      <c r="AI219" s="789"/>
      <c r="AJ219" s="789"/>
      <c r="AK219" s="789"/>
      <c r="AL219" s="789"/>
      <c r="AM219" s="789"/>
      <c r="AN219" s="789"/>
      <c r="AO219" s="789"/>
      <c r="AP219" s="789"/>
      <c r="AQ219" s="789"/>
      <c r="AR219" s="789"/>
      <c r="AS219" s="789"/>
      <c r="AT219" s="789"/>
      <c r="AU219" s="789"/>
      <c r="AV219" s="789"/>
      <c r="AW219" s="789"/>
      <c r="AX219" s="789"/>
      <c r="AY219" s="789"/>
      <c r="AZ219" s="789"/>
      <c r="BA219" s="789"/>
      <c r="BB219" s="789"/>
      <c r="BC219" s="789"/>
      <c r="BD219" s="789"/>
      <c r="BE219" s="789"/>
      <c r="BF219" s="789"/>
      <c r="BG219" s="789"/>
      <c r="BH219" s="789"/>
      <c r="BI219" s="789"/>
      <c r="BJ219" s="789"/>
      <c r="BK219" s="789"/>
      <c r="BL219" s="789"/>
      <c r="BM219" s="789"/>
      <c r="BN219" s="789"/>
      <c r="BO219" s="789"/>
      <c r="BP219" s="789"/>
      <c r="BQ219" s="789"/>
      <c r="BR219" s="789"/>
      <c r="BS219" s="789"/>
      <c r="BT219" s="243"/>
    </row>
    <row r="220" spans="1:72" ht="21" hidden="1" customHeight="1" outlineLevel="1">
      <c r="A220" s="770" t="s">
        <v>3008</v>
      </c>
      <c r="B220" s="770"/>
      <c r="C220" s="770"/>
      <c r="D220" s="770"/>
      <c r="E220" s="770"/>
      <c r="F220" s="770"/>
      <c r="G220" s="770"/>
      <c r="H220" s="770"/>
      <c r="I220" s="770"/>
      <c r="J220" s="770"/>
      <c r="K220" s="770"/>
      <c r="L220" s="770"/>
      <c r="M220" s="770"/>
      <c r="N220" s="770"/>
      <c r="O220" s="770"/>
      <c r="P220" s="770"/>
      <c r="Q220" s="770"/>
      <c r="R220" s="770"/>
      <c r="S220" s="770"/>
      <c r="T220" s="770"/>
      <c r="U220" s="770"/>
      <c r="V220" s="770"/>
      <c r="W220" s="770"/>
      <c r="X220" s="770"/>
      <c r="Y220" s="770"/>
      <c r="Z220" s="770"/>
      <c r="AA220" s="770"/>
      <c r="AB220" s="770"/>
      <c r="AC220" s="770"/>
      <c r="AD220" s="770"/>
      <c r="AE220" s="770"/>
      <c r="AF220" s="770"/>
      <c r="AG220" s="770"/>
      <c r="AH220" s="770"/>
      <c r="AI220" s="770"/>
      <c r="AJ220" s="770"/>
      <c r="AK220" s="770"/>
      <c r="AL220" s="770"/>
      <c r="AM220" s="770"/>
      <c r="AN220" s="770"/>
      <c r="AO220" s="770"/>
      <c r="AP220" s="770"/>
      <c r="AQ220" s="770"/>
      <c r="AR220" s="770"/>
      <c r="AS220" s="770"/>
      <c r="AT220" s="770"/>
      <c r="AU220" s="770"/>
      <c r="AV220" s="770"/>
      <c r="AW220" s="770"/>
      <c r="AX220" s="770"/>
      <c r="AY220" s="770"/>
      <c r="AZ220" s="770"/>
      <c r="BA220" s="770"/>
      <c r="BB220" s="770"/>
      <c r="BC220" s="770"/>
      <c r="BD220" s="770"/>
      <c r="BE220" s="770"/>
      <c r="BF220" s="770"/>
      <c r="BG220" s="770"/>
      <c r="BH220" s="770"/>
      <c r="BI220" s="770"/>
      <c r="BJ220" s="770"/>
      <c r="BK220" s="770"/>
      <c r="BL220" s="770"/>
      <c r="BM220" s="770"/>
      <c r="BN220" s="770"/>
      <c r="BO220" s="770"/>
      <c r="BP220" s="770"/>
      <c r="BQ220" s="770"/>
      <c r="BR220" s="770"/>
      <c r="BS220" s="770"/>
      <c r="BT220" s="244"/>
    </row>
    <row r="221" spans="1:72" ht="70.900000000000006" customHeight="1" collapsed="1">
      <c r="A221" s="790" t="s">
        <v>3009</v>
      </c>
      <c r="B221" s="790"/>
      <c r="C221" s="790"/>
      <c r="D221" s="790"/>
      <c r="E221" s="790"/>
      <c r="F221" s="790"/>
      <c r="G221" s="790"/>
      <c r="H221" s="790"/>
      <c r="I221" s="790"/>
      <c r="J221" s="790"/>
      <c r="K221" s="790"/>
      <c r="L221" s="790"/>
      <c r="M221" s="790"/>
      <c r="N221" s="790"/>
      <c r="O221" s="790"/>
      <c r="P221" s="790"/>
      <c r="Q221" s="790"/>
      <c r="R221" s="790"/>
      <c r="S221" s="790"/>
      <c r="T221" s="790"/>
      <c r="U221" s="790"/>
      <c r="V221" s="790"/>
      <c r="W221" s="790"/>
      <c r="X221" s="790"/>
      <c r="Y221" s="790"/>
      <c r="Z221" s="790"/>
      <c r="AA221" s="790"/>
      <c r="AB221" s="790"/>
      <c r="AC221" s="790"/>
      <c r="AD221" s="790"/>
      <c r="AE221" s="790"/>
      <c r="AF221" s="790"/>
      <c r="AG221" s="790"/>
      <c r="AH221" s="790"/>
      <c r="AI221" s="790"/>
      <c r="AJ221" s="790"/>
      <c r="AK221" s="790"/>
      <c r="AL221" s="790"/>
      <c r="AM221" s="790"/>
      <c r="AN221" s="790"/>
      <c r="AO221" s="790"/>
      <c r="AP221" s="790"/>
      <c r="AQ221" s="790"/>
      <c r="AR221" s="790"/>
      <c r="AS221" s="790"/>
      <c r="AT221" s="790"/>
      <c r="AU221" s="790"/>
      <c r="AV221" s="790"/>
      <c r="AW221" s="790"/>
      <c r="AX221" s="790"/>
      <c r="AY221" s="790"/>
      <c r="AZ221" s="790"/>
      <c r="BA221" s="790"/>
      <c r="BB221" s="790"/>
      <c r="BC221" s="790"/>
      <c r="BD221" s="790"/>
      <c r="BE221" s="790"/>
      <c r="BF221" s="790"/>
      <c r="BG221" s="790"/>
      <c r="BH221" s="790"/>
      <c r="BI221" s="790"/>
      <c r="BJ221" s="790"/>
      <c r="BK221" s="790"/>
      <c r="BL221" s="790"/>
      <c r="BM221" s="790"/>
      <c r="BN221" s="790"/>
      <c r="BO221" s="790"/>
      <c r="BP221" s="790"/>
      <c r="BQ221" s="790"/>
      <c r="BR221" s="790"/>
      <c r="BS221" s="790"/>
      <c r="BT221" s="244"/>
    </row>
    <row r="222" spans="1:72" ht="20.25" customHeight="1">
      <c r="A222" s="770"/>
      <c r="B222" s="770"/>
      <c r="C222" s="770"/>
      <c r="D222" s="770"/>
      <c r="E222" s="770"/>
      <c r="F222" s="770"/>
      <c r="G222" s="770"/>
      <c r="H222" s="770"/>
      <c r="I222" s="770"/>
      <c r="J222" s="770"/>
      <c r="K222" s="770"/>
      <c r="L222" s="770"/>
      <c r="M222" s="770"/>
      <c r="N222" s="770"/>
      <c r="O222" s="770"/>
      <c r="P222" s="770"/>
      <c r="Q222" s="770"/>
      <c r="R222" s="770"/>
      <c r="S222" s="770"/>
      <c r="T222" s="770"/>
      <c r="U222" s="770"/>
      <c r="V222" s="770"/>
      <c r="W222" s="770"/>
      <c r="X222" s="770"/>
      <c r="Y222" s="770"/>
      <c r="Z222" s="770"/>
      <c r="AA222" s="770"/>
      <c r="AB222" s="770"/>
      <c r="AC222" s="770"/>
      <c r="AD222" s="770"/>
      <c r="AE222" s="770"/>
      <c r="AF222" s="770"/>
      <c r="AG222" s="770"/>
      <c r="AH222" s="770"/>
      <c r="AI222" s="770"/>
      <c r="AJ222" s="770"/>
      <c r="AK222" s="770"/>
      <c r="AL222" s="770"/>
      <c r="AM222" s="770"/>
      <c r="AN222" s="770"/>
      <c r="AO222" s="770"/>
      <c r="AP222" s="770"/>
      <c r="AQ222" s="770"/>
      <c r="AR222" s="770"/>
      <c r="AS222" s="770"/>
      <c r="AT222" s="770"/>
      <c r="AU222" s="770"/>
      <c r="AV222" s="770"/>
      <c r="AW222" s="770"/>
      <c r="AX222" s="770"/>
      <c r="AY222" s="770"/>
      <c r="AZ222" s="770"/>
      <c r="BA222" s="770"/>
      <c r="BB222" s="770"/>
      <c r="BC222" s="770"/>
      <c r="BD222" s="770"/>
      <c r="BE222" s="770"/>
      <c r="BF222" s="770"/>
      <c r="BG222" s="770"/>
      <c r="BH222" s="770"/>
      <c r="BI222" s="770"/>
      <c r="BJ222" s="770"/>
      <c r="BK222" s="770"/>
      <c r="BL222" s="770"/>
      <c r="BM222" s="770"/>
      <c r="BN222" s="770"/>
      <c r="BO222" s="770"/>
      <c r="BP222" s="770"/>
      <c r="BQ222" s="770"/>
      <c r="BR222" s="770"/>
      <c r="BS222" s="770"/>
      <c r="BT222" s="244"/>
    </row>
    <row r="223" spans="1:72" ht="30" hidden="1" customHeight="1"/>
    <row r="224" spans="1:72" ht="30" hidden="1" customHeight="1"/>
    <row r="225" spans="15:57" ht="30" customHeight="1">
      <c r="O225" s="86">
        <f t="shared" ref="O225:BE225" si="323">O141+O189+O204</f>
        <v>1150</v>
      </c>
      <c r="P225" s="86">
        <f t="shared" si="323"/>
        <v>0</v>
      </c>
      <c r="Q225" s="86">
        <f t="shared" si="323"/>
        <v>1150</v>
      </c>
      <c r="R225" s="86">
        <f t="shared" si="323"/>
        <v>0</v>
      </c>
      <c r="S225" s="86">
        <f t="shared" si="323"/>
        <v>0</v>
      </c>
      <c r="T225" s="86">
        <f t="shared" si="323"/>
        <v>0</v>
      </c>
      <c r="U225" s="86">
        <f t="shared" si="323"/>
        <v>0</v>
      </c>
      <c r="V225" s="86">
        <f t="shared" si="323"/>
        <v>1150</v>
      </c>
      <c r="W225" s="86">
        <f t="shared" si="323"/>
        <v>1150</v>
      </c>
      <c r="X225" s="86">
        <f t="shared" si="323"/>
        <v>0</v>
      </c>
      <c r="Y225" s="86">
        <f t="shared" si="323"/>
        <v>1150</v>
      </c>
      <c r="Z225" s="86">
        <f t="shared" si="323"/>
        <v>0</v>
      </c>
      <c r="AA225" s="86">
        <f t="shared" si="323"/>
        <v>0</v>
      </c>
      <c r="AB225" s="86">
        <f t="shared" si="323"/>
        <v>0</v>
      </c>
      <c r="AC225" s="86">
        <f t="shared" si="323"/>
        <v>0</v>
      </c>
      <c r="AD225" s="86">
        <f t="shared" si="323"/>
        <v>1150</v>
      </c>
      <c r="AE225" s="86">
        <f t="shared" si="323"/>
        <v>50</v>
      </c>
      <c r="AF225" s="86">
        <f t="shared" si="323"/>
        <v>0</v>
      </c>
      <c r="AG225" s="86">
        <f t="shared" si="323"/>
        <v>50</v>
      </c>
      <c r="AH225" s="86">
        <f t="shared" si="323"/>
        <v>0</v>
      </c>
      <c r="AI225" s="86">
        <f t="shared" si="323"/>
        <v>0</v>
      </c>
      <c r="AJ225" s="86">
        <f t="shared" si="323"/>
        <v>0</v>
      </c>
      <c r="AK225" s="86">
        <f t="shared" si="323"/>
        <v>0</v>
      </c>
      <c r="AL225" s="86">
        <f t="shared" si="323"/>
        <v>50</v>
      </c>
      <c r="AM225" s="86">
        <f t="shared" si="323"/>
        <v>2672</v>
      </c>
      <c r="AN225" s="86">
        <f t="shared" si="323"/>
        <v>0</v>
      </c>
      <c r="AO225" s="86">
        <f t="shared" si="323"/>
        <v>2672</v>
      </c>
      <c r="AP225" s="86">
        <f t="shared" si="323"/>
        <v>0</v>
      </c>
      <c r="AQ225" s="86">
        <f t="shared" si="323"/>
        <v>1135</v>
      </c>
      <c r="AR225" s="86">
        <f t="shared" si="323"/>
        <v>0</v>
      </c>
      <c r="AS225" s="86">
        <f t="shared" si="323"/>
        <v>775</v>
      </c>
      <c r="AT225" s="86">
        <f t="shared" si="323"/>
        <v>762</v>
      </c>
      <c r="AU225" s="86">
        <f t="shared" si="323"/>
        <v>2362</v>
      </c>
      <c r="AV225" s="86">
        <f t="shared" si="323"/>
        <v>0</v>
      </c>
      <c r="AW225" s="86">
        <f t="shared" si="323"/>
        <v>2362</v>
      </c>
      <c r="AX225" s="86">
        <f t="shared" si="323"/>
        <v>0</v>
      </c>
      <c r="AY225" s="86">
        <f t="shared" si="323"/>
        <v>1020</v>
      </c>
      <c r="AZ225" s="86">
        <f t="shared" si="323"/>
        <v>0</v>
      </c>
      <c r="BA225" s="86">
        <f t="shared" si="323"/>
        <v>0</v>
      </c>
      <c r="BB225" s="86">
        <f t="shared" si="323"/>
        <v>1342</v>
      </c>
      <c r="BC225" s="86">
        <f t="shared" si="323"/>
        <v>6234</v>
      </c>
      <c r="BD225" s="86">
        <f t="shared" si="323"/>
        <v>0</v>
      </c>
      <c r="BE225" s="86">
        <f t="shared" si="323"/>
        <v>6234</v>
      </c>
    </row>
    <row r="226" spans="15:57" ht="30" customHeight="1">
      <c r="BE226" s="86">
        <f>W225+AE225+AM225+AW225</f>
        <v>6234</v>
      </c>
    </row>
    <row r="227" spans="15:57" ht="30" customHeight="1"/>
    <row r="228" spans="15:57" ht="30" customHeight="1"/>
    <row r="229" spans="15:57" ht="30" customHeight="1"/>
    <row r="230" spans="15:57" ht="30" customHeight="1">
      <c r="O230" s="17">
        <f>289680-152928-121997</f>
        <v>14755</v>
      </c>
      <c r="W230" s="17">
        <f>289680-152928-121997</f>
        <v>14755</v>
      </c>
    </row>
    <row r="231" spans="15:57" ht="30" customHeight="1"/>
    <row r="232" spans="15:57" ht="30" customHeight="1"/>
    <row r="233" spans="15:57" ht="30" customHeight="1"/>
    <row r="234" spans="15:57" ht="30" customHeight="1"/>
    <row r="235" spans="15:57" ht="30" customHeight="1"/>
    <row r="236" spans="15:57" ht="30" customHeight="1"/>
    <row r="237" spans="15:57" ht="30" customHeight="1"/>
    <row r="238" spans="15:57" ht="30" customHeight="1"/>
    <row r="239" spans="15:57" ht="30" customHeight="1"/>
    <row r="240" spans="15:57"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sheetData>
  <mergeCells count="95">
    <mergeCell ref="A1:B1"/>
    <mergeCell ref="A2:BS2"/>
    <mergeCell ref="A3:BS3"/>
    <mergeCell ref="O5:BR5"/>
    <mergeCell ref="O6:V6"/>
    <mergeCell ref="W6:AD6"/>
    <mergeCell ref="AE6:AL6"/>
    <mergeCell ref="AM6:AT6"/>
    <mergeCell ref="AU6:BB6"/>
    <mergeCell ref="BC6:BJ6"/>
    <mergeCell ref="BK6:BR6"/>
    <mergeCell ref="A5:A9"/>
    <mergeCell ref="B5:B9"/>
    <mergeCell ref="C5:C9"/>
    <mergeCell ref="D7:D9"/>
    <mergeCell ref="E7:E9"/>
    <mergeCell ref="Z7:AD7"/>
    <mergeCell ref="AH7:AL7"/>
    <mergeCell ref="AP7:AT7"/>
    <mergeCell ref="X7:X9"/>
    <mergeCell ref="Y7:Y9"/>
    <mergeCell ref="Z8:Z9"/>
    <mergeCell ref="AA8:AA9"/>
    <mergeCell ref="AB8:AB9"/>
    <mergeCell ref="AC8:AC9"/>
    <mergeCell ref="AD8:AD9"/>
    <mergeCell ref="AE7:AE9"/>
    <mergeCell ref="AF7:AF9"/>
    <mergeCell ref="AG7:AG9"/>
    <mergeCell ref="AH8:AH9"/>
    <mergeCell ref="AX7:BB7"/>
    <mergeCell ref="BF7:BJ7"/>
    <mergeCell ref="BN7:BR7"/>
    <mergeCell ref="BY131:BZ131"/>
    <mergeCell ref="BY139:BZ139"/>
    <mergeCell ref="AX8:AX9"/>
    <mergeCell ref="AY8:AY9"/>
    <mergeCell ref="AZ8:AZ9"/>
    <mergeCell ref="BA8:BA9"/>
    <mergeCell ref="BB8:BB9"/>
    <mergeCell ref="BC7:BC9"/>
    <mergeCell ref="BD7:BD9"/>
    <mergeCell ref="BE7:BE9"/>
    <mergeCell ref="BF8:BF9"/>
    <mergeCell ref="BG8:BG9"/>
    <mergeCell ref="BH8:BH9"/>
    <mergeCell ref="A218:B218"/>
    <mergeCell ref="A219:BS219"/>
    <mergeCell ref="A220:BS220"/>
    <mergeCell ref="A221:BS221"/>
    <mergeCell ref="A222:BS222"/>
    <mergeCell ref="F7:F9"/>
    <mergeCell ref="G8:G9"/>
    <mergeCell ref="H8:H9"/>
    <mergeCell ref="I8:I9"/>
    <mergeCell ref="J8:J9"/>
    <mergeCell ref="G7:K7"/>
    <mergeCell ref="K8:K9"/>
    <mergeCell ref="O7:O9"/>
    <mergeCell ref="P7:P9"/>
    <mergeCell ref="Q7:Q9"/>
    <mergeCell ref="R8:R9"/>
    <mergeCell ref="R7:V7"/>
    <mergeCell ref="S8:S9"/>
    <mergeCell ref="T8:T9"/>
    <mergeCell ref="U8:U9"/>
    <mergeCell ref="V8:V9"/>
    <mergeCell ref="W7:W9"/>
    <mergeCell ref="AI8:AI9"/>
    <mergeCell ref="AJ8:AJ9"/>
    <mergeCell ref="AK8:AK9"/>
    <mergeCell ref="AL8:AL9"/>
    <mergeCell ref="AM7:AM9"/>
    <mergeCell ref="AW7:AW9"/>
    <mergeCell ref="AN7:AN9"/>
    <mergeCell ref="AO7:AO9"/>
    <mergeCell ref="AP8:AP9"/>
    <mergeCell ref="AQ8:AQ9"/>
    <mergeCell ref="AR8:AR9"/>
    <mergeCell ref="BS5:BS9"/>
    <mergeCell ref="D5:K6"/>
    <mergeCell ref="BN8:BN9"/>
    <mergeCell ref="BO8:BO9"/>
    <mergeCell ref="BP8:BP9"/>
    <mergeCell ref="BQ8:BQ9"/>
    <mergeCell ref="BR8:BR9"/>
    <mergeCell ref="BI8:BI9"/>
    <mergeCell ref="BJ8:BJ9"/>
    <mergeCell ref="BK7:BK9"/>
    <mergeCell ref="BL7:BL9"/>
    <mergeCell ref="BM7:BM9"/>
    <mergeCell ref="AS8:AS9"/>
    <mergeCell ref="AT8:AT9"/>
    <mergeCell ref="AU7:AU9"/>
    <mergeCell ref="AV7:AV9"/>
  </mergeCells>
  <pageMargins left="0.79" right="0.7" top="0.5" bottom="0.42" header="0.3" footer="0.3"/>
  <pageSetup paperSize="9" scale="80" orientation="portrait"/>
  <headerFooter alignWithMargins="0">
    <oddFooter>&amp;R&amp;P/&amp;N</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120"/>
  <sheetViews>
    <sheetView zoomScale="60" zoomScaleNormal="60" workbookViewId="0">
      <pane xSplit="2" ySplit="10" topLeftCell="C11" activePane="bottomRight" state="frozen"/>
      <selection pane="topRight"/>
      <selection pane="bottomLeft"/>
      <selection pane="bottomRight" activeCell="AC15" sqref="AC15"/>
    </sheetView>
  </sheetViews>
  <sheetFormatPr defaultColWidth="13.875" defaultRowHeight="15.75"/>
  <cols>
    <col min="1" max="1" width="2.75" style="498" customWidth="1"/>
    <col min="2" max="2" width="12.625" style="497" customWidth="1"/>
    <col min="3" max="3" width="8.375" style="499" customWidth="1"/>
    <col min="4" max="4" width="9.625" style="497" customWidth="1"/>
    <col min="5" max="5" width="6.875" style="500" customWidth="1"/>
    <col min="6" max="6" width="5.875" style="497" customWidth="1"/>
    <col min="7" max="9" width="7.25" style="497" customWidth="1"/>
    <col min="10" max="10" width="6.75" style="497" customWidth="1"/>
    <col min="11" max="11" width="7.25" style="497" customWidth="1"/>
    <col min="12" max="12" width="9.125" style="498" customWidth="1"/>
    <col min="13" max="13" width="8.375" style="498" customWidth="1"/>
    <col min="14" max="14" width="7.625" style="498" customWidth="1"/>
    <col min="15" max="15" width="7.5" style="498" customWidth="1"/>
    <col min="16" max="16" width="6.875" style="497" customWidth="1"/>
    <col min="17" max="17" width="6.75" style="497" customWidth="1"/>
    <col min="18" max="18" width="6.625" style="497" customWidth="1"/>
    <col min="19" max="19" width="5.875" style="497" customWidth="1"/>
    <col min="20" max="21" width="6.75" style="497" customWidth="1"/>
    <col min="22" max="22" width="7.125" style="498" customWidth="1"/>
    <col min="23" max="23" width="7.25" style="491" customWidth="1"/>
    <col min="24" max="24" width="7.125" style="491" customWidth="1"/>
    <col min="25" max="230" width="8.25" style="498" customWidth="1"/>
    <col min="231" max="231" width="2.75" style="498" customWidth="1"/>
    <col min="232" max="16384" width="13.875" style="498"/>
  </cols>
  <sheetData>
    <row r="1" spans="1:25" s="490" customFormat="1">
      <c r="A1" s="710" t="s">
        <v>148</v>
      </c>
      <c r="B1" s="710"/>
      <c r="C1" s="710"/>
      <c r="D1" s="710"/>
      <c r="E1" s="710"/>
      <c r="F1" s="710"/>
      <c r="G1" s="710"/>
      <c r="H1" s="710"/>
      <c r="I1" s="710"/>
      <c r="J1" s="710"/>
      <c r="K1" s="710"/>
      <c r="L1" s="710"/>
      <c r="M1" s="710"/>
      <c r="N1" s="710"/>
      <c r="O1" s="710"/>
      <c r="P1" s="710"/>
      <c r="Q1" s="710"/>
      <c r="R1" s="710"/>
      <c r="S1" s="710"/>
      <c r="T1" s="710"/>
      <c r="U1" s="710"/>
      <c r="V1" s="710"/>
      <c r="W1" s="710"/>
      <c r="X1" s="710"/>
    </row>
    <row r="2" spans="1:25" s="490" customFormat="1" ht="55.15" customHeight="1">
      <c r="A2" s="711" t="s">
        <v>149</v>
      </c>
      <c r="B2" s="711"/>
      <c r="C2" s="711"/>
      <c r="D2" s="711"/>
      <c r="E2" s="711"/>
      <c r="F2" s="711"/>
      <c r="G2" s="711"/>
      <c r="H2" s="711"/>
      <c r="I2" s="711"/>
      <c r="J2" s="711"/>
      <c r="K2" s="711"/>
      <c r="L2" s="711"/>
      <c r="M2" s="711"/>
      <c r="N2" s="711"/>
      <c r="O2" s="711"/>
      <c r="P2" s="711"/>
      <c r="Q2" s="711"/>
      <c r="R2" s="711"/>
      <c r="S2" s="711"/>
      <c r="T2" s="711"/>
      <c r="U2" s="711"/>
      <c r="V2" s="711"/>
      <c r="W2" s="711"/>
      <c r="X2" s="711"/>
    </row>
    <row r="3" spans="1:25" s="490" customFormat="1" ht="20.45" customHeight="1">
      <c r="A3" s="712" t="s">
        <v>2</v>
      </c>
      <c r="B3" s="712"/>
      <c r="C3" s="712"/>
      <c r="D3" s="712"/>
      <c r="E3" s="712"/>
      <c r="F3" s="712"/>
      <c r="G3" s="712"/>
      <c r="H3" s="712"/>
      <c r="I3" s="712"/>
      <c r="J3" s="712"/>
      <c r="K3" s="712"/>
      <c r="L3" s="712"/>
      <c r="M3" s="712"/>
      <c r="N3" s="712"/>
      <c r="O3" s="712"/>
      <c r="P3" s="712"/>
      <c r="Q3" s="712"/>
      <c r="R3" s="712"/>
      <c r="S3" s="712"/>
      <c r="T3" s="712"/>
      <c r="U3" s="712"/>
      <c r="V3" s="712"/>
      <c r="W3" s="712"/>
      <c r="X3" s="712"/>
    </row>
    <row r="4" spans="1:25" s="490" customFormat="1" ht="20.45" customHeight="1">
      <c r="A4" s="713" t="s">
        <v>3</v>
      </c>
      <c r="B4" s="713"/>
      <c r="C4" s="713"/>
      <c r="D4" s="713"/>
      <c r="E4" s="713"/>
      <c r="F4" s="713"/>
      <c r="G4" s="713"/>
      <c r="H4" s="713"/>
      <c r="I4" s="713"/>
      <c r="J4" s="713"/>
      <c r="K4" s="713"/>
      <c r="L4" s="713"/>
      <c r="M4" s="713"/>
      <c r="N4" s="713"/>
      <c r="O4" s="713"/>
      <c r="P4" s="713"/>
      <c r="Q4" s="713"/>
      <c r="R4" s="713"/>
      <c r="S4" s="713"/>
      <c r="T4" s="713"/>
      <c r="U4" s="713"/>
      <c r="V4" s="713"/>
      <c r="W4" s="713"/>
      <c r="X4" s="713"/>
    </row>
    <row r="5" spans="1:25" s="490" customFormat="1" ht="18" customHeight="1">
      <c r="A5" s="501"/>
      <c r="B5" s="501"/>
      <c r="C5" s="502"/>
      <c r="D5" s="501"/>
      <c r="E5" s="503"/>
      <c r="F5" s="504"/>
      <c r="G5" s="504"/>
      <c r="H5" s="504"/>
      <c r="I5" s="504"/>
      <c r="J5" s="504"/>
      <c r="K5" s="504"/>
      <c r="M5" s="726"/>
      <c r="N5" s="726"/>
      <c r="O5" s="726"/>
      <c r="P5" s="726"/>
      <c r="Q5" s="726"/>
      <c r="R5" s="726"/>
      <c r="S5" s="726"/>
      <c r="T5" s="726"/>
      <c r="U5" s="726"/>
      <c r="V5" s="726"/>
      <c r="W5" s="546"/>
      <c r="X5" s="546"/>
    </row>
    <row r="6" spans="1:25" s="491" customFormat="1" ht="15.6" customHeight="1">
      <c r="A6" s="685" t="s">
        <v>4</v>
      </c>
      <c r="B6" s="685" t="s">
        <v>5</v>
      </c>
      <c r="C6" s="717" t="s">
        <v>6</v>
      </c>
      <c r="D6" s="720" t="s">
        <v>7</v>
      </c>
      <c r="E6" s="693" t="s">
        <v>8</v>
      </c>
      <c r="F6" s="696" t="s">
        <v>9</v>
      </c>
      <c r="G6" s="686" t="s">
        <v>10</v>
      </c>
      <c r="H6" s="687"/>
      <c r="I6" s="687"/>
      <c r="J6" s="687"/>
      <c r="K6" s="688"/>
      <c r="L6" s="705" t="s">
        <v>11</v>
      </c>
      <c r="M6" s="696" t="s">
        <v>150</v>
      </c>
      <c r="N6" s="702" t="s">
        <v>151</v>
      </c>
      <c r="O6" s="702" t="s">
        <v>152</v>
      </c>
      <c r="P6" s="685" t="s">
        <v>10</v>
      </c>
      <c r="Q6" s="685"/>
      <c r="R6" s="685"/>
      <c r="S6" s="685"/>
      <c r="T6" s="685"/>
      <c r="U6" s="685"/>
      <c r="V6" s="685"/>
      <c r="W6" s="685"/>
      <c r="X6" s="707" t="s">
        <v>13</v>
      </c>
    </row>
    <row r="7" spans="1:25" s="491" customFormat="1" ht="15.6" customHeight="1">
      <c r="A7" s="685"/>
      <c r="B7" s="685"/>
      <c r="C7" s="718"/>
      <c r="D7" s="720"/>
      <c r="E7" s="694"/>
      <c r="F7" s="696"/>
      <c r="G7" s="689"/>
      <c r="H7" s="690"/>
      <c r="I7" s="690"/>
      <c r="J7" s="690"/>
      <c r="K7" s="691"/>
      <c r="L7" s="705"/>
      <c r="M7" s="696"/>
      <c r="N7" s="703"/>
      <c r="O7" s="703"/>
      <c r="P7" s="685"/>
      <c r="Q7" s="685"/>
      <c r="R7" s="685"/>
      <c r="S7" s="685"/>
      <c r="T7" s="685"/>
      <c r="U7" s="685"/>
      <c r="V7" s="685"/>
      <c r="W7" s="685"/>
      <c r="X7" s="708"/>
    </row>
    <row r="8" spans="1:25" s="491" customFormat="1" ht="51" customHeight="1">
      <c r="A8" s="685"/>
      <c r="B8" s="685"/>
      <c r="C8" s="718"/>
      <c r="D8" s="720"/>
      <c r="E8" s="694"/>
      <c r="F8" s="696"/>
      <c r="G8" s="696" t="s">
        <v>153</v>
      </c>
      <c r="H8" s="696"/>
      <c r="I8" s="696" t="s">
        <v>15</v>
      </c>
      <c r="J8" s="696" t="s">
        <v>16</v>
      </c>
      <c r="K8" s="702" t="s">
        <v>17</v>
      </c>
      <c r="L8" s="705"/>
      <c r="M8" s="696"/>
      <c r="N8" s="703"/>
      <c r="O8" s="703"/>
      <c r="P8" s="723" t="s">
        <v>18</v>
      </c>
      <c r="Q8" s="724"/>
      <c r="R8" s="725"/>
      <c r="S8" s="723" t="s">
        <v>19</v>
      </c>
      <c r="T8" s="724"/>
      <c r="U8" s="725"/>
      <c r="V8" s="696" t="s">
        <v>20</v>
      </c>
      <c r="W8" s="706" t="s">
        <v>21</v>
      </c>
      <c r="X8" s="708"/>
    </row>
    <row r="9" spans="1:25" s="491" customFormat="1" ht="27.6" customHeight="1">
      <c r="A9" s="685"/>
      <c r="B9" s="685"/>
      <c r="C9" s="718"/>
      <c r="D9" s="720"/>
      <c r="E9" s="694"/>
      <c r="F9" s="696"/>
      <c r="G9" s="696" t="s">
        <v>22</v>
      </c>
      <c r="H9" s="696" t="s">
        <v>23</v>
      </c>
      <c r="I9" s="696"/>
      <c r="J9" s="696"/>
      <c r="K9" s="703"/>
      <c r="L9" s="705"/>
      <c r="M9" s="696"/>
      <c r="N9" s="703"/>
      <c r="O9" s="703"/>
      <c r="P9" s="685" t="s">
        <v>154</v>
      </c>
      <c r="Q9" s="715" t="s">
        <v>155</v>
      </c>
      <c r="R9" s="715" t="s">
        <v>156</v>
      </c>
      <c r="S9" s="685" t="s">
        <v>154</v>
      </c>
      <c r="T9" s="715" t="s">
        <v>157</v>
      </c>
      <c r="U9" s="715" t="s">
        <v>158</v>
      </c>
      <c r="V9" s="696"/>
      <c r="W9" s="706"/>
      <c r="X9" s="708"/>
    </row>
    <row r="10" spans="1:25" s="491" customFormat="1" ht="72.599999999999994" customHeight="1">
      <c r="A10" s="685"/>
      <c r="B10" s="685"/>
      <c r="C10" s="719"/>
      <c r="D10" s="720"/>
      <c r="E10" s="695"/>
      <c r="F10" s="696"/>
      <c r="G10" s="696"/>
      <c r="H10" s="696"/>
      <c r="I10" s="696"/>
      <c r="J10" s="696"/>
      <c r="K10" s="704"/>
      <c r="L10" s="705"/>
      <c r="M10" s="696"/>
      <c r="N10" s="704"/>
      <c r="O10" s="704"/>
      <c r="P10" s="685"/>
      <c r="Q10" s="715"/>
      <c r="R10" s="715"/>
      <c r="S10" s="685"/>
      <c r="T10" s="715"/>
      <c r="U10" s="715"/>
      <c r="V10" s="696"/>
      <c r="W10" s="706"/>
      <c r="X10" s="709"/>
    </row>
    <row r="11" spans="1:25" s="492" customFormat="1" ht="13.5">
      <c r="A11" s="505"/>
      <c r="B11" s="505"/>
      <c r="C11" s="505"/>
      <c r="D11" s="505"/>
      <c r="E11" s="505"/>
      <c r="F11" s="505"/>
      <c r="G11" s="505"/>
      <c r="H11" s="505"/>
      <c r="I11" s="505"/>
      <c r="J11" s="505"/>
      <c r="K11" s="505"/>
      <c r="L11" s="505"/>
      <c r="M11" s="534">
        <f>M13+M25+M36+M45+M49+M59+M66+M74+M85+M97</f>
        <v>644119.99999999988</v>
      </c>
      <c r="N11" s="534"/>
      <c r="O11" s="534">
        <f>O13+O25+O36+O45+O49+O59+O66+O74+O85+O97</f>
        <v>631119.99999999988</v>
      </c>
      <c r="P11" s="505"/>
      <c r="Q11" s="505"/>
      <c r="R11" s="505"/>
      <c r="S11" s="505"/>
      <c r="T11" s="505"/>
      <c r="U11" s="505"/>
      <c r="V11" s="505"/>
      <c r="W11" s="547"/>
      <c r="X11" s="547"/>
    </row>
    <row r="12" spans="1:25" s="493" customFormat="1" ht="16.5">
      <c r="A12" s="506"/>
      <c r="B12" s="507" t="s">
        <v>24</v>
      </c>
      <c r="C12" s="508">
        <f>C13+C25+C36+C45+C49+C59+C66+C74+C85+C97</f>
        <v>25</v>
      </c>
      <c r="D12" s="508">
        <f>D13+D25+D36+D45+D49+D59+D66+D74+D85+D97</f>
        <v>55</v>
      </c>
      <c r="E12" s="509">
        <f>(E13+E25+E36+E45+E49+E59+E66+E74+E85+E97)/10</f>
        <v>9.7643903318903309</v>
      </c>
      <c r="F12" s="510">
        <f t="shared" ref="F12:K12" si="0">F97+F25+F36+F85+F66+F13+F74+F59+F49+F45</f>
        <v>271.3</v>
      </c>
      <c r="G12" s="510">
        <f t="shared" si="0"/>
        <v>30</v>
      </c>
      <c r="H12" s="510">
        <f t="shared" si="0"/>
        <v>192</v>
      </c>
      <c r="I12" s="510">
        <f t="shared" si="0"/>
        <v>1.3</v>
      </c>
      <c r="J12" s="510">
        <f t="shared" si="0"/>
        <v>32</v>
      </c>
      <c r="K12" s="510">
        <f t="shared" si="0"/>
        <v>16</v>
      </c>
      <c r="L12" s="535">
        <f>O12/F12</f>
        <v>2326.2808698857352</v>
      </c>
      <c r="M12" s="535">
        <f>591120+53000</f>
        <v>644120</v>
      </c>
      <c r="N12" s="535">
        <f>N13+N25+N36+N45+N49+N59+N66+N74+N85+N97</f>
        <v>13000</v>
      </c>
      <c r="O12" s="535">
        <f>M12-N12</f>
        <v>631120</v>
      </c>
      <c r="P12" s="535">
        <f t="shared" ref="P12:U12" si="1">P97+P25+P36+P85+P66+P13+P74+P59+P49+P45</f>
        <v>70753.323992000005</v>
      </c>
      <c r="Q12" s="535">
        <f t="shared" si="1"/>
        <v>18400.315999999999</v>
      </c>
      <c r="R12" s="535">
        <f t="shared" si="1"/>
        <v>53000.007991999992</v>
      </c>
      <c r="S12" s="535">
        <f t="shared" si="1"/>
        <v>91910.47</v>
      </c>
      <c r="T12" s="535">
        <f t="shared" si="1"/>
        <v>88000.47</v>
      </c>
      <c r="U12" s="535">
        <f t="shared" si="1"/>
        <v>3910</v>
      </c>
      <c r="V12" s="535">
        <f>V97+V25+V36+V85+V66+V13+V74+V59+V49+V45-2</f>
        <v>89699.999999999942</v>
      </c>
      <c r="W12" s="535">
        <f>W97+W25+W36+W85+W66+W13+W74+W59+W49+W45</f>
        <v>378109.20600800007</v>
      </c>
      <c r="X12" s="548"/>
    </row>
    <row r="13" spans="1:25" s="494" customFormat="1" ht="16.5">
      <c r="A13" s="511" t="s">
        <v>37</v>
      </c>
      <c r="B13" s="512" t="s">
        <v>38</v>
      </c>
      <c r="C13" s="513">
        <f>SUBTOTAL(3,C14:C24)</f>
        <v>1</v>
      </c>
      <c r="D13" s="513">
        <f>SUBTOTAL(3,D14:D24)</f>
        <v>9</v>
      </c>
      <c r="E13" s="514">
        <f>SUM(E14:E24)/11</f>
        <v>7.4545454545454541</v>
      </c>
      <c r="F13" s="515">
        <f t="shared" ref="F13:K13" si="2">SUM(F14:F24)</f>
        <v>39</v>
      </c>
      <c r="G13" s="515">
        <f t="shared" si="2"/>
        <v>0</v>
      </c>
      <c r="H13" s="515">
        <f t="shared" si="2"/>
        <v>36</v>
      </c>
      <c r="I13" s="515">
        <f t="shared" si="2"/>
        <v>0</v>
      </c>
      <c r="J13" s="515">
        <f t="shared" si="2"/>
        <v>2</v>
      </c>
      <c r="K13" s="515">
        <f t="shared" si="2"/>
        <v>1</v>
      </c>
      <c r="L13" s="536"/>
      <c r="M13" s="536">
        <f>SUM(M14:M24)</f>
        <v>90724.953925543668</v>
      </c>
      <c r="N13" s="536"/>
      <c r="O13" s="536">
        <f t="shared" ref="O13:U13" si="3">SUM(O14:O24)</f>
        <v>90724.953925543668</v>
      </c>
      <c r="P13" s="536">
        <f t="shared" si="3"/>
        <v>1836.4389999999999</v>
      </c>
      <c r="Q13" s="536">
        <f t="shared" si="3"/>
        <v>533</v>
      </c>
      <c r="R13" s="585">
        <f t="shared" si="3"/>
        <v>1303.4389999999999</v>
      </c>
      <c r="S13" s="536">
        <f t="shared" si="3"/>
        <v>16800</v>
      </c>
      <c r="T13" s="536">
        <f t="shared" si="3"/>
        <v>16800</v>
      </c>
      <c r="U13" s="536">
        <f t="shared" si="3"/>
        <v>0</v>
      </c>
      <c r="V13" s="536">
        <f>SUM(V14:V24)-1</f>
        <v>14440.273326015358</v>
      </c>
      <c r="W13" s="536">
        <f>SUM(W14:W24)</f>
        <v>57647.241599528308</v>
      </c>
      <c r="X13" s="551"/>
    </row>
    <row r="14" spans="1:25" s="494" customFormat="1" ht="16.5">
      <c r="A14" s="516">
        <v>1</v>
      </c>
      <c r="B14" s="517" t="s">
        <v>39</v>
      </c>
      <c r="C14" s="518" t="s">
        <v>40</v>
      </c>
      <c r="D14" s="518"/>
      <c r="E14" s="519">
        <v>12</v>
      </c>
      <c r="F14" s="520">
        <f t="shared" ref="F14:F24" si="4">SUM(G14:K14)</f>
        <v>2</v>
      </c>
      <c r="G14" s="520"/>
      <c r="H14" s="520"/>
      <c r="I14" s="520"/>
      <c r="J14" s="520">
        <v>1</v>
      </c>
      <c r="K14" s="520">
        <v>1</v>
      </c>
      <c r="L14" s="537"/>
      <c r="M14" s="538">
        <f t="shared" ref="M14:M24" si="5">N14+O14</f>
        <v>4652.5617397714705</v>
      </c>
      <c r="N14" s="538"/>
      <c r="O14" s="538">
        <f t="shared" ref="O14:O24" si="6">F14*$L$12</f>
        <v>4652.5617397714705</v>
      </c>
      <c r="P14" s="539">
        <f t="shared" ref="P14:P24" si="7">Q14+R14</f>
        <v>951.82399999999996</v>
      </c>
      <c r="Q14" s="539">
        <v>266</v>
      </c>
      <c r="R14" s="586">
        <v>685.82399999999996</v>
      </c>
      <c r="S14" s="539">
        <f t="shared" ref="S14:S24" si="8">T14+U14</f>
        <v>6475</v>
      </c>
      <c r="T14" s="539">
        <v>6475</v>
      </c>
      <c r="U14" s="539">
        <v>0</v>
      </c>
      <c r="V14" s="538">
        <f>'[1]PL 3B NTM'!Z65</f>
        <v>1312.8430296377601</v>
      </c>
      <c r="W14" s="553">
        <f t="shared" ref="W14:W24" si="9">O14-(P14+S14+V14)</f>
        <v>-4087.1052898662892</v>
      </c>
      <c r="X14" s="554">
        <v>2018</v>
      </c>
      <c r="Y14" s="587"/>
    </row>
    <row r="15" spans="1:25" s="494" customFormat="1" ht="16.5">
      <c r="A15" s="516">
        <v>2</v>
      </c>
      <c r="B15" s="517" t="s">
        <v>41</v>
      </c>
      <c r="C15" s="518"/>
      <c r="D15" s="518" t="s">
        <v>40</v>
      </c>
      <c r="E15" s="519">
        <v>11</v>
      </c>
      <c r="F15" s="520">
        <f t="shared" si="4"/>
        <v>4</v>
      </c>
      <c r="G15" s="520"/>
      <c r="H15" s="520">
        <v>4</v>
      </c>
      <c r="I15" s="520"/>
      <c r="J15" s="520"/>
      <c r="K15" s="520"/>
      <c r="L15" s="537"/>
      <c r="M15" s="538">
        <f t="shared" si="5"/>
        <v>9305.1234795429409</v>
      </c>
      <c r="N15" s="538"/>
      <c r="O15" s="538">
        <f t="shared" si="6"/>
        <v>9305.1234795429409</v>
      </c>
      <c r="P15" s="539">
        <f t="shared" si="7"/>
        <v>884.61500000000001</v>
      </c>
      <c r="Q15" s="539">
        <v>267</v>
      </c>
      <c r="R15" s="586">
        <v>617.61500000000001</v>
      </c>
      <c r="S15" s="539">
        <f t="shared" si="8"/>
        <v>165</v>
      </c>
      <c r="T15" s="539">
        <v>165</v>
      </c>
      <c r="U15" s="539">
        <v>0</v>
      </c>
      <c r="V15" s="538">
        <f>'[1]PL 3B NTM'!Z66</f>
        <v>1312.8430296377601</v>
      </c>
      <c r="W15" s="553">
        <f t="shared" si="9"/>
        <v>6942.665449905181</v>
      </c>
      <c r="X15" s="555"/>
      <c r="Y15" s="587"/>
    </row>
    <row r="16" spans="1:25" s="494" customFormat="1" ht="16.5">
      <c r="A16" s="516">
        <v>3</v>
      </c>
      <c r="B16" s="517" t="s">
        <v>42</v>
      </c>
      <c r="C16" s="518"/>
      <c r="D16" s="518" t="s">
        <v>40</v>
      </c>
      <c r="E16" s="519">
        <v>6</v>
      </c>
      <c r="F16" s="520">
        <f t="shared" si="4"/>
        <v>4</v>
      </c>
      <c r="G16" s="520"/>
      <c r="H16" s="520">
        <v>4</v>
      </c>
      <c r="I16" s="520"/>
      <c r="J16" s="520"/>
      <c r="K16" s="520"/>
      <c r="L16" s="537"/>
      <c r="M16" s="538">
        <f t="shared" si="5"/>
        <v>9305.1234795429409</v>
      </c>
      <c r="N16" s="538"/>
      <c r="O16" s="538">
        <f t="shared" si="6"/>
        <v>9305.1234795429409</v>
      </c>
      <c r="P16" s="539">
        <f t="shared" si="7"/>
        <v>0</v>
      </c>
      <c r="Q16" s="539">
        <v>0</v>
      </c>
      <c r="R16" s="586"/>
      <c r="S16" s="539">
        <f t="shared" si="8"/>
        <v>1157</v>
      </c>
      <c r="T16" s="539">
        <v>1157</v>
      </c>
      <c r="U16" s="539">
        <v>0</v>
      </c>
      <c r="V16" s="538">
        <f>'[1]PL 3B NTM'!Z67</f>
        <v>1312.8430296377601</v>
      </c>
      <c r="W16" s="553">
        <f t="shared" si="9"/>
        <v>6835.2804499051808</v>
      </c>
      <c r="X16" s="554"/>
      <c r="Y16" s="587"/>
    </row>
    <row r="17" spans="1:25" s="494" customFormat="1" ht="16.5">
      <c r="A17" s="516">
        <v>4</v>
      </c>
      <c r="B17" s="517" t="s">
        <v>43</v>
      </c>
      <c r="C17" s="518"/>
      <c r="D17" s="518"/>
      <c r="E17" s="519">
        <v>11</v>
      </c>
      <c r="F17" s="520">
        <f t="shared" si="4"/>
        <v>1</v>
      </c>
      <c r="G17" s="520"/>
      <c r="H17" s="520"/>
      <c r="I17" s="520"/>
      <c r="J17" s="520">
        <v>1</v>
      </c>
      <c r="K17" s="520"/>
      <c r="L17" s="537"/>
      <c r="M17" s="538">
        <f t="shared" si="5"/>
        <v>2326.2808698857352</v>
      </c>
      <c r="N17" s="538"/>
      <c r="O17" s="538">
        <f t="shared" si="6"/>
        <v>2326.2808698857352</v>
      </c>
      <c r="P17" s="539">
        <f t="shared" si="7"/>
        <v>0</v>
      </c>
      <c r="Q17" s="539">
        <v>0</v>
      </c>
      <c r="R17" s="586"/>
      <c r="S17" s="539">
        <f t="shared" si="8"/>
        <v>1071</v>
      </c>
      <c r="T17" s="539">
        <v>1071</v>
      </c>
      <c r="U17" s="539">
        <v>0</v>
      </c>
      <c r="V17" s="538">
        <f>'[1]PL 3B NTM'!Z68</f>
        <v>1312.8430296377601</v>
      </c>
      <c r="W17" s="553">
        <f t="shared" si="9"/>
        <v>-57.562159752024854</v>
      </c>
      <c r="X17" s="556"/>
      <c r="Y17" s="587"/>
    </row>
    <row r="18" spans="1:25" s="494" customFormat="1" ht="16.5">
      <c r="A18" s="516">
        <v>5</v>
      </c>
      <c r="B18" s="517" t="s">
        <v>44</v>
      </c>
      <c r="C18" s="518"/>
      <c r="D18" s="518" t="s">
        <v>40</v>
      </c>
      <c r="E18" s="519">
        <v>6</v>
      </c>
      <c r="F18" s="520">
        <f t="shared" si="4"/>
        <v>4</v>
      </c>
      <c r="G18" s="520"/>
      <c r="H18" s="520">
        <v>4</v>
      </c>
      <c r="I18" s="520"/>
      <c r="J18" s="520"/>
      <c r="K18" s="520"/>
      <c r="L18" s="537"/>
      <c r="M18" s="538">
        <f t="shared" si="5"/>
        <v>9305.1234795429409</v>
      </c>
      <c r="N18" s="538"/>
      <c r="O18" s="538">
        <f t="shared" si="6"/>
        <v>9305.1234795429409</v>
      </c>
      <c r="P18" s="539">
        <f t="shared" si="7"/>
        <v>0</v>
      </c>
      <c r="Q18" s="539">
        <v>0</v>
      </c>
      <c r="R18" s="586"/>
      <c r="S18" s="539">
        <f t="shared" si="8"/>
        <v>835</v>
      </c>
      <c r="T18" s="539">
        <v>835</v>
      </c>
      <c r="U18" s="539">
        <v>0</v>
      </c>
      <c r="V18" s="538">
        <f>'[1]PL 3B NTM'!Z69</f>
        <v>1312.8430296377601</v>
      </c>
      <c r="W18" s="553">
        <f t="shared" si="9"/>
        <v>7157.2804499051808</v>
      </c>
      <c r="X18" s="556"/>
      <c r="Y18" s="587"/>
    </row>
    <row r="19" spans="1:25" s="494" customFormat="1" ht="16.5">
      <c r="A19" s="516">
        <v>6</v>
      </c>
      <c r="B19" s="517" t="s">
        <v>45</v>
      </c>
      <c r="C19" s="518"/>
      <c r="D19" s="518" t="s">
        <v>40</v>
      </c>
      <c r="E19" s="519">
        <v>7</v>
      </c>
      <c r="F19" s="520">
        <f t="shared" si="4"/>
        <v>4</v>
      </c>
      <c r="G19" s="520"/>
      <c r="H19" s="520">
        <v>4</v>
      </c>
      <c r="I19" s="520"/>
      <c r="J19" s="520"/>
      <c r="K19" s="520"/>
      <c r="L19" s="537"/>
      <c r="M19" s="538">
        <f t="shared" si="5"/>
        <v>9305.1234795429409</v>
      </c>
      <c r="N19" s="538"/>
      <c r="O19" s="538">
        <f t="shared" si="6"/>
        <v>9305.1234795429409</v>
      </c>
      <c r="P19" s="539">
        <f t="shared" si="7"/>
        <v>0</v>
      </c>
      <c r="Q19" s="539">
        <v>0</v>
      </c>
      <c r="R19" s="586"/>
      <c r="S19" s="539">
        <f t="shared" si="8"/>
        <v>1199</v>
      </c>
      <c r="T19" s="539">
        <v>1199</v>
      </c>
      <c r="U19" s="539">
        <v>0</v>
      </c>
      <c r="V19" s="538">
        <f>'[1]PL 3B NTM'!Z70</f>
        <v>1312.8430296377601</v>
      </c>
      <c r="W19" s="553">
        <f t="shared" si="9"/>
        <v>6793.2804499051808</v>
      </c>
      <c r="X19" s="554"/>
      <c r="Y19" s="587"/>
    </row>
    <row r="20" spans="1:25" s="494" customFormat="1" ht="16.5">
      <c r="A20" s="516">
        <v>7</v>
      </c>
      <c r="B20" s="517" t="s">
        <v>46</v>
      </c>
      <c r="C20" s="518"/>
      <c r="D20" s="518" t="s">
        <v>40</v>
      </c>
      <c r="E20" s="519">
        <v>6</v>
      </c>
      <c r="F20" s="520">
        <f t="shared" si="4"/>
        <v>4</v>
      </c>
      <c r="G20" s="520"/>
      <c r="H20" s="520">
        <v>4</v>
      </c>
      <c r="I20" s="520"/>
      <c r="J20" s="520"/>
      <c r="K20" s="520"/>
      <c r="L20" s="537"/>
      <c r="M20" s="538">
        <f t="shared" si="5"/>
        <v>9305.1234795429409</v>
      </c>
      <c r="N20" s="538"/>
      <c r="O20" s="538">
        <f t="shared" si="6"/>
        <v>9305.1234795429409</v>
      </c>
      <c r="P20" s="539">
        <f t="shared" si="7"/>
        <v>0</v>
      </c>
      <c r="Q20" s="539">
        <v>0</v>
      </c>
      <c r="R20" s="586"/>
      <c r="S20" s="539">
        <f t="shared" si="8"/>
        <v>1133</v>
      </c>
      <c r="T20" s="539">
        <v>1133</v>
      </c>
      <c r="U20" s="539">
        <v>0</v>
      </c>
      <c r="V20" s="538">
        <f>'[1]PL 3B NTM'!Z71</f>
        <v>1312.8430296377601</v>
      </c>
      <c r="W20" s="553">
        <f t="shared" si="9"/>
        <v>6859.2804499051808</v>
      </c>
      <c r="X20" s="554"/>
      <c r="Y20" s="587"/>
    </row>
    <row r="21" spans="1:25" s="494" customFormat="1" ht="16.5">
      <c r="A21" s="516">
        <v>8</v>
      </c>
      <c r="B21" s="517" t="s">
        <v>47</v>
      </c>
      <c r="C21" s="518"/>
      <c r="D21" s="518" t="s">
        <v>40</v>
      </c>
      <c r="E21" s="519">
        <v>5</v>
      </c>
      <c r="F21" s="520">
        <f t="shared" si="4"/>
        <v>4</v>
      </c>
      <c r="G21" s="520"/>
      <c r="H21" s="520">
        <v>4</v>
      </c>
      <c r="I21" s="520"/>
      <c r="J21" s="520"/>
      <c r="K21" s="520"/>
      <c r="L21" s="537"/>
      <c r="M21" s="538">
        <f t="shared" si="5"/>
        <v>9305.1234795429409</v>
      </c>
      <c r="N21" s="538"/>
      <c r="O21" s="538">
        <f t="shared" si="6"/>
        <v>9305.1234795429409</v>
      </c>
      <c r="P21" s="539">
        <f t="shared" si="7"/>
        <v>0</v>
      </c>
      <c r="Q21" s="539">
        <v>0</v>
      </c>
      <c r="R21" s="586"/>
      <c r="S21" s="539">
        <f t="shared" si="8"/>
        <v>1193</v>
      </c>
      <c r="T21" s="539">
        <v>1193</v>
      </c>
      <c r="U21" s="539">
        <v>0</v>
      </c>
      <c r="V21" s="538">
        <f>'[1]PL 3B NTM'!Z72</f>
        <v>1312.8430296377601</v>
      </c>
      <c r="W21" s="553">
        <f t="shared" si="9"/>
        <v>6799.2804499051808</v>
      </c>
      <c r="X21" s="554"/>
      <c r="Y21" s="587"/>
    </row>
    <row r="22" spans="1:25" s="494" customFormat="1" ht="16.5">
      <c r="A22" s="516">
        <v>9</v>
      </c>
      <c r="B22" s="517" t="s">
        <v>48</v>
      </c>
      <c r="C22" s="518"/>
      <c r="D22" s="518" t="s">
        <v>40</v>
      </c>
      <c r="E22" s="519">
        <v>6</v>
      </c>
      <c r="F22" s="520">
        <f t="shared" si="4"/>
        <v>4</v>
      </c>
      <c r="G22" s="520"/>
      <c r="H22" s="520">
        <v>4</v>
      </c>
      <c r="I22" s="520"/>
      <c r="J22" s="520"/>
      <c r="K22" s="520"/>
      <c r="L22" s="537"/>
      <c r="M22" s="538">
        <f t="shared" si="5"/>
        <v>9305.1234795429409</v>
      </c>
      <c r="N22" s="538"/>
      <c r="O22" s="538">
        <f t="shared" si="6"/>
        <v>9305.1234795429409</v>
      </c>
      <c r="P22" s="539">
        <f t="shared" si="7"/>
        <v>0</v>
      </c>
      <c r="Q22" s="539">
        <v>0</v>
      </c>
      <c r="R22" s="586"/>
      <c r="S22" s="539">
        <f t="shared" si="8"/>
        <v>1391</v>
      </c>
      <c r="T22" s="539">
        <v>1391</v>
      </c>
      <c r="U22" s="539">
        <v>0</v>
      </c>
      <c r="V22" s="538">
        <f>'[1]PL 3B NTM'!Z73</f>
        <v>1312.8430296377601</v>
      </c>
      <c r="W22" s="553">
        <f t="shared" si="9"/>
        <v>6601.2804499051808</v>
      </c>
      <c r="X22" s="554"/>
      <c r="Y22" s="587"/>
    </row>
    <row r="23" spans="1:25" s="494" customFormat="1" ht="16.5">
      <c r="A23" s="516">
        <v>10</v>
      </c>
      <c r="B23" s="517" t="s">
        <v>49</v>
      </c>
      <c r="C23" s="518"/>
      <c r="D23" s="518" t="s">
        <v>40</v>
      </c>
      <c r="E23" s="519">
        <v>6</v>
      </c>
      <c r="F23" s="520">
        <f t="shared" si="4"/>
        <v>4</v>
      </c>
      <c r="G23" s="520"/>
      <c r="H23" s="520">
        <v>4</v>
      </c>
      <c r="I23" s="520"/>
      <c r="J23" s="520"/>
      <c r="K23" s="520"/>
      <c r="L23" s="537"/>
      <c r="M23" s="538">
        <f t="shared" si="5"/>
        <v>9305.1234795429409</v>
      </c>
      <c r="N23" s="538"/>
      <c r="O23" s="538">
        <f t="shared" si="6"/>
        <v>9305.1234795429409</v>
      </c>
      <c r="P23" s="539">
        <f t="shared" si="7"/>
        <v>0</v>
      </c>
      <c r="Q23" s="539">
        <v>0</v>
      </c>
      <c r="R23" s="586"/>
      <c r="S23" s="539">
        <f t="shared" si="8"/>
        <v>1042</v>
      </c>
      <c r="T23" s="539">
        <v>1042</v>
      </c>
      <c r="U23" s="539">
        <v>0</v>
      </c>
      <c r="V23" s="538">
        <f>'[1]PL 3B NTM'!Z74</f>
        <v>1312.8430296377601</v>
      </c>
      <c r="W23" s="553">
        <f t="shared" si="9"/>
        <v>6950.2804499051808</v>
      </c>
      <c r="X23" s="554"/>
      <c r="Y23" s="587"/>
    </row>
    <row r="24" spans="1:25" s="494" customFormat="1" ht="16.5">
      <c r="A24" s="516">
        <v>11</v>
      </c>
      <c r="B24" s="517" t="s">
        <v>50</v>
      </c>
      <c r="C24" s="518"/>
      <c r="D24" s="518" t="s">
        <v>40</v>
      </c>
      <c r="E24" s="519">
        <v>6</v>
      </c>
      <c r="F24" s="520">
        <f t="shared" si="4"/>
        <v>4</v>
      </c>
      <c r="G24" s="520"/>
      <c r="H24" s="520">
        <v>4</v>
      </c>
      <c r="I24" s="520"/>
      <c r="J24" s="520"/>
      <c r="K24" s="520"/>
      <c r="L24" s="537"/>
      <c r="M24" s="538">
        <f t="shared" si="5"/>
        <v>9305.1234795429409</v>
      </c>
      <c r="N24" s="538"/>
      <c r="O24" s="538">
        <f t="shared" si="6"/>
        <v>9305.1234795429409</v>
      </c>
      <c r="P24" s="539">
        <f t="shared" si="7"/>
        <v>0</v>
      </c>
      <c r="Q24" s="539">
        <v>0</v>
      </c>
      <c r="R24" s="586"/>
      <c r="S24" s="539">
        <f t="shared" si="8"/>
        <v>1139</v>
      </c>
      <c r="T24" s="539">
        <v>1139</v>
      </c>
      <c r="U24" s="539">
        <v>0</v>
      </c>
      <c r="V24" s="538">
        <f>'[1]PL 3B NTM'!Z75</f>
        <v>1312.8430296377601</v>
      </c>
      <c r="W24" s="553">
        <f t="shared" si="9"/>
        <v>6853.2804499051808</v>
      </c>
      <c r="X24" s="554"/>
      <c r="Y24" s="587"/>
    </row>
    <row r="25" spans="1:25" s="494" customFormat="1" ht="16.5">
      <c r="A25" s="511" t="s">
        <v>51</v>
      </c>
      <c r="B25" s="512" t="s">
        <v>52</v>
      </c>
      <c r="C25" s="513">
        <f>SUBTOTAL(3,C26:C35)</f>
        <v>4</v>
      </c>
      <c r="D25" s="513">
        <f>SUBTOTAL(3,D26:D35)</f>
        <v>4</v>
      </c>
      <c r="E25" s="514">
        <f>SUM(E26:E35)/10</f>
        <v>12.4</v>
      </c>
      <c r="F25" s="515">
        <f t="shared" ref="F25:K25" si="10">SUM(F26:F35)</f>
        <v>23</v>
      </c>
      <c r="G25" s="515">
        <f t="shared" si="10"/>
        <v>0</v>
      </c>
      <c r="H25" s="515">
        <f t="shared" si="10"/>
        <v>16</v>
      </c>
      <c r="I25" s="515">
        <f t="shared" si="10"/>
        <v>0</v>
      </c>
      <c r="J25" s="515">
        <f t="shared" si="10"/>
        <v>6</v>
      </c>
      <c r="K25" s="515">
        <f t="shared" si="10"/>
        <v>1</v>
      </c>
      <c r="L25" s="536"/>
      <c r="M25" s="536">
        <f>SUM(M26:M35)+10000</f>
        <v>64504.460007371912</v>
      </c>
      <c r="N25" s="536">
        <f>10000+N27</f>
        <v>11000</v>
      </c>
      <c r="O25" s="536">
        <f t="shared" ref="O25:U25" si="11">SUM(O26:O35)</f>
        <v>53504.460007371912</v>
      </c>
      <c r="P25" s="536">
        <f t="shared" si="11"/>
        <v>17208.651899999997</v>
      </c>
      <c r="Q25" s="536">
        <f t="shared" si="11"/>
        <v>1270</v>
      </c>
      <c r="R25" s="585">
        <f t="shared" si="11"/>
        <v>15938.651899999999</v>
      </c>
      <c r="S25" s="536">
        <f t="shared" si="11"/>
        <v>8566</v>
      </c>
      <c r="T25" s="536">
        <f t="shared" si="11"/>
        <v>8000</v>
      </c>
      <c r="U25" s="536">
        <f t="shared" si="11"/>
        <v>566</v>
      </c>
      <c r="V25" s="536">
        <f>SUM(V26:V35)-1</f>
        <v>7219.63666300768</v>
      </c>
      <c r="W25" s="536">
        <f>SUM(W26:W35)</f>
        <v>20509.17144436423</v>
      </c>
      <c r="X25" s="557"/>
    </row>
    <row r="26" spans="1:25" s="495" customFormat="1" ht="16.5">
      <c r="A26" s="521">
        <v>1</v>
      </c>
      <c r="B26" s="522" t="s">
        <v>53</v>
      </c>
      <c r="C26" s="523" t="s">
        <v>40</v>
      </c>
      <c r="D26" s="523"/>
      <c r="E26" s="524">
        <v>19</v>
      </c>
      <c r="F26" s="525">
        <f t="shared" ref="F26:F35" si="12">SUM(G26:K26)</f>
        <v>1</v>
      </c>
      <c r="G26" s="525"/>
      <c r="H26" s="525"/>
      <c r="I26" s="525"/>
      <c r="J26" s="525">
        <v>1</v>
      </c>
      <c r="K26" s="525"/>
      <c r="L26" s="540"/>
      <c r="M26" s="541">
        <f t="shared" ref="M26:M35" si="13">N26+O26</f>
        <v>2326.2808698857352</v>
      </c>
      <c r="N26" s="541"/>
      <c r="O26" s="541">
        <f t="shared" ref="O26:O35" si="14">F26*$L$12</f>
        <v>2326.2808698857352</v>
      </c>
      <c r="P26" s="542">
        <f t="shared" ref="P26:P35" si="15">Q26+R26</f>
        <v>1545.2329</v>
      </c>
      <c r="Q26" s="542">
        <v>0</v>
      </c>
      <c r="R26" s="586">
        <v>1545.2329</v>
      </c>
      <c r="S26" s="542">
        <f t="shared" ref="S26:S35" si="16">T26+U26</f>
        <v>728</v>
      </c>
      <c r="T26" s="542">
        <v>728</v>
      </c>
      <c r="U26" s="542">
        <v>0</v>
      </c>
      <c r="V26" s="541">
        <f>'[1]PL 3B NTM'!Z25</f>
        <v>328.21075740944002</v>
      </c>
      <c r="W26" s="558">
        <f t="shared" ref="W26:W35" si="17">O26-(P26+S26+V26)</f>
        <v>-275.16278752370454</v>
      </c>
      <c r="X26" s="559">
        <v>2012</v>
      </c>
    </row>
    <row r="27" spans="1:25" s="495" customFormat="1" ht="16.5">
      <c r="A27" s="521">
        <v>2</v>
      </c>
      <c r="B27" s="522" t="s">
        <v>54</v>
      </c>
      <c r="C27" s="523" t="s">
        <v>40</v>
      </c>
      <c r="D27" s="523"/>
      <c r="E27" s="524">
        <v>19</v>
      </c>
      <c r="F27" s="525">
        <f t="shared" si="12"/>
        <v>1</v>
      </c>
      <c r="G27" s="525"/>
      <c r="H27" s="525"/>
      <c r="I27" s="525"/>
      <c r="J27" s="525">
        <v>1</v>
      </c>
      <c r="K27" s="525"/>
      <c r="L27" s="540"/>
      <c r="M27" s="541">
        <f t="shared" si="13"/>
        <v>3326.2808698857352</v>
      </c>
      <c r="N27" s="541">
        <v>1000</v>
      </c>
      <c r="O27" s="541">
        <f t="shared" si="14"/>
        <v>2326.2808698857352</v>
      </c>
      <c r="P27" s="542">
        <f t="shared" si="15"/>
        <v>1916.3579999999999</v>
      </c>
      <c r="Q27" s="542">
        <v>966</v>
      </c>
      <c r="R27" s="586">
        <v>950.35799999999995</v>
      </c>
      <c r="S27" s="542">
        <f t="shared" si="16"/>
        <v>913</v>
      </c>
      <c r="T27" s="542">
        <v>913</v>
      </c>
      <c r="U27" s="542">
        <v>0</v>
      </c>
      <c r="V27" s="541">
        <f>'[1]PL 3B NTM'!Z26</f>
        <v>328.21075740944002</v>
      </c>
      <c r="W27" s="558">
        <f t="shared" si="17"/>
        <v>-831.28788752370474</v>
      </c>
      <c r="X27" s="559">
        <v>2014</v>
      </c>
    </row>
    <row r="28" spans="1:25" s="495" customFormat="1" ht="16.5">
      <c r="A28" s="521">
        <v>3</v>
      </c>
      <c r="B28" s="522" t="s">
        <v>55</v>
      </c>
      <c r="C28" s="523" t="s">
        <v>40</v>
      </c>
      <c r="D28" s="523"/>
      <c r="E28" s="524">
        <v>19</v>
      </c>
      <c r="F28" s="525">
        <f t="shared" si="12"/>
        <v>1</v>
      </c>
      <c r="G28" s="525"/>
      <c r="H28" s="525"/>
      <c r="I28" s="525"/>
      <c r="J28" s="525">
        <v>1</v>
      </c>
      <c r="K28" s="525"/>
      <c r="L28" s="540"/>
      <c r="M28" s="541">
        <f t="shared" si="13"/>
        <v>2326.2808698857352</v>
      </c>
      <c r="N28" s="541"/>
      <c r="O28" s="541">
        <f t="shared" si="14"/>
        <v>2326.2808698857352</v>
      </c>
      <c r="P28" s="542">
        <f t="shared" si="15"/>
        <v>7152</v>
      </c>
      <c r="Q28" s="542">
        <v>304</v>
      </c>
      <c r="R28" s="586">
        <v>6848</v>
      </c>
      <c r="S28" s="542">
        <f t="shared" si="16"/>
        <v>1575</v>
      </c>
      <c r="T28" s="542">
        <v>1575</v>
      </c>
      <c r="U28" s="542">
        <v>0</v>
      </c>
      <c r="V28" s="541">
        <f>'[1]PL 3B NTM'!Z27</f>
        <v>328.21075740944002</v>
      </c>
      <c r="W28" s="558">
        <f t="shared" si="17"/>
        <v>-6728.9298875237055</v>
      </c>
      <c r="X28" s="559">
        <v>2015</v>
      </c>
    </row>
    <row r="29" spans="1:25" s="495" customFormat="1" ht="16.5">
      <c r="A29" s="521">
        <v>4</v>
      </c>
      <c r="B29" s="522" t="s">
        <v>56</v>
      </c>
      <c r="C29" s="523"/>
      <c r="D29" s="523" t="s">
        <v>40</v>
      </c>
      <c r="E29" s="526">
        <v>9</v>
      </c>
      <c r="F29" s="525">
        <f t="shared" si="12"/>
        <v>4</v>
      </c>
      <c r="G29" s="525"/>
      <c r="H29" s="525">
        <v>4</v>
      </c>
      <c r="I29" s="525"/>
      <c r="J29" s="525"/>
      <c r="K29" s="525"/>
      <c r="L29" s="540"/>
      <c r="M29" s="541">
        <f t="shared" si="13"/>
        <v>9305.1234795429409</v>
      </c>
      <c r="N29" s="541"/>
      <c r="O29" s="541">
        <f t="shared" si="14"/>
        <v>9305.1234795429409</v>
      </c>
      <c r="P29" s="542">
        <f t="shared" si="15"/>
        <v>776</v>
      </c>
      <c r="Q29" s="542">
        <v>0</v>
      </c>
      <c r="R29" s="586">
        <v>776</v>
      </c>
      <c r="S29" s="542">
        <f t="shared" si="16"/>
        <v>300</v>
      </c>
      <c r="T29" s="542">
        <v>300</v>
      </c>
      <c r="U29" s="542">
        <v>0</v>
      </c>
      <c r="V29" s="541">
        <f>'[1]PL 3B NTM'!Z28</f>
        <v>1312.8430296377601</v>
      </c>
      <c r="W29" s="558">
        <f t="shared" si="17"/>
        <v>6916.2804499051808</v>
      </c>
      <c r="X29" s="559"/>
    </row>
    <row r="30" spans="1:25" s="495" customFormat="1" ht="16.5">
      <c r="A30" s="521">
        <v>5</v>
      </c>
      <c r="B30" s="522" t="s">
        <v>57</v>
      </c>
      <c r="C30" s="523"/>
      <c r="D30" s="523"/>
      <c r="E30" s="526">
        <v>9</v>
      </c>
      <c r="F30" s="525">
        <f t="shared" si="12"/>
        <v>1</v>
      </c>
      <c r="G30" s="525"/>
      <c r="H30" s="525"/>
      <c r="I30" s="525"/>
      <c r="J30" s="525">
        <v>1</v>
      </c>
      <c r="K30" s="525"/>
      <c r="L30" s="540"/>
      <c r="M30" s="541">
        <f t="shared" si="13"/>
        <v>2326.2808698857352</v>
      </c>
      <c r="N30" s="541"/>
      <c r="O30" s="541">
        <f t="shared" si="14"/>
        <v>2326.2808698857352</v>
      </c>
      <c r="P30" s="542">
        <f t="shared" si="15"/>
        <v>897</v>
      </c>
      <c r="Q30" s="542">
        <v>0</v>
      </c>
      <c r="R30" s="586">
        <v>897</v>
      </c>
      <c r="S30" s="542">
        <f t="shared" si="16"/>
        <v>661</v>
      </c>
      <c r="T30" s="542">
        <v>661</v>
      </c>
      <c r="U30" s="542">
        <v>0</v>
      </c>
      <c r="V30" s="541">
        <f>'[1]PL 3B NTM'!Z29</f>
        <v>328.21075740944002</v>
      </c>
      <c r="W30" s="558">
        <f t="shared" si="17"/>
        <v>440.07011247629521</v>
      </c>
      <c r="X30" s="559"/>
    </row>
    <row r="31" spans="1:25" s="495" customFormat="1" ht="16.5">
      <c r="A31" s="521">
        <v>6</v>
      </c>
      <c r="B31" s="522" t="s">
        <v>58</v>
      </c>
      <c r="C31" s="523"/>
      <c r="D31" s="523" t="s">
        <v>40</v>
      </c>
      <c r="E31" s="526">
        <v>8</v>
      </c>
      <c r="F31" s="525">
        <f t="shared" si="12"/>
        <v>4</v>
      </c>
      <c r="G31" s="525"/>
      <c r="H31" s="525">
        <v>4</v>
      </c>
      <c r="I31" s="525"/>
      <c r="J31" s="525"/>
      <c r="K31" s="525"/>
      <c r="L31" s="540"/>
      <c r="M31" s="541">
        <f t="shared" si="13"/>
        <v>9305.1234795429409</v>
      </c>
      <c r="N31" s="541"/>
      <c r="O31" s="541">
        <f t="shared" si="14"/>
        <v>9305.1234795429409</v>
      </c>
      <c r="P31" s="542">
        <f t="shared" si="15"/>
        <v>706</v>
      </c>
      <c r="Q31" s="542">
        <v>0</v>
      </c>
      <c r="R31" s="586">
        <v>706</v>
      </c>
      <c r="S31" s="542">
        <f t="shared" si="16"/>
        <v>300</v>
      </c>
      <c r="T31" s="542">
        <v>300</v>
      </c>
      <c r="U31" s="542">
        <v>0</v>
      </c>
      <c r="V31" s="541">
        <f>'[1]PL 3B NTM'!Z30</f>
        <v>1312.8430296377601</v>
      </c>
      <c r="W31" s="558">
        <f t="shared" si="17"/>
        <v>6986.2804499051808</v>
      </c>
      <c r="X31" s="559"/>
    </row>
    <row r="32" spans="1:25" s="495" customFormat="1" ht="16.5">
      <c r="A32" s="521">
        <v>7</v>
      </c>
      <c r="B32" s="522" t="s">
        <v>59</v>
      </c>
      <c r="C32" s="523"/>
      <c r="D32" s="523"/>
      <c r="E32" s="526">
        <v>13</v>
      </c>
      <c r="F32" s="525">
        <f t="shared" si="12"/>
        <v>1</v>
      </c>
      <c r="G32" s="525"/>
      <c r="H32" s="525"/>
      <c r="I32" s="525"/>
      <c r="J32" s="525">
        <v>1</v>
      </c>
      <c r="K32" s="525"/>
      <c r="L32" s="540"/>
      <c r="M32" s="541">
        <f t="shared" si="13"/>
        <v>2326.2808698857352</v>
      </c>
      <c r="N32" s="541"/>
      <c r="O32" s="541">
        <f t="shared" si="14"/>
        <v>2326.2808698857352</v>
      </c>
      <c r="P32" s="542">
        <f t="shared" si="15"/>
        <v>1396.0609999999999</v>
      </c>
      <c r="Q32" s="542">
        <v>0</v>
      </c>
      <c r="R32" s="586">
        <v>1396.0609999999999</v>
      </c>
      <c r="S32" s="542">
        <f t="shared" si="16"/>
        <v>0</v>
      </c>
      <c r="T32" s="542"/>
      <c r="U32" s="542">
        <v>0</v>
      </c>
      <c r="V32" s="541">
        <f>'[1]PL 3B NTM'!Z31</f>
        <v>328.21075740944002</v>
      </c>
      <c r="W32" s="558">
        <f t="shared" si="17"/>
        <v>602.00911247629529</v>
      </c>
      <c r="X32" s="559"/>
    </row>
    <row r="33" spans="1:24" s="495" customFormat="1" ht="16.5">
      <c r="A33" s="521">
        <v>8</v>
      </c>
      <c r="B33" s="522" t="s">
        <v>60</v>
      </c>
      <c r="C33" s="523"/>
      <c r="D33" s="523" t="s">
        <v>40</v>
      </c>
      <c r="E33" s="526">
        <v>8</v>
      </c>
      <c r="F33" s="525">
        <f t="shared" si="12"/>
        <v>4</v>
      </c>
      <c r="G33" s="525"/>
      <c r="H33" s="525">
        <v>4</v>
      </c>
      <c r="I33" s="525"/>
      <c r="J33" s="525"/>
      <c r="K33" s="525"/>
      <c r="L33" s="540"/>
      <c r="M33" s="541">
        <f t="shared" si="13"/>
        <v>9305.1234795429409</v>
      </c>
      <c r="N33" s="541"/>
      <c r="O33" s="541">
        <f t="shared" si="14"/>
        <v>9305.1234795429409</v>
      </c>
      <c r="P33" s="542">
        <f t="shared" si="15"/>
        <v>2820</v>
      </c>
      <c r="Q33" s="542">
        <v>0</v>
      </c>
      <c r="R33" s="586">
        <v>2820</v>
      </c>
      <c r="S33" s="542">
        <f t="shared" si="16"/>
        <v>50</v>
      </c>
      <c r="T33" s="542">
        <v>50</v>
      </c>
      <c r="U33" s="542">
        <v>0</v>
      </c>
      <c r="V33" s="541">
        <f>'[1]PL 3B NTM'!Z32</f>
        <v>1312.8430296377601</v>
      </c>
      <c r="W33" s="558">
        <f t="shared" si="17"/>
        <v>5122.2804499051808</v>
      </c>
      <c r="X33" s="559"/>
    </row>
    <row r="34" spans="1:24" s="495" customFormat="1" ht="16.5">
      <c r="A34" s="521">
        <v>9</v>
      </c>
      <c r="B34" s="522" t="s">
        <v>61</v>
      </c>
      <c r="C34" s="523" t="s">
        <v>40</v>
      </c>
      <c r="D34" s="523"/>
      <c r="E34" s="526">
        <v>13</v>
      </c>
      <c r="F34" s="525">
        <f t="shared" si="12"/>
        <v>2</v>
      </c>
      <c r="G34" s="525"/>
      <c r="H34" s="525"/>
      <c r="I34" s="525"/>
      <c r="J34" s="525">
        <v>1</v>
      </c>
      <c r="K34" s="525">
        <v>1</v>
      </c>
      <c r="L34" s="540"/>
      <c r="M34" s="541">
        <f t="shared" si="13"/>
        <v>4652.5617397714705</v>
      </c>
      <c r="N34" s="541"/>
      <c r="O34" s="541">
        <f t="shared" si="14"/>
        <v>4652.5617397714705</v>
      </c>
      <c r="P34" s="542">
        <f t="shared" si="15"/>
        <v>0</v>
      </c>
      <c r="Q34" s="542">
        <v>0</v>
      </c>
      <c r="R34" s="586"/>
      <c r="S34" s="542">
        <f t="shared" si="16"/>
        <v>3168</v>
      </c>
      <c r="T34" s="542">
        <v>2602</v>
      </c>
      <c r="U34" s="542">
        <v>566</v>
      </c>
      <c r="V34" s="541">
        <f>'[1]PL 3B NTM'!Z33</f>
        <v>328.21075740944002</v>
      </c>
      <c r="W34" s="558">
        <f t="shared" si="17"/>
        <v>1156.3509823620307</v>
      </c>
      <c r="X34" s="559">
        <v>2017</v>
      </c>
    </row>
    <row r="35" spans="1:24" s="495" customFormat="1" ht="16.5">
      <c r="A35" s="521">
        <v>10</v>
      </c>
      <c r="B35" s="527" t="s">
        <v>42</v>
      </c>
      <c r="C35" s="528"/>
      <c r="D35" s="528" t="s">
        <v>40</v>
      </c>
      <c r="E35" s="526">
        <v>7</v>
      </c>
      <c r="F35" s="525">
        <f t="shared" si="12"/>
        <v>4</v>
      </c>
      <c r="G35" s="525"/>
      <c r="H35" s="525">
        <v>4</v>
      </c>
      <c r="I35" s="525"/>
      <c r="J35" s="525"/>
      <c r="K35" s="525"/>
      <c r="L35" s="540"/>
      <c r="M35" s="541">
        <f t="shared" si="13"/>
        <v>9305.1234795429409</v>
      </c>
      <c r="N35" s="541"/>
      <c r="O35" s="541">
        <f t="shared" si="14"/>
        <v>9305.1234795429409</v>
      </c>
      <c r="P35" s="542">
        <f t="shared" si="15"/>
        <v>0</v>
      </c>
      <c r="Q35" s="542">
        <v>0</v>
      </c>
      <c r="R35" s="586"/>
      <c r="S35" s="542">
        <f t="shared" si="16"/>
        <v>871</v>
      </c>
      <c r="T35" s="542">
        <v>871</v>
      </c>
      <c r="U35" s="542">
        <v>0</v>
      </c>
      <c r="V35" s="541">
        <f>'[1]PL 3B NTM'!Z34</f>
        <v>1312.8430296377601</v>
      </c>
      <c r="W35" s="558">
        <f t="shared" si="17"/>
        <v>7121.2804499051808</v>
      </c>
      <c r="X35" s="559"/>
    </row>
    <row r="36" spans="1:24" s="494" customFormat="1" ht="16.5">
      <c r="A36" s="511" t="s">
        <v>62</v>
      </c>
      <c r="B36" s="512" t="s">
        <v>63</v>
      </c>
      <c r="C36" s="513">
        <f>SUBTOTAL(3,C37:C44)</f>
        <v>4</v>
      </c>
      <c r="D36" s="513">
        <f>SUBTOTAL(3,D37:D44)</f>
        <v>4</v>
      </c>
      <c r="E36" s="514">
        <f>SUM(E37:E44)/8</f>
        <v>11.625</v>
      </c>
      <c r="F36" s="515">
        <f t="shared" ref="F36:K36" si="18">SUM(F37:F44)</f>
        <v>22</v>
      </c>
      <c r="G36" s="515">
        <f t="shared" si="18"/>
        <v>0</v>
      </c>
      <c r="H36" s="515">
        <f t="shared" si="18"/>
        <v>16</v>
      </c>
      <c r="I36" s="515">
        <f t="shared" si="18"/>
        <v>0</v>
      </c>
      <c r="J36" s="515">
        <f t="shared" si="18"/>
        <v>4</v>
      </c>
      <c r="K36" s="515">
        <f t="shared" si="18"/>
        <v>2</v>
      </c>
      <c r="L36" s="536"/>
      <c r="M36" s="536">
        <f>SUM(M37:M44)</f>
        <v>52178.179137486171</v>
      </c>
      <c r="N36" s="536">
        <f>N37</f>
        <v>1000</v>
      </c>
      <c r="O36" s="536">
        <f t="shared" ref="O36:U36" si="19">SUM(O37:O44)</f>
        <v>51178.179137486171</v>
      </c>
      <c r="P36" s="536">
        <f t="shared" si="19"/>
        <v>15005.891</v>
      </c>
      <c r="Q36" s="536">
        <f t="shared" si="19"/>
        <v>1683</v>
      </c>
      <c r="R36" s="585">
        <f t="shared" si="19"/>
        <v>13322.891</v>
      </c>
      <c r="S36" s="536">
        <f t="shared" si="19"/>
        <v>4600</v>
      </c>
      <c r="T36" s="536">
        <f t="shared" si="19"/>
        <v>4600</v>
      </c>
      <c r="U36" s="536">
        <f t="shared" si="19"/>
        <v>0</v>
      </c>
      <c r="V36" s="536">
        <f>SUM(V37:V44)+1</f>
        <v>6565.2151481888004</v>
      </c>
      <c r="W36" s="536">
        <f>SUM(W37:W44)</f>
        <v>25008.072989297376</v>
      </c>
      <c r="X36" s="557"/>
    </row>
    <row r="37" spans="1:24" s="495" customFormat="1" ht="16.5">
      <c r="A37" s="521">
        <v>1</v>
      </c>
      <c r="B37" s="522" t="s">
        <v>64</v>
      </c>
      <c r="C37" s="523" t="s">
        <v>40</v>
      </c>
      <c r="D37" s="523"/>
      <c r="E37" s="526">
        <v>19</v>
      </c>
      <c r="F37" s="525">
        <f t="shared" ref="F37:F44" si="20">SUM(G37:K37)</f>
        <v>1</v>
      </c>
      <c r="G37" s="525"/>
      <c r="H37" s="525"/>
      <c r="I37" s="525"/>
      <c r="J37" s="525">
        <v>1</v>
      </c>
      <c r="K37" s="525"/>
      <c r="L37" s="540"/>
      <c r="M37" s="541">
        <f t="shared" ref="M37:M44" si="21">N37+O37</f>
        <v>3326.2808698857352</v>
      </c>
      <c r="N37" s="541">
        <v>1000</v>
      </c>
      <c r="O37" s="541">
        <f t="shared" ref="O37:O44" si="22">F37*$L$12</f>
        <v>2326.2808698857352</v>
      </c>
      <c r="P37" s="542">
        <f t="shared" ref="P37:P44" si="23">Q37+R37</f>
        <v>7914.3810000000003</v>
      </c>
      <c r="Q37" s="542">
        <v>263</v>
      </c>
      <c r="R37" s="586">
        <v>7651.3810000000003</v>
      </c>
      <c r="S37" s="542">
        <f t="shared" ref="S37:S44" si="24">T37+U37</f>
        <v>0</v>
      </c>
      <c r="T37" s="542"/>
      <c r="U37" s="542">
        <v>0</v>
      </c>
      <c r="V37" s="541">
        <f>'[1]PL 3B NTM'!Z36</f>
        <v>328.21075740944002</v>
      </c>
      <c r="W37" s="558">
        <f t="shared" ref="W37:W44" si="25">O37-(P37+S37+V37)</f>
        <v>-5916.3108875237049</v>
      </c>
      <c r="X37" s="559">
        <v>2015</v>
      </c>
    </row>
    <row r="38" spans="1:24" s="495" customFormat="1" ht="16.5">
      <c r="A38" s="521">
        <v>2</v>
      </c>
      <c r="B38" s="522" t="s">
        <v>65</v>
      </c>
      <c r="C38" s="523" t="s">
        <v>40</v>
      </c>
      <c r="D38" s="523"/>
      <c r="E38" s="526">
        <v>13</v>
      </c>
      <c r="F38" s="525">
        <f t="shared" si="20"/>
        <v>2</v>
      </c>
      <c r="G38" s="525"/>
      <c r="H38" s="525"/>
      <c r="I38" s="525"/>
      <c r="J38" s="525">
        <v>1</v>
      </c>
      <c r="K38" s="525">
        <v>1</v>
      </c>
      <c r="L38" s="540"/>
      <c r="M38" s="541">
        <f t="shared" si="21"/>
        <v>4652.5617397714705</v>
      </c>
      <c r="N38" s="541"/>
      <c r="O38" s="541">
        <f t="shared" si="22"/>
        <v>4652.5617397714705</v>
      </c>
      <c r="P38" s="542">
        <f t="shared" si="23"/>
        <v>264</v>
      </c>
      <c r="Q38" s="542">
        <v>70</v>
      </c>
      <c r="R38" s="586">
        <v>194</v>
      </c>
      <c r="S38" s="542">
        <f t="shared" si="24"/>
        <v>1761</v>
      </c>
      <c r="T38" s="542">
        <v>1761</v>
      </c>
      <c r="U38" s="542">
        <v>0</v>
      </c>
      <c r="V38" s="541">
        <f>'[1]PL 3B NTM'!Z37</f>
        <v>328.21075740944002</v>
      </c>
      <c r="W38" s="558">
        <f t="shared" si="25"/>
        <v>2299.3509823620307</v>
      </c>
      <c r="X38" s="559">
        <v>2018</v>
      </c>
    </row>
    <row r="39" spans="1:24" s="495" customFormat="1" ht="16.5">
      <c r="A39" s="521">
        <v>3</v>
      </c>
      <c r="B39" s="522" t="s">
        <v>66</v>
      </c>
      <c r="C39" s="523"/>
      <c r="D39" s="523" t="s">
        <v>40</v>
      </c>
      <c r="E39" s="526">
        <v>8</v>
      </c>
      <c r="F39" s="525">
        <f t="shared" si="20"/>
        <v>4</v>
      </c>
      <c r="G39" s="525"/>
      <c r="H39" s="525">
        <v>4</v>
      </c>
      <c r="I39" s="525"/>
      <c r="J39" s="525"/>
      <c r="K39" s="525"/>
      <c r="L39" s="540"/>
      <c r="M39" s="541">
        <f t="shared" si="21"/>
        <v>9305.1234795429409</v>
      </c>
      <c r="N39" s="541"/>
      <c r="O39" s="541">
        <f t="shared" si="22"/>
        <v>9305.1234795429409</v>
      </c>
      <c r="P39" s="542">
        <f t="shared" si="23"/>
        <v>965.69100000000003</v>
      </c>
      <c r="Q39" s="542">
        <v>270</v>
      </c>
      <c r="R39" s="586">
        <v>695.69100000000003</v>
      </c>
      <c r="S39" s="542">
        <f t="shared" si="24"/>
        <v>313</v>
      </c>
      <c r="T39" s="542">
        <v>313</v>
      </c>
      <c r="U39" s="542">
        <v>0</v>
      </c>
      <c r="V39" s="541">
        <f>'[1]PL 3B NTM'!Z38</f>
        <v>1312.8430296377601</v>
      </c>
      <c r="W39" s="558">
        <f t="shared" si="25"/>
        <v>6713.589449905181</v>
      </c>
      <c r="X39" s="559"/>
    </row>
    <row r="40" spans="1:24" s="495" customFormat="1" ht="16.5">
      <c r="A40" s="521">
        <v>4</v>
      </c>
      <c r="B40" s="522" t="s">
        <v>67</v>
      </c>
      <c r="C40" s="523"/>
      <c r="D40" s="523" t="s">
        <v>40</v>
      </c>
      <c r="E40" s="526">
        <v>8</v>
      </c>
      <c r="F40" s="525">
        <f t="shared" si="20"/>
        <v>4</v>
      </c>
      <c r="G40" s="525"/>
      <c r="H40" s="525">
        <v>4</v>
      </c>
      <c r="I40" s="525"/>
      <c r="J40" s="525"/>
      <c r="K40" s="525"/>
      <c r="L40" s="540"/>
      <c r="M40" s="541">
        <f t="shared" si="21"/>
        <v>9305.1234795429409</v>
      </c>
      <c r="N40" s="541"/>
      <c r="O40" s="541">
        <f t="shared" si="22"/>
        <v>9305.1234795429409</v>
      </c>
      <c r="P40" s="542">
        <f t="shared" si="23"/>
        <v>652.33100000000002</v>
      </c>
      <c r="Q40" s="542">
        <v>270</v>
      </c>
      <c r="R40" s="586">
        <v>382.33100000000002</v>
      </c>
      <c r="S40" s="542">
        <f t="shared" si="24"/>
        <v>387</v>
      </c>
      <c r="T40" s="542">
        <v>387</v>
      </c>
      <c r="U40" s="542">
        <v>0</v>
      </c>
      <c r="V40" s="541">
        <f>'[1]PL 3B NTM'!Z39</f>
        <v>1312.8430296377601</v>
      </c>
      <c r="W40" s="558">
        <f t="shared" si="25"/>
        <v>6952.9494499051807</v>
      </c>
      <c r="X40" s="559"/>
    </row>
    <row r="41" spans="1:24" s="495" customFormat="1" ht="16.5">
      <c r="A41" s="521">
        <v>5</v>
      </c>
      <c r="B41" s="522" t="s">
        <v>68</v>
      </c>
      <c r="C41" s="523" t="s">
        <v>40</v>
      </c>
      <c r="D41" s="523" t="s">
        <v>40</v>
      </c>
      <c r="E41" s="526">
        <v>9</v>
      </c>
      <c r="F41" s="525">
        <f t="shared" si="20"/>
        <v>5</v>
      </c>
      <c r="G41" s="525"/>
      <c r="H41" s="525">
        <v>4</v>
      </c>
      <c r="I41" s="525"/>
      <c r="J41" s="525"/>
      <c r="K41" s="525">
        <v>1</v>
      </c>
      <c r="L41" s="540"/>
      <c r="M41" s="541">
        <f t="shared" si="21"/>
        <v>11631.404349428676</v>
      </c>
      <c r="N41" s="541"/>
      <c r="O41" s="541">
        <f t="shared" si="22"/>
        <v>11631.404349428676</v>
      </c>
      <c r="P41" s="542">
        <f t="shared" si="23"/>
        <v>1045.443</v>
      </c>
      <c r="Q41" s="542">
        <v>270</v>
      </c>
      <c r="R41" s="586">
        <v>775.44299999999998</v>
      </c>
      <c r="S41" s="542">
        <f t="shared" si="24"/>
        <v>1145</v>
      </c>
      <c r="T41" s="542">
        <v>1145</v>
      </c>
      <c r="U41" s="542">
        <v>0</v>
      </c>
      <c r="V41" s="541">
        <f>'[1]PL 3B NTM'!Z40</f>
        <v>1312.8430296377601</v>
      </c>
      <c r="W41" s="558">
        <f t="shared" si="25"/>
        <v>8128.1183197909158</v>
      </c>
      <c r="X41" s="559">
        <v>2020</v>
      </c>
    </row>
    <row r="42" spans="1:24" s="495" customFormat="1" ht="16.5">
      <c r="A42" s="521">
        <v>6</v>
      </c>
      <c r="B42" s="522" t="s">
        <v>69</v>
      </c>
      <c r="C42" s="523"/>
      <c r="D42" s="523"/>
      <c r="E42" s="526">
        <v>9</v>
      </c>
      <c r="F42" s="525">
        <f t="shared" si="20"/>
        <v>1</v>
      </c>
      <c r="G42" s="525"/>
      <c r="H42" s="525"/>
      <c r="I42" s="525"/>
      <c r="J42" s="525">
        <v>1</v>
      </c>
      <c r="K42" s="525"/>
      <c r="L42" s="540"/>
      <c r="M42" s="541">
        <f t="shared" si="21"/>
        <v>2326.2808698857352</v>
      </c>
      <c r="N42" s="541"/>
      <c r="O42" s="541">
        <f t="shared" si="22"/>
        <v>2326.2808698857352</v>
      </c>
      <c r="P42" s="542">
        <f t="shared" si="23"/>
        <v>1404.0450000000001</v>
      </c>
      <c r="Q42" s="542">
        <v>270</v>
      </c>
      <c r="R42" s="586">
        <v>1134.0450000000001</v>
      </c>
      <c r="S42" s="542">
        <f t="shared" si="24"/>
        <v>440</v>
      </c>
      <c r="T42" s="542">
        <v>440</v>
      </c>
      <c r="U42" s="542">
        <v>0</v>
      </c>
      <c r="V42" s="541">
        <f>'[1]PL 3B NTM'!Z41</f>
        <v>328.21075740944002</v>
      </c>
      <c r="W42" s="558">
        <f t="shared" si="25"/>
        <v>154.02511247629536</v>
      </c>
      <c r="X42" s="559"/>
    </row>
    <row r="43" spans="1:24" s="495" customFormat="1" ht="16.5">
      <c r="A43" s="521">
        <v>7</v>
      </c>
      <c r="B43" s="522" t="s">
        <v>70</v>
      </c>
      <c r="C43" s="523" t="s">
        <v>40</v>
      </c>
      <c r="D43" s="523"/>
      <c r="E43" s="526">
        <v>19</v>
      </c>
      <c r="F43" s="525">
        <f t="shared" si="20"/>
        <v>1</v>
      </c>
      <c r="G43" s="525"/>
      <c r="H43" s="525"/>
      <c r="I43" s="525"/>
      <c r="J43" s="525">
        <v>1</v>
      </c>
      <c r="K43" s="525"/>
      <c r="L43" s="540"/>
      <c r="M43" s="541">
        <f t="shared" si="21"/>
        <v>2326.2808698857352</v>
      </c>
      <c r="N43" s="541"/>
      <c r="O43" s="541">
        <f t="shared" si="22"/>
        <v>2326.2808698857352</v>
      </c>
      <c r="P43" s="542">
        <f t="shared" si="23"/>
        <v>2194</v>
      </c>
      <c r="Q43" s="542">
        <v>0</v>
      </c>
      <c r="R43" s="586">
        <v>2194</v>
      </c>
      <c r="S43" s="542">
        <f t="shared" si="24"/>
        <v>0</v>
      </c>
      <c r="T43" s="542"/>
      <c r="U43" s="542">
        <v>0</v>
      </c>
      <c r="V43" s="541">
        <f>'[1]PL 3B NTM'!Z42</f>
        <v>328.21075740944002</v>
      </c>
      <c r="W43" s="558">
        <f t="shared" si="25"/>
        <v>-195.92988752370456</v>
      </c>
      <c r="X43" s="559">
        <v>2015</v>
      </c>
    </row>
    <row r="44" spans="1:24" s="495" customFormat="1" ht="16.5">
      <c r="A44" s="521">
        <v>8</v>
      </c>
      <c r="B44" s="522" t="s">
        <v>71</v>
      </c>
      <c r="C44" s="523"/>
      <c r="D44" s="523" t="s">
        <v>40</v>
      </c>
      <c r="E44" s="526">
        <v>8</v>
      </c>
      <c r="F44" s="525">
        <f t="shared" si="20"/>
        <v>4</v>
      </c>
      <c r="G44" s="525"/>
      <c r="H44" s="525">
        <v>4</v>
      </c>
      <c r="I44" s="525"/>
      <c r="J44" s="525"/>
      <c r="K44" s="525"/>
      <c r="L44" s="540"/>
      <c r="M44" s="541">
        <f t="shared" si="21"/>
        <v>9305.1234795429409</v>
      </c>
      <c r="N44" s="541"/>
      <c r="O44" s="541">
        <f t="shared" si="22"/>
        <v>9305.1234795429409</v>
      </c>
      <c r="P44" s="542">
        <f t="shared" si="23"/>
        <v>566</v>
      </c>
      <c r="Q44" s="542">
        <v>270</v>
      </c>
      <c r="R44" s="586">
        <v>296</v>
      </c>
      <c r="S44" s="542">
        <f t="shared" si="24"/>
        <v>554</v>
      </c>
      <c r="T44" s="542">
        <v>554</v>
      </c>
      <c r="U44" s="542">
        <v>0</v>
      </c>
      <c r="V44" s="541">
        <f>'[1]PL 3B NTM'!Z43</f>
        <v>1312.8430296377601</v>
      </c>
      <c r="W44" s="558">
        <f t="shared" si="25"/>
        <v>6872.2804499051808</v>
      </c>
      <c r="X44" s="559"/>
    </row>
    <row r="45" spans="1:24" s="494" customFormat="1" ht="16.5">
      <c r="A45" s="511" t="s">
        <v>72</v>
      </c>
      <c r="B45" s="512" t="s">
        <v>73</v>
      </c>
      <c r="C45" s="513">
        <f>SUBTOTAL(3,C46:C48)</f>
        <v>0</v>
      </c>
      <c r="D45" s="513">
        <f>SUBTOTAL(3,D46:D48)</f>
        <v>3</v>
      </c>
      <c r="E45" s="514">
        <f>SUM(E46:E48)/3</f>
        <v>3</v>
      </c>
      <c r="F45" s="515">
        <f t="shared" ref="F45:K45" si="26">SUM(F46:F48)</f>
        <v>15</v>
      </c>
      <c r="G45" s="515">
        <f t="shared" si="26"/>
        <v>15</v>
      </c>
      <c r="H45" s="515">
        <f t="shared" si="26"/>
        <v>0</v>
      </c>
      <c r="I45" s="515">
        <f t="shared" si="26"/>
        <v>0</v>
      </c>
      <c r="J45" s="515">
        <f t="shared" si="26"/>
        <v>0</v>
      </c>
      <c r="K45" s="515">
        <f t="shared" si="26"/>
        <v>0</v>
      </c>
      <c r="L45" s="536"/>
      <c r="M45" s="536">
        <f>SUM(M46:M48)</f>
        <v>34894.21304828603</v>
      </c>
      <c r="N45" s="536"/>
      <c r="O45" s="536">
        <f t="shared" ref="O45:U45" si="27">SUM(O46:O48)</f>
        <v>34894.21304828603</v>
      </c>
      <c r="P45" s="536">
        <f t="shared" si="27"/>
        <v>0</v>
      </c>
      <c r="Q45" s="536">
        <f t="shared" si="27"/>
        <v>0</v>
      </c>
      <c r="R45" s="585">
        <f t="shared" si="27"/>
        <v>0</v>
      </c>
      <c r="S45" s="536">
        <f t="shared" si="27"/>
        <v>5500</v>
      </c>
      <c r="T45" s="536">
        <f t="shared" si="27"/>
        <v>5500</v>
      </c>
      <c r="U45" s="536">
        <f t="shared" si="27"/>
        <v>0</v>
      </c>
      <c r="V45" s="536">
        <f>SUM(V46:V48)+2</f>
        <v>4925.1613611416005</v>
      </c>
      <c r="W45" s="536">
        <f>SUM(W46:W48)</f>
        <v>24471.051687144427</v>
      </c>
      <c r="X45" s="557"/>
    </row>
    <row r="46" spans="1:24" s="494" customFormat="1" ht="16.5">
      <c r="A46" s="529">
        <v>1</v>
      </c>
      <c r="B46" s="530" t="s">
        <v>74</v>
      </c>
      <c r="C46" s="531"/>
      <c r="D46" s="531" t="s">
        <v>40</v>
      </c>
      <c r="E46" s="532">
        <v>3</v>
      </c>
      <c r="F46" s="533">
        <f>SUM(G46:K46)</f>
        <v>5</v>
      </c>
      <c r="G46" s="533">
        <v>5</v>
      </c>
      <c r="H46" s="533"/>
      <c r="I46" s="533"/>
      <c r="J46" s="533"/>
      <c r="K46" s="533"/>
      <c r="L46" s="543"/>
      <c r="M46" s="544">
        <f>N46+O46</f>
        <v>11631.404349428676</v>
      </c>
      <c r="N46" s="544"/>
      <c r="O46" s="544">
        <f>F46*$L$12</f>
        <v>11631.404349428676</v>
      </c>
      <c r="P46" s="545">
        <f>Q46+R46</f>
        <v>0</v>
      </c>
      <c r="Q46" s="545">
        <v>0</v>
      </c>
      <c r="R46" s="586"/>
      <c r="S46" s="545">
        <f>T46+U46</f>
        <v>2364</v>
      </c>
      <c r="T46" s="545">
        <v>2364</v>
      </c>
      <c r="U46" s="545">
        <v>0</v>
      </c>
      <c r="V46" s="538">
        <f>'[1]PL 3B NTM'!Z105</f>
        <v>1641.0537870472001</v>
      </c>
      <c r="W46" s="553">
        <f>O46-(P46+S46+V46)</f>
        <v>7626.3505623814763</v>
      </c>
      <c r="X46" s="554"/>
    </row>
    <row r="47" spans="1:24" s="494" customFormat="1" ht="16.5">
      <c r="A47" s="529">
        <v>2</v>
      </c>
      <c r="B47" s="530" t="s">
        <v>75</v>
      </c>
      <c r="C47" s="531"/>
      <c r="D47" s="531" t="s">
        <v>40</v>
      </c>
      <c r="E47" s="532">
        <v>3</v>
      </c>
      <c r="F47" s="533">
        <f>SUM(G47:K47)</f>
        <v>5</v>
      </c>
      <c r="G47" s="533">
        <v>5</v>
      </c>
      <c r="H47" s="533"/>
      <c r="I47" s="533"/>
      <c r="J47" s="533"/>
      <c r="K47" s="533"/>
      <c r="L47" s="543"/>
      <c r="M47" s="544">
        <f>N47+O47</f>
        <v>11631.404349428676</v>
      </c>
      <c r="N47" s="544"/>
      <c r="O47" s="544">
        <f>F47*$L$12</f>
        <v>11631.404349428676</v>
      </c>
      <c r="P47" s="545">
        <f>Q47+R47</f>
        <v>0</v>
      </c>
      <c r="Q47" s="545">
        <v>0</v>
      </c>
      <c r="R47" s="586"/>
      <c r="S47" s="545">
        <f>T47+U47</f>
        <v>846</v>
      </c>
      <c r="T47" s="545">
        <v>846</v>
      </c>
      <c r="U47" s="545">
        <v>0</v>
      </c>
      <c r="V47" s="538">
        <f>'[1]PL 3B NTM'!Z106</f>
        <v>1641.0537870472001</v>
      </c>
      <c r="W47" s="553">
        <f>O47-(P47+S47+V47)</f>
        <v>9144.3505623814763</v>
      </c>
      <c r="X47" s="554"/>
    </row>
    <row r="48" spans="1:24" s="494" customFormat="1" ht="16.5">
      <c r="A48" s="529">
        <v>3</v>
      </c>
      <c r="B48" s="530" t="s">
        <v>76</v>
      </c>
      <c r="C48" s="531"/>
      <c r="D48" s="531" t="s">
        <v>40</v>
      </c>
      <c r="E48" s="532">
        <v>3</v>
      </c>
      <c r="F48" s="533">
        <f>SUM(G48:K48)</f>
        <v>5</v>
      </c>
      <c r="G48" s="533">
        <v>5</v>
      </c>
      <c r="H48" s="533"/>
      <c r="I48" s="533"/>
      <c r="J48" s="533"/>
      <c r="K48" s="533"/>
      <c r="L48" s="543"/>
      <c r="M48" s="544">
        <f>N48+O48</f>
        <v>11631.404349428676</v>
      </c>
      <c r="N48" s="544"/>
      <c r="O48" s="544">
        <f>F48*$L$12</f>
        <v>11631.404349428676</v>
      </c>
      <c r="P48" s="545">
        <f>Q48+R48</f>
        <v>0</v>
      </c>
      <c r="Q48" s="545">
        <v>0</v>
      </c>
      <c r="R48" s="586"/>
      <c r="S48" s="545">
        <f>T48+U48</f>
        <v>2290</v>
      </c>
      <c r="T48" s="545">
        <v>2290</v>
      </c>
      <c r="U48" s="545">
        <v>0</v>
      </c>
      <c r="V48" s="538">
        <f>'[1]PL 3B NTM'!Z107</f>
        <v>1641.0537870472001</v>
      </c>
      <c r="W48" s="553">
        <f>O48-(P48+S48+V48)</f>
        <v>7700.3505623814763</v>
      </c>
      <c r="X48" s="554"/>
    </row>
    <row r="49" spans="1:24" s="494" customFormat="1" ht="16.5">
      <c r="A49" s="511" t="s">
        <v>77</v>
      </c>
      <c r="B49" s="512" t="s">
        <v>78</v>
      </c>
      <c r="C49" s="513">
        <f>SUBTOTAL(3,C50:C58)</f>
        <v>1</v>
      </c>
      <c r="D49" s="513">
        <f>SUBTOTAL(3,D50:D58)</f>
        <v>7</v>
      </c>
      <c r="E49" s="514">
        <f>SUM(E50:E58)/9</f>
        <v>8.1111111111111107</v>
      </c>
      <c r="F49" s="515">
        <f t="shared" ref="F49:K49" si="28">SUM(F50:F58)</f>
        <v>33</v>
      </c>
      <c r="G49" s="515">
        <f t="shared" si="28"/>
        <v>10</v>
      </c>
      <c r="H49" s="515">
        <f t="shared" si="28"/>
        <v>20</v>
      </c>
      <c r="I49" s="515">
        <f t="shared" si="28"/>
        <v>0</v>
      </c>
      <c r="J49" s="515">
        <f t="shared" si="28"/>
        <v>2</v>
      </c>
      <c r="K49" s="515">
        <f t="shared" si="28"/>
        <v>1</v>
      </c>
      <c r="L49" s="536"/>
      <c r="M49" s="536">
        <f>SUM(M50:M58)</f>
        <v>76767.268706229253</v>
      </c>
      <c r="N49" s="536"/>
      <c r="O49" s="536">
        <f>SUM(O50:O58)</f>
        <v>76767.268706229253</v>
      </c>
      <c r="P49" s="536">
        <v>0</v>
      </c>
      <c r="Q49" s="536">
        <v>0</v>
      </c>
      <c r="R49" s="585">
        <f>SUM(R50:R58)</f>
        <v>647</v>
      </c>
      <c r="S49" s="536">
        <f>SUM(S50:S58)</f>
        <v>16900</v>
      </c>
      <c r="T49" s="536">
        <f>SUM(T50:T58)</f>
        <v>16900</v>
      </c>
      <c r="U49" s="536">
        <f>SUM(U50:U58)</f>
        <v>0</v>
      </c>
      <c r="V49" s="536">
        <f>SUM(V50:V58)-2</f>
        <v>12470.008781558721</v>
      </c>
      <c r="W49" s="536">
        <f>SUM(W50:W58)</f>
        <v>46748.259924670543</v>
      </c>
      <c r="X49" s="557"/>
    </row>
    <row r="50" spans="1:24" s="494" customFormat="1" ht="16.5">
      <c r="A50" s="516">
        <v>1</v>
      </c>
      <c r="B50" s="517" t="s">
        <v>79</v>
      </c>
      <c r="C50" s="518"/>
      <c r="D50" s="518" t="s">
        <v>40</v>
      </c>
      <c r="E50" s="519">
        <v>9</v>
      </c>
      <c r="F50" s="520">
        <f t="shared" ref="F50:F58" si="29">SUM(G50:K50)</f>
        <v>4</v>
      </c>
      <c r="G50" s="520"/>
      <c r="H50" s="520">
        <v>4</v>
      </c>
      <c r="I50" s="520"/>
      <c r="J50" s="520"/>
      <c r="K50" s="520"/>
      <c r="L50" s="537"/>
      <c r="M50" s="538">
        <f t="shared" ref="M50:M58" si="30">N50+O50</f>
        <v>9305.1234795429409</v>
      </c>
      <c r="N50" s="538"/>
      <c r="O50" s="538">
        <f t="shared" ref="O50:O58" si="31">F50*$L$12</f>
        <v>9305.1234795429409</v>
      </c>
      <c r="P50" s="539">
        <f t="shared" ref="P50:P58" si="32">Q50+R50</f>
        <v>0</v>
      </c>
      <c r="Q50" s="539">
        <v>0</v>
      </c>
      <c r="R50" s="586"/>
      <c r="S50" s="539">
        <f t="shared" ref="S50:S58" si="33">T50+U50</f>
        <v>4027</v>
      </c>
      <c r="T50" s="539">
        <v>4027</v>
      </c>
      <c r="U50" s="539">
        <v>0</v>
      </c>
      <c r="V50" s="538">
        <f>'[1]PL 3B NTM'!Z95</f>
        <v>1312.8430296377601</v>
      </c>
      <c r="W50" s="553">
        <f t="shared" ref="W50:W58" si="34">O50-(P50+S50+V50)</f>
        <v>3965.2804499051808</v>
      </c>
      <c r="X50" s="554"/>
    </row>
    <row r="51" spans="1:24" s="494" customFormat="1" ht="16.5">
      <c r="A51" s="516">
        <v>2</v>
      </c>
      <c r="B51" s="517" t="s">
        <v>80</v>
      </c>
      <c r="C51" s="518" t="s">
        <v>40</v>
      </c>
      <c r="D51" s="518"/>
      <c r="E51" s="519">
        <v>14</v>
      </c>
      <c r="F51" s="520">
        <f t="shared" si="29"/>
        <v>2</v>
      </c>
      <c r="G51" s="520"/>
      <c r="H51" s="520"/>
      <c r="I51" s="520"/>
      <c r="J51" s="520">
        <v>1</v>
      </c>
      <c r="K51" s="520">
        <v>1</v>
      </c>
      <c r="L51" s="537"/>
      <c r="M51" s="538">
        <f t="shared" si="30"/>
        <v>4652.5617397714705</v>
      </c>
      <c r="N51" s="538"/>
      <c r="O51" s="538">
        <f t="shared" si="31"/>
        <v>4652.5617397714705</v>
      </c>
      <c r="P51" s="539">
        <f t="shared" si="32"/>
        <v>647</v>
      </c>
      <c r="Q51" s="539">
        <v>0</v>
      </c>
      <c r="R51" s="586">
        <v>647</v>
      </c>
      <c r="S51" s="539">
        <f t="shared" si="33"/>
        <v>1698</v>
      </c>
      <c r="T51" s="539">
        <v>1698</v>
      </c>
      <c r="U51" s="539">
        <v>0</v>
      </c>
      <c r="V51" s="538">
        <f>'[1]PL 3B NTM'!Z96</f>
        <v>1312.8430296377601</v>
      </c>
      <c r="W51" s="553">
        <f t="shared" si="34"/>
        <v>994.71871013371037</v>
      </c>
      <c r="X51" s="554">
        <v>2018</v>
      </c>
    </row>
    <row r="52" spans="1:24" s="494" customFormat="1" ht="16.5">
      <c r="A52" s="516">
        <v>3</v>
      </c>
      <c r="B52" s="517" t="s">
        <v>81</v>
      </c>
      <c r="C52" s="518"/>
      <c r="D52" s="518"/>
      <c r="E52" s="519">
        <v>11</v>
      </c>
      <c r="F52" s="520">
        <f t="shared" si="29"/>
        <v>1</v>
      </c>
      <c r="G52" s="520"/>
      <c r="H52" s="520"/>
      <c r="I52" s="520"/>
      <c r="J52" s="520">
        <v>1</v>
      </c>
      <c r="K52" s="520"/>
      <c r="L52" s="537"/>
      <c r="M52" s="538">
        <f t="shared" si="30"/>
        <v>2326.2808698857352</v>
      </c>
      <c r="N52" s="538"/>
      <c r="O52" s="538">
        <f t="shared" si="31"/>
        <v>2326.2808698857352</v>
      </c>
      <c r="P52" s="539">
        <f t="shared" si="32"/>
        <v>0</v>
      </c>
      <c r="Q52" s="539">
        <v>0</v>
      </c>
      <c r="R52" s="586"/>
      <c r="S52" s="539">
        <f t="shared" si="33"/>
        <v>968</v>
      </c>
      <c r="T52" s="539">
        <v>968</v>
      </c>
      <c r="U52" s="539">
        <v>0</v>
      </c>
      <c r="V52" s="538">
        <f>'[1]PL 3B NTM'!Z97</f>
        <v>1312.8430296377601</v>
      </c>
      <c r="W52" s="553">
        <f t="shared" si="34"/>
        <v>45.437840247975146</v>
      </c>
      <c r="X52" s="554"/>
    </row>
    <row r="53" spans="1:24" s="494" customFormat="1" ht="16.5">
      <c r="A53" s="516">
        <v>4</v>
      </c>
      <c r="B53" s="517" t="s">
        <v>82</v>
      </c>
      <c r="C53" s="518"/>
      <c r="D53" s="518" t="s">
        <v>40</v>
      </c>
      <c r="E53" s="519">
        <v>7</v>
      </c>
      <c r="F53" s="520">
        <f t="shared" si="29"/>
        <v>4</v>
      </c>
      <c r="G53" s="520"/>
      <c r="H53" s="520">
        <v>4</v>
      </c>
      <c r="I53" s="520"/>
      <c r="J53" s="520"/>
      <c r="K53" s="520"/>
      <c r="L53" s="537"/>
      <c r="M53" s="538">
        <f t="shared" si="30"/>
        <v>9305.1234795429409</v>
      </c>
      <c r="N53" s="538"/>
      <c r="O53" s="538">
        <f t="shared" si="31"/>
        <v>9305.1234795429409</v>
      </c>
      <c r="P53" s="539">
        <f t="shared" si="32"/>
        <v>0</v>
      </c>
      <c r="Q53" s="539">
        <v>0</v>
      </c>
      <c r="R53" s="586"/>
      <c r="S53" s="539">
        <f t="shared" si="33"/>
        <v>1475</v>
      </c>
      <c r="T53" s="539">
        <v>1475</v>
      </c>
      <c r="U53" s="539">
        <v>0</v>
      </c>
      <c r="V53" s="538">
        <f>'[1]PL 3B NTM'!Z98</f>
        <v>1312.8430296377601</v>
      </c>
      <c r="W53" s="553">
        <f t="shared" si="34"/>
        <v>6517.2804499051808</v>
      </c>
      <c r="X53" s="554"/>
    </row>
    <row r="54" spans="1:24" s="494" customFormat="1" ht="16.5">
      <c r="A54" s="516">
        <v>5</v>
      </c>
      <c r="B54" s="517" t="s">
        <v>83</v>
      </c>
      <c r="C54" s="518"/>
      <c r="D54" s="518" t="s">
        <v>40</v>
      </c>
      <c r="E54" s="519">
        <v>7</v>
      </c>
      <c r="F54" s="520">
        <f t="shared" si="29"/>
        <v>4</v>
      </c>
      <c r="G54" s="520"/>
      <c r="H54" s="520">
        <v>4</v>
      </c>
      <c r="I54" s="520"/>
      <c r="J54" s="520"/>
      <c r="K54" s="520"/>
      <c r="L54" s="537"/>
      <c r="M54" s="538">
        <f t="shared" si="30"/>
        <v>9305.1234795429409</v>
      </c>
      <c r="N54" s="538"/>
      <c r="O54" s="538">
        <f t="shared" si="31"/>
        <v>9305.1234795429409</v>
      </c>
      <c r="P54" s="539">
        <f t="shared" si="32"/>
        <v>0</v>
      </c>
      <c r="Q54" s="539">
        <v>0</v>
      </c>
      <c r="R54" s="586"/>
      <c r="S54" s="539">
        <f t="shared" si="33"/>
        <v>2705</v>
      </c>
      <c r="T54" s="539">
        <v>2705</v>
      </c>
      <c r="U54" s="539">
        <v>0</v>
      </c>
      <c r="V54" s="538">
        <f>'[1]PL 3B NTM'!Z99</f>
        <v>1312.8430296377601</v>
      </c>
      <c r="W54" s="553">
        <f t="shared" si="34"/>
        <v>5287.2804499051808</v>
      </c>
      <c r="X54" s="554"/>
    </row>
    <row r="55" spans="1:24" s="494" customFormat="1" ht="16.5">
      <c r="A55" s="516">
        <v>6</v>
      </c>
      <c r="B55" s="517" t="s">
        <v>84</v>
      </c>
      <c r="C55" s="518"/>
      <c r="D55" s="518" t="s">
        <v>40</v>
      </c>
      <c r="E55" s="519">
        <v>8</v>
      </c>
      <c r="F55" s="520">
        <f t="shared" si="29"/>
        <v>4</v>
      </c>
      <c r="G55" s="520"/>
      <c r="H55" s="520">
        <v>4</v>
      </c>
      <c r="I55" s="520"/>
      <c r="J55" s="520"/>
      <c r="K55" s="520"/>
      <c r="L55" s="537"/>
      <c r="M55" s="538">
        <f t="shared" si="30"/>
        <v>9305.1234795429409</v>
      </c>
      <c r="N55" s="538"/>
      <c r="O55" s="538">
        <f t="shared" si="31"/>
        <v>9305.1234795429409</v>
      </c>
      <c r="P55" s="539">
        <f t="shared" si="32"/>
        <v>0</v>
      </c>
      <c r="Q55" s="539">
        <v>0</v>
      </c>
      <c r="R55" s="586"/>
      <c r="S55" s="539">
        <f t="shared" si="33"/>
        <v>1215</v>
      </c>
      <c r="T55" s="539">
        <v>1215</v>
      </c>
      <c r="U55" s="539">
        <v>0</v>
      </c>
      <c r="V55" s="538">
        <f>'[1]PL 3B NTM'!Z100</f>
        <v>1312.8430296377601</v>
      </c>
      <c r="W55" s="553">
        <f t="shared" si="34"/>
        <v>6777.2804499051808</v>
      </c>
      <c r="X55" s="554"/>
    </row>
    <row r="56" spans="1:24" s="494" customFormat="1" ht="16.5">
      <c r="A56" s="516">
        <v>7</v>
      </c>
      <c r="B56" s="517" t="s">
        <v>85</v>
      </c>
      <c r="C56" s="518"/>
      <c r="D56" s="518" t="s">
        <v>40</v>
      </c>
      <c r="E56" s="519">
        <v>4</v>
      </c>
      <c r="F56" s="520">
        <f t="shared" si="29"/>
        <v>5</v>
      </c>
      <c r="G56" s="520">
        <v>5</v>
      </c>
      <c r="H56" s="520"/>
      <c r="I56" s="520"/>
      <c r="J56" s="520"/>
      <c r="K56" s="520"/>
      <c r="L56" s="537"/>
      <c r="M56" s="538">
        <f t="shared" si="30"/>
        <v>11631.404349428676</v>
      </c>
      <c r="N56" s="538"/>
      <c r="O56" s="538">
        <f t="shared" si="31"/>
        <v>11631.404349428676</v>
      </c>
      <c r="P56" s="539">
        <f t="shared" si="32"/>
        <v>0</v>
      </c>
      <c r="Q56" s="539">
        <v>0</v>
      </c>
      <c r="R56" s="586"/>
      <c r="S56" s="539">
        <f t="shared" si="33"/>
        <v>1619</v>
      </c>
      <c r="T56" s="539">
        <v>1619</v>
      </c>
      <c r="U56" s="539">
        <v>0</v>
      </c>
      <c r="V56" s="538">
        <f>'[1]PL 3B NTM'!Z101</f>
        <v>1641.0537870472001</v>
      </c>
      <c r="W56" s="553">
        <f t="shared" si="34"/>
        <v>8371.3505623814763</v>
      </c>
      <c r="X56" s="554"/>
    </row>
    <row r="57" spans="1:24" s="494" customFormat="1" ht="16.5">
      <c r="A57" s="516">
        <v>8</v>
      </c>
      <c r="B57" s="517" t="s">
        <v>86</v>
      </c>
      <c r="C57" s="518"/>
      <c r="D57" s="518" t="s">
        <v>40</v>
      </c>
      <c r="E57" s="519">
        <v>4</v>
      </c>
      <c r="F57" s="520">
        <f t="shared" si="29"/>
        <v>5</v>
      </c>
      <c r="G57" s="520">
        <v>5</v>
      </c>
      <c r="H57" s="520"/>
      <c r="I57" s="520"/>
      <c r="J57" s="520"/>
      <c r="K57" s="520"/>
      <c r="L57" s="537"/>
      <c r="M57" s="538">
        <f t="shared" si="30"/>
        <v>11631.404349428676</v>
      </c>
      <c r="N57" s="538"/>
      <c r="O57" s="538">
        <f t="shared" si="31"/>
        <v>11631.404349428676</v>
      </c>
      <c r="P57" s="539">
        <f t="shared" si="32"/>
        <v>0</v>
      </c>
      <c r="Q57" s="539">
        <v>0</v>
      </c>
      <c r="R57" s="586"/>
      <c r="S57" s="539">
        <f t="shared" si="33"/>
        <v>1108</v>
      </c>
      <c r="T57" s="539">
        <v>1108</v>
      </c>
      <c r="U57" s="539">
        <v>0</v>
      </c>
      <c r="V57" s="538">
        <f>'[1]PL 3B NTM'!Z102</f>
        <v>1641.0537870472001</v>
      </c>
      <c r="W57" s="553">
        <f t="shared" si="34"/>
        <v>8882.3505623814763</v>
      </c>
      <c r="X57" s="554"/>
    </row>
    <row r="58" spans="1:24" s="494" customFormat="1" ht="16.5">
      <c r="A58" s="516">
        <v>9</v>
      </c>
      <c r="B58" s="517" t="s">
        <v>87</v>
      </c>
      <c r="C58" s="518"/>
      <c r="D58" s="518" t="s">
        <v>40</v>
      </c>
      <c r="E58" s="519">
        <v>9</v>
      </c>
      <c r="F58" s="520">
        <f t="shared" si="29"/>
        <v>4</v>
      </c>
      <c r="G58" s="520"/>
      <c r="H58" s="520">
        <v>4</v>
      </c>
      <c r="I58" s="520"/>
      <c r="J58" s="520"/>
      <c r="K58" s="520"/>
      <c r="L58" s="537"/>
      <c r="M58" s="538">
        <f t="shared" si="30"/>
        <v>9305.1234795429409</v>
      </c>
      <c r="N58" s="538"/>
      <c r="O58" s="538">
        <f t="shared" si="31"/>
        <v>9305.1234795429409</v>
      </c>
      <c r="P58" s="539">
        <f t="shared" si="32"/>
        <v>0</v>
      </c>
      <c r="Q58" s="539">
        <v>0</v>
      </c>
      <c r="R58" s="586"/>
      <c r="S58" s="539">
        <f t="shared" si="33"/>
        <v>2085</v>
      </c>
      <c r="T58" s="539">
        <v>2085</v>
      </c>
      <c r="U58" s="539">
        <v>0</v>
      </c>
      <c r="V58" s="538">
        <f>'[1]PL 3B NTM'!Z103</f>
        <v>1312.8430296377601</v>
      </c>
      <c r="W58" s="553">
        <f t="shared" si="34"/>
        <v>5907.2804499051808</v>
      </c>
      <c r="X58" s="554"/>
    </row>
    <row r="59" spans="1:24" s="494" customFormat="1" ht="16.5">
      <c r="A59" s="511" t="s">
        <v>88</v>
      </c>
      <c r="B59" s="512" t="s">
        <v>89</v>
      </c>
      <c r="C59" s="513">
        <f>SUBTOTAL(3,C60:C65)</f>
        <v>2</v>
      </c>
      <c r="D59" s="513">
        <f>SUBTOTAL(3,D60:D65)</f>
        <v>4</v>
      </c>
      <c r="E59" s="514">
        <f>SUM(E60:E65)/6</f>
        <v>10.5</v>
      </c>
      <c r="F59" s="515">
        <f t="shared" ref="F59:K59" si="35">SUM(F60:F65)</f>
        <v>20</v>
      </c>
      <c r="G59" s="515">
        <f t="shared" si="35"/>
        <v>0</v>
      </c>
      <c r="H59" s="515">
        <f t="shared" si="35"/>
        <v>16</v>
      </c>
      <c r="I59" s="515">
        <f t="shared" si="35"/>
        <v>0</v>
      </c>
      <c r="J59" s="515">
        <f t="shared" si="35"/>
        <v>2</v>
      </c>
      <c r="K59" s="515">
        <f t="shared" si="35"/>
        <v>2</v>
      </c>
      <c r="L59" s="536"/>
      <c r="M59" s="536">
        <f>SUM(M60:M65)</f>
        <v>46525.617397714705</v>
      </c>
      <c r="N59" s="536"/>
      <c r="O59" s="536">
        <f t="shared" ref="O59:U59" si="36">SUM(O60:O65)</f>
        <v>46525.617397714705</v>
      </c>
      <c r="P59" s="536">
        <f t="shared" si="36"/>
        <v>1871.729</v>
      </c>
      <c r="Q59" s="536">
        <f t="shared" si="36"/>
        <v>122</v>
      </c>
      <c r="R59" s="585">
        <f t="shared" si="36"/>
        <v>1749.729</v>
      </c>
      <c r="S59" s="536">
        <f t="shared" si="36"/>
        <v>9333</v>
      </c>
      <c r="T59" s="536">
        <f t="shared" si="36"/>
        <v>6500</v>
      </c>
      <c r="U59" s="536">
        <f t="shared" si="36"/>
        <v>2833</v>
      </c>
      <c r="V59" s="536">
        <f>SUM(V60:V65)-2</f>
        <v>6890.4259055982402</v>
      </c>
      <c r="W59" s="536">
        <f>SUM(W60:W65)</f>
        <v>28428.462492116465</v>
      </c>
      <c r="X59" s="557"/>
    </row>
    <row r="60" spans="1:24" s="494" customFormat="1" ht="16.5">
      <c r="A60" s="516">
        <v>1</v>
      </c>
      <c r="B60" s="517" t="s">
        <v>90</v>
      </c>
      <c r="C60" s="518" t="s">
        <v>40</v>
      </c>
      <c r="D60" s="518"/>
      <c r="E60" s="519">
        <v>19</v>
      </c>
      <c r="F60" s="520">
        <f t="shared" ref="F60:F65" si="37">SUM(G60:K60)</f>
        <v>2</v>
      </c>
      <c r="G60" s="520"/>
      <c r="H60" s="520"/>
      <c r="I60" s="520"/>
      <c r="J60" s="520">
        <v>1</v>
      </c>
      <c r="K60" s="520">
        <v>1</v>
      </c>
      <c r="L60" s="537"/>
      <c r="M60" s="538">
        <f t="shared" ref="M60:M65" si="38">N60+O60</f>
        <v>4652.5617397714705</v>
      </c>
      <c r="N60" s="538"/>
      <c r="O60" s="538">
        <f t="shared" ref="O60:O65" si="39">F60*$L$12</f>
        <v>4652.5617397714705</v>
      </c>
      <c r="P60" s="539">
        <f t="shared" ref="P60:P65" si="40">Q60+R60</f>
        <v>1749.729</v>
      </c>
      <c r="Q60" s="539">
        <v>0</v>
      </c>
      <c r="R60" s="586">
        <v>1749.729</v>
      </c>
      <c r="S60" s="539">
        <f t="shared" ref="S60:S65" si="41">T60+U60</f>
        <v>3608</v>
      </c>
      <c r="T60" s="539">
        <v>775</v>
      </c>
      <c r="U60" s="539">
        <v>2833</v>
      </c>
      <c r="V60" s="538">
        <f>'[1]PL 3B NTM'!Z88</f>
        <v>328.21075740944002</v>
      </c>
      <c r="W60" s="553">
        <f t="shared" ref="W60:W65" si="42">O60-(P60+S60+V60)</f>
        <v>-1033.3780176379696</v>
      </c>
      <c r="X60" s="554">
        <v>2016</v>
      </c>
    </row>
    <row r="61" spans="1:24" s="494" customFormat="1" ht="16.5">
      <c r="A61" s="516">
        <v>2</v>
      </c>
      <c r="B61" s="517" t="s">
        <v>91</v>
      </c>
      <c r="C61" s="518" t="s">
        <v>40</v>
      </c>
      <c r="D61" s="518" t="s">
        <v>40</v>
      </c>
      <c r="E61" s="519">
        <v>13</v>
      </c>
      <c r="F61" s="520">
        <f t="shared" si="37"/>
        <v>5</v>
      </c>
      <c r="G61" s="520"/>
      <c r="H61" s="520">
        <v>4</v>
      </c>
      <c r="I61" s="520"/>
      <c r="J61" s="520"/>
      <c r="K61" s="520">
        <v>1</v>
      </c>
      <c r="L61" s="537"/>
      <c r="M61" s="538">
        <f t="shared" si="38"/>
        <v>11631.404349428676</v>
      </c>
      <c r="N61" s="538"/>
      <c r="O61" s="538">
        <f t="shared" si="39"/>
        <v>11631.404349428676</v>
      </c>
      <c r="P61" s="539">
        <f t="shared" si="40"/>
        <v>0</v>
      </c>
      <c r="Q61" s="539">
        <v>0</v>
      </c>
      <c r="R61" s="586"/>
      <c r="S61" s="539">
        <f t="shared" si="41"/>
        <v>2958</v>
      </c>
      <c r="T61" s="539">
        <v>2958</v>
      </c>
      <c r="U61" s="539">
        <v>0</v>
      </c>
      <c r="V61" s="538">
        <f>'[1]PL 3B NTM'!Z89</f>
        <v>1312.8430296377601</v>
      </c>
      <c r="W61" s="553">
        <f t="shared" si="42"/>
        <v>7360.5613197909161</v>
      </c>
      <c r="X61" s="554">
        <v>2018</v>
      </c>
    </row>
    <row r="62" spans="1:24" s="494" customFormat="1" ht="16.5">
      <c r="A62" s="516">
        <v>3</v>
      </c>
      <c r="B62" s="517" t="s">
        <v>92</v>
      </c>
      <c r="C62" s="518"/>
      <c r="D62" s="518" t="s">
        <v>40</v>
      </c>
      <c r="E62" s="519">
        <v>9</v>
      </c>
      <c r="F62" s="520">
        <f t="shared" si="37"/>
        <v>4</v>
      </c>
      <c r="G62" s="520"/>
      <c r="H62" s="520">
        <v>4</v>
      </c>
      <c r="I62" s="520"/>
      <c r="J62" s="520"/>
      <c r="K62" s="520"/>
      <c r="L62" s="537"/>
      <c r="M62" s="538">
        <f t="shared" si="38"/>
        <v>9305.1234795429409</v>
      </c>
      <c r="N62" s="538"/>
      <c r="O62" s="538">
        <f t="shared" si="39"/>
        <v>9305.1234795429409</v>
      </c>
      <c r="P62" s="539">
        <f t="shared" si="40"/>
        <v>122</v>
      </c>
      <c r="Q62" s="539">
        <v>122</v>
      </c>
      <c r="R62" s="586"/>
      <c r="S62" s="539">
        <f t="shared" si="41"/>
        <v>866</v>
      </c>
      <c r="T62" s="539">
        <v>866</v>
      </c>
      <c r="U62" s="539">
        <v>0</v>
      </c>
      <c r="V62" s="538">
        <f>'[1]PL 3B NTM'!Z90</f>
        <v>1312.8430296377601</v>
      </c>
      <c r="W62" s="553">
        <f t="shared" si="42"/>
        <v>7004.2804499051808</v>
      </c>
      <c r="X62" s="554"/>
    </row>
    <row r="63" spans="1:24" s="494" customFormat="1" ht="16.5">
      <c r="A63" s="516">
        <v>4</v>
      </c>
      <c r="B63" s="517" t="s">
        <v>93</v>
      </c>
      <c r="C63" s="518"/>
      <c r="D63" s="518"/>
      <c r="E63" s="519">
        <v>9</v>
      </c>
      <c r="F63" s="520">
        <f t="shared" si="37"/>
        <v>1</v>
      </c>
      <c r="G63" s="520"/>
      <c r="H63" s="520"/>
      <c r="I63" s="520"/>
      <c r="J63" s="520">
        <v>1</v>
      </c>
      <c r="K63" s="520"/>
      <c r="L63" s="537"/>
      <c r="M63" s="538">
        <f t="shared" si="38"/>
        <v>2326.2808698857352</v>
      </c>
      <c r="N63" s="538"/>
      <c r="O63" s="538">
        <f t="shared" si="39"/>
        <v>2326.2808698857352</v>
      </c>
      <c r="P63" s="539">
        <f t="shared" si="40"/>
        <v>0</v>
      </c>
      <c r="Q63" s="539">
        <v>0</v>
      </c>
      <c r="R63" s="586"/>
      <c r="S63" s="539">
        <f t="shared" si="41"/>
        <v>1041</v>
      </c>
      <c r="T63" s="539">
        <v>1041</v>
      </c>
      <c r="U63" s="539">
        <v>0</v>
      </c>
      <c r="V63" s="538">
        <f>'[1]PL 3B NTM'!Z91</f>
        <v>1312.8430296377601</v>
      </c>
      <c r="W63" s="553">
        <f t="shared" si="42"/>
        <v>-27.562159752024854</v>
      </c>
      <c r="X63" s="554"/>
    </row>
    <row r="64" spans="1:24" s="494" customFormat="1" ht="16.5">
      <c r="A64" s="516">
        <v>5</v>
      </c>
      <c r="B64" s="517" t="s">
        <v>94</v>
      </c>
      <c r="C64" s="518"/>
      <c r="D64" s="518" t="s">
        <v>40</v>
      </c>
      <c r="E64" s="519">
        <v>8</v>
      </c>
      <c r="F64" s="520">
        <f t="shared" si="37"/>
        <v>4</v>
      </c>
      <c r="G64" s="520"/>
      <c r="H64" s="520">
        <v>4</v>
      </c>
      <c r="I64" s="520"/>
      <c r="J64" s="520"/>
      <c r="K64" s="520"/>
      <c r="L64" s="537"/>
      <c r="M64" s="538">
        <f t="shared" si="38"/>
        <v>9305.1234795429409</v>
      </c>
      <c r="N64" s="538"/>
      <c r="O64" s="538">
        <f t="shared" si="39"/>
        <v>9305.1234795429409</v>
      </c>
      <c r="P64" s="539">
        <f t="shared" si="40"/>
        <v>0</v>
      </c>
      <c r="Q64" s="539">
        <v>0</v>
      </c>
      <c r="R64" s="586"/>
      <c r="S64" s="539">
        <f t="shared" si="41"/>
        <v>359</v>
      </c>
      <c r="T64" s="539">
        <v>359</v>
      </c>
      <c r="U64" s="539">
        <v>0</v>
      </c>
      <c r="V64" s="538">
        <f>'[1]PL 3B NTM'!Z92</f>
        <v>1312.8430296377601</v>
      </c>
      <c r="W64" s="553">
        <f t="shared" si="42"/>
        <v>7633.2804499051808</v>
      </c>
      <c r="X64" s="554"/>
    </row>
    <row r="65" spans="1:24" s="494" customFormat="1" ht="16.5">
      <c r="A65" s="516">
        <v>6</v>
      </c>
      <c r="B65" s="517" t="s">
        <v>95</v>
      </c>
      <c r="C65" s="518"/>
      <c r="D65" s="518" t="s">
        <v>40</v>
      </c>
      <c r="E65" s="519">
        <v>5</v>
      </c>
      <c r="F65" s="520">
        <f t="shared" si="37"/>
        <v>4</v>
      </c>
      <c r="G65" s="520"/>
      <c r="H65" s="520">
        <v>4</v>
      </c>
      <c r="I65" s="520"/>
      <c r="J65" s="520"/>
      <c r="K65" s="520"/>
      <c r="L65" s="537"/>
      <c r="M65" s="538">
        <f t="shared" si="38"/>
        <v>9305.1234795429409</v>
      </c>
      <c r="N65" s="538"/>
      <c r="O65" s="538">
        <f t="shared" si="39"/>
        <v>9305.1234795429409</v>
      </c>
      <c r="P65" s="539">
        <f t="shared" si="40"/>
        <v>0</v>
      </c>
      <c r="Q65" s="539">
        <v>0</v>
      </c>
      <c r="R65" s="586"/>
      <c r="S65" s="539">
        <f t="shared" si="41"/>
        <v>501</v>
      </c>
      <c r="T65" s="539">
        <v>501</v>
      </c>
      <c r="U65" s="539">
        <v>0</v>
      </c>
      <c r="V65" s="538">
        <f>'[1]PL 3B NTM'!Z93</f>
        <v>1312.8430296377601</v>
      </c>
      <c r="W65" s="553">
        <f t="shared" si="42"/>
        <v>7491.2804499051808</v>
      </c>
      <c r="X65" s="554"/>
    </row>
    <row r="66" spans="1:24" s="494" customFormat="1" ht="16.5">
      <c r="A66" s="511" t="s">
        <v>96</v>
      </c>
      <c r="B66" s="512" t="s">
        <v>97</v>
      </c>
      <c r="C66" s="513">
        <f>SUBTOTAL(3,C67:C73)</f>
        <v>3</v>
      </c>
      <c r="D66" s="513">
        <f>SUBTOTAL(3,D67:D73)</f>
        <v>6</v>
      </c>
      <c r="E66" s="514">
        <f>SUM(E67:E73)/7</f>
        <v>13.571428571428571</v>
      </c>
      <c r="F66" s="515">
        <f t="shared" ref="F66:K66" si="43">SUM(F67:F73)</f>
        <v>26.3</v>
      </c>
      <c r="G66" s="515">
        <f t="shared" si="43"/>
        <v>0</v>
      </c>
      <c r="H66" s="515">
        <f t="shared" si="43"/>
        <v>20</v>
      </c>
      <c r="I66" s="515">
        <f t="shared" si="43"/>
        <v>1.3</v>
      </c>
      <c r="J66" s="515">
        <f t="shared" si="43"/>
        <v>2</v>
      </c>
      <c r="K66" s="515">
        <f t="shared" si="43"/>
        <v>3</v>
      </c>
      <c r="L66" s="536"/>
      <c r="M66" s="536">
        <f>SUM(M67:M73)</f>
        <v>61181.186877994835</v>
      </c>
      <c r="N66" s="536"/>
      <c r="O66" s="536">
        <f t="shared" ref="O66:U66" si="44">SUM(O67:O73)</f>
        <v>61181.186877994835</v>
      </c>
      <c r="P66" s="536">
        <f t="shared" si="44"/>
        <v>9475.3160000000007</v>
      </c>
      <c r="Q66" s="536">
        <f t="shared" si="44"/>
        <v>1770.3160000000003</v>
      </c>
      <c r="R66" s="585">
        <f t="shared" si="44"/>
        <v>7705</v>
      </c>
      <c r="S66" s="536">
        <f t="shared" si="44"/>
        <v>4211.47</v>
      </c>
      <c r="T66" s="536">
        <f t="shared" si="44"/>
        <v>3700.4700000000003</v>
      </c>
      <c r="U66" s="536">
        <f t="shared" si="44"/>
        <v>511</v>
      </c>
      <c r="V66" s="536">
        <f>SUM(V67:V73)+3</f>
        <v>7650.3106476399498</v>
      </c>
      <c r="W66" s="536">
        <f>SUM(W67:W73)</f>
        <v>39847.090230354886</v>
      </c>
      <c r="X66" s="557"/>
    </row>
    <row r="67" spans="1:24" s="494" customFormat="1" ht="16.5">
      <c r="A67" s="516">
        <v>1</v>
      </c>
      <c r="B67" s="517" t="s">
        <v>98</v>
      </c>
      <c r="C67" s="518" t="s">
        <v>40</v>
      </c>
      <c r="D67" s="518" t="s">
        <v>40</v>
      </c>
      <c r="E67" s="519">
        <v>19</v>
      </c>
      <c r="F67" s="520">
        <f t="shared" ref="F67:F73" si="45">SUM(G67:K67)</f>
        <v>2</v>
      </c>
      <c r="G67" s="520"/>
      <c r="H67" s="520"/>
      <c r="I67" s="520"/>
      <c r="J67" s="520">
        <v>1</v>
      </c>
      <c r="K67" s="520">
        <v>1</v>
      </c>
      <c r="L67" s="537"/>
      <c r="M67" s="538">
        <f t="shared" ref="M67:M73" si="46">N67+O67</f>
        <v>4652.5617397714705</v>
      </c>
      <c r="N67" s="538"/>
      <c r="O67" s="538">
        <f t="shared" ref="O67:O73" si="47">F67*$L$12</f>
        <v>4652.5617397714705</v>
      </c>
      <c r="P67" s="539">
        <f t="shared" ref="P67:P73" si="48">Q67+R67</f>
        <v>2779.8420000000001</v>
      </c>
      <c r="Q67" s="539">
        <v>279.84199999999998</v>
      </c>
      <c r="R67" s="586">
        <v>2500</v>
      </c>
      <c r="S67" s="539">
        <f t="shared" ref="S67:S73" si="49">T67+U67</f>
        <v>749.67200000000003</v>
      </c>
      <c r="T67" s="539">
        <v>749.67200000000003</v>
      </c>
      <c r="U67" s="539">
        <v>0</v>
      </c>
      <c r="V67" s="538">
        <f>'[1]PL 3B NTM'!Z57</f>
        <v>328.21075740944002</v>
      </c>
      <c r="W67" s="553">
        <f t="shared" ref="W67:W73" si="50">O67-(P67+S67+V67)</f>
        <v>794.83698236203054</v>
      </c>
      <c r="X67" s="554">
        <v>2016</v>
      </c>
    </row>
    <row r="68" spans="1:24" s="494" customFormat="1" ht="16.5">
      <c r="A68" s="516">
        <v>2</v>
      </c>
      <c r="B68" s="517" t="s">
        <v>99</v>
      </c>
      <c r="C68" s="518" t="s">
        <v>40</v>
      </c>
      <c r="D68" s="518"/>
      <c r="E68" s="519">
        <v>19</v>
      </c>
      <c r="F68" s="520">
        <f t="shared" si="45"/>
        <v>2</v>
      </c>
      <c r="G68" s="520"/>
      <c r="H68" s="520"/>
      <c r="I68" s="520"/>
      <c r="J68" s="520">
        <v>1</v>
      </c>
      <c r="K68" s="520">
        <v>1</v>
      </c>
      <c r="L68" s="537"/>
      <c r="M68" s="538">
        <f t="shared" si="46"/>
        <v>4652.5617397714705</v>
      </c>
      <c r="N68" s="538"/>
      <c r="O68" s="538">
        <f t="shared" si="47"/>
        <v>4652.5617397714705</v>
      </c>
      <c r="P68" s="539">
        <f t="shared" si="48"/>
        <v>2590.9479999999999</v>
      </c>
      <c r="Q68" s="539">
        <v>90.947999999999993</v>
      </c>
      <c r="R68" s="586">
        <v>2500</v>
      </c>
      <c r="S68" s="539">
        <f t="shared" si="49"/>
        <v>1355</v>
      </c>
      <c r="T68" s="539">
        <v>844</v>
      </c>
      <c r="U68" s="539">
        <v>511</v>
      </c>
      <c r="V68" s="538">
        <f>'[1]PL 3B NTM'!Z58</f>
        <v>328.21075740944002</v>
      </c>
      <c r="W68" s="553">
        <f t="shared" si="50"/>
        <v>378.40298236203034</v>
      </c>
      <c r="X68" s="554">
        <v>2016</v>
      </c>
    </row>
    <row r="69" spans="1:24" s="494" customFormat="1" ht="16.5">
      <c r="A69" s="516">
        <v>3</v>
      </c>
      <c r="B69" s="517" t="s">
        <v>100</v>
      </c>
      <c r="C69" s="518"/>
      <c r="D69" s="518" t="s">
        <v>40</v>
      </c>
      <c r="E69" s="519">
        <v>10</v>
      </c>
      <c r="F69" s="520">
        <f t="shared" si="45"/>
        <v>4</v>
      </c>
      <c r="G69" s="520"/>
      <c r="H69" s="520">
        <v>4</v>
      </c>
      <c r="I69" s="520"/>
      <c r="J69" s="520"/>
      <c r="K69" s="520"/>
      <c r="L69" s="537"/>
      <c r="M69" s="538">
        <f t="shared" si="46"/>
        <v>9305.1234795429409</v>
      </c>
      <c r="N69" s="538"/>
      <c r="O69" s="538">
        <f t="shared" si="47"/>
        <v>9305.1234795429409</v>
      </c>
      <c r="P69" s="539">
        <f t="shared" si="48"/>
        <v>504.84199999999998</v>
      </c>
      <c r="Q69" s="539">
        <v>279.84199999999998</v>
      </c>
      <c r="R69" s="586">
        <v>225</v>
      </c>
      <c r="S69" s="539">
        <f t="shared" si="49"/>
        <v>569.62800000000004</v>
      </c>
      <c r="T69" s="539">
        <v>569.62800000000004</v>
      </c>
      <c r="U69" s="539">
        <v>0</v>
      </c>
      <c r="V69" s="538">
        <f>'[1]PL 3B NTM'!Z59</f>
        <v>1312.8430296377601</v>
      </c>
      <c r="W69" s="553">
        <f t="shared" si="50"/>
        <v>6917.8104499051806</v>
      </c>
      <c r="X69" s="554"/>
    </row>
    <row r="70" spans="1:24" s="494" customFormat="1" ht="16.5">
      <c r="A70" s="516">
        <v>4</v>
      </c>
      <c r="B70" s="517" t="s">
        <v>101</v>
      </c>
      <c r="C70" s="518"/>
      <c r="D70" s="518" t="s">
        <v>40</v>
      </c>
      <c r="E70" s="519">
        <v>12</v>
      </c>
      <c r="F70" s="520">
        <f t="shared" si="45"/>
        <v>4</v>
      </c>
      <c r="G70" s="520"/>
      <c r="H70" s="520">
        <v>4</v>
      </c>
      <c r="I70" s="520"/>
      <c r="J70" s="520"/>
      <c r="K70" s="520"/>
      <c r="L70" s="537"/>
      <c r="M70" s="538">
        <f t="shared" si="46"/>
        <v>9305.1234795429409</v>
      </c>
      <c r="N70" s="538"/>
      <c r="O70" s="538">
        <f t="shared" si="47"/>
        <v>9305.1234795429409</v>
      </c>
      <c r="P70" s="539">
        <f t="shared" si="48"/>
        <v>1056</v>
      </c>
      <c r="Q70" s="539">
        <v>280</v>
      </c>
      <c r="R70" s="586">
        <v>776</v>
      </c>
      <c r="S70" s="539">
        <f t="shared" si="49"/>
        <v>0</v>
      </c>
      <c r="T70" s="539"/>
      <c r="U70" s="539">
        <v>0</v>
      </c>
      <c r="V70" s="538">
        <f>'[1]PL 3B NTM'!Z60</f>
        <v>1312.8430296377601</v>
      </c>
      <c r="W70" s="553">
        <f t="shared" si="50"/>
        <v>6936.2804499051808</v>
      </c>
      <c r="X70" s="554"/>
    </row>
    <row r="71" spans="1:24" s="494" customFormat="1" ht="16.5">
      <c r="A71" s="516">
        <v>5</v>
      </c>
      <c r="B71" s="517" t="s">
        <v>102</v>
      </c>
      <c r="C71" s="518" t="s">
        <v>40</v>
      </c>
      <c r="D71" s="518" t="s">
        <v>40</v>
      </c>
      <c r="E71" s="519">
        <v>17</v>
      </c>
      <c r="F71" s="520">
        <f t="shared" si="45"/>
        <v>6.3</v>
      </c>
      <c r="G71" s="520"/>
      <c r="H71" s="520">
        <v>4</v>
      </c>
      <c r="I71" s="520">
        <v>1.3</v>
      </c>
      <c r="J71" s="520"/>
      <c r="K71" s="520">
        <v>1</v>
      </c>
      <c r="L71" s="537"/>
      <c r="M71" s="538">
        <f t="shared" si="46"/>
        <v>14655.569480280132</v>
      </c>
      <c r="N71" s="538"/>
      <c r="O71" s="538">
        <f t="shared" si="47"/>
        <v>14655.569480280132</v>
      </c>
      <c r="P71" s="539">
        <f t="shared" si="48"/>
        <v>1308</v>
      </c>
      <c r="Q71" s="539">
        <v>280</v>
      </c>
      <c r="R71" s="586">
        <v>1028</v>
      </c>
      <c r="S71" s="539">
        <f t="shared" si="49"/>
        <v>250</v>
      </c>
      <c r="T71" s="539">
        <v>250</v>
      </c>
      <c r="U71" s="539">
        <v>0</v>
      </c>
      <c r="V71" s="538">
        <f>'[1]PL 3B NTM'!Z61</f>
        <v>1739.5170142700299</v>
      </c>
      <c r="W71" s="553">
        <f t="shared" si="50"/>
        <v>11358.052466010102</v>
      </c>
      <c r="X71" s="554">
        <v>2017</v>
      </c>
    </row>
    <row r="72" spans="1:24" s="494" customFormat="1" ht="16.5">
      <c r="A72" s="516">
        <v>6</v>
      </c>
      <c r="B72" s="517" t="s">
        <v>103</v>
      </c>
      <c r="C72" s="518"/>
      <c r="D72" s="518" t="s">
        <v>40</v>
      </c>
      <c r="E72" s="519">
        <v>11</v>
      </c>
      <c r="F72" s="520">
        <f t="shared" si="45"/>
        <v>4</v>
      </c>
      <c r="G72" s="520"/>
      <c r="H72" s="520">
        <v>4</v>
      </c>
      <c r="I72" s="520"/>
      <c r="J72" s="520"/>
      <c r="K72" s="520"/>
      <c r="L72" s="537"/>
      <c r="M72" s="538">
        <f t="shared" si="46"/>
        <v>9305.1234795429409</v>
      </c>
      <c r="N72" s="538"/>
      <c r="O72" s="538">
        <f t="shared" si="47"/>
        <v>9305.1234795429409</v>
      </c>
      <c r="P72" s="539">
        <f t="shared" si="48"/>
        <v>279.84199999999998</v>
      </c>
      <c r="Q72" s="539">
        <v>279.84199999999998</v>
      </c>
      <c r="R72" s="586"/>
      <c r="S72" s="539">
        <f t="shared" si="49"/>
        <v>742.17</v>
      </c>
      <c r="T72" s="539">
        <v>742.17</v>
      </c>
      <c r="U72" s="539">
        <v>0</v>
      </c>
      <c r="V72" s="538">
        <f>'[1]PL 3B NTM'!Z62</f>
        <v>1312.8430296377601</v>
      </c>
      <c r="W72" s="553">
        <f t="shared" si="50"/>
        <v>6970.2684499051811</v>
      </c>
      <c r="X72" s="554"/>
    </row>
    <row r="73" spans="1:24" s="494" customFormat="1" ht="16.5">
      <c r="A73" s="516">
        <v>7</v>
      </c>
      <c r="B73" s="517" t="s">
        <v>104</v>
      </c>
      <c r="C73" s="518"/>
      <c r="D73" s="518" t="s">
        <v>40</v>
      </c>
      <c r="E73" s="519">
        <v>7</v>
      </c>
      <c r="F73" s="520">
        <f t="shared" si="45"/>
        <v>4</v>
      </c>
      <c r="G73" s="520"/>
      <c r="H73" s="520">
        <v>4</v>
      </c>
      <c r="I73" s="520"/>
      <c r="J73" s="520"/>
      <c r="K73" s="520"/>
      <c r="L73" s="537"/>
      <c r="M73" s="538">
        <f t="shared" si="46"/>
        <v>9305.1234795429409</v>
      </c>
      <c r="N73" s="538"/>
      <c r="O73" s="538">
        <f t="shared" si="47"/>
        <v>9305.1234795429409</v>
      </c>
      <c r="P73" s="539">
        <f t="shared" si="48"/>
        <v>955.84199999999998</v>
      </c>
      <c r="Q73" s="539">
        <v>279.84199999999998</v>
      </c>
      <c r="R73" s="586">
        <v>676</v>
      </c>
      <c r="S73" s="539">
        <f t="shared" si="49"/>
        <v>545</v>
      </c>
      <c r="T73" s="539">
        <v>545</v>
      </c>
      <c r="U73" s="539">
        <v>0</v>
      </c>
      <c r="V73" s="538">
        <f>'[1]PL 3B NTM'!Z63</f>
        <v>1312.8430296377601</v>
      </c>
      <c r="W73" s="553">
        <f t="shared" si="50"/>
        <v>6491.4384499051812</v>
      </c>
      <c r="X73" s="554"/>
    </row>
    <row r="74" spans="1:24" s="494" customFormat="1" ht="16.5">
      <c r="A74" s="511" t="s">
        <v>105</v>
      </c>
      <c r="B74" s="512" t="s">
        <v>106</v>
      </c>
      <c r="C74" s="513">
        <f>SUBTOTAL(3,C75:C84)</f>
        <v>3</v>
      </c>
      <c r="D74" s="513">
        <f>SUBTOTAL(3,D75:D84)</f>
        <v>7</v>
      </c>
      <c r="E74" s="514">
        <f>SUM(E75:E84)/10</f>
        <v>9.8000000000000007</v>
      </c>
      <c r="F74" s="515">
        <f t="shared" ref="F74:K74" si="51">SUM(F75:F84)</f>
        <v>34</v>
      </c>
      <c r="G74" s="515">
        <f t="shared" si="51"/>
        <v>5</v>
      </c>
      <c r="H74" s="515">
        <f t="shared" si="51"/>
        <v>24</v>
      </c>
      <c r="I74" s="515">
        <f t="shared" si="51"/>
        <v>0</v>
      </c>
      <c r="J74" s="515">
        <f t="shared" si="51"/>
        <v>3</v>
      </c>
      <c r="K74" s="515">
        <f t="shared" si="51"/>
        <v>2</v>
      </c>
      <c r="L74" s="536"/>
      <c r="M74" s="536">
        <f>SUM(M75:M84)</f>
        <v>79093.54957611498</v>
      </c>
      <c r="N74" s="536"/>
      <c r="O74" s="536">
        <f t="shared" ref="O74:U74" si="52">SUM(O75:O84)</f>
        <v>79093.54957611498</v>
      </c>
      <c r="P74" s="536">
        <f t="shared" si="52"/>
        <v>5066</v>
      </c>
      <c r="Q74" s="536">
        <f t="shared" si="52"/>
        <v>66</v>
      </c>
      <c r="R74" s="585">
        <f t="shared" si="52"/>
        <v>5000</v>
      </c>
      <c r="S74" s="536">
        <f t="shared" si="52"/>
        <v>8600</v>
      </c>
      <c r="T74" s="536">
        <f t="shared" si="52"/>
        <v>8600</v>
      </c>
      <c r="U74" s="536">
        <f t="shared" si="52"/>
        <v>0</v>
      </c>
      <c r="V74" s="536">
        <f>SUM(V75:V84)+3</f>
        <v>11490.376509330399</v>
      </c>
      <c r="W74" s="536">
        <f>SUM(W75:W84)</f>
        <v>53940.173066784599</v>
      </c>
      <c r="X74" s="557"/>
    </row>
    <row r="75" spans="1:24" s="495" customFormat="1" ht="16.5">
      <c r="A75" s="521">
        <v>1</v>
      </c>
      <c r="B75" s="522" t="s">
        <v>107</v>
      </c>
      <c r="C75" s="523" t="s">
        <v>40</v>
      </c>
      <c r="D75" s="523"/>
      <c r="E75" s="526">
        <v>19</v>
      </c>
      <c r="F75" s="525">
        <f t="shared" ref="F75:F84" si="53">SUM(G75:K75)</f>
        <v>1</v>
      </c>
      <c r="G75" s="525"/>
      <c r="H75" s="525"/>
      <c r="I75" s="525"/>
      <c r="J75" s="525">
        <v>1</v>
      </c>
      <c r="K75" s="525"/>
      <c r="L75" s="540"/>
      <c r="M75" s="541">
        <f t="shared" ref="M75:M84" si="54">N75+O75</f>
        <v>2326.2808698857352</v>
      </c>
      <c r="N75" s="541"/>
      <c r="O75" s="541">
        <f t="shared" ref="O75:O84" si="55">F75*$L$12</f>
        <v>2326.2808698857352</v>
      </c>
      <c r="P75" s="542">
        <f t="shared" ref="P75:P84" si="56">Q75+R75</f>
        <v>1700</v>
      </c>
      <c r="Q75" s="542">
        <v>0</v>
      </c>
      <c r="R75" s="586">
        <v>1700</v>
      </c>
      <c r="S75" s="542">
        <f t="shared" ref="S75:S84" si="57">T75+U75</f>
        <v>0</v>
      </c>
      <c r="T75" s="542"/>
      <c r="U75" s="542">
        <v>0</v>
      </c>
      <c r="V75" s="541">
        <f>'[1]PL 3B NTM'!Z77</f>
        <v>328.21075740944002</v>
      </c>
      <c r="W75" s="558">
        <f t="shared" ref="W75:W84" si="58">O75-(P75+S75+V75)</f>
        <v>298.07011247629521</v>
      </c>
      <c r="X75" s="559">
        <v>2015</v>
      </c>
    </row>
    <row r="76" spans="1:24" s="495" customFormat="1" ht="16.5">
      <c r="A76" s="521">
        <v>2</v>
      </c>
      <c r="B76" s="522" t="s">
        <v>108</v>
      </c>
      <c r="C76" s="523" t="s">
        <v>40</v>
      </c>
      <c r="D76" s="523"/>
      <c r="E76" s="526">
        <v>13</v>
      </c>
      <c r="F76" s="525">
        <f t="shared" si="53"/>
        <v>2</v>
      </c>
      <c r="G76" s="525"/>
      <c r="H76" s="525"/>
      <c r="I76" s="525"/>
      <c r="J76" s="525">
        <v>1</v>
      </c>
      <c r="K76" s="525">
        <v>1</v>
      </c>
      <c r="L76" s="540"/>
      <c r="M76" s="541">
        <f t="shared" si="54"/>
        <v>4652.5617397714705</v>
      </c>
      <c r="N76" s="541"/>
      <c r="O76" s="541">
        <f t="shared" si="55"/>
        <v>4652.5617397714705</v>
      </c>
      <c r="P76" s="542">
        <f t="shared" si="56"/>
        <v>2966</v>
      </c>
      <c r="Q76" s="542">
        <v>66</v>
      </c>
      <c r="R76" s="586">
        <v>2900</v>
      </c>
      <c r="S76" s="542">
        <f t="shared" si="57"/>
        <v>462</v>
      </c>
      <c r="T76" s="542">
        <v>462</v>
      </c>
      <c r="U76" s="542">
        <v>0</v>
      </c>
      <c r="V76" s="541">
        <f>'[1]PL 3B NTM'!Z78</f>
        <v>1312.8430296377601</v>
      </c>
      <c r="W76" s="558">
        <f t="shared" si="58"/>
        <v>-88.281289866289626</v>
      </c>
      <c r="X76" s="559">
        <v>2020</v>
      </c>
    </row>
    <row r="77" spans="1:24" s="495" customFormat="1" ht="16.5">
      <c r="A77" s="521">
        <v>3</v>
      </c>
      <c r="B77" s="522" t="s">
        <v>109</v>
      </c>
      <c r="C77" s="523"/>
      <c r="D77" s="523" t="s">
        <v>40</v>
      </c>
      <c r="E77" s="526">
        <v>7</v>
      </c>
      <c r="F77" s="525">
        <f t="shared" si="53"/>
        <v>4</v>
      </c>
      <c r="G77" s="525"/>
      <c r="H77" s="525">
        <v>4</v>
      </c>
      <c r="I77" s="525"/>
      <c r="J77" s="525"/>
      <c r="K77" s="525"/>
      <c r="L77" s="540"/>
      <c r="M77" s="541">
        <f t="shared" si="54"/>
        <v>9305.1234795429409</v>
      </c>
      <c r="N77" s="541"/>
      <c r="O77" s="541">
        <f t="shared" si="55"/>
        <v>9305.1234795429409</v>
      </c>
      <c r="P77" s="542">
        <f t="shared" si="56"/>
        <v>0</v>
      </c>
      <c r="Q77" s="542">
        <v>0</v>
      </c>
      <c r="R77" s="586"/>
      <c r="S77" s="542">
        <f t="shared" si="57"/>
        <v>1781</v>
      </c>
      <c r="T77" s="542">
        <v>1781</v>
      </c>
      <c r="U77" s="542">
        <v>0</v>
      </c>
      <c r="V77" s="541">
        <f>'[1]PL 3B NTM'!Z79</f>
        <v>1312.8430296377601</v>
      </c>
      <c r="W77" s="558">
        <f t="shared" si="58"/>
        <v>6211.2804499051808</v>
      </c>
      <c r="X77" s="559"/>
    </row>
    <row r="78" spans="1:24" s="495" customFormat="1" ht="16.5">
      <c r="A78" s="521">
        <v>4</v>
      </c>
      <c r="B78" s="522" t="s">
        <v>110</v>
      </c>
      <c r="C78" s="523"/>
      <c r="D78" s="523" t="s">
        <v>40</v>
      </c>
      <c r="E78" s="526">
        <v>7</v>
      </c>
      <c r="F78" s="525">
        <f t="shared" si="53"/>
        <v>4</v>
      </c>
      <c r="G78" s="525"/>
      <c r="H78" s="525">
        <v>4</v>
      </c>
      <c r="I78" s="525"/>
      <c r="J78" s="525"/>
      <c r="K78" s="525"/>
      <c r="L78" s="540"/>
      <c r="M78" s="541">
        <f t="shared" si="54"/>
        <v>9305.1234795429409</v>
      </c>
      <c r="N78" s="541"/>
      <c r="O78" s="541">
        <f t="shared" si="55"/>
        <v>9305.1234795429409</v>
      </c>
      <c r="P78" s="542">
        <f t="shared" si="56"/>
        <v>0</v>
      </c>
      <c r="Q78" s="542">
        <v>0</v>
      </c>
      <c r="R78" s="586"/>
      <c r="S78" s="542">
        <f t="shared" si="57"/>
        <v>1064</v>
      </c>
      <c r="T78" s="542">
        <v>1064</v>
      </c>
      <c r="U78" s="542">
        <v>0</v>
      </c>
      <c r="V78" s="541">
        <f>'[1]PL 3B NTM'!Z80</f>
        <v>1312.8430296377601</v>
      </c>
      <c r="W78" s="558">
        <f t="shared" si="58"/>
        <v>6928.2804499051808</v>
      </c>
      <c r="X78" s="559"/>
    </row>
    <row r="79" spans="1:24" s="495" customFormat="1" ht="16.5">
      <c r="A79" s="521">
        <v>5</v>
      </c>
      <c r="B79" s="522" t="s">
        <v>111</v>
      </c>
      <c r="C79" s="523"/>
      <c r="D79" s="523" t="s">
        <v>40</v>
      </c>
      <c r="E79" s="526">
        <v>4</v>
      </c>
      <c r="F79" s="525">
        <f t="shared" si="53"/>
        <v>5</v>
      </c>
      <c r="G79" s="525">
        <v>5</v>
      </c>
      <c r="H79" s="525"/>
      <c r="I79" s="525"/>
      <c r="J79" s="525"/>
      <c r="K79" s="525"/>
      <c r="L79" s="540"/>
      <c r="M79" s="541">
        <f t="shared" si="54"/>
        <v>11631.404349428676</v>
      </c>
      <c r="N79" s="541"/>
      <c r="O79" s="541">
        <f t="shared" si="55"/>
        <v>11631.404349428676</v>
      </c>
      <c r="P79" s="542">
        <f t="shared" si="56"/>
        <v>0</v>
      </c>
      <c r="Q79" s="542">
        <v>0</v>
      </c>
      <c r="R79" s="586"/>
      <c r="S79" s="542">
        <f t="shared" si="57"/>
        <v>1244</v>
      </c>
      <c r="T79" s="542">
        <v>1244</v>
      </c>
      <c r="U79" s="542">
        <v>0</v>
      </c>
      <c r="V79" s="541">
        <f>'[1]PL 3B NTM'!Z81</f>
        <v>1641.0537870472001</v>
      </c>
      <c r="W79" s="558">
        <f t="shared" si="58"/>
        <v>8746.3505623814763</v>
      </c>
      <c r="X79" s="559"/>
    </row>
    <row r="80" spans="1:24" s="495" customFormat="1" ht="16.5">
      <c r="A80" s="521">
        <v>6</v>
      </c>
      <c r="B80" s="522" t="s">
        <v>112</v>
      </c>
      <c r="C80" s="523"/>
      <c r="D80" s="523" t="s">
        <v>40</v>
      </c>
      <c r="E80" s="526">
        <v>8</v>
      </c>
      <c r="F80" s="525">
        <f t="shared" si="53"/>
        <v>4</v>
      </c>
      <c r="G80" s="525"/>
      <c r="H80" s="525">
        <v>4</v>
      </c>
      <c r="I80" s="525"/>
      <c r="J80" s="525"/>
      <c r="K80" s="525"/>
      <c r="L80" s="540"/>
      <c r="M80" s="541">
        <f t="shared" si="54"/>
        <v>9305.1234795429409</v>
      </c>
      <c r="N80" s="541"/>
      <c r="O80" s="541">
        <f t="shared" si="55"/>
        <v>9305.1234795429409</v>
      </c>
      <c r="P80" s="542">
        <f t="shared" si="56"/>
        <v>0</v>
      </c>
      <c r="Q80" s="542">
        <v>0</v>
      </c>
      <c r="R80" s="586"/>
      <c r="S80" s="542">
        <f t="shared" si="57"/>
        <v>993</v>
      </c>
      <c r="T80" s="542">
        <v>993</v>
      </c>
      <c r="U80" s="542">
        <v>0</v>
      </c>
      <c r="V80" s="541">
        <f>'[1]PL 3B NTM'!Z82</f>
        <v>1312.8430296377601</v>
      </c>
      <c r="W80" s="558">
        <f t="shared" si="58"/>
        <v>6999.2804499051808</v>
      </c>
      <c r="X80" s="559"/>
    </row>
    <row r="81" spans="1:24" s="495" customFormat="1" ht="16.5">
      <c r="A81" s="521">
        <v>7</v>
      </c>
      <c r="B81" s="522" t="s">
        <v>113</v>
      </c>
      <c r="C81" s="523"/>
      <c r="D81" s="523" t="s">
        <v>40</v>
      </c>
      <c r="E81" s="526">
        <v>7</v>
      </c>
      <c r="F81" s="525">
        <f t="shared" si="53"/>
        <v>4</v>
      </c>
      <c r="G81" s="525"/>
      <c r="H81" s="525">
        <v>4</v>
      </c>
      <c r="I81" s="525"/>
      <c r="J81" s="525"/>
      <c r="K81" s="525"/>
      <c r="L81" s="540"/>
      <c r="M81" s="541">
        <f t="shared" si="54"/>
        <v>9305.1234795429409</v>
      </c>
      <c r="N81" s="541"/>
      <c r="O81" s="541">
        <f t="shared" si="55"/>
        <v>9305.1234795429409</v>
      </c>
      <c r="P81" s="542">
        <f t="shared" si="56"/>
        <v>0</v>
      </c>
      <c r="Q81" s="542">
        <v>0</v>
      </c>
      <c r="R81" s="586"/>
      <c r="S81" s="542">
        <f t="shared" si="57"/>
        <v>1242</v>
      </c>
      <c r="T81" s="542">
        <v>1242</v>
      </c>
      <c r="U81" s="542">
        <v>0</v>
      </c>
      <c r="V81" s="541">
        <f>'[1]PL 3B NTM'!Z83</f>
        <v>1312.8430296377601</v>
      </c>
      <c r="W81" s="558">
        <f t="shared" si="58"/>
        <v>6750.2804499051808</v>
      </c>
      <c r="X81" s="559"/>
    </row>
    <row r="82" spans="1:24" s="495" customFormat="1" ht="16.5">
      <c r="A82" s="521">
        <v>8</v>
      </c>
      <c r="B82" s="522" t="s">
        <v>114</v>
      </c>
      <c r="C82" s="523" t="s">
        <v>40</v>
      </c>
      <c r="D82" s="523"/>
      <c r="E82" s="526">
        <v>19</v>
      </c>
      <c r="F82" s="525">
        <f t="shared" si="53"/>
        <v>2</v>
      </c>
      <c r="G82" s="525"/>
      <c r="H82" s="525"/>
      <c r="I82" s="525"/>
      <c r="J82" s="525">
        <v>1</v>
      </c>
      <c r="K82" s="525">
        <v>1</v>
      </c>
      <c r="L82" s="540"/>
      <c r="M82" s="541">
        <f t="shared" si="54"/>
        <v>4652.5617397714705</v>
      </c>
      <c r="N82" s="541"/>
      <c r="O82" s="541">
        <f t="shared" si="55"/>
        <v>4652.5617397714705</v>
      </c>
      <c r="P82" s="542">
        <f t="shared" si="56"/>
        <v>400</v>
      </c>
      <c r="Q82" s="542">
        <v>0</v>
      </c>
      <c r="R82" s="586">
        <v>400</v>
      </c>
      <c r="S82" s="542">
        <f t="shared" si="57"/>
        <v>0</v>
      </c>
      <c r="T82" s="542"/>
      <c r="U82" s="542">
        <v>0</v>
      </c>
      <c r="V82" s="541">
        <f>'[1]PL 3B NTM'!Z84</f>
        <v>328.21075740944002</v>
      </c>
      <c r="W82" s="558">
        <f t="shared" si="58"/>
        <v>3924.3509823620307</v>
      </c>
      <c r="X82" s="559">
        <v>2016</v>
      </c>
    </row>
    <row r="83" spans="1:24" s="495" customFormat="1" ht="16.5">
      <c r="A83" s="521">
        <v>9</v>
      </c>
      <c r="B83" s="522" t="s">
        <v>115</v>
      </c>
      <c r="C83" s="523"/>
      <c r="D83" s="523" t="s">
        <v>40</v>
      </c>
      <c r="E83" s="526">
        <v>8</v>
      </c>
      <c r="F83" s="525">
        <f t="shared" si="53"/>
        <v>4</v>
      </c>
      <c r="G83" s="525"/>
      <c r="H83" s="525">
        <v>4</v>
      </c>
      <c r="I83" s="525"/>
      <c r="J83" s="525"/>
      <c r="K83" s="525"/>
      <c r="L83" s="540"/>
      <c r="M83" s="541">
        <f t="shared" si="54"/>
        <v>9305.1234795429409</v>
      </c>
      <c r="N83" s="541"/>
      <c r="O83" s="541">
        <f t="shared" si="55"/>
        <v>9305.1234795429409</v>
      </c>
      <c r="P83" s="542">
        <f t="shared" si="56"/>
        <v>0</v>
      </c>
      <c r="Q83" s="542">
        <v>0</v>
      </c>
      <c r="R83" s="586"/>
      <c r="S83" s="542">
        <f t="shared" si="57"/>
        <v>1554</v>
      </c>
      <c r="T83" s="542">
        <v>1554</v>
      </c>
      <c r="U83" s="542">
        <v>0</v>
      </c>
      <c r="V83" s="541">
        <f>'[1]PL 3B NTM'!Z85</f>
        <v>1312.8430296377601</v>
      </c>
      <c r="W83" s="558">
        <f t="shared" si="58"/>
        <v>6438.2804499051808</v>
      </c>
      <c r="X83" s="559"/>
    </row>
    <row r="84" spans="1:24" s="495" customFormat="1" ht="16.5">
      <c r="A84" s="521">
        <v>10</v>
      </c>
      <c r="B84" s="522" t="s">
        <v>116</v>
      </c>
      <c r="C84" s="523"/>
      <c r="D84" s="523" t="s">
        <v>40</v>
      </c>
      <c r="E84" s="526">
        <v>6</v>
      </c>
      <c r="F84" s="525">
        <f t="shared" si="53"/>
        <v>4</v>
      </c>
      <c r="G84" s="525"/>
      <c r="H84" s="525">
        <v>4</v>
      </c>
      <c r="I84" s="525"/>
      <c r="J84" s="525"/>
      <c r="K84" s="525"/>
      <c r="L84" s="540"/>
      <c r="M84" s="541">
        <f t="shared" si="54"/>
        <v>9305.1234795429409</v>
      </c>
      <c r="N84" s="541"/>
      <c r="O84" s="541">
        <f t="shared" si="55"/>
        <v>9305.1234795429409</v>
      </c>
      <c r="P84" s="542">
        <f t="shared" si="56"/>
        <v>0</v>
      </c>
      <c r="Q84" s="542">
        <v>0</v>
      </c>
      <c r="R84" s="586"/>
      <c r="S84" s="542">
        <f t="shared" si="57"/>
        <v>260</v>
      </c>
      <c r="T84" s="542">
        <v>260</v>
      </c>
      <c r="U84" s="542">
        <v>0</v>
      </c>
      <c r="V84" s="541">
        <f>'[1]PL 3B NTM'!Z86</f>
        <v>1312.8430296377601</v>
      </c>
      <c r="W84" s="558">
        <f t="shared" si="58"/>
        <v>7732.2804499051808</v>
      </c>
      <c r="X84" s="559"/>
    </row>
    <row r="85" spans="1:24" s="494" customFormat="1" ht="25.5">
      <c r="A85" s="511" t="s">
        <v>117</v>
      </c>
      <c r="B85" s="512" t="s">
        <v>118</v>
      </c>
      <c r="C85" s="513">
        <f>SUBTOTAL(3,C86:C96)</f>
        <v>1</v>
      </c>
      <c r="D85" s="513">
        <f>SUBTOTAL(3,D86:D96)</f>
        <v>11</v>
      </c>
      <c r="E85" s="514">
        <f>SUM(E86:E96)/11</f>
        <v>8.3636363636363633</v>
      </c>
      <c r="F85" s="515">
        <f t="shared" ref="F85:K85" si="59">SUM(F86:F96)</f>
        <v>45</v>
      </c>
      <c r="G85" s="515">
        <f t="shared" si="59"/>
        <v>0</v>
      </c>
      <c r="H85" s="515">
        <f t="shared" si="59"/>
        <v>44</v>
      </c>
      <c r="I85" s="515">
        <f t="shared" si="59"/>
        <v>0</v>
      </c>
      <c r="J85" s="515">
        <f t="shared" si="59"/>
        <v>0</v>
      </c>
      <c r="K85" s="515">
        <f t="shared" si="59"/>
        <v>1</v>
      </c>
      <c r="L85" s="536"/>
      <c r="M85" s="536">
        <f>SUM(M86:M96)</f>
        <v>104682.63914485805</v>
      </c>
      <c r="N85" s="536"/>
      <c r="O85" s="536">
        <f t="shared" ref="O85:U85" si="60">SUM(O86:O96)</f>
        <v>104682.63914485805</v>
      </c>
      <c r="P85" s="536">
        <f t="shared" si="60"/>
        <v>1490</v>
      </c>
      <c r="Q85" s="536">
        <f t="shared" si="60"/>
        <v>0</v>
      </c>
      <c r="R85" s="585">
        <f t="shared" si="60"/>
        <v>1490</v>
      </c>
      <c r="S85" s="536">
        <f t="shared" si="60"/>
        <v>10800.000000000002</v>
      </c>
      <c r="T85" s="536">
        <f t="shared" si="60"/>
        <v>10800.000000000002</v>
      </c>
      <c r="U85" s="536">
        <f t="shared" si="60"/>
        <v>0</v>
      </c>
      <c r="V85" s="536">
        <f>SUM(V86:V96)-1</f>
        <v>14440.273326015358</v>
      </c>
      <c r="W85" s="536">
        <f>SUM(W86:W96)</f>
        <v>77951.365818842722</v>
      </c>
      <c r="X85" s="557"/>
    </row>
    <row r="86" spans="1:24" s="494" customFormat="1" ht="16.5">
      <c r="A86" s="516">
        <v>1</v>
      </c>
      <c r="B86" s="517" t="s">
        <v>119</v>
      </c>
      <c r="C86" s="518" t="s">
        <v>40</v>
      </c>
      <c r="D86" s="518" t="s">
        <v>40</v>
      </c>
      <c r="E86" s="519">
        <v>10</v>
      </c>
      <c r="F86" s="520">
        <f t="shared" ref="F86:F96" si="61">SUM(G86:K86)</f>
        <v>5</v>
      </c>
      <c r="G86" s="520"/>
      <c r="H86" s="520">
        <v>4</v>
      </c>
      <c r="I86" s="520"/>
      <c r="J86" s="520"/>
      <c r="K86" s="520">
        <v>1</v>
      </c>
      <c r="L86" s="537"/>
      <c r="M86" s="538">
        <f t="shared" ref="M86:M96" si="62">N86+O86</f>
        <v>11631.404349428676</v>
      </c>
      <c r="N86" s="538"/>
      <c r="O86" s="538">
        <f t="shared" ref="O86:O96" si="63">F86*$L$12</f>
        <v>11631.404349428676</v>
      </c>
      <c r="P86" s="539">
        <f t="shared" ref="P86:P96" si="64">Q86+R86</f>
        <v>476</v>
      </c>
      <c r="Q86" s="539">
        <v>0</v>
      </c>
      <c r="R86" s="586">
        <v>476</v>
      </c>
      <c r="S86" s="539">
        <f t="shared" ref="S86:S96" si="65">T86+U86</f>
        <v>854.76</v>
      </c>
      <c r="T86" s="539">
        <v>854.76</v>
      </c>
      <c r="U86" s="539">
        <v>0</v>
      </c>
      <c r="V86" s="538">
        <f>'[1]PL 3B NTM'!Z45</f>
        <v>1312.8430296377601</v>
      </c>
      <c r="W86" s="553">
        <f t="shared" ref="W86:W96" si="66">O86-(P86+S86+V86)</f>
        <v>8987.8013197909168</v>
      </c>
      <c r="X86" s="554">
        <v>2020</v>
      </c>
    </row>
    <row r="87" spans="1:24" s="494" customFormat="1" ht="16.5">
      <c r="A87" s="516">
        <v>2</v>
      </c>
      <c r="B87" s="517" t="s">
        <v>120</v>
      </c>
      <c r="C87" s="518"/>
      <c r="D87" s="518" t="s">
        <v>40</v>
      </c>
      <c r="E87" s="519">
        <v>11</v>
      </c>
      <c r="F87" s="520">
        <f t="shared" si="61"/>
        <v>4</v>
      </c>
      <c r="G87" s="520"/>
      <c r="H87" s="520">
        <v>4</v>
      </c>
      <c r="I87" s="520"/>
      <c r="J87" s="520"/>
      <c r="K87" s="520"/>
      <c r="L87" s="537"/>
      <c r="M87" s="538">
        <f t="shared" si="62"/>
        <v>9305.1234795429409</v>
      </c>
      <c r="N87" s="538"/>
      <c r="O87" s="538">
        <f t="shared" si="63"/>
        <v>9305.1234795429409</v>
      </c>
      <c r="P87" s="539">
        <f t="shared" si="64"/>
        <v>0</v>
      </c>
      <c r="Q87" s="539">
        <v>0</v>
      </c>
      <c r="R87" s="586"/>
      <c r="S87" s="539">
        <f t="shared" si="65"/>
        <v>1042.9570000000001</v>
      </c>
      <c r="T87" s="539">
        <v>1042.9570000000001</v>
      </c>
      <c r="U87" s="539">
        <v>0</v>
      </c>
      <c r="V87" s="538">
        <f>'[1]PL 3B NTM'!Z46</f>
        <v>1312.8430296377601</v>
      </c>
      <c r="W87" s="553">
        <f t="shared" si="66"/>
        <v>6949.3234499051805</v>
      </c>
      <c r="X87" s="554"/>
    </row>
    <row r="88" spans="1:24" s="494" customFormat="1" ht="16.5">
      <c r="A88" s="516">
        <v>3</v>
      </c>
      <c r="B88" s="517" t="s">
        <v>121</v>
      </c>
      <c r="C88" s="518"/>
      <c r="D88" s="518" t="s">
        <v>40</v>
      </c>
      <c r="E88" s="519">
        <v>8</v>
      </c>
      <c r="F88" s="520">
        <f t="shared" si="61"/>
        <v>4</v>
      </c>
      <c r="G88" s="520"/>
      <c r="H88" s="520">
        <v>4</v>
      </c>
      <c r="I88" s="520"/>
      <c r="J88" s="520"/>
      <c r="K88" s="520"/>
      <c r="L88" s="537"/>
      <c r="M88" s="538">
        <f t="shared" si="62"/>
        <v>9305.1234795429409</v>
      </c>
      <c r="N88" s="538"/>
      <c r="O88" s="538">
        <f t="shared" si="63"/>
        <v>9305.1234795429409</v>
      </c>
      <c r="P88" s="539">
        <f t="shared" si="64"/>
        <v>190</v>
      </c>
      <c r="Q88" s="539">
        <v>0</v>
      </c>
      <c r="R88" s="586">
        <v>190</v>
      </c>
      <c r="S88" s="539">
        <f t="shared" si="65"/>
        <v>852.95699999999999</v>
      </c>
      <c r="T88" s="539">
        <v>852.95699999999999</v>
      </c>
      <c r="U88" s="539">
        <v>0</v>
      </c>
      <c r="V88" s="538">
        <f>'[1]PL 3B NTM'!Z47</f>
        <v>1312.8430296377601</v>
      </c>
      <c r="W88" s="553">
        <f t="shared" si="66"/>
        <v>6949.3234499051814</v>
      </c>
      <c r="X88" s="554"/>
    </row>
    <row r="89" spans="1:24" s="494" customFormat="1" ht="16.5">
      <c r="A89" s="516">
        <v>4</v>
      </c>
      <c r="B89" s="517" t="s">
        <v>122</v>
      </c>
      <c r="C89" s="518"/>
      <c r="D89" s="518" t="s">
        <v>40</v>
      </c>
      <c r="E89" s="519">
        <v>6</v>
      </c>
      <c r="F89" s="520">
        <f t="shared" si="61"/>
        <v>4</v>
      </c>
      <c r="G89" s="520"/>
      <c r="H89" s="520">
        <v>4</v>
      </c>
      <c r="I89" s="520"/>
      <c r="J89" s="520"/>
      <c r="K89" s="520"/>
      <c r="L89" s="537"/>
      <c r="M89" s="538">
        <f t="shared" si="62"/>
        <v>9305.1234795429409</v>
      </c>
      <c r="N89" s="538"/>
      <c r="O89" s="538">
        <f t="shared" si="63"/>
        <v>9305.1234795429409</v>
      </c>
      <c r="P89" s="539">
        <f t="shared" si="64"/>
        <v>100</v>
      </c>
      <c r="Q89" s="539">
        <v>0</v>
      </c>
      <c r="R89" s="586">
        <v>100</v>
      </c>
      <c r="S89" s="539">
        <f t="shared" si="65"/>
        <v>942.95699999999999</v>
      </c>
      <c r="T89" s="539">
        <v>942.95699999999999</v>
      </c>
      <c r="U89" s="539">
        <v>0</v>
      </c>
      <c r="V89" s="538">
        <f>'[1]PL 3B NTM'!Z48</f>
        <v>1312.8430296377601</v>
      </c>
      <c r="W89" s="553">
        <f t="shared" si="66"/>
        <v>6949.3234499051814</v>
      </c>
      <c r="X89" s="554"/>
    </row>
    <row r="90" spans="1:24" s="494" customFormat="1" ht="16.5">
      <c r="A90" s="516">
        <v>5</v>
      </c>
      <c r="B90" s="517" t="s">
        <v>123</v>
      </c>
      <c r="C90" s="518"/>
      <c r="D90" s="518" t="s">
        <v>40</v>
      </c>
      <c r="E90" s="519">
        <v>8</v>
      </c>
      <c r="F90" s="520">
        <f t="shared" si="61"/>
        <v>4</v>
      </c>
      <c r="G90" s="520"/>
      <c r="H90" s="520">
        <v>4</v>
      </c>
      <c r="I90" s="520"/>
      <c r="J90" s="520"/>
      <c r="K90" s="520"/>
      <c r="L90" s="537"/>
      <c r="M90" s="538">
        <f t="shared" si="62"/>
        <v>9305.1234795429409</v>
      </c>
      <c r="N90" s="538"/>
      <c r="O90" s="538">
        <f t="shared" si="63"/>
        <v>9305.1234795429409</v>
      </c>
      <c r="P90" s="539">
        <f t="shared" si="64"/>
        <v>76</v>
      </c>
      <c r="Q90" s="539">
        <v>0</v>
      </c>
      <c r="R90" s="586">
        <v>76</v>
      </c>
      <c r="S90" s="539">
        <f t="shared" si="65"/>
        <v>966.95699999999999</v>
      </c>
      <c r="T90" s="539">
        <v>966.95699999999999</v>
      </c>
      <c r="U90" s="539">
        <v>0</v>
      </c>
      <c r="V90" s="538">
        <f>'[1]PL 3B NTM'!Z49</f>
        <v>1312.8430296377601</v>
      </c>
      <c r="W90" s="553">
        <f t="shared" si="66"/>
        <v>6949.3234499051814</v>
      </c>
      <c r="X90" s="554"/>
    </row>
    <row r="91" spans="1:24" s="494" customFormat="1" ht="16.5">
      <c r="A91" s="516">
        <v>6</v>
      </c>
      <c r="B91" s="517" t="s">
        <v>124</v>
      </c>
      <c r="C91" s="518"/>
      <c r="D91" s="518" t="s">
        <v>40</v>
      </c>
      <c r="E91" s="519">
        <v>6</v>
      </c>
      <c r="F91" s="520">
        <f t="shared" si="61"/>
        <v>4</v>
      </c>
      <c r="G91" s="520"/>
      <c r="H91" s="520">
        <v>4</v>
      </c>
      <c r="I91" s="520"/>
      <c r="J91" s="520"/>
      <c r="K91" s="520"/>
      <c r="L91" s="537"/>
      <c r="M91" s="538">
        <f t="shared" si="62"/>
        <v>9305.1234795429409</v>
      </c>
      <c r="N91" s="538"/>
      <c r="O91" s="538">
        <f t="shared" si="63"/>
        <v>9305.1234795429409</v>
      </c>
      <c r="P91" s="539">
        <f t="shared" si="64"/>
        <v>68</v>
      </c>
      <c r="Q91" s="539">
        <v>0</v>
      </c>
      <c r="R91" s="586">
        <v>68</v>
      </c>
      <c r="S91" s="539">
        <f t="shared" si="65"/>
        <v>1235.692</v>
      </c>
      <c r="T91" s="539">
        <v>1235.692</v>
      </c>
      <c r="U91" s="539">
        <v>0</v>
      </c>
      <c r="V91" s="538">
        <f>'[1]PL 3B NTM'!Z50</f>
        <v>1312.8430296377601</v>
      </c>
      <c r="W91" s="553">
        <f t="shared" si="66"/>
        <v>6688.5884499051808</v>
      </c>
      <c r="X91" s="554"/>
    </row>
    <row r="92" spans="1:24" s="494" customFormat="1" ht="16.5">
      <c r="A92" s="516">
        <v>7</v>
      </c>
      <c r="B92" s="517" t="s">
        <v>125</v>
      </c>
      <c r="C92" s="518"/>
      <c r="D92" s="518" t="s">
        <v>40</v>
      </c>
      <c r="E92" s="519">
        <v>10</v>
      </c>
      <c r="F92" s="520">
        <f t="shared" si="61"/>
        <v>4</v>
      </c>
      <c r="G92" s="520"/>
      <c r="H92" s="520">
        <v>4</v>
      </c>
      <c r="I92" s="520"/>
      <c r="J92" s="520"/>
      <c r="K92" s="520"/>
      <c r="L92" s="537"/>
      <c r="M92" s="538">
        <f t="shared" si="62"/>
        <v>9305.1234795429409</v>
      </c>
      <c r="N92" s="538"/>
      <c r="O92" s="538">
        <f t="shared" si="63"/>
        <v>9305.1234795429409</v>
      </c>
      <c r="P92" s="539">
        <f t="shared" si="64"/>
        <v>0</v>
      </c>
      <c r="Q92" s="539">
        <v>0</v>
      </c>
      <c r="R92" s="586"/>
      <c r="S92" s="539">
        <f t="shared" si="65"/>
        <v>1042.9570000000001</v>
      </c>
      <c r="T92" s="539">
        <v>1042.9570000000001</v>
      </c>
      <c r="U92" s="539">
        <v>0</v>
      </c>
      <c r="V92" s="538">
        <f>'[1]PL 3B NTM'!Z51</f>
        <v>1312.8430296377601</v>
      </c>
      <c r="W92" s="553">
        <f t="shared" si="66"/>
        <v>6949.3234499051805</v>
      </c>
      <c r="X92" s="554"/>
    </row>
    <row r="93" spans="1:24" s="494" customFormat="1" ht="16.5">
      <c r="A93" s="516">
        <v>8</v>
      </c>
      <c r="B93" s="517" t="s">
        <v>126</v>
      </c>
      <c r="C93" s="518"/>
      <c r="D93" s="518" t="s">
        <v>40</v>
      </c>
      <c r="E93" s="519">
        <v>9</v>
      </c>
      <c r="F93" s="520">
        <f t="shared" si="61"/>
        <v>4</v>
      </c>
      <c r="G93" s="520"/>
      <c r="H93" s="520">
        <v>4</v>
      </c>
      <c r="I93" s="520"/>
      <c r="J93" s="520"/>
      <c r="K93" s="520"/>
      <c r="L93" s="537"/>
      <c r="M93" s="538">
        <f t="shared" si="62"/>
        <v>9305.1234795429409</v>
      </c>
      <c r="N93" s="538"/>
      <c r="O93" s="538">
        <f t="shared" si="63"/>
        <v>9305.1234795429409</v>
      </c>
      <c r="P93" s="539">
        <f t="shared" si="64"/>
        <v>326</v>
      </c>
      <c r="Q93" s="539">
        <v>0</v>
      </c>
      <c r="R93" s="586">
        <v>326</v>
      </c>
      <c r="S93" s="539">
        <f t="shared" si="65"/>
        <v>840.55200000000002</v>
      </c>
      <c r="T93" s="539">
        <v>840.55200000000002</v>
      </c>
      <c r="U93" s="539">
        <v>0</v>
      </c>
      <c r="V93" s="538">
        <f>'[1]PL 3B NTM'!Z52</f>
        <v>1312.8430296377601</v>
      </c>
      <c r="W93" s="553">
        <f t="shared" si="66"/>
        <v>6825.7284499051802</v>
      </c>
      <c r="X93" s="554"/>
    </row>
    <row r="94" spans="1:24" s="494" customFormat="1" ht="16.5">
      <c r="A94" s="516">
        <v>9</v>
      </c>
      <c r="B94" s="517" t="s">
        <v>127</v>
      </c>
      <c r="C94" s="518"/>
      <c r="D94" s="518" t="s">
        <v>40</v>
      </c>
      <c r="E94" s="519">
        <v>8</v>
      </c>
      <c r="F94" s="520">
        <f t="shared" si="61"/>
        <v>4</v>
      </c>
      <c r="G94" s="520"/>
      <c r="H94" s="520">
        <v>4</v>
      </c>
      <c r="I94" s="520"/>
      <c r="J94" s="520"/>
      <c r="K94" s="520"/>
      <c r="L94" s="537"/>
      <c r="M94" s="538">
        <f t="shared" si="62"/>
        <v>9305.1234795429409</v>
      </c>
      <c r="N94" s="538"/>
      <c r="O94" s="538">
        <f t="shared" si="63"/>
        <v>9305.1234795429409</v>
      </c>
      <c r="P94" s="539">
        <f t="shared" si="64"/>
        <v>254</v>
      </c>
      <c r="Q94" s="539">
        <v>0</v>
      </c>
      <c r="R94" s="586">
        <v>254</v>
      </c>
      <c r="S94" s="539">
        <f t="shared" si="65"/>
        <v>867.56200000000001</v>
      </c>
      <c r="T94" s="539">
        <v>867.56200000000001</v>
      </c>
      <c r="U94" s="539">
        <v>0</v>
      </c>
      <c r="V94" s="538">
        <f>'[1]PL 3B NTM'!Z53</f>
        <v>1312.8430296377601</v>
      </c>
      <c r="W94" s="553">
        <f t="shared" si="66"/>
        <v>6870.7184499051809</v>
      </c>
      <c r="X94" s="554"/>
    </row>
    <row r="95" spans="1:24" s="494" customFormat="1" ht="16.5">
      <c r="A95" s="516">
        <v>10</v>
      </c>
      <c r="B95" s="517" t="s">
        <v>128</v>
      </c>
      <c r="C95" s="518"/>
      <c r="D95" s="518" t="s">
        <v>40</v>
      </c>
      <c r="E95" s="519">
        <v>7</v>
      </c>
      <c r="F95" s="520">
        <f t="shared" si="61"/>
        <v>4</v>
      </c>
      <c r="G95" s="520"/>
      <c r="H95" s="520">
        <v>4</v>
      </c>
      <c r="I95" s="520"/>
      <c r="J95" s="520"/>
      <c r="K95" s="520"/>
      <c r="L95" s="537"/>
      <c r="M95" s="538">
        <f t="shared" si="62"/>
        <v>9305.1234795429409</v>
      </c>
      <c r="N95" s="538"/>
      <c r="O95" s="538">
        <f t="shared" si="63"/>
        <v>9305.1234795429409</v>
      </c>
      <c r="P95" s="539">
        <f t="shared" si="64"/>
        <v>0</v>
      </c>
      <c r="Q95" s="539">
        <v>0</v>
      </c>
      <c r="R95" s="586"/>
      <c r="S95" s="539">
        <f t="shared" si="65"/>
        <v>1109.692</v>
      </c>
      <c r="T95" s="539">
        <v>1109.692</v>
      </c>
      <c r="U95" s="539">
        <v>0</v>
      </c>
      <c r="V95" s="538">
        <f>'[1]PL 3B NTM'!Z54</f>
        <v>1312.8430296377601</v>
      </c>
      <c r="W95" s="553">
        <f t="shared" si="66"/>
        <v>6882.5884499051808</v>
      </c>
      <c r="X95" s="554"/>
    </row>
    <row r="96" spans="1:24" s="494" customFormat="1" ht="16.5">
      <c r="A96" s="516">
        <v>11</v>
      </c>
      <c r="B96" s="517" t="s">
        <v>129</v>
      </c>
      <c r="C96" s="518"/>
      <c r="D96" s="518" t="s">
        <v>40</v>
      </c>
      <c r="E96" s="519">
        <v>9</v>
      </c>
      <c r="F96" s="520">
        <f t="shared" si="61"/>
        <v>4</v>
      </c>
      <c r="G96" s="520"/>
      <c r="H96" s="520">
        <v>4</v>
      </c>
      <c r="I96" s="520"/>
      <c r="J96" s="520"/>
      <c r="K96" s="520"/>
      <c r="L96" s="537"/>
      <c r="M96" s="538">
        <f t="shared" si="62"/>
        <v>9305.1234795429409</v>
      </c>
      <c r="N96" s="538"/>
      <c r="O96" s="538">
        <f t="shared" si="63"/>
        <v>9305.1234795429409</v>
      </c>
      <c r="P96" s="539">
        <f t="shared" si="64"/>
        <v>0</v>
      </c>
      <c r="Q96" s="539">
        <v>0</v>
      </c>
      <c r="R96" s="586"/>
      <c r="S96" s="539">
        <f t="shared" si="65"/>
        <v>1042.9570000000001</v>
      </c>
      <c r="T96" s="539">
        <v>1042.9570000000001</v>
      </c>
      <c r="U96" s="539">
        <v>0</v>
      </c>
      <c r="V96" s="538">
        <f>'[1]PL 3B NTM'!Z55</f>
        <v>1312.8430296377601</v>
      </c>
      <c r="W96" s="553">
        <f t="shared" si="66"/>
        <v>6949.3234499051805</v>
      </c>
      <c r="X96" s="554"/>
    </row>
    <row r="97" spans="1:24" s="494" customFormat="1" ht="16.5">
      <c r="A97" s="511" t="s">
        <v>130</v>
      </c>
      <c r="B97" s="512" t="s">
        <v>131</v>
      </c>
      <c r="C97" s="513">
        <f>SUBTOTAL(3,C98:C108)</f>
        <v>6</v>
      </c>
      <c r="D97" s="513">
        <f>SUBTOTAL(3,D98:D108)</f>
        <v>0</v>
      </c>
      <c r="E97" s="514">
        <f>SUM(E98:E108)/11</f>
        <v>12.818181818181818</v>
      </c>
      <c r="F97" s="515">
        <f t="shared" ref="F97:K97" si="67">SUM(F98:F108)</f>
        <v>14</v>
      </c>
      <c r="G97" s="515">
        <f t="shared" si="67"/>
        <v>0</v>
      </c>
      <c r="H97" s="515">
        <f t="shared" si="67"/>
        <v>0</v>
      </c>
      <c r="I97" s="515">
        <f t="shared" si="67"/>
        <v>0</v>
      </c>
      <c r="J97" s="515">
        <f t="shared" si="67"/>
        <v>11</v>
      </c>
      <c r="K97" s="515">
        <f t="shared" si="67"/>
        <v>3</v>
      </c>
      <c r="L97" s="536"/>
      <c r="M97" s="536">
        <f t="shared" ref="M97:W97" si="68">SUM(M98:M108)</f>
        <v>33567.93217840029</v>
      </c>
      <c r="N97" s="536">
        <f t="shared" si="68"/>
        <v>1000</v>
      </c>
      <c r="O97" s="536">
        <f t="shared" si="68"/>
        <v>32567.93217840029</v>
      </c>
      <c r="P97" s="536">
        <f t="shared" si="68"/>
        <v>18799.297091999997</v>
      </c>
      <c r="Q97" s="536">
        <f t="shared" si="68"/>
        <v>12956</v>
      </c>
      <c r="R97" s="585">
        <f t="shared" si="68"/>
        <v>5843.2970919999998</v>
      </c>
      <c r="S97" s="536">
        <f t="shared" si="68"/>
        <v>6600</v>
      </c>
      <c r="T97" s="536">
        <f t="shared" si="68"/>
        <v>6600</v>
      </c>
      <c r="U97" s="536">
        <f t="shared" si="68"/>
        <v>0</v>
      </c>
      <c r="V97" s="536">
        <f t="shared" si="68"/>
        <v>3610.3183315038395</v>
      </c>
      <c r="W97" s="536">
        <f t="shared" si="68"/>
        <v>3558.3167548964548</v>
      </c>
      <c r="X97" s="557"/>
    </row>
    <row r="98" spans="1:24" s="494" customFormat="1" ht="16.5">
      <c r="A98" s="516">
        <v>1</v>
      </c>
      <c r="B98" s="517" t="s">
        <v>132</v>
      </c>
      <c r="C98" s="518" t="s">
        <v>40</v>
      </c>
      <c r="D98" s="518"/>
      <c r="E98" s="561">
        <v>19</v>
      </c>
      <c r="F98" s="520">
        <f t="shared" ref="F98:F108" si="69">SUM(G98:K98)</f>
        <v>1</v>
      </c>
      <c r="G98" s="520"/>
      <c r="H98" s="520"/>
      <c r="I98" s="520"/>
      <c r="J98" s="520">
        <v>1</v>
      </c>
      <c r="K98" s="520"/>
      <c r="L98" s="537"/>
      <c r="M98" s="538">
        <f t="shared" ref="M98:M108" si="70">N98+O98</f>
        <v>3326.2808698857352</v>
      </c>
      <c r="N98" s="538">
        <v>1000</v>
      </c>
      <c r="O98" s="538">
        <f t="shared" ref="O98:O108" si="71">F98*$L$12</f>
        <v>2326.2808698857352</v>
      </c>
      <c r="P98" s="539">
        <f t="shared" ref="P98:P108" si="72">Q98+R98</f>
        <v>0</v>
      </c>
      <c r="Q98" s="539">
        <v>0</v>
      </c>
      <c r="R98" s="593"/>
      <c r="S98" s="539">
        <f t="shared" ref="S98:S108" si="73">T98+U98</f>
        <v>0</v>
      </c>
      <c r="T98" s="539"/>
      <c r="U98" s="539">
        <v>0</v>
      </c>
      <c r="V98" s="538">
        <f>'[1]PL 3B NTM'!Z13</f>
        <v>328.21075740944002</v>
      </c>
      <c r="W98" s="553">
        <f t="shared" ref="W98:W108" si="74">O98-(P98+S98+V98)</f>
        <v>1998.0701124762952</v>
      </c>
      <c r="X98" s="554">
        <v>2014</v>
      </c>
    </row>
    <row r="99" spans="1:24" s="494" customFormat="1" ht="16.5">
      <c r="A99" s="516">
        <v>2</v>
      </c>
      <c r="B99" s="517" t="s">
        <v>133</v>
      </c>
      <c r="C99" s="518" t="s">
        <v>40</v>
      </c>
      <c r="D99" s="518"/>
      <c r="E99" s="519">
        <v>12</v>
      </c>
      <c r="F99" s="520">
        <f t="shared" si="69"/>
        <v>2</v>
      </c>
      <c r="G99" s="520"/>
      <c r="H99" s="520"/>
      <c r="I99" s="520"/>
      <c r="J99" s="520">
        <v>1</v>
      </c>
      <c r="K99" s="520">
        <v>1</v>
      </c>
      <c r="L99" s="537"/>
      <c r="M99" s="538">
        <f t="shared" si="70"/>
        <v>4652.5617397714705</v>
      </c>
      <c r="N99" s="538"/>
      <c r="O99" s="538">
        <f t="shared" si="71"/>
        <v>4652.5617397714705</v>
      </c>
      <c r="P99" s="539">
        <f t="shared" si="72"/>
        <v>121.22450000000001</v>
      </c>
      <c r="Q99" s="539">
        <v>69</v>
      </c>
      <c r="R99" s="593">
        <v>52.224499999999999</v>
      </c>
      <c r="S99" s="539">
        <f t="shared" si="73"/>
        <v>1758</v>
      </c>
      <c r="T99" s="539">
        <v>1758</v>
      </c>
      <c r="U99" s="539">
        <v>0</v>
      </c>
      <c r="V99" s="538">
        <f>'[1]PL 3B NTM'!Z14</f>
        <v>328.21075740944002</v>
      </c>
      <c r="W99" s="553">
        <f t="shared" si="74"/>
        <v>2445.1264823620304</v>
      </c>
      <c r="X99" s="554">
        <v>2018</v>
      </c>
    </row>
    <row r="100" spans="1:24" s="494" customFormat="1" ht="16.5">
      <c r="A100" s="516">
        <v>3</v>
      </c>
      <c r="B100" s="517" t="s">
        <v>134</v>
      </c>
      <c r="C100" s="518" t="s">
        <v>40</v>
      </c>
      <c r="D100" s="518"/>
      <c r="E100" s="519">
        <v>19</v>
      </c>
      <c r="F100" s="520">
        <f t="shared" si="69"/>
        <v>1</v>
      </c>
      <c r="G100" s="520"/>
      <c r="H100" s="520"/>
      <c r="I100" s="520"/>
      <c r="J100" s="520">
        <v>1</v>
      </c>
      <c r="K100" s="520"/>
      <c r="L100" s="537"/>
      <c r="M100" s="538">
        <f t="shared" si="70"/>
        <v>2326.2808698857352</v>
      </c>
      <c r="N100" s="538"/>
      <c r="O100" s="538">
        <f t="shared" si="71"/>
        <v>2326.2808698857352</v>
      </c>
      <c r="P100" s="539">
        <f t="shared" si="72"/>
        <v>8794.3489799999988</v>
      </c>
      <c r="Q100" s="539">
        <v>6710.57</v>
      </c>
      <c r="R100" s="593">
        <v>2083.77898</v>
      </c>
      <c r="S100" s="539">
        <f t="shared" si="73"/>
        <v>10.444000000000001</v>
      </c>
      <c r="T100" s="539">
        <v>10.444000000000001</v>
      </c>
      <c r="U100" s="539">
        <v>0</v>
      </c>
      <c r="V100" s="538">
        <f>'[1]PL 3B NTM'!Z15</f>
        <v>328.21075740944002</v>
      </c>
      <c r="W100" s="553">
        <f t="shared" si="74"/>
        <v>-6806.7228675237038</v>
      </c>
      <c r="X100" s="554">
        <v>2015</v>
      </c>
    </row>
    <row r="101" spans="1:24" s="494" customFormat="1" ht="16.5">
      <c r="A101" s="516">
        <v>4</v>
      </c>
      <c r="B101" s="517" t="s">
        <v>135</v>
      </c>
      <c r="C101" s="518" t="s">
        <v>40</v>
      </c>
      <c r="D101" s="518"/>
      <c r="E101" s="519">
        <v>13</v>
      </c>
      <c r="F101" s="520">
        <f t="shared" si="69"/>
        <v>2</v>
      </c>
      <c r="G101" s="520"/>
      <c r="H101" s="520"/>
      <c r="I101" s="520"/>
      <c r="J101" s="520">
        <v>1</v>
      </c>
      <c r="K101" s="520">
        <v>1</v>
      </c>
      <c r="L101" s="537"/>
      <c r="M101" s="538">
        <f t="shared" si="70"/>
        <v>4652.5617397714705</v>
      </c>
      <c r="N101" s="538"/>
      <c r="O101" s="538">
        <f t="shared" si="71"/>
        <v>4652.5617397714705</v>
      </c>
      <c r="P101" s="539">
        <f t="shared" si="72"/>
        <v>267.76061199999998</v>
      </c>
      <c r="Q101" s="539">
        <v>58.43</v>
      </c>
      <c r="R101" s="593">
        <v>209.330612</v>
      </c>
      <c r="S101" s="539">
        <f t="shared" si="73"/>
        <v>2320</v>
      </c>
      <c r="T101" s="539">
        <v>2320</v>
      </c>
      <c r="U101" s="539">
        <v>0</v>
      </c>
      <c r="V101" s="538">
        <f>'[1]PL 3B NTM'!Z16</f>
        <v>328.21075740944002</v>
      </c>
      <c r="W101" s="553">
        <f t="shared" si="74"/>
        <v>1736.5903703620306</v>
      </c>
      <c r="X101" s="554"/>
    </row>
    <row r="102" spans="1:24" s="494" customFormat="1" ht="16.5">
      <c r="A102" s="516">
        <v>5</v>
      </c>
      <c r="B102" s="517" t="s">
        <v>136</v>
      </c>
      <c r="C102" s="518" t="s">
        <v>40</v>
      </c>
      <c r="D102" s="518"/>
      <c r="E102" s="519">
        <v>19</v>
      </c>
      <c r="F102" s="520">
        <f t="shared" si="69"/>
        <v>1</v>
      </c>
      <c r="G102" s="520"/>
      <c r="H102" s="520"/>
      <c r="I102" s="520"/>
      <c r="J102" s="520">
        <v>1</v>
      </c>
      <c r="K102" s="520"/>
      <c r="L102" s="537"/>
      <c r="M102" s="538">
        <f t="shared" si="70"/>
        <v>2326.2808698857352</v>
      </c>
      <c r="N102" s="538"/>
      <c r="O102" s="538">
        <f t="shared" si="71"/>
        <v>2326.2808698857352</v>
      </c>
      <c r="P102" s="539">
        <f t="shared" si="72"/>
        <v>9335</v>
      </c>
      <c r="Q102" s="539">
        <v>6000</v>
      </c>
      <c r="R102" s="593">
        <v>3335</v>
      </c>
      <c r="S102" s="539">
        <f t="shared" si="73"/>
        <v>429.55599999999998</v>
      </c>
      <c r="T102" s="539">
        <v>429.55599999999998</v>
      </c>
      <c r="U102" s="539">
        <v>0</v>
      </c>
      <c r="V102" s="538">
        <f>'[1]PL 3B NTM'!Z17</f>
        <v>328.21075740944002</v>
      </c>
      <c r="W102" s="553">
        <f t="shared" si="74"/>
        <v>-7766.485887523706</v>
      </c>
      <c r="X102" s="554">
        <v>2015</v>
      </c>
    </row>
    <row r="103" spans="1:24" s="495" customFormat="1" ht="16.5">
      <c r="A103" s="521">
        <v>6</v>
      </c>
      <c r="B103" s="522" t="s">
        <v>137</v>
      </c>
      <c r="C103" s="523"/>
      <c r="D103" s="523"/>
      <c r="E103" s="526">
        <v>12</v>
      </c>
      <c r="F103" s="525">
        <f t="shared" si="69"/>
        <v>1</v>
      </c>
      <c r="G103" s="525"/>
      <c r="H103" s="525"/>
      <c r="I103" s="525"/>
      <c r="J103" s="525">
        <v>1</v>
      </c>
      <c r="K103" s="525"/>
      <c r="L103" s="540"/>
      <c r="M103" s="541">
        <f t="shared" si="70"/>
        <v>2326.2808698857352</v>
      </c>
      <c r="N103" s="538"/>
      <c r="O103" s="541">
        <f t="shared" si="71"/>
        <v>2326.2808698857352</v>
      </c>
      <c r="P103" s="539">
        <f t="shared" si="72"/>
        <v>62</v>
      </c>
      <c r="Q103" s="542">
        <v>49</v>
      </c>
      <c r="R103" s="593">
        <v>13</v>
      </c>
      <c r="S103" s="542">
        <f t="shared" si="73"/>
        <v>201</v>
      </c>
      <c r="T103" s="542">
        <v>201</v>
      </c>
      <c r="U103" s="542">
        <v>0</v>
      </c>
      <c r="V103" s="541">
        <f>'[1]PL 3B NTM'!Z18</f>
        <v>328.21075740944002</v>
      </c>
      <c r="W103" s="558">
        <f t="shared" si="74"/>
        <v>1735.0701124762952</v>
      </c>
      <c r="X103" s="559"/>
    </row>
    <row r="104" spans="1:24" s="495" customFormat="1" ht="16.5">
      <c r="A104" s="521">
        <v>7</v>
      </c>
      <c r="B104" s="522" t="s">
        <v>138</v>
      </c>
      <c r="C104" s="523"/>
      <c r="D104" s="523"/>
      <c r="E104" s="526">
        <v>8</v>
      </c>
      <c r="F104" s="525">
        <f t="shared" si="69"/>
        <v>1</v>
      </c>
      <c r="G104" s="525"/>
      <c r="H104" s="525"/>
      <c r="I104" s="525"/>
      <c r="J104" s="525">
        <v>1</v>
      </c>
      <c r="K104" s="525"/>
      <c r="L104" s="540"/>
      <c r="M104" s="541">
        <f t="shared" si="70"/>
        <v>2326.2808698857352</v>
      </c>
      <c r="N104" s="538"/>
      <c r="O104" s="541">
        <f t="shared" si="71"/>
        <v>2326.2808698857352</v>
      </c>
      <c r="P104" s="539">
        <f t="shared" si="72"/>
        <v>0</v>
      </c>
      <c r="Q104" s="542">
        <v>0</v>
      </c>
      <c r="R104" s="593"/>
      <c r="S104" s="542">
        <f t="shared" si="73"/>
        <v>1053</v>
      </c>
      <c r="T104" s="542">
        <v>1053</v>
      </c>
      <c r="U104" s="542">
        <v>0</v>
      </c>
      <c r="V104" s="541">
        <f>'[1]PL 3B NTM'!Z19</f>
        <v>328.21075740944002</v>
      </c>
      <c r="W104" s="558">
        <f t="shared" si="74"/>
        <v>945.07011247629521</v>
      </c>
      <c r="X104" s="559"/>
    </row>
    <row r="105" spans="1:24" s="495" customFormat="1" ht="16.5">
      <c r="A105" s="521">
        <v>8</v>
      </c>
      <c r="B105" s="522" t="s">
        <v>139</v>
      </c>
      <c r="C105" s="523" t="s">
        <v>40</v>
      </c>
      <c r="D105" s="523"/>
      <c r="E105" s="526">
        <v>10</v>
      </c>
      <c r="F105" s="525">
        <f t="shared" si="69"/>
        <v>2</v>
      </c>
      <c r="G105" s="525"/>
      <c r="H105" s="525"/>
      <c r="I105" s="525"/>
      <c r="J105" s="525">
        <v>1</v>
      </c>
      <c r="K105" s="525">
        <v>1</v>
      </c>
      <c r="L105" s="540"/>
      <c r="M105" s="541">
        <f t="shared" si="70"/>
        <v>4652.5617397714705</v>
      </c>
      <c r="N105" s="538"/>
      <c r="O105" s="541">
        <f t="shared" si="71"/>
        <v>4652.5617397714705</v>
      </c>
      <c r="P105" s="539">
        <f t="shared" si="72"/>
        <v>0</v>
      </c>
      <c r="Q105" s="542">
        <v>0</v>
      </c>
      <c r="R105" s="593"/>
      <c r="S105" s="542">
        <f t="shared" si="73"/>
        <v>262</v>
      </c>
      <c r="T105" s="542">
        <v>262</v>
      </c>
      <c r="U105" s="542">
        <v>0</v>
      </c>
      <c r="V105" s="541">
        <f>'[1]PL 3B NTM'!Z20</f>
        <v>328.21075740944002</v>
      </c>
      <c r="W105" s="558">
        <f t="shared" si="74"/>
        <v>4062.3509823620307</v>
      </c>
      <c r="X105" s="559">
        <v>2019</v>
      </c>
    </row>
    <row r="106" spans="1:24" s="495" customFormat="1" ht="16.5">
      <c r="A106" s="521">
        <v>9</v>
      </c>
      <c r="B106" s="522" t="s">
        <v>140</v>
      </c>
      <c r="C106" s="523"/>
      <c r="D106" s="523"/>
      <c r="E106" s="526">
        <v>9</v>
      </c>
      <c r="F106" s="525">
        <f t="shared" si="69"/>
        <v>1</v>
      </c>
      <c r="G106" s="525"/>
      <c r="H106" s="525"/>
      <c r="I106" s="525"/>
      <c r="J106" s="525">
        <v>1</v>
      </c>
      <c r="K106" s="525"/>
      <c r="L106" s="540"/>
      <c r="M106" s="541">
        <f t="shared" si="70"/>
        <v>2326.2808698857352</v>
      </c>
      <c r="N106" s="538"/>
      <c r="O106" s="541">
        <f t="shared" si="71"/>
        <v>2326.2808698857352</v>
      </c>
      <c r="P106" s="539">
        <f t="shared" si="72"/>
        <v>218.96299999999999</v>
      </c>
      <c r="Q106" s="542">
        <v>69</v>
      </c>
      <c r="R106" s="593">
        <v>149.96299999999999</v>
      </c>
      <c r="S106" s="542">
        <f t="shared" si="73"/>
        <v>40</v>
      </c>
      <c r="T106" s="542">
        <v>40</v>
      </c>
      <c r="U106" s="542">
        <v>0</v>
      </c>
      <c r="V106" s="541">
        <f>'[1]PL 3B NTM'!Z21</f>
        <v>328.21075740944002</v>
      </c>
      <c r="W106" s="558">
        <f t="shared" si="74"/>
        <v>1739.1071124762952</v>
      </c>
      <c r="X106" s="559"/>
    </row>
    <row r="107" spans="1:24" s="495" customFormat="1" ht="16.5">
      <c r="A107" s="521">
        <v>10</v>
      </c>
      <c r="B107" s="522" t="s">
        <v>141</v>
      </c>
      <c r="C107" s="523"/>
      <c r="D107" s="523"/>
      <c r="E107" s="526">
        <v>9</v>
      </c>
      <c r="F107" s="525">
        <f t="shared" si="69"/>
        <v>1</v>
      </c>
      <c r="G107" s="525"/>
      <c r="H107" s="525"/>
      <c r="I107" s="525"/>
      <c r="J107" s="525">
        <v>1</v>
      </c>
      <c r="K107" s="525"/>
      <c r="L107" s="540"/>
      <c r="M107" s="541">
        <f t="shared" si="70"/>
        <v>2326.2808698857352</v>
      </c>
      <c r="N107" s="538"/>
      <c r="O107" s="541">
        <f t="shared" si="71"/>
        <v>2326.2808698857352</v>
      </c>
      <c r="P107" s="539">
        <f t="shared" si="72"/>
        <v>0</v>
      </c>
      <c r="Q107" s="542">
        <v>0</v>
      </c>
      <c r="R107" s="593"/>
      <c r="S107" s="542">
        <f t="shared" si="73"/>
        <v>263</v>
      </c>
      <c r="T107" s="542">
        <v>263</v>
      </c>
      <c r="U107" s="542">
        <v>0</v>
      </c>
      <c r="V107" s="541">
        <f>'[1]PL 3B NTM'!Z22</f>
        <v>328.21075740944002</v>
      </c>
      <c r="W107" s="558">
        <f t="shared" si="74"/>
        <v>1735.0701124762952</v>
      </c>
      <c r="X107" s="559"/>
    </row>
    <row r="108" spans="1:24" s="495" customFormat="1" ht="16.5">
      <c r="A108" s="521">
        <v>11</v>
      </c>
      <c r="B108" s="522" t="s">
        <v>142</v>
      </c>
      <c r="C108" s="523"/>
      <c r="D108" s="523"/>
      <c r="E108" s="526">
        <v>11</v>
      </c>
      <c r="F108" s="525">
        <f t="shared" si="69"/>
        <v>1</v>
      </c>
      <c r="G108" s="525"/>
      <c r="H108" s="525"/>
      <c r="I108" s="525"/>
      <c r="J108" s="525">
        <v>1</v>
      </c>
      <c r="K108" s="525"/>
      <c r="L108" s="540"/>
      <c r="M108" s="541">
        <f t="shared" si="70"/>
        <v>2326.2808698857352</v>
      </c>
      <c r="N108" s="541"/>
      <c r="O108" s="541">
        <f t="shared" si="71"/>
        <v>2326.2808698857352</v>
      </c>
      <c r="P108" s="539">
        <f t="shared" si="72"/>
        <v>0</v>
      </c>
      <c r="Q108" s="542">
        <v>0</v>
      </c>
      <c r="R108" s="593"/>
      <c r="S108" s="542">
        <f t="shared" si="73"/>
        <v>263</v>
      </c>
      <c r="T108" s="542">
        <v>263</v>
      </c>
      <c r="U108" s="542">
        <v>0</v>
      </c>
      <c r="V108" s="541">
        <f>'[1]PL 3B NTM'!Z23</f>
        <v>328.21075740944002</v>
      </c>
      <c r="W108" s="558">
        <f t="shared" si="74"/>
        <v>1735.0701124762952</v>
      </c>
      <c r="X108" s="559"/>
    </row>
    <row r="109" spans="1:24" s="496" customFormat="1">
      <c r="B109" s="562"/>
      <c r="C109" s="500"/>
      <c r="D109" s="562"/>
      <c r="E109" s="563"/>
      <c r="F109" s="562"/>
      <c r="G109" s="562"/>
      <c r="H109" s="562"/>
      <c r="I109" s="562"/>
      <c r="J109" s="562"/>
      <c r="K109" s="562"/>
      <c r="P109" s="562"/>
      <c r="Q109" s="562"/>
      <c r="R109"/>
      <c r="S109" s="562"/>
      <c r="T109" s="562"/>
      <c r="U109" s="562"/>
      <c r="W109" s="566"/>
      <c r="X109" s="566"/>
    </row>
    <row r="110" spans="1:24" ht="18.75">
      <c r="A110" s="564"/>
      <c r="B110" s="588" t="s">
        <v>143</v>
      </c>
      <c r="C110" s="589"/>
      <c r="D110" s="590"/>
      <c r="E110" s="590"/>
      <c r="F110" s="591"/>
      <c r="G110" s="590"/>
      <c r="H110" s="590"/>
      <c r="I110" s="590"/>
      <c r="J110" s="590"/>
      <c r="K110" s="590"/>
      <c r="L110" s="590"/>
      <c r="M110" s="590"/>
      <c r="N110" s="590"/>
      <c r="O110" s="590"/>
      <c r="P110" s="592"/>
      <c r="Q110" s="594"/>
      <c r="R110" s="491"/>
      <c r="S110" s="564"/>
      <c r="T110" s="564"/>
      <c r="U110" s="564"/>
      <c r="V110" s="565"/>
    </row>
    <row r="111" spans="1:24" ht="18.75">
      <c r="A111" s="564"/>
      <c r="B111" s="697" t="s">
        <v>144</v>
      </c>
      <c r="C111" s="697"/>
      <c r="D111" s="697"/>
      <c r="E111" s="697"/>
      <c r="F111" s="697"/>
      <c r="G111" s="697"/>
      <c r="H111" s="697"/>
      <c r="I111" s="697"/>
      <c r="J111" s="697"/>
      <c r="K111" s="697"/>
      <c r="L111" s="697"/>
      <c r="M111" s="697"/>
      <c r="N111" s="697"/>
      <c r="O111" s="697"/>
      <c r="P111" s="697"/>
      <c r="Q111" s="697"/>
      <c r="R111" s="697"/>
      <c r="S111" s="697"/>
      <c r="T111" s="697"/>
      <c r="U111" s="697"/>
      <c r="V111" s="697"/>
      <c r="W111" s="697"/>
      <c r="X111" s="697"/>
    </row>
    <row r="112" spans="1:24" ht="38.450000000000003" customHeight="1">
      <c r="A112" s="564"/>
      <c r="B112" s="722" t="s">
        <v>159</v>
      </c>
      <c r="C112" s="722"/>
      <c r="D112" s="722"/>
      <c r="E112" s="722"/>
      <c r="F112" s="722"/>
      <c r="G112" s="722"/>
      <c r="H112" s="722"/>
      <c r="I112" s="722"/>
      <c r="J112" s="722"/>
      <c r="K112" s="722"/>
      <c r="L112" s="722"/>
      <c r="M112" s="722"/>
      <c r="N112" s="722"/>
      <c r="O112" s="722"/>
      <c r="P112" s="722"/>
      <c r="Q112" s="722"/>
      <c r="R112" s="722"/>
      <c r="S112" s="722"/>
      <c r="T112" s="722"/>
      <c r="U112" s="722"/>
      <c r="V112" s="722"/>
      <c r="W112" s="722"/>
      <c r="X112" s="722"/>
    </row>
    <row r="113" spans="1:24" ht="18.75">
      <c r="A113" s="564"/>
      <c r="B113" s="697" t="s">
        <v>160</v>
      </c>
      <c r="C113" s="697"/>
      <c r="D113" s="697"/>
      <c r="E113" s="697"/>
      <c r="F113" s="697"/>
      <c r="G113" s="697"/>
      <c r="H113" s="697"/>
      <c r="I113" s="697"/>
      <c r="J113" s="697"/>
      <c r="K113" s="697"/>
      <c r="L113" s="697"/>
      <c r="M113" s="697"/>
      <c r="N113" s="697"/>
      <c r="O113" s="697"/>
      <c r="P113" s="697"/>
      <c r="Q113" s="697"/>
      <c r="R113" s="697"/>
      <c r="S113" s="697"/>
      <c r="T113" s="697"/>
      <c r="U113" s="697"/>
      <c r="V113" s="697"/>
      <c r="W113" s="697"/>
      <c r="X113" s="697"/>
    </row>
    <row r="114" spans="1:24" ht="18" customHeight="1">
      <c r="A114" s="564"/>
      <c r="B114" s="721" t="s">
        <v>146</v>
      </c>
      <c r="C114" s="722"/>
      <c r="D114" s="722"/>
      <c r="E114" s="722"/>
      <c r="F114" s="722"/>
      <c r="G114" s="722"/>
      <c r="H114" s="722"/>
      <c r="I114" s="722"/>
      <c r="J114" s="722"/>
      <c r="K114" s="722"/>
      <c r="L114" s="722"/>
      <c r="M114" s="722"/>
      <c r="N114" s="722"/>
      <c r="O114" s="722"/>
      <c r="P114" s="722"/>
      <c r="Q114" s="722"/>
      <c r="R114" s="722"/>
      <c r="S114" s="722"/>
      <c r="T114" s="722"/>
      <c r="U114" s="722"/>
      <c r="V114" s="722"/>
      <c r="W114" s="722"/>
      <c r="X114" s="722"/>
    </row>
    <row r="115" spans="1:24" ht="18.75">
      <c r="A115" s="564"/>
      <c r="B115" s="700" t="s">
        <v>147</v>
      </c>
      <c r="C115" s="701"/>
      <c r="D115" s="701"/>
      <c r="E115" s="701"/>
      <c r="F115" s="701"/>
      <c r="G115" s="701"/>
      <c r="H115" s="701"/>
      <c r="I115" s="701"/>
      <c r="J115" s="701"/>
      <c r="K115" s="701"/>
      <c r="L115" s="701"/>
      <c r="M115" s="701"/>
      <c r="N115" s="701"/>
      <c r="O115" s="701"/>
      <c r="P115" s="701"/>
      <c r="Q115" s="701"/>
      <c r="R115" s="701"/>
      <c r="S115" s="701"/>
      <c r="T115" s="701"/>
      <c r="U115" s="701"/>
      <c r="V115" s="701"/>
      <c r="W115" s="701"/>
      <c r="X115" s="701"/>
    </row>
    <row r="116" spans="1:24" s="497" customFormat="1">
      <c r="A116" s="564"/>
      <c r="B116" s="564"/>
      <c r="C116" s="499"/>
      <c r="D116" s="564"/>
      <c r="E116" s="564"/>
      <c r="F116" s="564"/>
      <c r="G116" s="564"/>
      <c r="H116" s="564"/>
      <c r="I116" s="564"/>
      <c r="J116" s="564"/>
      <c r="K116" s="564"/>
      <c r="L116" s="564"/>
      <c r="M116" s="564"/>
      <c r="N116" s="564"/>
      <c r="O116" s="564"/>
      <c r="P116" s="564"/>
      <c r="Q116" s="564"/>
      <c r="R116" s="564"/>
      <c r="S116" s="564"/>
      <c r="T116" s="564"/>
      <c r="U116" s="564"/>
      <c r="V116" s="564"/>
      <c r="W116" s="567"/>
      <c r="X116" s="567"/>
    </row>
    <row r="117" spans="1:24" s="497" customFormat="1">
      <c r="A117" s="498"/>
      <c r="C117" s="499"/>
      <c r="E117" s="500"/>
      <c r="F117" s="716"/>
      <c r="G117" s="716"/>
      <c r="L117" s="498"/>
      <c r="M117" s="498"/>
      <c r="N117" s="498"/>
      <c r="O117" s="498"/>
      <c r="V117" s="498"/>
      <c r="W117" s="567"/>
      <c r="X117" s="567"/>
    </row>
    <row r="118" spans="1:24" s="497" customFormat="1">
      <c r="A118" s="498"/>
      <c r="C118" s="499"/>
      <c r="E118" s="500"/>
      <c r="F118" s="716"/>
      <c r="G118" s="716"/>
      <c r="L118" s="498"/>
      <c r="M118" s="498"/>
      <c r="N118" s="498"/>
      <c r="O118" s="498"/>
      <c r="V118" s="498"/>
      <c r="W118" s="567"/>
      <c r="X118" s="567"/>
    </row>
    <row r="119" spans="1:24" s="497" customFormat="1">
      <c r="A119" s="498"/>
      <c r="C119" s="499"/>
      <c r="E119" s="500"/>
      <c r="F119" s="716"/>
      <c r="G119" s="716"/>
      <c r="L119" s="498"/>
      <c r="M119" s="498"/>
      <c r="N119" s="498"/>
      <c r="O119" s="498"/>
      <c r="V119" s="498"/>
      <c r="W119" s="567"/>
      <c r="X119" s="567"/>
    </row>
    <row r="120" spans="1:24" s="497" customFormat="1">
      <c r="A120" s="498"/>
      <c r="C120" s="499"/>
      <c r="E120" s="500"/>
      <c r="F120" s="716"/>
      <c r="G120" s="716"/>
      <c r="L120" s="498"/>
      <c r="M120" s="498"/>
      <c r="N120" s="498"/>
      <c r="O120" s="498"/>
      <c r="V120" s="498"/>
      <c r="W120" s="567"/>
      <c r="X120" s="567"/>
    </row>
  </sheetData>
  <mergeCells count="43">
    <mergeCell ref="A1:X1"/>
    <mergeCell ref="A2:X2"/>
    <mergeCell ref="A3:X3"/>
    <mergeCell ref="A4:X4"/>
    <mergeCell ref="M5:V5"/>
    <mergeCell ref="B111:X111"/>
    <mergeCell ref="B112:X112"/>
    <mergeCell ref="H9:H10"/>
    <mergeCell ref="I8:I10"/>
    <mergeCell ref="J8:J10"/>
    <mergeCell ref="K8:K10"/>
    <mergeCell ref="L6:L10"/>
    <mergeCell ref="M6:M10"/>
    <mergeCell ref="N6:N10"/>
    <mergeCell ref="O6:O10"/>
    <mergeCell ref="P9:P10"/>
    <mergeCell ref="Q9:Q10"/>
    <mergeCell ref="R9:R10"/>
    <mergeCell ref="F119:G119"/>
    <mergeCell ref="F120:G120"/>
    <mergeCell ref="A6:A10"/>
    <mergeCell ref="B6:B10"/>
    <mergeCell ref="C6:C10"/>
    <mergeCell ref="D6:D10"/>
    <mergeCell ref="E6:E10"/>
    <mergeCell ref="F6:F10"/>
    <mergeCell ref="G9:G10"/>
    <mergeCell ref="B113:X113"/>
    <mergeCell ref="B114:X114"/>
    <mergeCell ref="B115:X115"/>
    <mergeCell ref="F117:G117"/>
    <mergeCell ref="F118:G118"/>
    <mergeCell ref="G8:H8"/>
    <mergeCell ref="P8:R8"/>
    <mergeCell ref="X6:X10"/>
    <mergeCell ref="G6:K7"/>
    <mergeCell ref="P6:W7"/>
    <mergeCell ref="S9:S10"/>
    <mergeCell ref="T9:T10"/>
    <mergeCell ref="U9:U10"/>
    <mergeCell ref="V8:V10"/>
    <mergeCell ref="W8:W10"/>
    <mergeCell ref="S8:U8"/>
  </mergeCells>
  <pageMargins left="0.7" right="0.7" top="0.75" bottom="0.75" header="0.3" footer="0.3"/>
  <pageSetup paperSize="9" scale="70" orientation="landscape"/>
  <headerFooter alignWithMargins="0">
    <oddFooter>&amp;R&amp;P/&amp;N</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GX282"/>
  <sheetViews>
    <sheetView showZeros="0" zoomScale="80" zoomScaleNormal="80" workbookViewId="0">
      <pane xSplit="3" ySplit="9" topLeftCell="D219" activePane="bottomRight" state="frozen"/>
      <selection pane="topRight"/>
      <selection pane="bottomLeft"/>
      <selection pane="bottomRight" activeCell="GL220" sqref="GL220"/>
    </sheetView>
  </sheetViews>
  <sheetFormatPr defaultColWidth="9" defaultRowHeight="12.75" outlineLevelRow="1" outlineLevelCol="3"/>
  <cols>
    <col min="1" max="1" width="4" style="16" customWidth="1"/>
    <col min="2" max="2" width="25.75" style="17" customWidth="1"/>
    <col min="3" max="3" width="0.875" style="16" hidden="1" customWidth="1" outlineLevel="1"/>
    <col min="4" max="4" width="7.75" style="17" customWidth="1" collapsed="1"/>
    <col min="5" max="5" width="6.25" style="17" customWidth="1"/>
    <col min="6" max="6" width="6.875" style="17" customWidth="1"/>
    <col min="7" max="7" width="7" style="18" hidden="1" customWidth="1" outlineLevel="1"/>
    <col min="8" max="8" width="9.5" style="18" hidden="1" customWidth="1" outlineLevel="1"/>
    <col min="9" max="9" width="8.75" style="17" hidden="1" customWidth="1" outlineLevel="1"/>
    <col min="10" max="10" width="7.5" style="17" hidden="1" customWidth="1" outlineLevel="1"/>
    <col min="11" max="14" width="6.5" style="17" hidden="1" customWidth="1" outlineLevel="1"/>
    <col min="15" max="15" width="5.875" style="17" customWidth="1" collapsed="1"/>
    <col min="16" max="17" width="6.5" style="17" customWidth="1"/>
    <col min="18" max="18" width="7" style="18" hidden="1" customWidth="1" outlineLevel="1"/>
    <col min="19" max="19" width="9.5" style="18" hidden="1" customWidth="1" outlineLevel="1"/>
    <col min="20" max="20" width="8.75" style="17" hidden="1" customWidth="1" outlineLevel="1"/>
    <col min="21" max="21" width="7.5" style="17" hidden="1" customWidth="1" outlineLevel="1"/>
    <col min="22" max="22" width="6.875" style="17" hidden="1" customWidth="1" outlineLevel="1"/>
    <col min="23" max="23" width="6.5" style="17" hidden="1" customWidth="1" outlineLevel="1" collapsed="1"/>
    <col min="24" max="25" width="6.5" style="17" hidden="1" customWidth="1" outlineLevel="1"/>
    <col min="26" max="26" width="7" style="18" hidden="1" customWidth="1" outlineLevel="2"/>
    <col min="27" max="27" width="9.5" style="18" hidden="1" customWidth="1" outlineLevel="2"/>
    <col min="28" max="28" width="8.75" style="17" hidden="1" customWidth="1" outlineLevel="2"/>
    <col min="29" max="29" width="7.5" style="17" hidden="1" customWidth="1" outlineLevel="2"/>
    <col min="30" max="30" width="6.875" style="17" hidden="1" customWidth="1" outlineLevel="2"/>
    <col min="31" max="33" width="6.5" style="17" hidden="1" customWidth="1" outlineLevel="1"/>
    <col min="34" max="34" width="7" style="18" hidden="1" customWidth="1" outlineLevel="1"/>
    <col min="35" max="35" width="9.5" style="18" hidden="1" customWidth="1" outlineLevel="1"/>
    <col min="36" max="36" width="8.75" style="17" hidden="1" customWidth="1" outlineLevel="1"/>
    <col min="37" max="37" width="7.5" style="17" hidden="1" customWidth="1" outlineLevel="1"/>
    <col min="38" max="38" width="6.875" style="17" hidden="1" customWidth="1" outlineLevel="1"/>
    <col min="39" max="39" width="6.125" style="17" customWidth="1" collapsed="1"/>
    <col min="40" max="41" width="6.5" style="17" customWidth="1"/>
    <col min="42" max="42" width="7" style="18" hidden="1" customWidth="1" outlineLevel="1"/>
    <col min="43" max="43" width="9.5" style="18" hidden="1" customWidth="1" outlineLevel="1"/>
    <col min="44" max="44" width="8.75" style="17" hidden="1" customWidth="1" outlineLevel="1"/>
    <col min="45" max="45" width="7.5" style="17" hidden="1" customWidth="1" outlineLevel="1"/>
    <col min="46" max="46" width="6.875" style="17" hidden="1" customWidth="1" outlineLevel="1"/>
    <col min="47" max="47" width="6.125" style="17" customWidth="1" collapsed="1"/>
    <col min="48" max="49" width="6.5" style="17" customWidth="1"/>
    <col min="50" max="50" width="7" style="18" hidden="1" customWidth="1" outlineLevel="1"/>
    <col min="51" max="51" width="9.5" style="18" hidden="1" customWidth="1" outlineLevel="1"/>
    <col min="52" max="52" width="8.75" style="17" hidden="1" customWidth="1" outlineLevel="1"/>
    <col min="53" max="53" width="7.5" style="17" hidden="1" customWidth="1" outlineLevel="1"/>
    <col min="54" max="54" width="6.5" style="17" hidden="1" customWidth="1" outlineLevel="1"/>
    <col min="55" max="55" width="6.625" style="17" customWidth="1" collapsed="1"/>
    <col min="56" max="56" width="7.25" style="17" customWidth="1"/>
    <col min="57" max="57" width="6.5" style="17" customWidth="1"/>
    <col min="58" max="58" width="7" style="18" hidden="1" customWidth="1" outlineLevel="1"/>
    <col min="59" max="59" width="9.5" style="18" hidden="1" customWidth="1" outlineLevel="1"/>
    <col min="60" max="60" width="8.75" style="17" hidden="1" customWidth="1" outlineLevel="1"/>
    <col min="61" max="61" width="7.5" style="17" hidden="1" customWidth="1" outlineLevel="1"/>
    <col min="62" max="62" width="6.5" style="17" hidden="1" customWidth="1" outlineLevel="1"/>
    <col min="63" max="63" width="6.5" style="17" customWidth="1" collapsed="1"/>
    <col min="64" max="65" width="6.5" style="17" customWidth="1"/>
    <col min="66" max="66" width="7" style="18" hidden="1" customWidth="1" outlineLevel="1"/>
    <col min="67" max="67" width="9.5" style="18" hidden="1" customWidth="1" outlineLevel="1"/>
    <col min="68" max="68" width="8.75" style="17" hidden="1" customWidth="1" outlineLevel="1"/>
    <col min="69" max="69" width="7.5" style="17" hidden="1" customWidth="1" outlineLevel="1"/>
    <col min="70" max="70" width="6.5" style="17" hidden="1" customWidth="1" outlineLevel="1"/>
    <col min="71" max="71" width="5.75" style="19" customWidth="1" collapsed="1"/>
    <col min="72" max="72" width="6.125" style="19" hidden="1" customWidth="1" outlineLevel="1"/>
    <col min="73" max="74" width="9" style="11" hidden="1" customWidth="1" outlineLevel="2"/>
    <col min="75" max="75" width="10" style="11" hidden="1" customWidth="1" outlineLevel="2"/>
    <col min="76" max="77" width="9.875" style="11" hidden="1" customWidth="1" outlineLevel="2"/>
    <col min="78" max="79" width="9" style="11" hidden="1" customWidth="1" outlineLevel="2"/>
    <col min="80" max="92" width="9" style="17" hidden="1" customWidth="1" outlineLevel="2"/>
    <col min="93" max="93" width="9" style="17" hidden="1" customWidth="1" outlineLevel="2" collapsed="1"/>
    <col min="94" max="96" width="9" style="17" hidden="1" customWidth="1" outlineLevel="2"/>
    <col min="97" max="104" width="9" style="17" hidden="1" customWidth="1" outlineLevel="3"/>
    <col min="105" max="112" width="9" style="17" hidden="1" customWidth="1" outlineLevel="2"/>
    <col min="113" max="113" width="4" style="17" hidden="1" customWidth="1" outlineLevel="1"/>
    <col min="114" max="114" width="7.125" style="17" hidden="1" customWidth="1" outlineLevel="2"/>
    <col min="115" max="115" width="7.25" style="17" hidden="1" customWidth="1" outlineLevel="2"/>
    <col min="116" max="121" width="9" style="17" hidden="1" customWidth="1" outlineLevel="2"/>
    <col min="122" max="122" width="6.875" style="17" hidden="1" customWidth="1" outlineLevel="2"/>
    <col min="123" max="123" width="7.125" style="17" hidden="1" customWidth="1" outlineLevel="2"/>
    <col min="124" max="124" width="6.25" style="17" hidden="1" customWidth="1" outlineLevel="2"/>
    <col min="125" max="148" width="9" style="17" hidden="1" customWidth="1" outlineLevel="2"/>
    <col min="149" max="149" width="6.75" style="17" hidden="1" customWidth="1" outlineLevel="2"/>
    <col min="150" max="150" width="6.375" style="17" hidden="1" customWidth="1" outlineLevel="2"/>
    <col min="151" max="156" width="9" style="17" hidden="1" customWidth="1" outlineLevel="2"/>
    <col min="157" max="157" width="6.75" style="17" hidden="1" customWidth="1" outlineLevel="2"/>
    <col min="158" max="158" width="7.875" style="17" hidden="1" customWidth="1" outlineLevel="2"/>
    <col min="159" max="159" width="6.75" style="17" hidden="1" customWidth="1" outlineLevel="2"/>
    <col min="160" max="164" width="9" style="17" hidden="1" customWidth="1" outlineLevel="2"/>
    <col min="165" max="165" width="6.875" style="17" hidden="1" customWidth="1" outlineLevel="2"/>
    <col min="166" max="166" width="7.75" style="17" hidden="1" customWidth="1" outlineLevel="2"/>
    <col min="167" max="167" width="7.375" style="17" hidden="1" customWidth="1" outlineLevel="2"/>
    <col min="168" max="172" width="9" style="17" hidden="1" customWidth="1" outlineLevel="2"/>
    <col min="173" max="173" width="6.875" style="17" hidden="1" customWidth="1" outlineLevel="2"/>
    <col min="174" max="174" width="7.125" style="17" hidden="1" customWidth="1" outlineLevel="2"/>
    <col min="175" max="175" width="6.625" style="17" hidden="1" customWidth="1" outlineLevel="2"/>
    <col min="176" max="179" width="9" style="17" hidden="1" customWidth="1" outlineLevel="1"/>
    <col min="180" max="182" width="9" style="17" hidden="1" customWidth="1" outlineLevel="2"/>
    <col min="183" max="183" width="9" style="17" hidden="1" customWidth="1" outlineLevel="2" collapsed="1"/>
    <col min="184" max="187" width="9" style="17" hidden="1" customWidth="1" outlineLevel="2"/>
    <col min="188" max="188" width="9" style="17" hidden="1" customWidth="1" outlineLevel="2" collapsed="1"/>
    <col min="189" max="191" width="9" style="17" hidden="1" customWidth="1" outlineLevel="2"/>
    <col min="192" max="193" width="9" style="17" hidden="1" customWidth="1" outlineLevel="1"/>
    <col min="194" max="194" width="9" style="17" customWidth="1" collapsed="1"/>
    <col min="195" max="16384" width="9" style="17"/>
  </cols>
  <sheetData>
    <row r="1" spans="1:206" s="10" customFormat="1" ht="15.75">
      <c r="A1" s="779" t="s">
        <v>3010</v>
      </c>
      <c r="B1" s="779"/>
      <c r="C1" s="20"/>
      <c r="D1" s="21"/>
      <c r="E1" s="21"/>
      <c r="F1" s="22"/>
      <c r="G1" s="23">
        <f>G19/E19</f>
        <v>5.5306640640782993E-2</v>
      </c>
      <c r="H1" s="24"/>
      <c r="I1" s="22">
        <f>E19-54000</f>
        <v>400665.1127</v>
      </c>
      <c r="J1" s="21">
        <f>G19/I1</f>
        <v>6.2760642748619325E-2</v>
      </c>
      <c r="K1" s="21"/>
      <c r="L1" s="21"/>
      <c r="M1" s="21"/>
      <c r="N1" s="21"/>
      <c r="O1" s="22"/>
      <c r="P1" s="22"/>
      <c r="Q1" s="22"/>
      <c r="R1" s="59">
        <f>R19/P19</f>
        <v>5.1873198847262249E-2</v>
      </c>
      <c r="S1" s="24">
        <f>O123+O89</f>
        <v>9400</v>
      </c>
      <c r="T1" s="21">
        <f>60300+9100+69400+66630</f>
        <v>205430</v>
      </c>
      <c r="U1" s="21"/>
      <c r="V1" s="21"/>
      <c r="W1" s="60">
        <f>W14+AE14</f>
        <v>213520</v>
      </c>
      <c r="X1" s="22"/>
      <c r="Y1" s="22"/>
      <c r="Z1" s="59">
        <f>Z19/X19</f>
        <v>5.7651245551601421E-2</v>
      </c>
      <c r="AA1" s="24"/>
      <c r="AB1" s="21">
        <f>60300+9100+69400+66630</f>
        <v>205430</v>
      </c>
      <c r="AC1" s="21"/>
      <c r="AD1" s="21"/>
      <c r="AE1" s="22">
        <f>Y25+AG25</f>
        <v>23944</v>
      </c>
      <c r="AF1" s="21"/>
      <c r="AG1" s="21"/>
      <c r="AH1" s="24"/>
      <c r="AI1" s="24"/>
      <c r="AJ1" s="21"/>
      <c r="AK1" s="21"/>
      <c r="AL1" s="21"/>
      <c r="AM1" s="21"/>
      <c r="AN1" s="21"/>
      <c r="AO1" s="21"/>
      <c r="AP1" s="24"/>
      <c r="AQ1" s="24"/>
      <c r="AR1" s="21"/>
      <c r="AS1" s="21"/>
      <c r="AT1" s="21"/>
      <c r="AU1" s="21"/>
      <c r="AV1" s="21"/>
      <c r="AW1" s="21"/>
      <c r="AX1" s="24">
        <f>144600</f>
        <v>144600</v>
      </c>
      <c r="AY1" s="24">
        <v>18490</v>
      </c>
      <c r="AZ1" s="21">
        <v>159993</v>
      </c>
      <c r="BA1" s="21">
        <v>191196</v>
      </c>
      <c r="BB1" s="21"/>
      <c r="BC1" s="21"/>
      <c r="BD1" s="22"/>
      <c r="BE1" s="21"/>
      <c r="BF1" s="24"/>
      <c r="BG1" s="24"/>
      <c r="BH1" s="21"/>
      <c r="BI1" s="22"/>
      <c r="BJ1" s="21"/>
      <c r="BK1" s="22"/>
      <c r="BL1" s="60"/>
      <c r="BM1" s="21"/>
      <c r="BN1" s="24"/>
      <c r="BO1" s="24"/>
      <c r="BP1" s="21"/>
      <c r="BQ1" s="21"/>
      <c r="BR1" s="21"/>
      <c r="BS1" s="61"/>
      <c r="BT1" s="6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row>
    <row r="2" spans="1:206" s="10" customFormat="1" ht="42" customHeight="1">
      <c r="A2" s="798" t="s">
        <v>3011</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798"/>
      <c r="AQ2" s="798"/>
      <c r="AR2" s="798"/>
      <c r="AS2" s="798"/>
      <c r="AT2" s="798"/>
      <c r="AU2" s="798"/>
      <c r="AV2" s="798"/>
      <c r="AW2" s="798"/>
      <c r="AX2" s="798"/>
      <c r="AY2" s="798"/>
      <c r="AZ2" s="798"/>
      <c r="BA2" s="798"/>
      <c r="BB2" s="798"/>
      <c r="BC2" s="798"/>
      <c r="BD2" s="798"/>
      <c r="BE2" s="798"/>
      <c r="BF2" s="798"/>
      <c r="BG2" s="798"/>
      <c r="BH2" s="798"/>
      <c r="BI2" s="798"/>
      <c r="BJ2" s="798"/>
      <c r="BK2" s="798"/>
      <c r="BL2" s="798"/>
      <c r="BM2" s="798"/>
      <c r="BN2" s="798"/>
      <c r="BO2" s="798"/>
      <c r="BP2" s="798"/>
      <c r="BQ2" s="798"/>
      <c r="BR2" s="798"/>
      <c r="BS2" s="798"/>
      <c r="BT2" s="62"/>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row>
    <row r="3" spans="1:206" s="10" customFormat="1" ht="18" customHeight="1">
      <c r="A3" s="712" t="s">
        <v>2</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62"/>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row>
    <row r="4" spans="1:206" s="10" customFormat="1" ht="15.75">
      <c r="A4" s="20"/>
      <c r="B4" s="21"/>
      <c r="C4" s="20"/>
      <c r="D4" s="21"/>
      <c r="E4" s="21"/>
      <c r="F4" s="21"/>
      <c r="G4" s="24"/>
      <c r="H4" s="24"/>
      <c r="I4" s="21"/>
      <c r="J4" s="52"/>
      <c r="K4" s="21"/>
      <c r="L4" s="21"/>
      <c r="M4" s="21"/>
      <c r="N4" s="21"/>
      <c r="O4" s="21"/>
      <c r="P4" s="21"/>
      <c r="Q4" s="21"/>
      <c r="R4" s="24"/>
      <c r="S4" s="24"/>
      <c r="T4" s="21"/>
      <c r="U4" s="52"/>
      <c r="V4" s="21"/>
      <c r="W4" s="21"/>
      <c r="X4" s="21"/>
      <c r="Y4" s="21"/>
      <c r="Z4" s="24"/>
      <c r="AA4" s="24"/>
      <c r="AB4" s="21"/>
      <c r="AC4" s="52"/>
      <c r="AD4" s="21"/>
      <c r="AE4" s="21"/>
      <c r="AF4" s="21"/>
      <c r="AG4" s="21"/>
      <c r="AH4" s="24"/>
      <c r="AI4" s="24"/>
      <c r="AJ4" s="21"/>
      <c r="AK4" s="52"/>
      <c r="AL4" s="21"/>
      <c r="AM4" s="21"/>
      <c r="AN4" s="21"/>
      <c r="AO4" s="21"/>
      <c r="AP4" s="24"/>
      <c r="AQ4" s="24"/>
      <c r="AR4" s="21"/>
      <c r="AS4" s="52"/>
      <c r="AT4" s="21"/>
      <c r="AU4" s="21"/>
      <c r="AV4" s="21"/>
      <c r="AW4" s="21"/>
      <c r="AX4" s="24"/>
      <c r="AY4" s="24"/>
      <c r="AZ4" s="21"/>
      <c r="BA4" s="52"/>
      <c r="BB4" s="21"/>
      <c r="BC4" s="21"/>
      <c r="BD4" s="21"/>
      <c r="BE4" s="21"/>
      <c r="BF4" s="24"/>
      <c r="BG4" s="24"/>
      <c r="BH4" s="21"/>
      <c r="BI4" s="52"/>
      <c r="BJ4" s="21"/>
      <c r="BK4" s="21"/>
      <c r="BL4" s="21"/>
      <c r="BM4" s="21"/>
      <c r="BN4" s="24"/>
      <c r="BO4" s="24"/>
      <c r="BP4" s="21"/>
      <c r="BQ4" s="52"/>
      <c r="BR4" s="21"/>
      <c r="BS4" s="63" t="s">
        <v>3002</v>
      </c>
      <c r="BT4" s="64"/>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row>
    <row r="5" spans="1:206" ht="22.5" customHeight="1">
      <c r="A5" s="767" t="s">
        <v>4</v>
      </c>
      <c r="B5" s="767" t="s">
        <v>2845</v>
      </c>
      <c r="C5" s="767" t="s">
        <v>2846</v>
      </c>
      <c r="D5" s="782" t="s">
        <v>2847</v>
      </c>
      <c r="E5" s="783"/>
      <c r="F5" s="783"/>
      <c r="G5" s="783"/>
      <c r="H5" s="783"/>
      <c r="I5" s="783"/>
      <c r="J5" s="783"/>
      <c r="K5" s="784"/>
      <c r="L5" s="26"/>
      <c r="M5" s="26"/>
      <c r="N5" s="26"/>
      <c r="O5" s="777" t="s">
        <v>10</v>
      </c>
      <c r="P5" s="777"/>
      <c r="Q5" s="777"/>
      <c r="R5" s="777"/>
      <c r="S5" s="777"/>
      <c r="T5" s="777"/>
      <c r="U5" s="777"/>
      <c r="V5" s="777"/>
      <c r="W5" s="777"/>
      <c r="X5" s="777"/>
      <c r="Y5" s="777"/>
      <c r="Z5" s="777"/>
      <c r="AA5" s="777"/>
      <c r="AB5" s="777"/>
      <c r="AC5" s="777"/>
      <c r="AD5" s="777"/>
      <c r="AE5" s="777"/>
      <c r="AF5" s="777"/>
      <c r="AG5" s="777"/>
      <c r="AH5" s="777"/>
      <c r="AI5" s="777"/>
      <c r="AJ5" s="777"/>
      <c r="AK5" s="777"/>
      <c r="AL5" s="777"/>
      <c r="AM5" s="777"/>
      <c r="AN5" s="777"/>
      <c r="AO5" s="777"/>
      <c r="AP5" s="777"/>
      <c r="AQ5" s="777"/>
      <c r="AR5" s="777"/>
      <c r="AS5" s="777"/>
      <c r="AT5" s="777"/>
      <c r="AU5" s="777"/>
      <c r="AV5" s="777"/>
      <c r="AW5" s="777"/>
      <c r="AX5" s="777"/>
      <c r="AY5" s="777"/>
      <c r="AZ5" s="777"/>
      <c r="BA5" s="777"/>
      <c r="BB5" s="777"/>
      <c r="BC5" s="777"/>
      <c r="BD5" s="777"/>
      <c r="BE5" s="777"/>
      <c r="BF5" s="777"/>
      <c r="BG5" s="777"/>
      <c r="BH5" s="777"/>
      <c r="BI5" s="777"/>
      <c r="BJ5" s="777"/>
      <c r="BK5" s="777"/>
      <c r="BL5" s="777"/>
      <c r="BM5" s="777"/>
      <c r="BN5" s="777"/>
      <c r="BO5" s="777"/>
      <c r="BP5" s="777"/>
      <c r="BQ5" s="777"/>
      <c r="BR5" s="777"/>
      <c r="BS5" s="767" t="s">
        <v>13</v>
      </c>
      <c r="BT5" s="65"/>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row>
    <row r="6" spans="1:206" ht="25.5" customHeight="1">
      <c r="A6" s="767"/>
      <c r="B6" s="767"/>
      <c r="C6" s="767"/>
      <c r="D6" s="785"/>
      <c r="E6" s="786"/>
      <c r="F6" s="786"/>
      <c r="G6" s="786"/>
      <c r="H6" s="786"/>
      <c r="I6" s="786"/>
      <c r="J6" s="786"/>
      <c r="K6" s="787"/>
      <c r="L6" s="54"/>
      <c r="M6" s="54"/>
      <c r="N6" s="54"/>
      <c r="O6" s="767" t="s">
        <v>2848</v>
      </c>
      <c r="P6" s="767"/>
      <c r="Q6" s="767"/>
      <c r="R6" s="767"/>
      <c r="S6" s="767"/>
      <c r="T6" s="783"/>
      <c r="U6" s="767"/>
      <c r="V6" s="767"/>
      <c r="W6" s="767" t="s">
        <v>2849</v>
      </c>
      <c r="X6" s="767"/>
      <c r="Y6" s="767"/>
      <c r="Z6" s="767"/>
      <c r="AA6" s="767"/>
      <c r="AB6" s="783"/>
      <c r="AC6" s="767"/>
      <c r="AD6" s="767"/>
      <c r="AE6" s="767" t="s">
        <v>2850</v>
      </c>
      <c r="AF6" s="767"/>
      <c r="AG6" s="767"/>
      <c r="AH6" s="767"/>
      <c r="AI6" s="767"/>
      <c r="AJ6" s="767"/>
      <c r="AK6" s="767"/>
      <c r="AL6" s="767"/>
      <c r="AM6" s="767" t="s">
        <v>2851</v>
      </c>
      <c r="AN6" s="767"/>
      <c r="AO6" s="767"/>
      <c r="AP6" s="767"/>
      <c r="AQ6" s="767"/>
      <c r="AR6" s="783"/>
      <c r="AS6" s="767"/>
      <c r="AT6" s="767"/>
      <c r="AU6" s="767" t="s">
        <v>2852</v>
      </c>
      <c r="AV6" s="767"/>
      <c r="AW6" s="767"/>
      <c r="AX6" s="767"/>
      <c r="AY6" s="767"/>
      <c r="AZ6" s="783"/>
      <c r="BA6" s="767"/>
      <c r="BB6" s="767"/>
      <c r="BC6" s="767" t="s">
        <v>2853</v>
      </c>
      <c r="BD6" s="767"/>
      <c r="BE6" s="767"/>
      <c r="BF6" s="767"/>
      <c r="BG6" s="767"/>
      <c r="BH6" s="767"/>
      <c r="BI6" s="767"/>
      <c r="BJ6" s="767"/>
      <c r="BK6" s="799" t="s">
        <v>2854</v>
      </c>
      <c r="BL6" s="800"/>
      <c r="BM6" s="800"/>
      <c r="BN6" s="800"/>
      <c r="BO6" s="800"/>
      <c r="BP6" s="800"/>
      <c r="BQ6" s="800"/>
      <c r="BR6" s="801"/>
      <c r="BS6" s="767"/>
      <c r="BT6" s="65"/>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row>
    <row r="7" spans="1:206" ht="16.5" customHeight="1">
      <c r="A7" s="767"/>
      <c r="B7" s="767"/>
      <c r="C7" s="767"/>
      <c r="D7" s="767" t="s">
        <v>2855</v>
      </c>
      <c r="E7" s="767" t="s">
        <v>167</v>
      </c>
      <c r="F7" s="767" t="s">
        <v>2856</v>
      </c>
      <c r="G7" s="777" t="s">
        <v>10</v>
      </c>
      <c r="H7" s="777"/>
      <c r="I7" s="777"/>
      <c r="J7" s="777"/>
      <c r="K7" s="777"/>
      <c r="L7" s="27"/>
      <c r="M7" s="27"/>
      <c r="N7" s="27"/>
      <c r="O7" s="767" t="s">
        <v>2855</v>
      </c>
      <c r="P7" s="767" t="s">
        <v>167</v>
      </c>
      <c r="Q7" s="767" t="s">
        <v>2856</v>
      </c>
      <c r="R7" s="777" t="s">
        <v>10</v>
      </c>
      <c r="S7" s="777"/>
      <c r="T7" s="777"/>
      <c r="U7" s="777"/>
      <c r="V7" s="777"/>
      <c r="W7" s="767" t="s">
        <v>2855</v>
      </c>
      <c r="X7" s="767" t="s">
        <v>167</v>
      </c>
      <c r="Y7" s="767" t="s">
        <v>2856</v>
      </c>
      <c r="Z7" s="777" t="s">
        <v>10</v>
      </c>
      <c r="AA7" s="777"/>
      <c r="AB7" s="777"/>
      <c r="AC7" s="777"/>
      <c r="AD7" s="777"/>
      <c r="AE7" s="767" t="s">
        <v>2855</v>
      </c>
      <c r="AF7" s="767" t="s">
        <v>167</v>
      </c>
      <c r="AG7" s="767" t="s">
        <v>2856</v>
      </c>
      <c r="AH7" s="777" t="s">
        <v>10</v>
      </c>
      <c r="AI7" s="777"/>
      <c r="AJ7" s="777"/>
      <c r="AK7" s="777"/>
      <c r="AL7" s="777"/>
      <c r="AM7" s="767" t="s">
        <v>2855</v>
      </c>
      <c r="AN7" s="767" t="s">
        <v>167</v>
      </c>
      <c r="AO7" s="767" t="s">
        <v>2856</v>
      </c>
      <c r="AP7" s="777" t="s">
        <v>10</v>
      </c>
      <c r="AQ7" s="777"/>
      <c r="AR7" s="777"/>
      <c r="AS7" s="777"/>
      <c r="AT7" s="777"/>
      <c r="AU7" s="767" t="s">
        <v>2855</v>
      </c>
      <c r="AV7" s="767" t="s">
        <v>167</v>
      </c>
      <c r="AW7" s="767" t="s">
        <v>2856</v>
      </c>
      <c r="AX7" s="777" t="s">
        <v>10</v>
      </c>
      <c r="AY7" s="777"/>
      <c r="AZ7" s="777"/>
      <c r="BA7" s="777"/>
      <c r="BB7" s="777"/>
      <c r="BC7" s="767" t="s">
        <v>2855</v>
      </c>
      <c r="BD7" s="767" t="s">
        <v>167</v>
      </c>
      <c r="BE7" s="767" t="s">
        <v>2856</v>
      </c>
      <c r="BF7" s="777" t="s">
        <v>10</v>
      </c>
      <c r="BG7" s="777"/>
      <c r="BH7" s="777"/>
      <c r="BI7" s="777"/>
      <c r="BJ7" s="777"/>
      <c r="BK7" s="767" t="s">
        <v>2855</v>
      </c>
      <c r="BL7" s="767" t="s">
        <v>167</v>
      </c>
      <c r="BM7" s="767" t="s">
        <v>2856</v>
      </c>
      <c r="BN7" s="777" t="s">
        <v>10</v>
      </c>
      <c r="BO7" s="777"/>
      <c r="BP7" s="777"/>
      <c r="BQ7" s="777"/>
      <c r="BR7" s="777"/>
      <c r="BS7" s="767"/>
      <c r="BT7" s="65"/>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row>
    <row r="8" spans="1:206" ht="15.75" customHeight="1">
      <c r="A8" s="767"/>
      <c r="B8" s="767"/>
      <c r="C8" s="767"/>
      <c r="D8" s="767"/>
      <c r="E8" s="767"/>
      <c r="F8" s="767"/>
      <c r="G8" s="768" t="s">
        <v>2857</v>
      </c>
      <c r="H8" s="768" t="s">
        <v>2858</v>
      </c>
      <c r="I8" s="769" t="s">
        <v>2859</v>
      </c>
      <c r="J8" s="769" t="s">
        <v>2860</v>
      </c>
      <c r="K8" s="769" t="s">
        <v>2861</v>
      </c>
      <c r="L8" s="55"/>
      <c r="M8" s="55"/>
      <c r="N8" s="55"/>
      <c r="O8" s="767"/>
      <c r="P8" s="767"/>
      <c r="Q8" s="767"/>
      <c r="R8" s="768" t="s">
        <v>2857</v>
      </c>
      <c r="S8" s="768" t="s">
        <v>2858</v>
      </c>
      <c r="T8" s="769" t="s">
        <v>2859</v>
      </c>
      <c r="U8" s="769" t="s">
        <v>2860</v>
      </c>
      <c r="V8" s="769" t="s">
        <v>2861</v>
      </c>
      <c r="W8" s="767"/>
      <c r="X8" s="767"/>
      <c r="Y8" s="767"/>
      <c r="Z8" s="768" t="s">
        <v>2857</v>
      </c>
      <c r="AA8" s="768" t="s">
        <v>2858</v>
      </c>
      <c r="AB8" s="769" t="s">
        <v>2859</v>
      </c>
      <c r="AC8" s="769" t="s">
        <v>2860</v>
      </c>
      <c r="AD8" s="769" t="s">
        <v>2861</v>
      </c>
      <c r="AE8" s="767"/>
      <c r="AF8" s="767"/>
      <c r="AG8" s="767"/>
      <c r="AH8" s="768" t="s">
        <v>2857</v>
      </c>
      <c r="AI8" s="768" t="s">
        <v>2858</v>
      </c>
      <c r="AJ8" s="769" t="s">
        <v>2859</v>
      </c>
      <c r="AK8" s="769" t="s">
        <v>2860</v>
      </c>
      <c r="AL8" s="769" t="s">
        <v>2861</v>
      </c>
      <c r="AM8" s="767"/>
      <c r="AN8" s="767"/>
      <c r="AO8" s="767"/>
      <c r="AP8" s="768" t="s">
        <v>2857</v>
      </c>
      <c r="AQ8" s="768" t="s">
        <v>2858</v>
      </c>
      <c r="AR8" s="769" t="s">
        <v>2859</v>
      </c>
      <c r="AS8" s="769" t="s">
        <v>2860</v>
      </c>
      <c r="AT8" s="769" t="s">
        <v>2861</v>
      </c>
      <c r="AU8" s="767"/>
      <c r="AV8" s="767"/>
      <c r="AW8" s="767"/>
      <c r="AX8" s="768" t="s">
        <v>2857</v>
      </c>
      <c r="AY8" s="768" t="s">
        <v>2858</v>
      </c>
      <c r="AZ8" s="769" t="s">
        <v>2859</v>
      </c>
      <c r="BA8" s="769" t="s">
        <v>2860</v>
      </c>
      <c r="BB8" s="769" t="s">
        <v>2861</v>
      </c>
      <c r="BC8" s="767"/>
      <c r="BD8" s="767"/>
      <c r="BE8" s="767"/>
      <c r="BF8" s="768" t="s">
        <v>2857</v>
      </c>
      <c r="BG8" s="768" t="s">
        <v>2858</v>
      </c>
      <c r="BH8" s="769" t="s">
        <v>2859</v>
      </c>
      <c r="BI8" s="769" t="s">
        <v>2860</v>
      </c>
      <c r="BJ8" s="769" t="s">
        <v>2861</v>
      </c>
      <c r="BK8" s="767"/>
      <c r="BL8" s="767"/>
      <c r="BM8" s="767"/>
      <c r="BN8" s="768" t="s">
        <v>2857</v>
      </c>
      <c r="BO8" s="768" t="s">
        <v>2858</v>
      </c>
      <c r="BP8" s="769" t="s">
        <v>2859</v>
      </c>
      <c r="BQ8" s="769" t="s">
        <v>2860</v>
      </c>
      <c r="BR8" s="769" t="s">
        <v>2861</v>
      </c>
      <c r="BS8" s="767"/>
      <c r="BT8" s="65"/>
      <c r="BU8" s="70"/>
      <c r="BV8" s="70"/>
      <c r="BW8" s="70"/>
      <c r="BX8" s="70"/>
      <c r="BY8" s="70">
        <v>289680</v>
      </c>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row>
    <row r="9" spans="1:206" s="11" customFormat="1" ht="20.25" customHeight="1">
      <c r="A9" s="767"/>
      <c r="B9" s="767"/>
      <c r="C9" s="767"/>
      <c r="D9" s="767"/>
      <c r="E9" s="767"/>
      <c r="F9" s="767"/>
      <c r="G9" s="768"/>
      <c r="H9" s="768"/>
      <c r="I9" s="769"/>
      <c r="J9" s="769"/>
      <c r="K9" s="769"/>
      <c r="L9" s="55"/>
      <c r="M9" s="55"/>
      <c r="N9" s="55"/>
      <c r="O9" s="767"/>
      <c r="P9" s="767"/>
      <c r="Q9" s="767"/>
      <c r="R9" s="768"/>
      <c r="S9" s="768"/>
      <c r="T9" s="769"/>
      <c r="U9" s="769"/>
      <c r="V9" s="769"/>
      <c r="W9" s="767"/>
      <c r="X9" s="767"/>
      <c r="Y9" s="767"/>
      <c r="Z9" s="768"/>
      <c r="AA9" s="768"/>
      <c r="AB9" s="769"/>
      <c r="AC9" s="769"/>
      <c r="AD9" s="769"/>
      <c r="AE9" s="767"/>
      <c r="AF9" s="767"/>
      <c r="AG9" s="767"/>
      <c r="AH9" s="768"/>
      <c r="AI9" s="768"/>
      <c r="AJ9" s="769"/>
      <c r="AK9" s="769"/>
      <c r="AL9" s="769"/>
      <c r="AM9" s="767"/>
      <c r="AN9" s="767"/>
      <c r="AO9" s="767"/>
      <c r="AP9" s="768"/>
      <c r="AQ9" s="768"/>
      <c r="AR9" s="769"/>
      <c r="AS9" s="769"/>
      <c r="AT9" s="769"/>
      <c r="AU9" s="767"/>
      <c r="AV9" s="767"/>
      <c r="AW9" s="767"/>
      <c r="AX9" s="768"/>
      <c r="AY9" s="768"/>
      <c r="AZ9" s="769"/>
      <c r="BA9" s="769"/>
      <c r="BB9" s="769"/>
      <c r="BC9" s="767"/>
      <c r="BD9" s="767"/>
      <c r="BE9" s="767"/>
      <c r="BF9" s="768"/>
      <c r="BG9" s="768"/>
      <c r="BH9" s="769"/>
      <c r="BI9" s="769"/>
      <c r="BJ9" s="769"/>
      <c r="BK9" s="767"/>
      <c r="BL9" s="767"/>
      <c r="BM9" s="767"/>
      <c r="BN9" s="768"/>
      <c r="BO9" s="768"/>
      <c r="BP9" s="769"/>
      <c r="BQ9" s="769"/>
      <c r="BR9" s="769"/>
      <c r="BS9" s="767"/>
      <c r="BT9" s="65"/>
      <c r="BU9" s="70"/>
      <c r="BV9" s="70"/>
      <c r="BW9" s="71"/>
      <c r="BX9" s="71"/>
      <c r="BY9" s="71"/>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FX9" s="85">
        <f>W11+AE11</f>
        <v>213520</v>
      </c>
      <c r="FY9" s="85">
        <f>X11+AF11</f>
        <v>163090</v>
      </c>
      <c r="FZ9" s="85">
        <f>Y11+AG11</f>
        <v>50430</v>
      </c>
    </row>
    <row r="10" spans="1:206" s="11" customFormat="1" ht="29.25" customHeight="1">
      <c r="A10" s="25"/>
      <c r="B10" s="25"/>
      <c r="C10" s="25"/>
      <c r="D10" s="647" t="s">
        <v>3012</v>
      </c>
      <c r="E10" s="647" t="s">
        <v>3013</v>
      </c>
      <c r="F10" s="647" t="s">
        <v>3014</v>
      </c>
      <c r="G10" s="28"/>
      <c r="H10" s="28"/>
      <c r="I10" s="55"/>
      <c r="J10" s="55"/>
      <c r="K10" s="55"/>
      <c r="L10" s="55"/>
      <c r="M10" s="55"/>
      <c r="N10" s="55"/>
      <c r="O10" s="648" t="s">
        <v>2866</v>
      </c>
      <c r="P10" s="648" t="s">
        <v>2881</v>
      </c>
      <c r="Q10" s="648" t="s">
        <v>2868</v>
      </c>
      <c r="R10" s="28"/>
      <c r="S10" s="28"/>
      <c r="T10" s="55"/>
      <c r="U10" s="55"/>
      <c r="V10" s="55"/>
      <c r="W10" s="25"/>
      <c r="X10" s="25"/>
      <c r="Y10" s="25"/>
      <c r="Z10" s="28"/>
      <c r="AA10" s="28"/>
      <c r="AB10" s="55"/>
      <c r="AC10" s="55"/>
      <c r="AD10" s="55"/>
      <c r="AE10" s="25"/>
      <c r="AF10" s="25"/>
      <c r="AG10" s="25"/>
      <c r="AH10" s="28"/>
      <c r="AI10" s="28"/>
      <c r="AJ10" s="55"/>
      <c r="AK10" s="55"/>
      <c r="AL10" s="55"/>
      <c r="AM10" s="648" t="s">
        <v>3015</v>
      </c>
      <c r="AN10" s="648" t="s">
        <v>3016</v>
      </c>
      <c r="AO10" s="648" t="s">
        <v>3017</v>
      </c>
      <c r="AP10" s="28"/>
      <c r="AQ10" s="28"/>
      <c r="AR10" s="55"/>
      <c r="AS10" s="55"/>
      <c r="AT10" s="55"/>
      <c r="AU10" s="648" t="s">
        <v>3018</v>
      </c>
      <c r="AV10" s="648" t="s">
        <v>3019</v>
      </c>
      <c r="AW10" s="648" t="s">
        <v>3020</v>
      </c>
      <c r="AX10" s="28"/>
      <c r="AY10" s="28"/>
      <c r="AZ10" s="55"/>
      <c r="BA10" s="55"/>
      <c r="BB10" s="55"/>
      <c r="BC10" s="648" t="s">
        <v>3021</v>
      </c>
      <c r="BD10" s="648" t="s">
        <v>3022</v>
      </c>
      <c r="BE10" s="648" t="s">
        <v>3023</v>
      </c>
      <c r="BF10" s="28"/>
      <c r="BG10" s="28"/>
      <c r="BH10" s="55"/>
      <c r="BI10" s="55"/>
      <c r="BJ10" s="55"/>
      <c r="BK10" s="648" t="s">
        <v>3024</v>
      </c>
      <c r="BL10" s="648" t="s">
        <v>3025</v>
      </c>
      <c r="BM10" s="648" t="s">
        <v>3026</v>
      </c>
      <c r="BN10" s="28"/>
      <c r="BO10" s="28"/>
      <c r="BP10" s="55"/>
      <c r="BQ10" s="55"/>
      <c r="BR10" s="55"/>
      <c r="BS10" s="25"/>
      <c r="BT10" s="65"/>
      <c r="BU10" s="70"/>
      <c r="BV10" s="70"/>
      <c r="BW10" s="71"/>
      <c r="BX10" s="71"/>
      <c r="BY10" s="71"/>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FX10" s="85"/>
      <c r="FY10" s="85"/>
      <c r="FZ10" s="85"/>
    </row>
    <row r="11" spans="1:206" ht="24.95" hidden="1" customHeight="1" outlineLevel="1">
      <c r="A11" s="25"/>
      <c r="B11" s="25" t="s">
        <v>2869</v>
      </c>
      <c r="C11" s="25"/>
      <c r="D11" s="29">
        <f t="shared" ref="D11:K11" si="0">D14+D13</f>
        <v>1138275.1126999999</v>
      </c>
      <c r="E11" s="29">
        <f t="shared" si="0"/>
        <v>848595.11269999994</v>
      </c>
      <c r="F11" s="29">
        <f t="shared" si="0"/>
        <v>289680</v>
      </c>
      <c r="G11" s="29">
        <f t="shared" si="0"/>
        <v>46854</v>
      </c>
      <c r="H11" s="29">
        <f t="shared" si="0"/>
        <v>217843</v>
      </c>
      <c r="I11" s="29">
        <f t="shared" si="0"/>
        <v>2612</v>
      </c>
      <c r="J11" s="29">
        <f t="shared" si="0"/>
        <v>14226</v>
      </c>
      <c r="K11" s="29">
        <f t="shared" si="0"/>
        <v>8145</v>
      </c>
      <c r="L11" s="56">
        <f>W11+AE11</f>
        <v>213520</v>
      </c>
      <c r="M11" s="56">
        <f>X11+AF11</f>
        <v>163090</v>
      </c>
      <c r="N11" s="56">
        <f>Y11+AG11</f>
        <v>50430</v>
      </c>
      <c r="O11" s="29">
        <f t="shared" ref="O11:AT11" si="1">O14+O13</f>
        <v>213520</v>
      </c>
      <c r="P11" s="29">
        <f t="shared" si="1"/>
        <v>163090</v>
      </c>
      <c r="Q11" s="29">
        <f t="shared" si="1"/>
        <v>50430</v>
      </c>
      <c r="R11" s="29">
        <f t="shared" si="1"/>
        <v>9232</v>
      </c>
      <c r="S11" s="29">
        <f t="shared" si="1"/>
        <v>37958</v>
      </c>
      <c r="T11" s="29">
        <f t="shared" si="1"/>
        <v>0</v>
      </c>
      <c r="U11" s="29">
        <f t="shared" si="1"/>
        <v>2040</v>
      </c>
      <c r="V11" s="29">
        <f t="shared" si="1"/>
        <v>1200</v>
      </c>
      <c r="W11" s="29">
        <f t="shared" si="1"/>
        <v>192430</v>
      </c>
      <c r="X11" s="29">
        <f t="shared" si="1"/>
        <v>144600</v>
      </c>
      <c r="Y11" s="29">
        <f t="shared" si="1"/>
        <v>47830</v>
      </c>
      <c r="Z11" s="29">
        <f t="shared" si="1"/>
        <v>8659</v>
      </c>
      <c r="AA11" s="29">
        <f t="shared" si="1"/>
        <v>35981</v>
      </c>
      <c r="AB11" s="29">
        <f t="shared" si="1"/>
        <v>0</v>
      </c>
      <c r="AC11" s="29">
        <f t="shared" si="1"/>
        <v>2040</v>
      </c>
      <c r="AD11" s="29">
        <f t="shared" si="1"/>
        <v>1150</v>
      </c>
      <c r="AE11" s="29">
        <f t="shared" si="1"/>
        <v>21090</v>
      </c>
      <c r="AF11" s="29">
        <f t="shared" si="1"/>
        <v>18490</v>
      </c>
      <c r="AG11" s="29">
        <f t="shared" si="1"/>
        <v>2600</v>
      </c>
      <c r="AH11" s="29">
        <f t="shared" si="1"/>
        <v>573</v>
      </c>
      <c r="AI11" s="29">
        <f t="shared" si="1"/>
        <v>1977</v>
      </c>
      <c r="AJ11" s="29">
        <f t="shared" si="1"/>
        <v>0</v>
      </c>
      <c r="AK11" s="29">
        <f t="shared" si="1"/>
        <v>0</v>
      </c>
      <c r="AL11" s="29">
        <f t="shared" si="1"/>
        <v>50</v>
      </c>
      <c r="AM11" s="29">
        <f t="shared" si="1"/>
        <v>225256</v>
      </c>
      <c r="AN11" s="29">
        <f t="shared" si="1"/>
        <v>159993</v>
      </c>
      <c r="AO11" s="29">
        <f t="shared" si="1"/>
        <v>65263</v>
      </c>
      <c r="AP11" s="29">
        <f t="shared" si="1"/>
        <v>9914</v>
      </c>
      <c r="AQ11" s="29">
        <f t="shared" si="1"/>
        <v>51460</v>
      </c>
      <c r="AR11" s="29">
        <f t="shared" si="1"/>
        <v>653</v>
      </c>
      <c r="AS11" s="29">
        <f t="shared" si="1"/>
        <v>2474</v>
      </c>
      <c r="AT11" s="29">
        <f t="shared" si="1"/>
        <v>762</v>
      </c>
      <c r="AU11" s="29">
        <f t="shared" ref="AU11:BS11" si="2">AU14+AU13</f>
        <v>258607</v>
      </c>
      <c r="AV11" s="29">
        <f t="shared" si="2"/>
        <v>191196</v>
      </c>
      <c r="AW11" s="29">
        <f t="shared" si="2"/>
        <v>67411</v>
      </c>
      <c r="AX11" s="29">
        <f t="shared" si="2"/>
        <v>11326</v>
      </c>
      <c r="AY11" s="29">
        <f t="shared" si="2"/>
        <v>50494</v>
      </c>
      <c r="AZ11" s="29">
        <f t="shared" si="2"/>
        <v>653</v>
      </c>
      <c r="BA11" s="29">
        <f t="shared" si="2"/>
        <v>3596</v>
      </c>
      <c r="BB11" s="29">
        <f t="shared" si="2"/>
        <v>1342</v>
      </c>
      <c r="BC11" s="29">
        <f t="shared" si="2"/>
        <v>697383</v>
      </c>
      <c r="BD11" s="29">
        <f t="shared" si="2"/>
        <v>514279</v>
      </c>
      <c r="BE11" s="29">
        <f t="shared" si="2"/>
        <v>183104</v>
      </c>
      <c r="BF11" s="29">
        <f t="shared" si="2"/>
        <v>30472</v>
      </c>
      <c r="BG11" s="29">
        <f t="shared" si="2"/>
        <v>139912</v>
      </c>
      <c r="BH11" s="29">
        <f t="shared" si="2"/>
        <v>1306</v>
      </c>
      <c r="BI11" s="29">
        <f t="shared" si="2"/>
        <v>8110</v>
      </c>
      <c r="BJ11" s="29">
        <f t="shared" si="2"/>
        <v>3304</v>
      </c>
      <c r="BK11" s="29">
        <f t="shared" si="2"/>
        <v>440892.1127</v>
      </c>
      <c r="BL11" s="29">
        <f t="shared" si="2"/>
        <v>334316.1127</v>
      </c>
      <c r="BM11" s="29">
        <f t="shared" si="2"/>
        <v>106576</v>
      </c>
      <c r="BN11" s="29">
        <f t="shared" si="2"/>
        <v>16382</v>
      </c>
      <c r="BO11" s="29">
        <f t="shared" si="2"/>
        <v>77931</v>
      </c>
      <c r="BP11" s="29">
        <f t="shared" si="2"/>
        <v>1306</v>
      </c>
      <c r="BQ11" s="29">
        <f t="shared" si="2"/>
        <v>6116</v>
      </c>
      <c r="BR11" s="29">
        <f t="shared" si="2"/>
        <v>4841</v>
      </c>
      <c r="BS11" s="29">
        <f t="shared" si="2"/>
        <v>0</v>
      </c>
      <c r="BT11" s="66"/>
      <c r="BU11" s="70"/>
      <c r="BV11" s="70"/>
      <c r="BW11" s="71"/>
      <c r="BX11" s="71"/>
      <c r="BY11" s="71"/>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FX11" s="85">
        <f t="shared" ref="FX11:FX28" si="3">W12+AE12</f>
        <v>213520</v>
      </c>
      <c r="FY11" s="85">
        <f t="shared" ref="FY11:FY28" si="4">X12+AF12</f>
        <v>163090</v>
      </c>
      <c r="FZ11" s="85">
        <f t="shared" ref="FZ11:FZ42" si="5">Y11+AG11</f>
        <v>50430</v>
      </c>
      <c r="GA11" s="86">
        <f t="shared" ref="GA11:GA42" si="6">BC11+BK11</f>
        <v>1138275.1126999999</v>
      </c>
      <c r="GB11" s="86">
        <f t="shared" ref="GB11:GB42" si="7">BD11+BL11</f>
        <v>848595.11269999994</v>
      </c>
      <c r="GC11" s="86">
        <f t="shared" ref="GC11:GC42" si="8">BE11+BM11</f>
        <v>289680</v>
      </c>
    </row>
    <row r="12" spans="1:206" ht="40.5" customHeight="1" collapsed="1">
      <c r="A12" s="30"/>
      <c r="B12" s="31" t="s">
        <v>2870</v>
      </c>
      <c r="C12" s="30"/>
      <c r="D12" s="32">
        <f t="shared" ref="D12:AI12" si="9">D13+D14</f>
        <v>1138275.1126999999</v>
      </c>
      <c r="E12" s="32">
        <f t="shared" si="9"/>
        <v>848595.11269999994</v>
      </c>
      <c r="F12" s="32">
        <f t="shared" si="9"/>
        <v>289680</v>
      </c>
      <c r="G12" s="32">
        <f t="shared" si="9"/>
        <v>46854</v>
      </c>
      <c r="H12" s="32">
        <f t="shared" si="9"/>
        <v>217843</v>
      </c>
      <c r="I12" s="32">
        <f t="shared" si="9"/>
        <v>2612</v>
      </c>
      <c r="J12" s="32">
        <f t="shared" si="9"/>
        <v>14226</v>
      </c>
      <c r="K12" s="32">
        <f t="shared" si="9"/>
        <v>8145</v>
      </c>
      <c r="L12" s="32">
        <f t="shared" si="9"/>
        <v>213520</v>
      </c>
      <c r="M12" s="32">
        <f t="shared" si="9"/>
        <v>163090</v>
      </c>
      <c r="N12" s="32">
        <f t="shared" si="9"/>
        <v>50430</v>
      </c>
      <c r="O12" s="32">
        <f t="shared" si="9"/>
        <v>213520</v>
      </c>
      <c r="P12" s="32">
        <f t="shared" si="9"/>
        <v>163090</v>
      </c>
      <c r="Q12" s="32">
        <f t="shared" si="9"/>
        <v>50430</v>
      </c>
      <c r="R12" s="32">
        <f t="shared" si="9"/>
        <v>9232</v>
      </c>
      <c r="S12" s="32">
        <f t="shared" si="9"/>
        <v>37958</v>
      </c>
      <c r="T12" s="32">
        <f t="shared" si="9"/>
        <v>0</v>
      </c>
      <c r="U12" s="32">
        <f t="shared" si="9"/>
        <v>2040</v>
      </c>
      <c r="V12" s="32">
        <f t="shared" si="9"/>
        <v>1200</v>
      </c>
      <c r="W12" s="32">
        <f t="shared" si="9"/>
        <v>192430</v>
      </c>
      <c r="X12" s="32">
        <f t="shared" si="9"/>
        <v>144600</v>
      </c>
      <c r="Y12" s="32">
        <f t="shared" si="9"/>
        <v>47830</v>
      </c>
      <c r="Z12" s="32">
        <f t="shared" si="9"/>
        <v>8659</v>
      </c>
      <c r="AA12" s="32">
        <f t="shared" si="9"/>
        <v>35981</v>
      </c>
      <c r="AB12" s="32">
        <f t="shared" si="9"/>
        <v>0</v>
      </c>
      <c r="AC12" s="32">
        <f t="shared" si="9"/>
        <v>2040</v>
      </c>
      <c r="AD12" s="32">
        <f t="shared" si="9"/>
        <v>1150</v>
      </c>
      <c r="AE12" s="32">
        <f t="shared" si="9"/>
        <v>21090</v>
      </c>
      <c r="AF12" s="32">
        <f t="shared" si="9"/>
        <v>18490</v>
      </c>
      <c r="AG12" s="32">
        <f t="shared" si="9"/>
        <v>2600</v>
      </c>
      <c r="AH12" s="32">
        <f t="shared" si="9"/>
        <v>573</v>
      </c>
      <c r="AI12" s="32">
        <f t="shared" si="9"/>
        <v>1977</v>
      </c>
      <c r="AJ12" s="32">
        <f t="shared" ref="AJ12:BS12" si="10">AJ13+AJ14</f>
        <v>0</v>
      </c>
      <c r="AK12" s="32">
        <f t="shared" si="10"/>
        <v>0</v>
      </c>
      <c r="AL12" s="32">
        <f t="shared" si="10"/>
        <v>50</v>
      </c>
      <c r="AM12" s="32">
        <f t="shared" si="10"/>
        <v>225256</v>
      </c>
      <c r="AN12" s="32">
        <f t="shared" si="10"/>
        <v>159993</v>
      </c>
      <c r="AO12" s="32">
        <f t="shared" si="10"/>
        <v>65263</v>
      </c>
      <c r="AP12" s="32">
        <f t="shared" si="10"/>
        <v>9914</v>
      </c>
      <c r="AQ12" s="32">
        <f t="shared" si="10"/>
        <v>51460</v>
      </c>
      <c r="AR12" s="32">
        <f t="shared" si="10"/>
        <v>653</v>
      </c>
      <c r="AS12" s="32">
        <f t="shared" si="10"/>
        <v>2474</v>
      </c>
      <c r="AT12" s="32">
        <f t="shared" si="10"/>
        <v>762</v>
      </c>
      <c r="AU12" s="32">
        <f t="shared" si="10"/>
        <v>258607</v>
      </c>
      <c r="AV12" s="32">
        <f t="shared" si="10"/>
        <v>191196</v>
      </c>
      <c r="AW12" s="32">
        <f t="shared" si="10"/>
        <v>67411</v>
      </c>
      <c r="AX12" s="32">
        <f t="shared" si="10"/>
        <v>11326</v>
      </c>
      <c r="AY12" s="32">
        <f t="shared" si="10"/>
        <v>50494</v>
      </c>
      <c r="AZ12" s="32">
        <f t="shared" si="10"/>
        <v>653</v>
      </c>
      <c r="BA12" s="32">
        <f t="shared" si="10"/>
        <v>3596</v>
      </c>
      <c r="BB12" s="32">
        <f t="shared" si="10"/>
        <v>1342</v>
      </c>
      <c r="BC12" s="32">
        <f t="shared" si="10"/>
        <v>697383</v>
      </c>
      <c r="BD12" s="32">
        <f t="shared" si="10"/>
        <v>514279</v>
      </c>
      <c r="BE12" s="32">
        <f t="shared" si="10"/>
        <v>183104</v>
      </c>
      <c r="BF12" s="32">
        <f t="shared" si="10"/>
        <v>30472</v>
      </c>
      <c r="BG12" s="32">
        <f t="shared" si="10"/>
        <v>139912</v>
      </c>
      <c r="BH12" s="32">
        <f t="shared" si="10"/>
        <v>1306</v>
      </c>
      <c r="BI12" s="32">
        <f t="shared" si="10"/>
        <v>8110</v>
      </c>
      <c r="BJ12" s="32">
        <f t="shared" si="10"/>
        <v>3304</v>
      </c>
      <c r="BK12" s="32">
        <f t="shared" si="10"/>
        <v>440892.1127</v>
      </c>
      <c r="BL12" s="32">
        <f t="shared" si="10"/>
        <v>334316.1127</v>
      </c>
      <c r="BM12" s="32">
        <f t="shared" si="10"/>
        <v>106576</v>
      </c>
      <c r="BN12" s="32">
        <f t="shared" si="10"/>
        <v>16382</v>
      </c>
      <c r="BO12" s="32">
        <f t="shared" si="10"/>
        <v>77931</v>
      </c>
      <c r="BP12" s="32">
        <f t="shared" si="10"/>
        <v>1306</v>
      </c>
      <c r="BQ12" s="32">
        <f t="shared" si="10"/>
        <v>6116</v>
      </c>
      <c r="BR12" s="32">
        <f t="shared" si="10"/>
        <v>4841</v>
      </c>
      <c r="BS12" s="32">
        <f t="shared" si="10"/>
        <v>0</v>
      </c>
      <c r="BT12" s="66"/>
      <c r="BU12" s="70"/>
      <c r="BV12" s="70"/>
      <c r="BW12" s="71"/>
      <c r="BX12" s="71"/>
      <c r="BY12" s="71"/>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FX12" s="85">
        <f t="shared" si="3"/>
        <v>0</v>
      </c>
      <c r="FY12" s="85">
        <f t="shared" si="4"/>
        <v>0</v>
      </c>
      <c r="FZ12" s="85">
        <f t="shared" si="5"/>
        <v>50430</v>
      </c>
      <c r="GA12" s="86">
        <f t="shared" si="6"/>
        <v>1138275.1126999999</v>
      </c>
      <c r="GB12" s="86">
        <f t="shared" si="7"/>
        <v>848595.11269999994</v>
      </c>
      <c r="GC12" s="86">
        <f t="shared" si="8"/>
        <v>289680</v>
      </c>
      <c r="GM12" s="86">
        <f>BC12+BK12</f>
        <v>1138275.1126999999</v>
      </c>
      <c r="GN12" s="86">
        <f>BD12+BL12</f>
        <v>848595.11269999994</v>
      </c>
      <c r="GO12" s="86">
        <f>BE12+BM12</f>
        <v>289680</v>
      </c>
    </row>
    <row r="13" spans="1:206" s="11" customFormat="1" ht="24.95" customHeight="1">
      <c r="A13" s="33" t="s">
        <v>218</v>
      </c>
      <c r="B13" s="34" t="s">
        <v>174</v>
      </c>
      <c r="C13" s="35"/>
      <c r="D13" s="36">
        <f>BC13+BK13</f>
        <v>84859</v>
      </c>
      <c r="E13" s="36">
        <f>BD13+BL13</f>
        <v>84859</v>
      </c>
      <c r="F13" s="36"/>
      <c r="G13" s="36"/>
      <c r="H13" s="36"/>
      <c r="I13" s="36"/>
      <c r="J13" s="36"/>
      <c r="K13" s="36"/>
      <c r="L13" s="36">
        <f t="shared" ref="L13:L76" si="11">W13+AE13</f>
        <v>0</v>
      </c>
      <c r="M13" s="36">
        <f t="shared" ref="M13:M76" si="12">X13+AF13</f>
        <v>0</v>
      </c>
      <c r="N13" s="36">
        <f t="shared" ref="N13:N76" si="13">Y13+AG13</f>
        <v>0</v>
      </c>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v>84859</v>
      </c>
      <c r="BL13" s="36">
        <v>84859</v>
      </c>
      <c r="BM13" s="36"/>
      <c r="BN13" s="36"/>
      <c r="BO13" s="36"/>
      <c r="BP13" s="36"/>
      <c r="BQ13" s="36"/>
      <c r="BR13" s="36"/>
      <c r="BS13" s="35"/>
      <c r="BT13" s="65"/>
      <c r="BU13" s="70"/>
      <c r="BV13" s="70"/>
      <c r="BW13" s="72"/>
      <c r="BX13" s="73"/>
      <c r="BY13" s="72"/>
      <c r="BZ13" s="74">
        <v>77.141000000000005</v>
      </c>
      <c r="CA13" s="75">
        <v>78.349000000000004</v>
      </c>
      <c r="CB13" s="70">
        <f>BZ13+CA13</f>
        <v>155.49</v>
      </c>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FX13" s="85">
        <f t="shared" si="3"/>
        <v>213520</v>
      </c>
      <c r="FY13" s="85">
        <f t="shared" si="4"/>
        <v>163090</v>
      </c>
      <c r="FZ13" s="85">
        <f t="shared" si="5"/>
        <v>0</v>
      </c>
      <c r="GA13" s="86">
        <f t="shared" si="6"/>
        <v>84859</v>
      </c>
      <c r="GB13" s="86">
        <f t="shared" si="7"/>
        <v>84859</v>
      </c>
      <c r="GC13" s="86">
        <f t="shared" si="8"/>
        <v>0</v>
      </c>
    </row>
    <row r="14" spans="1:206" s="11" customFormat="1" ht="24.95" customHeight="1">
      <c r="A14" s="33" t="s">
        <v>218</v>
      </c>
      <c r="B14" s="34" t="s">
        <v>963</v>
      </c>
      <c r="C14" s="35"/>
      <c r="D14" s="36">
        <f>BC14+BK14</f>
        <v>1053416.1126999999</v>
      </c>
      <c r="E14" s="36">
        <f>BD14+BL14</f>
        <v>763736.11269999994</v>
      </c>
      <c r="F14" s="36">
        <f t="shared" ref="F14:K14" si="14">BE14+BM14</f>
        <v>289680</v>
      </c>
      <c r="G14" s="36">
        <f t="shared" si="14"/>
        <v>46854</v>
      </c>
      <c r="H14" s="36">
        <f t="shared" si="14"/>
        <v>217843</v>
      </c>
      <c r="I14" s="36">
        <f t="shared" si="14"/>
        <v>2612</v>
      </c>
      <c r="J14" s="36">
        <f t="shared" si="14"/>
        <v>14226</v>
      </c>
      <c r="K14" s="36">
        <f t="shared" si="14"/>
        <v>8145</v>
      </c>
      <c r="L14" s="36">
        <f t="shared" si="11"/>
        <v>213520</v>
      </c>
      <c r="M14" s="36">
        <f t="shared" si="12"/>
        <v>163090</v>
      </c>
      <c r="N14" s="36">
        <f t="shared" si="13"/>
        <v>50430</v>
      </c>
      <c r="O14" s="36">
        <f t="shared" ref="O14:O45" si="15">W14+AE14</f>
        <v>213520</v>
      </c>
      <c r="P14" s="36">
        <f t="shared" ref="P14:P45" si="16">X14+AF14</f>
        <v>163090</v>
      </c>
      <c r="Q14" s="36">
        <f t="shared" ref="Q14:Q45" si="17">Y14+AG14</f>
        <v>50430</v>
      </c>
      <c r="R14" s="36">
        <f t="shared" ref="R14:R45" si="18">Z14+AH14</f>
        <v>9232</v>
      </c>
      <c r="S14" s="36">
        <f t="shared" ref="S14:S45" si="19">AA14+AI14</f>
        <v>37958</v>
      </c>
      <c r="T14" s="36">
        <f t="shared" ref="T14:T45" si="20">AB14+AJ14</f>
        <v>0</v>
      </c>
      <c r="U14" s="36">
        <f t="shared" ref="U14:U45" si="21">AC14+AK14</f>
        <v>2040</v>
      </c>
      <c r="V14" s="36">
        <f t="shared" ref="V14:V45" si="22">AD14+AL14</f>
        <v>1200</v>
      </c>
      <c r="W14" s="36">
        <f t="shared" ref="W14:BM14" si="23">W15+W25+W140</f>
        <v>192430</v>
      </c>
      <c r="X14" s="36">
        <f t="shared" si="23"/>
        <v>144600</v>
      </c>
      <c r="Y14" s="36">
        <f t="shared" si="23"/>
        <v>47830</v>
      </c>
      <c r="Z14" s="36">
        <f t="shared" si="23"/>
        <v>8659</v>
      </c>
      <c r="AA14" s="36">
        <f t="shared" si="23"/>
        <v>35981</v>
      </c>
      <c r="AB14" s="36">
        <f t="shared" si="23"/>
        <v>0</v>
      </c>
      <c r="AC14" s="36">
        <f t="shared" si="23"/>
        <v>2040</v>
      </c>
      <c r="AD14" s="36">
        <f t="shared" si="23"/>
        <v>1150</v>
      </c>
      <c r="AE14" s="36">
        <f t="shared" si="23"/>
        <v>21090</v>
      </c>
      <c r="AF14" s="36">
        <f t="shared" si="23"/>
        <v>18490</v>
      </c>
      <c r="AG14" s="36">
        <f t="shared" si="23"/>
        <v>2600</v>
      </c>
      <c r="AH14" s="36">
        <f t="shared" si="23"/>
        <v>573</v>
      </c>
      <c r="AI14" s="36">
        <f t="shared" si="23"/>
        <v>1977</v>
      </c>
      <c r="AJ14" s="36">
        <f t="shared" si="23"/>
        <v>0</v>
      </c>
      <c r="AK14" s="36">
        <f t="shared" si="23"/>
        <v>0</v>
      </c>
      <c r="AL14" s="36">
        <f t="shared" si="23"/>
        <v>50</v>
      </c>
      <c r="AM14" s="36">
        <f t="shared" si="23"/>
        <v>225256</v>
      </c>
      <c r="AN14" s="36">
        <f t="shared" si="23"/>
        <v>159993</v>
      </c>
      <c r="AO14" s="36">
        <f t="shared" si="23"/>
        <v>65263</v>
      </c>
      <c r="AP14" s="36">
        <f t="shared" si="23"/>
        <v>9914</v>
      </c>
      <c r="AQ14" s="36">
        <f t="shared" si="23"/>
        <v>51460</v>
      </c>
      <c r="AR14" s="36">
        <f t="shared" si="23"/>
        <v>653</v>
      </c>
      <c r="AS14" s="36">
        <f t="shared" si="23"/>
        <v>2474</v>
      </c>
      <c r="AT14" s="36">
        <f t="shared" si="23"/>
        <v>762</v>
      </c>
      <c r="AU14" s="36">
        <f t="shared" si="23"/>
        <v>258607</v>
      </c>
      <c r="AV14" s="36">
        <f t="shared" si="23"/>
        <v>191196</v>
      </c>
      <c r="AW14" s="36">
        <f t="shared" si="23"/>
        <v>67411</v>
      </c>
      <c r="AX14" s="36">
        <f t="shared" si="23"/>
        <v>11326</v>
      </c>
      <c r="AY14" s="36">
        <f t="shared" si="23"/>
        <v>50494</v>
      </c>
      <c r="AZ14" s="36">
        <f t="shared" si="23"/>
        <v>653</v>
      </c>
      <c r="BA14" s="36">
        <f t="shared" si="23"/>
        <v>3596</v>
      </c>
      <c r="BB14" s="36">
        <f t="shared" si="23"/>
        <v>1342</v>
      </c>
      <c r="BC14" s="36">
        <f t="shared" si="23"/>
        <v>697383</v>
      </c>
      <c r="BD14" s="36">
        <f t="shared" si="23"/>
        <v>514279</v>
      </c>
      <c r="BE14" s="36">
        <f t="shared" si="23"/>
        <v>183104</v>
      </c>
      <c r="BF14" s="36">
        <f t="shared" si="23"/>
        <v>30472</v>
      </c>
      <c r="BG14" s="36">
        <f t="shared" si="23"/>
        <v>139912</v>
      </c>
      <c r="BH14" s="36">
        <f t="shared" si="23"/>
        <v>1306</v>
      </c>
      <c r="BI14" s="36">
        <f t="shared" si="23"/>
        <v>8110</v>
      </c>
      <c r="BJ14" s="36">
        <f t="shared" si="23"/>
        <v>3304</v>
      </c>
      <c r="BK14" s="36">
        <f t="shared" si="23"/>
        <v>356033.1127</v>
      </c>
      <c r="BL14" s="36">
        <f t="shared" si="23"/>
        <v>249457.1127</v>
      </c>
      <c r="BM14" s="36">
        <f t="shared" si="23"/>
        <v>106576</v>
      </c>
      <c r="BN14" s="36">
        <f>BN15+BN25+BN141+BN189+BN204</f>
        <v>16382</v>
      </c>
      <c r="BO14" s="36">
        <f>BO15+BO25+BO141+BO189+BO204</f>
        <v>77931</v>
      </c>
      <c r="BP14" s="36">
        <f>BP15+BP25+BP141+BP189+BP204</f>
        <v>1306</v>
      </c>
      <c r="BQ14" s="36">
        <f>BQ15+BQ25+BQ141+BQ189+BQ204</f>
        <v>6116</v>
      </c>
      <c r="BR14" s="36">
        <f>BR15+BR25+BR141+BR189+BR204</f>
        <v>4841</v>
      </c>
      <c r="BS14" s="35"/>
      <c r="BT14" s="65"/>
      <c r="BU14" s="70"/>
      <c r="BV14" s="70"/>
      <c r="BW14" s="72"/>
      <c r="BX14" s="73"/>
      <c r="BY14" s="72"/>
      <c r="BZ14" s="76">
        <v>2019</v>
      </c>
      <c r="CA14" s="77">
        <v>2020</v>
      </c>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J14" s="85">
        <f t="shared" ref="DJ14:EO14" si="24">D15+D25+D140</f>
        <v>1053416.1126999999</v>
      </c>
      <c r="DK14" s="85">
        <f t="shared" si="24"/>
        <v>763736.11269999994</v>
      </c>
      <c r="DL14" s="85">
        <f t="shared" si="24"/>
        <v>289680</v>
      </c>
      <c r="DM14" s="85">
        <f t="shared" si="24"/>
        <v>46854</v>
      </c>
      <c r="DN14" s="85">
        <f t="shared" si="24"/>
        <v>217843</v>
      </c>
      <c r="DO14" s="85">
        <f t="shared" si="24"/>
        <v>2612</v>
      </c>
      <c r="DP14" s="85">
        <f t="shared" si="24"/>
        <v>14226</v>
      </c>
      <c r="DQ14" s="85">
        <f t="shared" si="24"/>
        <v>8145</v>
      </c>
      <c r="DR14" s="91">
        <f t="shared" si="24"/>
        <v>213520</v>
      </c>
      <c r="DS14" s="91">
        <f t="shared" si="24"/>
        <v>163090</v>
      </c>
      <c r="DT14" s="91">
        <f t="shared" si="24"/>
        <v>50430</v>
      </c>
      <c r="DU14" s="85">
        <f t="shared" si="24"/>
        <v>213520</v>
      </c>
      <c r="DV14" s="85">
        <f t="shared" si="24"/>
        <v>163090</v>
      </c>
      <c r="DW14" s="85">
        <f t="shared" si="24"/>
        <v>50430</v>
      </c>
      <c r="DX14" s="85">
        <f t="shared" si="24"/>
        <v>9232</v>
      </c>
      <c r="DY14" s="85">
        <f t="shared" si="24"/>
        <v>37958</v>
      </c>
      <c r="DZ14" s="85">
        <f t="shared" si="24"/>
        <v>0</v>
      </c>
      <c r="EA14" s="85">
        <f t="shared" si="24"/>
        <v>2040</v>
      </c>
      <c r="EB14" s="85">
        <f t="shared" si="24"/>
        <v>1200</v>
      </c>
      <c r="EC14" s="85">
        <f t="shared" si="24"/>
        <v>192430</v>
      </c>
      <c r="ED14" s="85">
        <f t="shared" si="24"/>
        <v>144600</v>
      </c>
      <c r="EE14" s="85">
        <f t="shared" si="24"/>
        <v>47830</v>
      </c>
      <c r="EF14" s="85">
        <f t="shared" si="24"/>
        <v>8659</v>
      </c>
      <c r="EG14" s="85">
        <f t="shared" si="24"/>
        <v>35981</v>
      </c>
      <c r="EH14" s="85">
        <f t="shared" si="24"/>
        <v>0</v>
      </c>
      <c r="EI14" s="85">
        <f t="shared" si="24"/>
        <v>2040</v>
      </c>
      <c r="EJ14" s="85">
        <f t="shared" si="24"/>
        <v>1150</v>
      </c>
      <c r="EK14" s="85">
        <f t="shared" si="24"/>
        <v>21090</v>
      </c>
      <c r="EL14" s="85">
        <f t="shared" si="24"/>
        <v>18490</v>
      </c>
      <c r="EM14" s="85">
        <f t="shared" si="24"/>
        <v>2600</v>
      </c>
      <c r="EN14" s="85">
        <f t="shared" si="24"/>
        <v>573</v>
      </c>
      <c r="EO14" s="85">
        <f t="shared" si="24"/>
        <v>1977</v>
      </c>
      <c r="EP14" s="85">
        <f t="shared" ref="EP14:FW14" si="25">AJ15+AJ25+AJ140</f>
        <v>0</v>
      </c>
      <c r="EQ14" s="85">
        <f t="shared" si="25"/>
        <v>0</v>
      </c>
      <c r="ER14" s="85">
        <f t="shared" si="25"/>
        <v>50</v>
      </c>
      <c r="ES14" s="91">
        <f t="shared" si="25"/>
        <v>225256</v>
      </c>
      <c r="ET14" s="91">
        <f t="shared" si="25"/>
        <v>159993</v>
      </c>
      <c r="EU14" s="91">
        <f t="shared" si="25"/>
        <v>65263</v>
      </c>
      <c r="EV14" s="85">
        <f t="shared" si="25"/>
        <v>9914</v>
      </c>
      <c r="EW14" s="85">
        <f t="shared" si="25"/>
        <v>51460</v>
      </c>
      <c r="EX14" s="85">
        <f t="shared" si="25"/>
        <v>653</v>
      </c>
      <c r="EY14" s="85">
        <f t="shared" si="25"/>
        <v>2474</v>
      </c>
      <c r="EZ14" s="85">
        <f t="shared" si="25"/>
        <v>762</v>
      </c>
      <c r="FA14" s="91">
        <f t="shared" si="25"/>
        <v>258607</v>
      </c>
      <c r="FB14" s="85">
        <f t="shared" si="25"/>
        <v>191196</v>
      </c>
      <c r="FC14" s="85">
        <f t="shared" si="25"/>
        <v>67411</v>
      </c>
      <c r="FD14" s="85">
        <f t="shared" si="25"/>
        <v>11326</v>
      </c>
      <c r="FE14" s="85">
        <f t="shared" si="25"/>
        <v>50494</v>
      </c>
      <c r="FF14" s="85">
        <f t="shared" si="25"/>
        <v>653</v>
      </c>
      <c r="FG14" s="85">
        <f t="shared" si="25"/>
        <v>3596</v>
      </c>
      <c r="FH14" s="85">
        <f t="shared" si="25"/>
        <v>1342</v>
      </c>
      <c r="FI14" s="91">
        <f t="shared" si="25"/>
        <v>697383</v>
      </c>
      <c r="FJ14" s="91">
        <f t="shared" si="25"/>
        <v>514279</v>
      </c>
      <c r="FK14" s="91">
        <f t="shared" si="25"/>
        <v>183104</v>
      </c>
      <c r="FL14" s="85">
        <f t="shared" si="25"/>
        <v>30472</v>
      </c>
      <c r="FM14" s="85">
        <f t="shared" si="25"/>
        <v>139912</v>
      </c>
      <c r="FN14" s="85">
        <f t="shared" si="25"/>
        <v>1306</v>
      </c>
      <c r="FO14" s="85">
        <f t="shared" si="25"/>
        <v>8110</v>
      </c>
      <c r="FP14" s="85">
        <f t="shared" si="25"/>
        <v>3304</v>
      </c>
      <c r="FQ14" s="91">
        <f t="shared" si="25"/>
        <v>356033.1127</v>
      </c>
      <c r="FR14" s="91">
        <f t="shared" si="25"/>
        <v>249457.1127</v>
      </c>
      <c r="FS14" s="91">
        <f t="shared" si="25"/>
        <v>106576</v>
      </c>
      <c r="FT14" s="85">
        <f t="shared" si="25"/>
        <v>16382</v>
      </c>
      <c r="FU14" s="85">
        <f t="shared" si="25"/>
        <v>77931</v>
      </c>
      <c r="FV14" s="85">
        <f t="shared" si="25"/>
        <v>1306</v>
      </c>
      <c r="FW14" s="85">
        <f t="shared" si="25"/>
        <v>6116</v>
      </c>
      <c r="FX14" s="85">
        <f t="shared" si="3"/>
        <v>118976</v>
      </c>
      <c r="FY14" s="85">
        <f t="shared" si="4"/>
        <v>93690</v>
      </c>
      <c r="FZ14" s="85">
        <f t="shared" si="5"/>
        <v>50430</v>
      </c>
      <c r="GA14" s="86">
        <f t="shared" si="6"/>
        <v>1053416.1126999999</v>
      </c>
      <c r="GB14" s="86">
        <f t="shared" si="7"/>
        <v>763736.11269999994</v>
      </c>
      <c r="GC14" s="86">
        <f t="shared" si="8"/>
        <v>289680</v>
      </c>
      <c r="GD14" s="85">
        <f t="shared" ref="GD14:GX14" si="26">BX15+BX25+BX140</f>
        <v>99.999999999999986</v>
      </c>
      <c r="GE14" s="85">
        <f t="shared" si="26"/>
        <v>14755</v>
      </c>
      <c r="GF14" s="85">
        <f t="shared" si="26"/>
        <v>14806.82</v>
      </c>
      <c r="GG14" s="85">
        <f t="shared" si="26"/>
        <v>14806.821</v>
      </c>
      <c r="GH14" s="85">
        <f t="shared" si="26"/>
        <v>103.64099999999999</v>
      </c>
      <c r="GI14" s="85">
        <f t="shared" si="26"/>
        <v>0</v>
      </c>
      <c r="GJ14" s="85">
        <f t="shared" si="26"/>
        <v>0</v>
      </c>
      <c r="GK14" s="85">
        <f t="shared" si="26"/>
        <v>0</v>
      </c>
      <c r="GL14" s="85">
        <f t="shared" si="26"/>
        <v>0</v>
      </c>
      <c r="GM14" s="85">
        <f t="shared" si="26"/>
        <v>0</v>
      </c>
      <c r="GN14" s="85">
        <f t="shared" si="26"/>
        <v>0</v>
      </c>
      <c r="GO14" s="85">
        <f t="shared" si="26"/>
        <v>0</v>
      </c>
      <c r="GP14" s="85">
        <f t="shared" si="26"/>
        <v>0</v>
      </c>
      <c r="GQ14" s="85">
        <f t="shared" si="26"/>
        <v>0</v>
      </c>
      <c r="GR14" s="85">
        <f t="shared" si="26"/>
        <v>0</v>
      </c>
      <c r="GS14" s="85">
        <f t="shared" si="26"/>
        <v>0</v>
      </c>
      <c r="GT14" s="85">
        <f t="shared" si="26"/>
        <v>0</v>
      </c>
      <c r="GU14" s="85">
        <f t="shared" si="26"/>
        <v>0</v>
      </c>
      <c r="GV14" s="85">
        <f t="shared" si="26"/>
        <v>0</v>
      </c>
      <c r="GW14" s="85">
        <f t="shared" si="26"/>
        <v>0</v>
      </c>
      <c r="GX14" s="85">
        <f t="shared" si="26"/>
        <v>0</v>
      </c>
    </row>
    <row r="15" spans="1:206" ht="24.95" customHeight="1">
      <c r="A15" s="37" t="s">
        <v>37</v>
      </c>
      <c r="B15" s="38" t="s">
        <v>2872</v>
      </c>
      <c r="C15" s="35"/>
      <c r="D15" s="36">
        <f t="shared" ref="D15:K15" si="27">D16+D19</f>
        <v>607593.11269999994</v>
      </c>
      <c r="E15" s="36">
        <f t="shared" si="27"/>
        <v>454665.1127</v>
      </c>
      <c r="F15" s="36">
        <f t="shared" si="27"/>
        <v>152928</v>
      </c>
      <c r="G15" s="36">
        <f t="shared" si="27"/>
        <v>25146</v>
      </c>
      <c r="H15" s="36">
        <f t="shared" si="27"/>
        <v>125170</v>
      </c>
      <c r="I15" s="36">
        <f t="shared" si="27"/>
        <v>2612</v>
      </c>
      <c r="J15" s="36">
        <f t="shared" si="27"/>
        <v>0</v>
      </c>
      <c r="K15" s="36">
        <f t="shared" si="27"/>
        <v>0</v>
      </c>
      <c r="L15" s="36">
        <f t="shared" si="11"/>
        <v>118976</v>
      </c>
      <c r="M15" s="36">
        <f t="shared" si="12"/>
        <v>93690</v>
      </c>
      <c r="N15" s="36">
        <f t="shared" si="13"/>
        <v>25286</v>
      </c>
      <c r="O15" s="36">
        <f t="shared" si="15"/>
        <v>118976</v>
      </c>
      <c r="P15" s="36">
        <f t="shared" si="16"/>
        <v>93690</v>
      </c>
      <c r="Q15" s="36">
        <f t="shared" si="17"/>
        <v>25286</v>
      </c>
      <c r="R15" s="36">
        <f t="shared" si="18"/>
        <v>4860</v>
      </c>
      <c r="S15" s="36">
        <f t="shared" si="19"/>
        <v>20426</v>
      </c>
      <c r="T15" s="36">
        <f t="shared" si="20"/>
        <v>0</v>
      </c>
      <c r="U15" s="36">
        <f t="shared" si="21"/>
        <v>0</v>
      </c>
      <c r="V15" s="36">
        <f t="shared" si="22"/>
        <v>0</v>
      </c>
      <c r="W15" s="36">
        <f t="shared" ref="W15:BR15" si="28">W16+W19</f>
        <v>109586</v>
      </c>
      <c r="X15" s="36">
        <f t="shared" si="28"/>
        <v>84300</v>
      </c>
      <c r="Y15" s="36">
        <f t="shared" si="28"/>
        <v>25286</v>
      </c>
      <c r="Z15" s="36">
        <f t="shared" si="28"/>
        <v>4860</v>
      </c>
      <c r="AA15" s="36">
        <f t="shared" si="28"/>
        <v>20426</v>
      </c>
      <c r="AB15" s="36">
        <f t="shared" si="28"/>
        <v>0</v>
      </c>
      <c r="AC15" s="36">
        <f t="shared" si="28"/>
        <v>0</v>
      </c>
      <c r="AD15" s="36">
        <f t="shared" si="28"/>
        <v>0</v>
      </c>
      <c r="AE15" s="36">
        <f t="shared" si="28"/>
        <v>9390</v>
      </c>
      <c r="AF15" s="36">
        <f t="shared" si="28"/>
        <v>9390</v>
      </c>
      <c r="AG15" s="36">
        <f t="shared" si="28"/>
        <v>0</v>
      </c>
      <c r="AH15" s="36">
        <f t="shared" si="28"/>
        <v>0</v>
      </c>
      <c r="AI15" s="36">
        <f t="shared" si="28"/>
        <v>0</v>
      </c>
      <c r="AJ15" s="36">
        <f t="shared" si="28"/>
        <v>0</v>
      </c>
      <c r="AK15" s="36">
        <f t="shared" si="28"/>
        <v>0</v>
      </c>
      <c r="AL15" s="36">
        <f t="shared" si="28"/>
        <v>0</v>
      </c>
      <c r="AM15" s="36">
        <f t="shared" si="28"/>
        <v>129198</v>
      </c>
      <c r="AN15" s="36">
        <f t="shared" si="28"/>
        <v>90593</v>
      </c>
      <c r="AO15" s="36">
        <f t="shared" si="28"/>
        <v>38605</v>
      </c>
      <c r="AP15" s="36">
        <f t="shared" si="28"/>
        <v>5707</v>
      </c>
      <c r="AQ15" s="36">
        <f t="shared" si="28"/>
        <v>32245</v>
      </c>
      <c r="AR15" s="36">
        <f t="shared" si="28"/>
        <v>653</v>
      </c>
      <c r="AS15" s="36">
        <f t="shared" si="28"/>
        <v>0</v>
      </c>
      <c r="AT15" s="36">
        <f t="shared" si="28"/>
        <v>0</v>
      </c>
      <c r="AU15" s="36">
        <f t="shared" si="28"/>
        <v>167404</v>
      </c>
      <c r="AV15" s="36">
        <f t="shared" si="28"/>
        <v>124566</v>
      </c>
      <c r="AW15" s="36">
        <f t="shared" si="28"/>
        <v>42838</v>
      </c>
      <c r="AX15" s="36">
        <f t="shared" si="28"/>
        <v>7959</v>
      </c>
      <c r="AY15" s="36">
        <f t="shared" si="28"/>
        <v>34226</v>
      </c>
      <c r="AZ15" s="36">
        <f t="shared" si="28"/>
        <v>653</v>
      </c>
      <c r="BA15" s="36">
        <f t="shared" si="28"/>
        <v>0</v>
      </c>
      <c r="BB15" s="36">
        <f t="shared" si="28"/>
        <v>0</v>
      </c>
      <c r="BC15" s="36">
        <f t="shared" si="28"/>
        <v>415578</v>
      </c>
      <c r="BD15" s="36">
        <f t="shared" si="28"/>
        <v>308849</v>
      </c>
      <c r="BE15" s="36">
        <f t="shared" si="28"/>
        <v>106729</v>
      </c>
      <c r="BF15" s="36">
        <f t="shared" si="28"/>
        <v>18526</v>
      </c>
      <c r="BG15" s="36">
        <f t="shared" si="28"/>
        <v>86897</v>
      </c>
      <c r="BH15" s="36">
        <f t="shared" si="28"/>
        <v>1306</v>
      </c>
      <c r="BI15" s="36">
        <f t="shared" si="28"/>
        <v>0</v>
      </c>
      <c r="BJ15" s="36">
        <f t="shared" si="28"/>
        <v>0</v>
      </c>
      <c r="BK15" s="36">
        <f t="shared" si="28"/>
        <v>192015.1127</v>
      </c>
      <c r="BL15" s="36">
        <f t="shared" si="28"/>
        <v>145816.1127</v>
      </c>
      <c r="BM15" s="36">
        <f t="shared" si="28"/>
        <v>46199</v>
      </c>
      <c r="BN15" s="36">
        <f t="shared" si="28"/>
        <v>6620</v>
      </c>
      <c r="BO15" s="36">
        <f t="shared" si="28"/>
        <v>38273</v>
      </c>
      <c r="BP15" s="36">
        <f t="shared" si="28"/>
        <v>1306</v>
      </c>
      <c r="BQ15" s="36">
        <f t="shared" si="28"/>
        <v>0</v>
      </c>
      <c r="BR15" s="36">
        <f t="shared" si="28"/>
        <v>0</v>
      </c>
      <c r="BS15" s="35"/>
      <c r="BT15" s="65"/>
      <c r="BU15" s="70"/>
      <c r="BV15" s="70"/>
      <c r="BW15" s="71"/>
      <c r="BX15" s="70"/>
      <c r="BY15" s="70"/>
      <c r="BZ15" s="74">
        <v>51.82</v>
      </c>
      <c r="CA15" s="75">
        <v>51.820999999999998</v>
      </c>
      <c r="CB15" s="70">
        <f t="shared" ref="CB15:CB23" si="29">BZ15+CA15</f>
        <v>103.64099999999999</v>
      </c>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J15" s="86">
        <f t="shared" ref="DJ15:EO15" si="30">D16+D19</f>
        <v>607593.11269999994</v>
      </c>
      <c r="DK15" s="86">
        <f t="shared" si="30"/>
        <v>454665.1127</v>
      </c>
      <c r="DL15" s="86">
        <f t="shared" si="30"/>
        <v>152928</v>
      </c>
      <c r="DM15" s="86">
        <f t="shared" si="30"/>
        <v>25146</v>
      </c>
      <c r="DN15" s="86">
        <f t="shared" si="30"/>
        <v>125170</v>
      </c>
      <c r="DO15" s="86">
        <f t="shared" si="30"/>
        <v>2612</v>
      </c>
      <c r="DP15" s="86">
        <f t="shared" si="30"/>
        <v>0</v>
      </c>
      <c r="DQ15" s="86">
        <f t="shared" si="30"/>
        <v>0</v>
      </c>
      <c r="DR15" s="86">
        <f t="shared" si="30"/>
        <v>118976</v>
      </c>
      <c r="DS15" s="86">
        <f t="shared" si="30"/>
        <v>93690</v>
      </c>
      <c r="DT15" s="86">
        <f t="shared" si="30"/>
        <v>25286</v>
      </c>
      <c r="DU15" s="86">
        <f t="shared" si="30"/>
        <v>118976</v>
      </c>
      <c r="DV15" s="86">
        <f t="shared" si="30"/>
        <v>93690</v>
      </c>
      <c r="DW15" s="86">
        <f t="shared" si="30"/>
        <v>25286</v>
      </c>
      <c r="DX15" s="86">
        <f t="shared" si="30"/>
        <v>4860</v>
      </c>
      <c r="DY15" s="86">
        <f t="shared" si="30"/>
        <v>20426</v>
      </c>
      <c r="DZ15" s="86">
        <f t="shared" si="30"/>
        <v>0</v>
      </c>
      <c r="EA15" s="86">
        <f t="shared" si="30"/>
        <v>0</v>
      </c>
      <c r="EB15" s="86">
        <f t="shared" si="30"/>
        <v>0</v>
      </c>
      <c r="EC15" s="86">
        <f t="shared" si="30"/>
        <v>109586</v>
      </c>
      <c r="ED15" s="86">
        <f t="shared" si="30"/>
        <v>84300</v>
      </c>
      <c r="EE15" s="86">
        <f t="shared" si="30"/>
        <v>25286</v>
      </c>
      <c r="EF15" s="86">
        <f t="shared" si="30"/>
        <v>4860</v>
      </c>
      <c r="EG15" s="86">
        <f t="shared" si="30"/>
        <v>20426</v>
      </c>
      <c r="EH15" s="86">
        <f t="shared" si="30"/>
        <v>0</v>
      </c>
      <c r="EI15" s="86">
        <f t="shared" si="30"/>
        <v>0</v>
      </c>
      <c r="EJ15" s="86">
        <f t="shared" si="30"/>
        <v>0</v>
      </c>
      <c r="EK15" s="86">
        <f t="shared" si="30"/>
        <v>9390</v>
      </c>
      <c r="EL15" s="86">
        <f t="shared" si="30"/>
        <v>9390</v>
      </c>
      <c r="EM15" s="86">
        <f t="shared" si="30"/>
        <v>0</v>
      </c>
      <c r="EN15" s="86">
        <f t="shared" si="30"/>
        <v>0</v>
      </c>
      <c r="EO15" s="86">
        <f t="shared" si="30"/>
        <v>0</v>
      </c>
      <c r="EP15" s="86">
        <f t="shared" ref="EP15:FS15" si="31">AJ16+AJ19</f>
        <v>0</v>
      </c>
      <c r="EQ15" s="86">
        <f t="shared" si="31"/>
        <v>0</v>
      </c>
      <c r="ER15" s="86">
        <f t="shared" si="31"/>
        <v>0</v>
      </c>
      <c r="ES15" s="86">
        <f t="shared" si="31"/>
        <v>129198</v>
      </c>
      <c r="ET15" s="86">
        <f t="shared" si="31"/>
        <v>90593</v>
      </c>
      <c r="EU15" s="86">
        <f t="shared" si="31"/>
        <v>38605</v>
      </c>
      <c r="EV15" s="86">
        <f t="shared" si="31"/>
        <v>5707</v>
      </c>
      <c r="EW15" s="86">
        <f t="shared" si="31"/>
        <v>32245</v>
      </c>
      <c r="EX15" s="86">
        <f t="shared" si="31"/>
        <v>653</v>
      </c>
      <c r="EY15" s="86">
        <f t="shared" si="31"/>
        <v>0</v>
      </c>
      <c r="EZ15" s="86">
        <f t="shared" si="31"/>
        <v>0</v>
      </c>
      <c r="FA15" s="86">
        <f t="shared" si="31"/>
        <v>167404</v>
      </c>
      <c r="FB15" s="86">
        <f t="shared" si="31"/>
        <v>124566</v>
      </c>
      <c r="FC15" s="86">
        <f t="shared" si="31"/>
        <v>42838</v>
      </c>
      <c r="FD15" s="86">
        <f t="shared" si="31"/>
        <v>7959</v>
      </c>
      <c r="FE15" s="86">
        <f t="shared" si="31"/>
        <v>34226</v>
      </c>
      <c r="FF15" s="86">
        <f t="shared" si="31"/>
        <v>653</v>
      </c>
      <c r="FG15" s="86">
        <f t="shared" si="31"/>
        <v>0</v>
      </c>
      <c r="FH15" s="86">
        <f t="shared" si="31"/>
        <v>0</v>
      </c>
      <c r="FI15" s="86">
        <f t="shared" si="31"/>
        <v>415578</v>
      </c>
      <c r="FJ15" s="86">
        <f t="shared" si="31"/>
        <v>308849</v>
      </c>
      <c r="FK15" s="86">
        <f t="shared" si="31"/>
        <v>106729</v>
      </c>
      <c r="FL15" s="86">
        <f t="shared" si="31"/>
        <v>18526</v>
      </c>
      <c r="FM15" s="86">
        <f t="shared" si="31"/>
        <v>86897</v>
      </c>
      <c r="FN15" s="86">
        <f t="shared" si="31"/>
        <v>1306</v>
      </c>
      <c r="FO15" s="86">
        <f t="shared" si="31"/>
        <v>0</v>
      </c>
      <c r="FP15" s="86">
        <f t="shared" si="31"/>
        <v>0</v>
      </c>
      <c r="FQ15" s="86">
        <f t="shared" si="31"/>
        <v>192015.1127</v>
      </c>
      <c r="FR15" s="86">
        <f t="shared" si="31"/>
        <v>145816.1127</v>
      </c>
      <c r="FS15" s="86">
        <f t="shared" si="31"/>
        <v>46199</v>
      </c>
      <c r="FX15" s="85">
        <f t="shared" si="3"/>
        <v>0</v>
      </c>
      <c r="FY15" s="85">
        <f t="shared" si="4"/>
        <v>0</v>
      </c>
      <c r="FZ15" s="85">
        <f t="shared" si="5"/>
        <v>25286</v>
      </c>
      <c r="GA15" s="86">
        <f t="shared" si="6"/>
        <v>607593.11269999994</v>
      </c>
      <c r="GB15" s="86">
        <f t="shared" si="7"/>
        <v>454665.1127</v>
      </c>
      <c r="GC15" s="86">
        <f t="shared" si="8"/>
        <v>152928</v>
      </c>
    </row>
    <row r="16" spans="1:206" ht="24.95" customHeight="1">
      <c r="A16" s="37">
        <v>1</v>
      </c>
      <c r="B16" s="38" t="s">
        <v>171</v>
      </c>
      <c r="C16" s="35"/>
      <c r="D16" s="36">
        <f t="shared" ref="D16:K16" si="32">D17+D18</f>
        <v>21122</v>
      </c>
      <c r="E16" s="36">
        <f t="shared" si="32"/>
        <v>0</v>
      </c>
      <c r="F16" s="36">
        <f t="shared" si="32"/>
        <v>21122</v>
      </c>
      <c r="G16" s="36">
        <f t="shared" si="32"/>
        <v>0</v>
      </c>
      <c r="H16" s="36">
        <f t="shared" si="32"/>
        <v>18510</v>
      </c>
      <c r="I16" s="36">
        <f t="shared" si="32"/>
        <v>2612</v>
      </c>
      <c r="J16" s="36">
        <f t="shared" si="32"/>
        <v>0</v>
      </c>
      <c r="K16" s="36">
        <f t="shared" si="32"/>
        <v>0</v>
      </c>
      <c r="L16" s="36">
        <f t="shared" si="11"/>
        <v>0</v>
      </c>
      <c r="M16" s="36">
        <f t="shared" si="12"/>
        <v>0</v>
      </c>
      <c r="N16" s="36">
        <f t="shared" si="13"/>
        <v>0</v>
      </c>
      <c r="O16" s="36">
        <f t="shared" si="15"/>
        <v>0</v>
      </c>
      <c r="P16" s="36">
        <f t="shared" si="16"/>
        <v>0</v>
      </c>
      <c r="Q16" s="36">
        <f t="shared" si="17"/>
        <v>0</v>
      </c>
      <c r="R16" s="36">
        <f t="shared" si="18"/>
        <v>0</v>
      </c>
      <c r="S16" s="36">
        <f t="shared" si="19"/>
        <v>0</v>
      </c>
      <c r="T16" s="36">
        <f t="shared" si="20"/>
        <v>0</v>
      </c>
      <c r="U16" s="36">
        <f t="shared" si="21"/>
        <v>0</v>
      </c>
      <c r="V16" s="36">
        <f t="shared" si="22"/>
        <v>0</v>
      </c>
      <c r="W16" s="36">
        <f t="shared" ref="W16:BR16" si="33">W17+W18</f>
        <v>0</v>
      </c>
      <c r="X16" s="36">
        <f t="shared" si="33"/>
        <v>0</v>
      </c>
      <c r="Y16" s="36">
        <f t="shared" si="33"/>
        <v>0</v>
      </c>
      <c r="Z16" s="36">
        <f t="shared" si="33"/>
        <v>0</v>
      </c>
      <c r="AA16" s="36">
        <f t="shared" si="33"/>
        <v>0</v>
      </c>
      <c r="AB16" s="36">
        <f t="shared" si="33"/>
        <v>0</v>
      </c>
      <c r="AC16" s="36">
        <f t="shared" si="33"/>
        <v>0</v>
      </c>
      <c r="AD16" s="36">
        <f t="shared" si="33"/>
        <v>0</v>
      </c>
      <c r="AE16" s="36">
        <f t="shared" si="33"/>
        <v>0</v>
      </c>
      <c r="AF16" s="36">
        <f t="shared" si="33"/>
        <v>0</v>
      </c>
      <c r="AG16" s="36">
        <f t="shared" si="33"/>
        <v>0</v>
      </c>
      <c r="AH16" s="36">
        <f t="shared" si="33"/>
        <v>0</v>
      </c>
      <c r="AI16" s="36">
        <f t="shared" si="33"/>
        <v>0</v>
      </c>
      <c r="AJ16" s="36">
        <f t="shared" si="33"/>
        <v>0</v>
      </c>
      <c r="AK16" s="36">
        <f t="shared" si="33"/>
        <v>0</v>
      </c>
      <c r="AL16" s="36">
        <f t="shared" si="33"/>
        <v>0</v>
      </c>
      <c r="AM16" s="36">
        <f t="shared" si="33"/>
        <v>5111</v>
      </c>
      <c r="AN16" s="36">
        <f t="shared" si="33"/>
        <v>0</v>
      </c>
      <c r="AO16" s="36">
        <f t="shared" si="33"/>
        <v>5111</v>
      </c>
      <c r="AP16" s="36">
        <f t="shared" si="33"/>
        <v>0</v>
      </c>
      <c r="AQ16" s="36">
        <f t="shared" si="33"/>
        <v>4458</v>
      </c>
      <c r="AR16" s="36">
        <f t="shared" si="33"/>
        <v>653</v>
      </c>
      <c r="AS16" s="36">
        <f t="shared" si="33"/>
        <v>0</v>
      </c>
      <c r="AT16" s="36">
        <f t="shared" si="33"/>
        <v>0</v>
      </c>
      <c r="AU16" s="36">
        <f t="shared" si="33"/>
        <v>5337</v>
      </c>
      <c r="AV16" s="36">
        <f t="shared" si="33"/>
        <v>0</v>
      </c>
      <c r="AW16" s="36">
        <f t="shared" si="33"/>
        <v>5337</v>
      </c>
      <c r="AX16" s="36">
        <f t="shared" si="33"/>
        <v>0</v>
      </c>
      <c r="AY16" s="36">
        <f t="shared" si="33"/>
        <v>4684</v>
      </c>
      <c r="AZ16" s="36">
        <f t="shared" si="33"/>
        <v>653</v>
      </c>
      <c r="BA16" s="36">
        <f t="shared" si="33"/>
        <v>0</v>
      </c>
      <c r="BB16" s="36">
        <f t="shared" si="33"/>
        <v>0</v>
      </c>
      <c r="BC16" s="36">
        <f t="shared" si="33"/>
        <v>10448</v>
      </c>
      <c r="BD16" s="36">
        <f t="shared" si="33"/>
        <v>0</v>
      </c>
      <c r="BE16" s="36">
        <f t="shared" si="33"/>
        <v>10448</v>
      </c>
      <c r="BF16" s="36">
        <f t="shared" si="33"/>
        <v>0</v>
      </c>
      <c r="BG16" s="36">
        <f t="shared" si="33"/>
        <v>9142</v>
      </c>
      <c r="BH16" s="36">
        <f t="shared" si="33"/>
        <v>1306</v>
      </c>
      <c r="BI16" s="36">
        <f t="shared" si="33"/>
        <v>0</v>
      </c>
      <c r="BJ16" s="36">
        <f t="shared" si="33"/>
        <v>0</v>
      </c>
      <c r="BK16" s="36">
        <f t="shared" si="33"/>
        <v>10674</v>
      </c>
      <c r="BL16" s="36">
        <f t="shared" si="33"/>
        <v>0</v>
      </c>
      <c r="BM16" s="36">
        <f t="shared" si="33"/>
        <v>10674</v>
      </c>
      <c r="BN16" s="36">
        <f t="shared" si="33"/>
        <v>0</v>
      </c>
      <c r="BO16" s="36">
        <f t="shared" si="33"/>
        <v>9368</v>
      </c>
      <c r="BP16" s="36">
        <f t="shared" si="33"/>
        <v>1306</v>
      </c>
      <c r="BQ16" s="36">
        <f t="shared" si="33"/>
        <v>0</v>
      </c>
      <c r="BR16" s="36">
        <f t="shared" si="33"/>
        <v>0</v>
      </c>
      <c r="BS16" s="35"/>
      <c r="BT16" s="65"/>
      <c r="BU16" s="70"/>
      <c r="BV16" s="70"/>
      <c r="BW16" s="71"/>
      <c r="BX16" s="70"/>
      <c r="BY16" s="70"/>
      <c r="BZ16" s="78">
        <v>51.82</v>
      </c>
      <c r="CA16" s="79">
        <v>51.820999999999998</v>
      </c>
      <c r="CB16" s="70">
        <f t="shared" si="29"/>
        <v>103.64099999999999</v>
      </c>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J16" s="86">
        <f t="shared" ref="DJ16:EO16" si="34">D17+D18</f>
        <v>21122</v>
      </c>
      <c r="DK16" s="86">
        <f t="shared" si="34"/>
        <v>0</v>
      </c>
      <c r="DL16" s="86">
        <f t="shared" si="34"/>
        <v>21122</v>
      </c>
      <c r="DM16" s="86">
        <f t="shared" si="34"/>
        <v>0</v>
      </c>
      <c r="DN16" s="86">
        <f t="shared" si="34"/>
        <v>18510</v>
      </c>
      <c r="DO16" s="86">
        <f t="shared" si="34"/>
        <v>2612</v>
      </c>
      <c r="DP16" s="86">
        <f t="shared" si="34"/>
        <v>0</v>
      </c>
      <c r="DQ16" s="86">
        <f t="shared" si="34"/>
        <v>0</v>
      </c>
      <c r="DR16" s="86">
        <f t="shared" si="34"/>
        <v>0</v>
      </c>
      <c r="DS16" s="86">
        <f t="shared" si="34"/>
        <v>0</v>
      </c>
      <c r="DT16" s="86">
        <f t="shared" si="34"/>
        <v>0</v>
      </c>
      <c r="DU16" s="86">
        <f t="shared" si="34"/>
        <v>0</v>
      </c>
      <c r="DV16" s="86">
        <f t="shared" si="34"/>
        <v>0</v>
      </c>
      <c r="DW16" s="86">
        <f t="shared" si="34"/>
        <v>0</v>
      </c>
      <c r="DX16" s="86">
        <f t="shared" si="34"/>
        <v>0</v>
      </c>
      <c r="DY16" s="86">
        <f t="shared" si="34"/>
        <v>0</v>
      </c>
      <c r="DZ16" s="86">
        <f t="shared" si="34"/>
        <v>0</v>
      </c>
      <c r="EA16" s="86">
        <f t="shared" si="34"/>
        <v>0</v>
      </c>
      <c r="EB16" s="86">
        <f t="shared" si="34"/>
        <v>0</v>
      </c>
      <c r="EC16" s="86">
        <f t="shared" si="34"/>
        <v>0</v>
      </c>
      <c r="ED16" s="86">
        <f t="shared" si="34"/>
        <v>0</v>
      </c>
      <c r="EE16" s="86">
        <f t="shared" si="34"/>
        <v>0</v>
      </c>
      <c r="EF16" s="86">
        <f t="shared" si="34"/>
        <v>0</v>
      </c>
      <c r="EG16" s="86">
        <f t="shared" si="34"/>
        <v>0</v>
      </c>
      <c r="EH16" s="86">
        <f t="shared" si="34"/>
        <v>0</v>
      </c>
      <c r="EI16" s="86">
        <f t="shared" si="34"/>
        <v>0</v>
      </c>
      <c r="EJ16" s="86">
        <f t="shared" si="34"/>
        <v>0</v>
      </c>
      <c r="EK16" s="86">
        <f t="shared" si="34"/>
        <v>0</v>
      </c>
      <c r="EL16" s="86">
        <f t="shared" si="34"/>
        <v>0</v>
      </c>
      <c r="EM16" s="86">
        <f t="shared" si="34"/>
        <v>0</v>
      </c>
      <c r="EN16" s="86">
        <f t="shared" si="34"/>
        <v>0</v>
      </c>
      <c r="EO16" s="86">
        <f t="shared" si="34"/>
        <v>0</v>
      </c>
      <c r="EP16" s="86">
        <f t="shared" ref="EP16:FW16" si="35">AJ17+AJ18</f>
        <v>0</v>
      </c>
      <c r="EQ16" s="86">
        <f t="shared" si="35"/>
        <v>0</v>
      </c>
      <c r="ER16" s="86">
        <f t="shared" si="35"/>
        <v>0</v>
      </c>
      <c r="ES16" s="86">
        <f t="shared" si="35"/>
        <v>5111</v>
      </c>
      <c r="ET16" s="86">
        <f t="shared" si="35"/>
        <v>0</v>
      </c>
      <c r="EU16" s="86">
        <f t="shared" si="35"/>
        <v>5111</v>
      </c>
      <c r="EV16" s="86">
        <f t="shared" si="35"/>
        <v>0</v>
      </c>
      <c r="EW16" s="86">
        <f t="shared" si="35"/>
        <v>4458</v>
      </c>
      <c r="EX16" s="86">
        <f t="shared" si="35"/>
        <v>653</v>
      </c>
      <c r="EY16" s="86">
        <f t="shared" si="35"/>
        <v>0</v>
      </c>
      <c r="EZ16" s="86">
        <f t="shared" si="35"/>
        <v>0</v>
      </c>
      <c r="FA16" s="86">
        <f t="shared" si="35"/>
        <v>5337</v>
      </c>
      <c r="FB16" s="86">
        <f t="shared" si="35"/>
        <v>0</v>
      </c>
      <c r="FC16" s="86">
        <f t="shared" si="35"/>
        <v>5337</v>
      </c>
      <c r="FD16" s="86">
        <f t="shared" si="35"/>
        <v>0</v>
      </c>
      <c r="FE16" s="86">
        <f t="shared" si="35"/>
        <v>4684</v>
      </c>
      <c r="FF16" s="86">
        <f t="shared" si="35"/>
        <v>653</v>
      </c>
      <c r="FG16" s="86">
        <f t="shared" si="35"/>
        <v>0</v>
      </c>
      <c r="FH16" s="86">
        <f t="shared" si="35"/>
        <v>0</v>
      </c>
      <c r="FI16" s="86">
        <f t="shared" si="35"/>
        <v>10448</v>
      </c>
      <c r="FJ16" s="86">
        <f t="shared" si="35"/>
        <v>0</v>
      </c>
      <c r="FK16" s="86">
        <f t="shared" si="35"/>
        <v>10448</v>
      </c>
      <c r="FL16" s="86">
        <f t="shared" si="35"/>
        <v>0</v>
      </c>
      <c r="FM16" s="86">
        <f t="shared" si="35"/>
        <v>9142</v>
      </c>
      <c r="FN16" s="86">
        <f t="shared" si="35"/>
        <v>1306</v>
      </c>
      <c r="FO16" s="86">
        <f t="shared" si="35"/>
        <v>0</v>
      </c>
      <c r="FP16" s="86">
        <f t="shared" si="35"/>
        <v>0</v>
      </c>
      <c r="FQ16" s="86">
        <f t="shared" si="35"/>
        <v>10674</v>
      </c>
      <c r="FR16" s="86">
        <f t="shared" si="35"/>
        <v>0</v>
      </c>
      <c r="FS16" s="86">
        <f t="shared" si="35"/>
        <v>10674</v>
      </c>
      <c r="FT16" s="86">
        <f t="shared" si="35"/>
        <v>0</v>
      </c>
      <c r="FU16" s="86">
        <f t="shared" si="35"/>
        <v>9368</v>
      </c>
      <c r="FV16" s="86">
        <f t="shared" si="35"/>
        <v>1306</v>
      </c>
      <c r="FW16" s="86">
        <f t="shared" si="35"/>
        <v>0</v>
      </c>
      <c r="FX16" s="85">
        <f t="shared" si="3"/>
        <v>0</v>
      </c>
      <c r="FY16" s="85">
        <f t="shared" si="4"/>
        <v>0</v>
      </c>
      <c r="FZ16" s="85">
        <f t="shared" si="5"/>
        <v>0</v>
      </c>
      <c r="GA16" s="86">
        <f t="shared" si="6"/>
        <v>21122</v>
      </c>
      <c r="GB16" s="86">
        <f t="shared" si="7"/>
        <v>0</v>
      </c>
      <c r="GC16" s="86">
        <f t="shared" si="8"/>
        <v>21122</v>
      </c>
    </row>
    <row r="17" spans="1:186" ht="24.95" customHeight="1">
      <c r="A17" s="39" t="s">
        <v>222</v>
      </c>
      <c r="B17" s="40" t="s">
        <v>2873</v>
      </c>
      <c r="C17" s="35"/>
      <c r="D17" s="41">
        <f t="shared" ref="D17:K18" si="36">BC17+BK17</f>
        <v>2612</v>
      </c>
      <c r="E17" s="41">
        <f t="shared" si="36"/>
        <v>0</v>
      </c>
      <c r="F17" s="41">
        <f t="shared" si="36"/>
        <v>2612</v>
      </c>
      <c r="G17" s="41">
        <f t="shared" si="36"/>
        <v>0</v>
      </c>
      <c r="H17" s="41">
        <f t="shared" si="36"/>
        <v>0</v>
      </c>
      <c r="I17" s="41">
        <f t="shared" si="36"/>
        <v>2612</v>
      </c>
      <c r="J17" s="41">
        <f t="shared" si="36"/>
        <v>0</v>
      </c>
      <c r="K17" s="41">
        <f t="shared" si="36"/>
        <v>0</v>
      </c>
      <c r="L17" s="36">
        <f t="shared" si="11"/>
        <v>0</v>
      </c>
      <c r="M17" s="36">
        <f t="shared" si="12"/>
        <v>0</v>
      </c>
      <c r="N17" s="36">
        <f t="shared" si="13"/>
        <v>0</v>
      </c>
      <c r="O17" s="41">
        <f t="shared" si="15"/>
        <v>0</v>
      </c>
      <c r="P17" s="36">
        <f t="shared" si="16"/>
        <v>0</v>
      </c>
      <c r="Q17" s="58">
        <f t="shared" si="17"/>
        <v>0</v>
      </c>
      <c r="R17" s="36">
        <f t="shared" si="18"/>
        <v>0</v>
      </c>
      <c r="S17" s="36">
        <f t="shared" si="19"/>
        <v>0</v>
      </c>
      <c r="T17" s="36">
        <f t="shared" si="20"/>
        <v>0</v>
      </c>
      <c r="U17" s="36">
        <f t="shared" si="21"/>
        <v>0</v>
      </c>
      <c r="V17" s="36">
        <f t="shared" si="22"/>
        <v>0</v>
      </c>
      <c r="W17" s="41">
        <f>SUM(X17:Y17)</f>
        <v>0</v>
      </c>
      <c r="X17" s="36"/>
      <c r="Y17" s="58">
        <f>SUM(Z17:AD17)</f>
        <v>0</v>
      </c>
      <c r="Z17" s="57"/>
      <c r="AA17" s="57"/>
      <c r="AB17" s="58"/>
      <c r="AC17" s="58"/>
      <c r="AD17" s="58"/>
      <c r="AE17" s="41">
        <f>SUM(AF17:AG17)</f>
        <v>0</v>
      </c>
      <c r="AF17" s="36"/>
      <c r="AG17" s="58">
        <f>SUM(AH17:AL17)</f>
        <v>0</v>
      </c>
      <c r="AH17" s="57"/>
      <c r="AI17" s="57"/>
      <c r="AJ17" s="58"/>
      <c r="AK17" s="58"/>
      <c r="AL17" s="58"/>
      <c r="AM17" s="41">
        <f>SUM(AN17:AO17)</f>
        <v>653</v>
      </c>
      <c r="AN17" s="36"/>
      <c r="AO17" s="58">
        <f>SUM(AP17:AT17)</f>
        <v>653</v>
      </c>
      <c r="AP17" s="57"/>
      <c r="AQ17" s="57"/>
      <c r="AR17" s="58">
        <v>653</v>
      </c>
      <c r="AS17" s="58"/>
      <c r="AT17" s="58"/>
      <c r="AU17" s="41">
        <f>SUM(AV17:AW17)</f>
        <v>653</v>
      </c>
      <c r="AV17" s="36"/>
      <c r="AW17" s="58">
        <f>SUM(AX17:BB17)</f>
        <v>653</v>
      </c>
      <c r="AX17" s="57"/>
      <c r="AY17" s="57"/>
      <c r="AZ17" s="58">
        <v>653</v>
      </c>
      <c r="BA17" s="58"/>
      <c r="BB17" s="58"/>
      <c r="BC17" s="41">
        <f t="shared" ref="BC17:BJ18" si="37">W17+AE17+AM17+AU17</f>
        <v>1306</v>
      </c>
      <c r="BD17" s="41">
        <f t="shared" si="37"/>
        <v>0</v>
      </c>
      <c r="BE17" s="41">
        <f t="shared" si="37"/>
        <v>1306</v>
      </c>
      <c r="BF17" s="41">
        <f t="shared" si="37"/>
        <v>0</v>
      </c>
      <c r="BG17" s="41">
        <f t="shared" si="37"/>
        <v>0</v>
      </c>
      <c r="BH17" s="41">
        <f t="shared" si="37"/>
        <v>1306</v>
      </c>
      <c r="BI17" s="41">
        <f t="shared" si="37"/>
        <v>0</v>
      </c>
      <c r="BJ17" s="41">
        <f t="shared" si="37"/>
        <v>0</v>
      </c>
      <c r="BK17" s="41">
        <f>SUM(BL17:BM17)</f>
        <v>1306</v>
      </c>
      <c r="BL17" s="36"/>
      <c r="BM17" s="58">
        <f>SUM(BN17:BR17)</f>
        <v>1306</v>
      </c>
      <c r="BN17" s="57"/>
      <c r="BO17" s="57"/>
      <c r="BP17" s="58">
        <f>653*2</f>
        <v>1306</v>
      </c>
      <c r="BQ17" s="58"/>
      <c r="BR17" s="58"/>
      <c r="BS17" s="641" t="s">
        <v>2863</v>
      </c>
      <c r="BT17" s="67"/>
      <c r="BU17" s="70"/>
      <c r="BV17" s="70"/>
      <c r="BW17" s="70"/>
      <c r="BX17" s="70"/>
      <c r="BY17" s="70"/>
      <c r="BZ17" s="78"/>
      <c r="CA17" s="79"/>
      <c r="CB17" s="70">
        <f t="shared" si="29"/>
        <v>0</v>
      </c>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FX17" s="85">
        <f t="shared" si="3"/>
        <v>0</v>
      </c>
      <c r="FY17" s="85">
        <f t="shared" si="4"/>
        <v>0</v>
      </c>
      <c r="FZ17" s="85">
        <f t="shared" si="5"/>
        <v>0</v>
      </c>
      <c r="GA17" s="86">
        <f t="shared" si="6"/>
        <v>2612</v>
      </c>
      <c r="GB17" s="86">
        <f t="shared" si="7"/>
        <v>0</v>
      </c>
      <c r="GC17" s="86">
        <f t="shared" si="8"/>
        <v>2612</v>
      </c>
    </row>
    <row r="18" spans="1:186" ht="24.95" customHeight="1">
      <c r="A18" s="39" t="s">
        <v>222</v>
      </c>
      <c r="B18" s="40" t="s">
        <v>2874</v>
      </c>
      <c r="C18" s="35"/>
      <c r="D18" s="41">
        <f t="shared" si="36"/>
        <v>18510</v>
      </c>
      <c r="E18" s="41">
        <f t="shared" si="36"/>
        <v>0</v>
      </c>
      <c r="F18" s="41">
        <f t="shared" si="36"/>
        <v>18510</v>
      </c>
      <c r="G18" s="41">
        <f t="shared" si="36"/>
        <v>0</v>
      </c>
      <c r="H18" s="41">
        <f t="shared" si="36"/>
        <v>18510</v>
      </c>
      <c r="I18" s="41">
        <f t="shared" si="36"/>
        <v>0</v>
      </c>
      <c r="J18" s="41">
        <f t="shared" si="36"/>
        <v>0</v>
      </c>
      <c r="K18" s="41">
        <f t="shared" si="36"/>
        <v>0</v>
      </c>
      <c r="L18" s="36">
        <f t="shared" si="11"/>
        <v>0</v>
      </c>
      <c r="M18" s="36">
        <f t="shared" si="12"/>
        <v>0</v>
      </c>
      <c r="N18" s="36">
        <f t="shared" si="13"/>
        <v>0</v>
      </c>
      <c r="O18" s="41">
        <f t="shared" si="15"/>
        <v>0</v>
      </c>
      <c r="P18" s="36">
        <f t="shared" si="16"/>
        <v>0</v>
      </c>
      <c r="Q18" s="58">
        <f t="shared" si="17"/>
        <v>0</v>
      </c>
      <c r="R18" s="36">
        <f t="shared" si="18"/>
        <v>0</v>
      </c>
      <c r="S18" s="36">
        <f t="shared" si="19"/>
        <v>0</v>
      </c>
      <c r="T18" s="36">
        <f t="shared" si="20"/>
        <v>0</v>
      </c>
      <c r="U18" s="36">
        <f t="shared" si="21"/>
        <v>0</v>
      </c>
      <c r="V18" s="36">
        <f t="shared" si="22"/>
        <v>0</v>
      </c>
      <c r="W18" s="41">
        <f>SUM(X18:Y18)</f>
        <v>0</v>
      </c>
      <c r="X18" s="36"/>
      <c r="Y18" s="58">
        <f>SUM(Z18:AD18)</f>
        <v>0</v>
      </c>
      <c r="Z18" s="57"/>
      <c r="AA18" s="58"/>
      <c r="AB18" s="58"/>
      <c r="AC18" s="58"/>
      <c r="AD18" s="58"/>
      <c r="AE18" s="41">
        <f>SUM(AF18:AG18)</f>
        <v>0</v>
      </c>
      <c r="AF18" s="36"/>
      <c r="AG18" s="58">
        <f>SUM(AH18:AL18)</f>
        <v>0</v>
      </c>
      <c r="AH18" s="57"/>
      <c r="AI18" s="58"/>
      <c r="AJ18" s="58"/>
      <c r="AK18" s="58"/>
      <c r="AL18" s="58"/>
      <c r="AM18" s="41">
        <f>SUM(AN18:AO18)</f>
        <v>4458</v>
      </c>
      <c r="AN18" s="36"/>
      <c r="AO18" s="58">
        <f>SUM(AP18:AT18)</f>
        <v>4458</v>
      </c>
      <c r="AP18" s="57"/>
      <c r="AQ18" s="58">
        <v>4458</v>
      </c>
      <c r="AR18" s="58"/>
      <c r="AS18" s="58"/>
      <c r="AT18" s="58"/>
      <c r="AU18" s="41">
        <f>SUM(AV18:AW18)</f>
        <v>4684</v>
      </c>
      <c r="AV18" s="36"/>
      <c r="AW18" s="58">
        <f>SUM(AX18:BB18)</f>
        <v>4684</v>
      </c>
      <c r="AX18" s="57"/>
      <c r="AY18" s="58">
        <v>4684</v>
      </c>
      <c r="AZ18" s="58"/>
      <c r="BA18" s="58"/>
      <c r="BB18" s="58"/>
      <c r="BC18" s="41">
        <f t="shared" si="37"/>
        <v>9142</v>
      </c>
      <c r="BD18" s="41">
        <f t="shared" si="37"/>
        <v>0</v>
      </c>
      <c r="BE18" s="41">
        <f t="shared" si="37"/>
        <v>9142</v>
      </c>
      <c r="BF18" s="41">
        <f t="shared" si="37"/>
        <v>0</v>
      </c>
      <c r="BG18" s="41">
        <f t="shared" si="37"/>
        <v>9142</v>
      </c>
      <c r="BH18" s="41">
        <f t="shared" si="37"/>
        <v>0</v>
      </c>
      <c r="BI18" s="41">
        <f t="shared" si="37"/>
        <v>0</v>
      </c>
      <c r="BJ18" s="41">
        <f t="shared" si="37"/>
        <v>0</v>
      </c>
      <c r="BK18" s="41">
        <f>SUM(BL18:BM18)</f>
        <v>9368</v>
      </c>
      <c r="BL18" s="36"/>
      <c r="BM18" s="58">
        <f>SUM(BN18:BR18)</f>
        <v>9368</v>
      </c>
      <c r="BN18" s="57"/>
      <c r="BO18" s="58">
        <f>4684*2</f>
        <v>9368</v>
      </c>
      <c r="BP18" s="58"/>
      <c r="BQ18" s="58"/>
      <c r="BR18" s="58"/>
      <c r="BS18" s="641" t="s">
        <v>2864</v>
      </c>
      <c r="BT18" s="67"/>
      <c r="BU18" s="73">
        <f>H18+H28</f>
        <v>29455</v>
      </c>
      <c r="BV18" s="73"/>
      <c r="BW18" s="70"/>
      <c r="BX18" s="70"/>
      <c r="BY18" s="70"/>
      <c r="BZ18" s="74">
        <v>25.321000000000002</v>
      </c>
      <c r="CA18" s="75">
        <v>26.535</v>
      </c>
      <c r="CB18" s="70">
        <f t="shared" si="29"/>
        <v>51.856000000000002</v>
      </c>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FX18" s="85">
        <f t="shared" si="3"/>
        <v>118976</v>
      </c>
      <c r="FY18" s="85">
        <f t="shared" si="4"/>
        <v>93690</v>
      </c>
      <c r="FZ18" s="85">
        <f t="shared" si="5"/>
        <v>0</v>
      </c>
      <c r="GA18" s="86">
        <f t="shared" si="6"/>
        <v>18510</v>
      </c>
      <c r="GB18" s="86">
        <f t="shared" si="7"/>
        <v>0</v>
      </c>
      <c r="GC18" s="86">
        <f t="shared" si="8"/>
        <v>18510</v>
      </c>
    </row>
    <row r="19" spans="1:186" ht="24.95" customHeight="1">
      <c r="A19" s="37">
        <v>2</v>
      </c>
      <c r="B19" s="38" t="s">
        <v>2875</v>
      </c>
      <c r="C19" s="35"/>
      <c r="D19" s="36">
        <f t="shared" ref="D19:K19" si="38">SUM(D20:D24)</f>
        <v>586471.11269999994</v>
      </c>
      <c r="E19" s="36">
        <f t="shared" si="38"/>
        <v>454665.1127</v>
      </c>
      <c r="F19" s="36">
        <f t="shared" si="38"/>
        <v>131806</v>
      </c>
      <c r="G19" s="36">
        <f t="shared" si="38"/>
        <v>25146</v>
      </c>
      <c r="H19" s="36">
        <f t="shared" si="38"/>
        <v>106660</v>
      </c>
      <c r="I19" s="36">
        <f t="shared" si="38"/>
        <v>0</v>
      </c>
      <c r="J19" s="36">
        <f t="shared" si="38"/>
        <v>0</v>
      </c>
      <c r="K19" s="36">
        <f t="shared" si="38"/>
        <v>0</v>
      </c>
      <c r="L19" s="36">
        <f t="shared" si="11"/>
        <v>118976</v>
      </c>
      <c r="M19" s="36">
        <f t="shared" si="12"/>
        <v>93690</v>
      </c>
      <c r="N19" s="36">
        <f t="shared" si="13"/>
        <v>25286</v>
      </c>
      <c r="O19" s="36">
        <f t="shared" si="15"/>
        <v>118976</v>
      </c>
      <c r="P19" s="36">
        <f t="shared" si="16"/>
        <v>93690</v>
      </c>
      <c r="Q19" s="36">
        <f t="shared" si="17"/>
        <v>25286</v>
      </c>
      <c r="R19" s="36">
        <f t="shared" si="18"/>
        <v>4860</v>
      </c>
      <c r="S19" s="36">
        <f t="shared" si="19"/>
        <v>20426</v>
      </c>
      <c r="T19" s="36">
        <f t="shared" si="20"/>
        <v>0</v>
      </c>
      <c r="U19" s="36">
        <f t="shared" si="21"/>
        <v>0</v>
      </c>
      <c r="V19" s="36">
        <f t="shared" si="22"/>
        <v>0</v>
      </c>
      <c r="W19" s="36">
        <f t="shared" ref="W19:BR19" si="39">SUM(W20:W24)</f>
        <v>109586</v>
      </c>
      <c r="X19" s="36">
        <f t="shared" si="39"/>
        <v>84300</v>
      </c>
      <c r="Y19" s="36">
        <f t="shared" si="39"/>
        <v>25286</v>
      </c>
      <c r="Z19" s="36">
        <f t="shared" si="39"/>
        <v>4860</v>
      </c>
      <c r="AA19" s="36">
        <f t="shared" si="39"/>
        <v>20426</v>
      </c>
      <c r="AB19" s="36">
        <f t="shared" si="39"/>
        <v>0</v>
      </c>
      <c r="AC19" s="36">
        <f t="shared" si="39"/>
        <v>0</v>
      </c>
      <c r="AD19" s="36">
        <f t="shared" si="39"/>
        <v>0</v>
      </c>
      <c r="AE19" s="36">
        <f t="shared" si="39"/>
        <v>9390</v>
      </c>
      <c r="AF19" s="36">
        <f t="shared" si="39"/>
        <v>9390</v>
      </c>
      <c r="AG19" s="36">
        <f t="shared" si="39"/>
        <v>0</v>
      </c>
      <c r="AH19" s="36">
        <f t="shared" si="39"/>
        <v>0</v>
      </c>
      <c r="AI19" s="36">
        <f t="shared" si="39"/>
        <v>0</v>
      </c>
      <c r="AJ19" s="36">
        <f t="shared" si="39"/>
        <v>0</v>
      </c>
      <c r="AK19" s="36">
        <f t="shared" si="39"/>
        <v>0</v>
      </c>
      <c r="AL19" s="36">
        <f t="shared" si="39"/>
        <v>0</v>
      </c>
      <c r="AM19" s="36">
        <f t="shared" si="39"/>
        <v>124087</v>
      </c>
      <c r="AN19" s="36">
        <f t="shared" si="39"/>
        <v>90593</v>
      </c>
      <c r="AO19" s="36">
        <f t="shared" si="39"/>
        <v>33494</v>
      </c>
      <c r="AP19" s="36">
        <f t="shared" si="39"/>
        <v>5707</v>
      </c>
      <c r="AQ19" s="36">
        <f t="shared" si="39"/>
        <v>27787</v>
      </c>
      <c r="AR19" s="36">
        <f t="shared" si="39"/>
        <v>0</v>
      </c>
      <c r="AS19" s="36">
        <f t="shared" si="39"/>
        <v>0</v>
      </c>
      <c r="AT19" s="36">
        <f t="shared" si="39"/>
        <v>0</v>
      </c>
      <c r="AU19" s="36">
        <f t="shared" si="39"/>
        <v>162067</v>
      </c>
      <c r="AV19" s="36">
        <f t="shared" si="39"/>
        <v>124566</v>
      </c>
      <c r="AW19" s="36">
        <f t="shared" si="39"/>
        <v>37501</v>
      </c>
      <c r="AX19" s="36">
        <f t="shared" si="39"/>
        <v>7959</v>
      </c>
      <c r="AY19" s="36">
        <f t="shared" si="39"/>
        <v>29542</v>
      </c>
      <c r="AZ19" s="36">
        <f t="shared" si="39"/>
        <v>0</v>
      </c>
      <c r="BA19" s="36">
        <f t="shared" si="39"/>
        <v>0</v>
      </c>
      <c r="BB19" s="36">
        <f t="shared" si="39"/>
        <v>0</v>
      </c>
      <c r="BC19" s="36">
        <f t="shared" si="39"/>
        <v>405130</v>
      </c>
      <c r="BD19" s="36">
        <f t="shared" si="39"/>
        <v>308849</v>
      </c>
      <c r="BE19" s="36">
        <f t="shared" si="39"/>
        <v>96281</v>
      </c>
      <c r="BF19" s="36">
        <f t="shared" si="39"/>
        <v>18526</v>
      </c>
      <c r="BG19" s="36">
        <f t="shared" si="39"/>
        <v>77755</v>
      </c>
      <c r="BH19" s="36">
        <f t="shared" si="39"/>
        <v>0</v>
      </c>
      <c r="BI19" s="36">
        <f t="shared" si="39"/>
        <v>0</v>
      </c>
      <c r="BJ19" s="36">
        <f t="shared" si="39"/>
        <v>0</v>
      </c>
      <c r="BK19" s="36">
        <f t="shared" si="39"/>
        <v>181341.1127</v>
      </c>
      <c r="BL19" s="36">
        <f t="shared" si="39"/>
        <v>145816.1127</v>
      </c>
      <c r="BM19" s="36">
        <f t="shared" si="39"/>
        <v>35525</v>
      </c>
      <c r="BN19" s="36">
        <f t="shared" si="39"/>
        <v>6620</v>
      </c>
      <c r="BO19" s="36">
        <f t="shared" si="39"/>
        <v>28905</v>
      </c>
      <c r="BP19" s="36">
        <f t="shared" si="39"/>
        <v>0</v>
      </c>
      <c r="BQ19" s="36">
        <f t="shared" si="39"/>
        <v>0</v>
      </c>
      <c r="BR19" s="36">
        <f t="shared" si="39"/>
        <v>0</v>
      </c>
      <c r="BS19" s="35"/>
      <c r="BT19" s="65"/>
      <c r="BU19" s="73">
        <f>F19+F29+F144+F193+F207</f>
        <v>241147</v>
      </c>
      <c r="BV19" s="73">
        <f>W19+AE19+AM19+AU19</f>
        <v>405130</v>
      </c>
      <c r="BW19" s="70"/>
      <c r="BX19" s="70"/>
      <c r="BY19" s="70"/>
      <c r="BZ19" s="78">
        <v>4.8810000000000002</v>
      </c>
      <c r="CA19" s="79">
        <v>4.8810000000000002</v>
      </c>
      <c r="CB19" s="70">
        <f t="shared" si="29"/>
        <v>9.7620000000000005</v>
      </c>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J19" s="86">
        <f t="shared" ref="DJ19:EO19" si="40">SUM(D20:D24)</f>
        <v>586471.11269999994</v>
      </c>
      <c r="DK19" s="86">
        <f t="shared" si="40"/>
        <v>454665.1127</v>
      </c>
      <c r="DL19" s="86">
        <f t="shared" si="40"/>
        <v>131806</v>
      </c>
      <c r="DM19" s="86">
        <f t="shared" si="40"/>
        <v>25146</v>
      </c>
      <c r="DN19" s="86">
        <f t="shared" si="40"/>
        <v>106660</v>
      </c>
      <c r="DO19" s="86">
        <f t="shared" si="40"/>
        <v>0</v>
      </c>
      <c r="DP19" s="86">
        <f t="shared" si="40"/>
        <v>0</v>
      </c>
      <c r="DQ19" s="86">
        <f t="shared" si="40"/>
        <v>0</v>
      </c>
      <c r="DR19" s="86">
        <f t="shared" si="40"/>
        <v>118976</v>
      </c>
      <c r="DS19" s="86">
        <f t="shared" si="40"/>
        <v>93690</v>
      </c>
      <c r="DT19" s="86">
        <f t="shared" si="40"/>
        <v>25286</v>
      </c>
      <c r="DU19" s="86">
        <f t="shared" si="40"/>
        <v>118976</v>
      </c>
      <c r="DV19" s="86">
        <f t="shared" si="40"/>
        <v>93690</v>
      </c>
      <c r="DW19" s="86">
        <f t="shared" si="40"/>
        <v>25286</v>
      </c>
      <c r="DX19" s="86">
        <f t="shared" si="40"/>
        <v>4860</v>
      </c>
      <c r="DY19" s="86">
        <f t="shared" si="40"/>
        <v>20426</v>
      </c>
      <c r="DZ19" s="86">
        <f t="shared" si="40"/>
        <v>0</v>
      </c>
      <c r="EA19" s="86">
        <f t="shared" si="40"/>
        <v>0</v>
      </c>
      <c r="EB19" s="86">
        <f t="shared" si="40"/>
        <v>0</v>
      </c>
      <c r="EC19" s="86">
        <f t="shared" si="40"/>
        <v>109586</v>
      </c>
      <c r="ED19" s="86">
        <f t="shared" si="40"/>
        <v>84300</v>
      </c>
      <c r="EE19" s="86">
        <f t="shared" si="40"/>
        <v>25286</v>
      </c>
      <c r="EF19" s="86">
        <f t="shared" si="40"/>
        <v>4860</v>
      </c>
      <c r="EG19" s="86">
        <f t="shared" si="40"/>
        <v>20426</v>
      </c>
      <c r="EH19" s="86">
        <f t="shared" si="40"/>
        <v>0</v>
      </c>
      <c r="EI19" s="86">
        <f t="shared" si="40"/>
        <v>0</v>
      </c>
      <c r="EJ19" s="86">
        <f t="shared" si="40"/>
        <v>0</v>
      </c>
      <c r="EK19" s="86">
        <f t="shared" si="40"/>
        <v>9390</v>
      </c>
      <c r="EL19" s="86">
        <f t="shared" si="40"/>
        <v>9390</v>
      </c>
      <c r="EM19" s="86">
        <f t="shared" si="40"/>
        <v>0</v>
      </c>
      <c r="EN19" s="86">
        <f t="shared" si="40"/>
        <v>0</v>
      </c>
      <c r="EO19" s="86">
        <f t="shared" si="40"/>
        <v>0</v>
      </c>
      <c r="EP19" s="86">
        <f t="shared" ref="EP19:FW19" si="41">SUM(AJ20:AJ24)</f>
        <v>0</v>
      </c>
      <c r="EQ19" s="86">
        <f t="shared" si="41"/>
        <v>0</v>
      </c>
      <c r="ER19" s="86">
        <f t="shared" si="41"/>
        <v>0</v>
      </c>
      <c r="ES19" s="86">
        <f t="shared" si="41"/>
        <v>124087</v>
      </c>
      <c r="ET19" s="86">
        <f t="shared" si="41"/>
        <v>90593</v>
      </c>
      <c r="EU19" s="86">
        <f t="shared" si="41"/>
        <v>33494</v>
      </c>
      <c r="EV19" s="86">
        <f t="shared" si="41"/>
        <v>5707</v>
      </c>
      <c r="EW19" s="86">
        <f t="shared" si="41"/>
        <v>27787</v>
      </c>
      <c r="EX19" s="86">
        <f t="shared" si="41"/>
        <v>0</v>
      </c>
      <c r="EY19" s="86">
        <f t="shared" si="41"/>
        <v>0</v>
      </c>
      <c r="EZ19" s="86">
        <f t="shared" si="41"/>
        <v>0</v>
      </c>
      <c r="FA19" s="86">
        <f t="shared" si="41"/>
        <v>162067</v>
      </c>
      <c r="FB19" s="86">
        <f t="shared" si="41"/>
        <v>124566</v>
      </c>
      <c r="FC19" s="86">
        <f t="shared" si="41"/>
        <v>37501</v>
      </c>
      <c r="FD19" s="86">
        <f t="shared" si="41"/>
        <v>7959</v>
      </c>
      <c r="FE19" s="86">
        <f t="shared" si="41"/>
        <v>29542</v>
      </c>
      <c r="FF19" s="86">
        <f t="shared" si="41"/>
        <v>0</v>
      </c>
      <c r="FG19" s="86">
        <f t="shared" si="41"/>
        <v>0</v>
      </c>
      <c r="FH19" s="86">
        <f t="shared" si="41"/>
        <v>0</v>
      </c>
      <c r="FI19" s="86">
        <f t="shared" si="41"/>
        <v>405130</v>
      </c>
      <c r="FJ19" s="86">
        <f t="shared" si="41"/>
        <v>308849</v>
      </c>
      <c r="FK19" s="86">
        <f t="shared" si="41"/>
        <v>96281</v>
      </c>
      <c r="FL19" s="86">
        <f t="shared" si="41"/>
        <v>18526</v>
      </c>
      <c r="FM19" s="86">
        <f t="shared" si="41"/>
        <v>77755</v>
      </c>
      <c r="FN19" s="86">
        <f t="shared" si="41"/>
        <v>0</v>
      </c>
      <c r="FO19" s="86">
        <f t="shared" si="41"/>
        <v>0</v>
      </c>
      <c r="FP19" s="86">
        <f t="shared" si="41"/>
        <v>0</v>
      </c>
      <c r="FQ19" s="86">
        <f t="shared" si="41"/>
        <v>181341.1127</v>
      </c>
      <c r="FR19" s="86">
        <f t="shared" si="41"/>
        <v>145816.1127</v>
      </c>
      <c r="FS19" s="86">
        <f t="shared" si="41"/>
        <v>35525</v>
      </c>
      <c r="FT19" s="86">
        <f t="shared" si="41"/>
        <v>6620</v>
      </c>
      <c r="FU19" s="86">
        <f t="shared" si="41"/>
        <v>28905</v>
      </c>
      <c r="FV19" s="86">
        <f t="shared" si="41"/>
        <v>0</v>
      </c>
      <c r="FW19" s="86">
        <f t="shared" si="41"/>
        <v>0</v>
      </c>
      <c r="FX19" s="85">
        <f t="shared" si="3"/>
        <v>29018.5</v>
      </c>
      <c r="FY19" s="85">
        <f t="shared" si="4"/>
        <v>22851</v>
      </c>
      <c r="FZ19" s="85">
        <f t="shared" si="5"/>
        <v>25286</v>
      </c>
      <c r="GA19" s="86">
        <f t="shared" si="6"/>
        <v>586471.11269999994</v>
      </c>
      <c r="GB19" s="86">
        <f t="shared" si="7"/>
        <v>454665.1127</v>
      </c>
      <c r="GC19" s="86">
        <f t="shared" si="8"/>
        <v>131806</v>
      </c>
    </row>
    <row r="20" spans="1:186" ht="24.95" customHeight="1">
      <c r="A20" s="642" t="s">
        <v>222</v>
      </c>
      <c r="B20" s="42" t="s">
        <v>118</v>
      </c>
      <c r="C20" s="35"/>
      <c r="D20" s="41">
        <f t="shared" ref="D20:K24" si="42">BC20+BK20</f>
        <v>165867.5</v>
      </c>
      <c r="E20" s="41">
        <f t="shared" si="42"/>
        <v>125424</v>
      </c>
      <c r="F20" s="41">
        <f t="shared" si="42"/>
        <v>40443.5</v>
      </c>
      <c r="G20" s="41">
        <f t="shared" si="42"/>
        <v>7673</v>
      </c>
      <c r="H20" s="41">
        <f t="shared" si="42"/>
        <v>32770.5</v>
      </c>
      <c r="I20" s="41">
        <f t="shared" si="42"/>
        <v>0</v>
      </c>
      <c r="J20" s="41">
        <f t="shared" si="42"/>
        <v>0</v>
      </c>
      <c r="K20" s="41">
        <f t="shared" si="42"/>
        <v>0</v>
      </c>
      <c r="L20" s="36">
        <f t="shared" si="11"/>
        <v>29018.5</v>
      </c>
      <c r="M20" s="36">
        <f t="shared" si="12"/>
        <v>22851</v>
      </c>
      <c r="N20" s="36">
        <f t="shared" si="13"/>
        <v>6167.5</v>
      </c>
      <c r="O20" s="41">
        <f t="shared" si="15"/>
        <v>29018.5</v>
      </c>
      <c r="P20" s="57">
        <f t="shared" si="16"/>
        <v>22851</v>
      </c>
      <c r="Q20" s="58">
        <f t="shared" si="17"/>
        <v>6167.5</v>
      </c>
      <c r="R20" s="57">
        <f t="shared" si="18"/>
        <v>1185</v>
      </c>
      <c r="S20" s="57">
        <f t="shared" si="19"/>
        <v>4982.5</v>
      </c>
      <c r="T20" s="58">
        <f t="shared" si="20"/>
        <v>0</v>
      </c>
      <c r="U20" s="58">
        <f t="shared" si="21"/>
        <v>0</v>
      </c>
      <c r="V20" s="58">
        <f t="shared" si="22"/>
        <v>0</v>
      </c>
      <c r="W20" s="41">
        <f t="shared" ref="W20:W25" si="43">SUM(X20:Y20)</f>
        <v>26728.5</v>
      </c>
      <c r="X20" s="57">
        <v>20561</v>
      </c>
      <c r="Y20" s="58">
        <f>SUM(Z20:AD20)</f>
        <v>6167.5</v>
      </c>
      <c r="Z20" s="57">
        <v>1185</v>
      </c>
      <c r="AA20" s="57">
        <v>4982.5</v>
      </c>
      <c r="AB20" s="58"/>
      <c r="AC20" s="58"/>
      <c r="AD20" s="58"/>
      <c r="AE20" s="41">
        <f t="shared" ref="AE20:AE25" si="44">SUM(AF20:AG20)</f>
        <v>2290</v>
      </c>
      <c r="AF20" s="57">
        <v>2290</v>
      </c>
      <c r="AG20" s="58">
        <f>SUM(AH20:AL20)</f>
        <v>0</v>
      </c>
      <c r="AH20" s="57"/>
      <c r="AI20" s="57"/>
      <c r="AJ20" s="58"/>
      <c r="AK20" s="58"/>
      <c r="AL20" s="58"/>
      <c r="AM20" s="41">
        <f t="shared" ref="AM20:AM25" si="45">SUM(AN20:AO20)</f>
        <v>31832</v>
      </c>
      <c r="AN20" s="57">
        <v>24126</v>
      </c>
      <c r="AO20" s="58">
        <f>SUM(AP20:AT20)</f>
        <v>7706</v>
      </c>
      <c r="AP20" s="57">
        <v>1313</v>
      </c>
      <c r="AQ20" s="57">
        <v>6393</v>
      </c>
      <c r="AR20" s="58"/>
      <c r="AS20" s="58"/>
      <c r="AT20" s="58"/>
      <c r="AU20" s="41">
        <f t="shared" ref="AU20:AU25" si="46">SUM(AV20:AW20)</f>
        <v>34009</v>
      </c>
      <c r="AV20" s="57">
        <v>25381</v>
      </c>
      <c r="AW20" s="58">
        <f>SUM(AX20:BB20)</f>
        <v>8628</v>
      </c>
      <c r="AX20" s="57">
        <v>1831</v>
      </c>
      <c r="AY20" s="57">
        <v>6797</v>
      </c>
      <c r="AZ20" s="58"/>
      <c r="BA20" s="58"/>
      <c r="BB20" s="58"/>
      <c r="BC20" s="41">
        <f t="shared" ref="BC20:BJ24" si="47">W20+AE20+AM20+AU20</f>
        <v>94859.5</v>
      </c>
      <c r="BD20" s="41">
        <f t="shared" si="47"/>
        <v>72358</v>
      </c>
      <c r="BE20" s="41">
        <f t="shared" si="47"/>
        <v>22501.5</v>
      </c>
      <c r="BF20" s="41">
        <f t="shared" si="47"/>
        <v>4329</v>
      </c>
      <c r="BG20" s="41">
        <f t="shared" si="47"/>
        <v>18172.5</v>
      </c>
      <c r="BH20" s="41">
        <f t="shared" si="47"/>
        <v>0</v>
      </c>
      <c r="BI20" s="41">
        <f t="shared" si="47"/>
        <v>0</v>
      </c>
      <c r="BJ20" s="41">
        <f t="shared" si="47"/>
        <v>0</v>
      </c>
      <c r="BK20" s="41">
        <f t="shared" ref="BK20:BK25" si="48">SUM(BL20:BM20)</f>
        <v>71008</v>
      </c>
      <c r="BL20" s="41">
        <v>53066</v>
      </c>
      <c r="BM20" s="58">
        <f>SUM(BN20:BR20)</f>
        <v>17942</v>
      </c>
      <c r="BN20" s="57">
        <v>3344</v>
      </c>
      <c r="BO20" s="57">
        <v>14598</v>
      </c>
      <c r="BP20" s="58"/>
      <c r="BQ20" s="58"/>
      <c r="BR20" s="58"/>
      <c r="BS20" s="35"/>
      <c r="BT20" s="65"/>
      <c r="BU20" s="70"/>
      <c r="BV20" s="70"/>
      <c r="BW20" s="70">
        <v>7525</v>
      </c>
      <c r="BX20" s="70"/>
      <c r="BY20" s="70"/>
      <c r="BZ20" s="78">
        <v>17.382000000000001</v>
      </c>
      <c r="CA20" s="79">
        <v>18.596</v>
      </c>
      <c r="CB20" s="70">
        <f t="shared" si="29"/>
        <v>35.978000000000002</v>
      </c>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FX20" s="85">
        <f t="shared" si="3"/>
        <v>29018.5</v>
      </c>
      <c r="FY20" s="85">
        <f t="shared" si="4"/>
        <v>22851</v>
      </c>
      <c r="FZ20" s="85">
        <f t="shared" si="5"/>
        <v>6167.5</v>
      </c>
      <c r="GA20" s="86">
        <f t="shared" si="6"/>
        <v>165867.5</v>
      </c>
      <c r="GB20" s="86">
        <f t="shared" si="7"/>
        <v>125424</v>
      </c>
      <c r="GC20" s="86">
        <f t="shared" si="8"/>
        <v>40443.5</v>
      </c>
    </row>
    <row r="21" spans="1:186" ht="24.95" customHeight="1">
      <c r="A21" s="642" t="s">
        <v>222</v>
      </c>
      <c r="B21" s="42" t="s">
        <v>78</v>
      </c>
      <c r="C21" s="35"/>
      <c r="D21" s="41">
        <f t="shared" si="42"/>
        <v>163134.5</v>
      </c>
      <c r="E21" s="41">
        <f t="shared" si="42"/>
        <v>123374</v>
      </c>
      <c r="F21" s="41">
        <f t="shared" si="42"/>
        <v>39760.5</v>
      </c>
      <c r="G21" s="41">
        <f t="shared" si="42"/>
        <v>7543</v>
      </c>
      <c r="H21" s="41">
        <f t="shared" si="42"/>
        <v>32217.5</v>
      </c>
      <c r="I21" s="41">
        <f t="shared" si="42"/>
        <v>0</v>
      </c>
      <c r="J21" s="41">
        <f t="shared" si="42"/>
        <v>0</v>
      </c>
      <c r="K21" s="41">
        <f t="shared" si="42"/>
        <v>0</v>
      </c>
      <c r="L21" s="36">
        <f t="shared" si="11"/>
        <v>29018.5</v>
      </c>
      <c r="M21" s="36">
        <f t="shared" si="12"/>
        <v>22851</v>
      </c>
      <c r="N21" s="36">
        <f t="shared" si="13"/>
        <v>6167.5</v>
      </c>
      <c r="O21" s="41">
        <f t="shared" si="15"/>
        <v>29018.5</v>
      </c>
      <c r="P21" s="57">
        <f t="shared" si="16"/>
        <v>22851</v>
      </c>
      <c r="Q21" s="58">
        <f t="shared" si="17"/>
        <v>6167.5</v>
      </c>
      <c r="R21" s="57">
        <f t="shared" si="18"/>
        <v>1185</v>
      </c>
      <c r="S21" s="57">
        <f t="shared" si="19"/>
        <v>4982.5</v>
      </c>
      <c r="T21" s="58">
        <f t="shared" si="20"/>
        <v>0</v>
      </c>
      <c r="U21" s="58">
        <f t="shared" si="21"/>
        <v>0</v>
      </c>
      <c r="V21" s="58">
        <f t="shared" si="22"/>
        <v>0</v>
      </c>
      <c r="W21" s="41">
        <f t="shared" si="43"/>
        <v>26728.5</v>
      </c>
      <c r="X21" s="57">
        <v>20561</v>
      </c>
      <c r="Y21" s="58">
        <f>SUM(Z21:AD21)</f>
        <v>6167.5</v>
      </c>
      <c r="Z21" s="57">
        <v>1185</v>
      </c>
      <c r="AA21" s="57">
        <v>4982.5</v>
      </c>
      <c r="AB21" s="58"/>
      <c r="AC21" s="58"/>
      <c r="AD21" s="58"/>
      <c r="AE21" s="41">
        <f t="shared" si="44"/>
        <v>2290</v>
      </c>
      <c r="AF21" s="57">
        <v>2290</v>
      </c>
      <c r="AG21" s="58">
        <f>SUM(AH21:AL21)</f>
        <v>0</v>
      </c>
      <c r="AH21" s="57"/>
      <c r="AI21" s="57"/>
      <c r="AJ21" s="58"/>
      <c r="AK21" s="58"/>
      <c r="AL21" s="58"/>
      <c r="AM21" s="41">
        <f t="shared" si="45"/>
        <v>27981</v>
      </c>
      <c r="AN21" s="57">
        <v>20428</v>
      </c>
      <c r="AO21" s="58">
        <f>SUM(AP21:AT21)</f>
        <v>7553</v>
      </c>
      <c r="AP21" s="57">
        <v>1287</v>
      </c>
      <c r="AQ21" s="57">
        <v>6266</v>
      </c>
      <c r="AR21" s="58"/>
      <c r="AS21" s="58"/>
      <c r="AT21" s="58"/>
      <c r="AU21" s="41">
        <f t="shared" si="46"/>
        <v>36546</v>
      </c>
      <c r="AV21" s="57">
        <v>28089</v>
      </c>
      <c r="AW21" s="58">
        <f>SUM(AX21:BB21)</f>
        <v>8457</v>
      </c>
      <c r="AX21" s="57">
        <v>1795</v>
      </c>
      <c r="AY21" s="57">
        <v>6662</v>
      </c>
      <c r="AZ21" s="58"/>
      <c r="BA21" s="58"/>
      <c r="BB21" s="58"/>
      <c r="BC21" s="41">
        <f t="shared" si="47"/>
        <v>93545.5</v>
      </c>
      <c r="BD21" s="41">
        <f t="shared" si="47"/>
        <v>71368</v>
      </c>
      <c r="BE21" s="41">
        <f t="shared" si="47"/>
        <v>22177.5</v>
      </c>
      <c r="BF21" s="41">
        <f t="shared" si="47"/>
        <v>4267</v>
      </c>
      <c r="BG21" s="41">
        <f t="shared" si="47"/>
        <v>17910.5</v>
      </c>
      <c r="BH21" s="41">
        <f t="shared" si="47"/>
        <v>0</v>
      </c>
      <c r="BI21" s="41">
        <f t="shared" si="47"/>
        <v>0</v>
      </c>
      <c r="BJ21" s="41">
        <f t="shared" si="47"/>
        <v>0</v>
      </c>
      <c r="BK21" s="41">
        <f t="shared" si="48"/>
        <v>69589</v>
      </c>
      <c r="BL21" s="41">
        <v>52006</v>
      </c>
      <c r="BM21" s="58">
        <f>SUM(BN21:BR21)</f>
        <v>17583</v>
      </c>
      <c r="BN21" s="57">
        <v>3276</v>
      </c>
      <c r="BO21" s="57">
        <v>14307</v>
      </c>
      <c r="BP21" s="58"/>
      <c r="BQ21" s="58"/>
      <c r="BR21" s="58"/>
      <c r="BS21" s="35"/>
      <c r="BT21" s="65"/>
      <c r="BU21" s="70"/>
      <c r="BV21" s="70"/>
      <c r="BW21" s="70">
        <v>7254</v>
      </c>
      <c r="BX21" s="70"/>
      <c r="BY21" s="70"/>
      <c r="BZ21" s="80">
        <v>13.906000000000001</v>
      </c>
      <c r="CA21" s="81">
        <v>14.877000000000001</v>
      </c>
      <c r="CB21" s="70">
        <f t="shared" si="29"/>
        <v>28.783000000000001</v>
      </c>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FX21" s="85">
        <f t="shared" si="3"/>
        <v>20313</v>
      </c>
      <c r="FY21" s="85">
        <f t="shared" si="4"/>
        <v>15996</v>
      </c>
      <c r="FZ21" s="85">
        <f t="shared" si="5"/>
        <v>6167.5</v>
      </c>
      <c r="GA21" s="86">
        <f t="shared" si="6"/>
        <v>163134.5</v>
      </c>
      <c r="GB21" s="86">
        <f t="shared" si="7"/>
        <v>123374</v>
      </c>
      <c r="GC21" s="86">
        <f t="shared" si="8"/>
        <v>39760.5</v>
      </c>
    </row>
    <row r="22" spans="1:186" ht="24.95" customHeight="1">
      <c r="A22" s="642" t="s">
        <v>222</v>
      </c>
      <c r="B22" s="42" t="s">
        <v>38</v>
      </c>
      <c r="C22" s="35"/>
      <c r="D22" s="41">
        <f t="shared" si="42"/>
        <v>91306.664000000004</v>
      </c>
      <c r="E22" s="41">
        <f t="shared" si="42"/>
        <v>72809.664000000004</v>
      </c>
      <c r="F22" s="41">
        <f t="shared" si="42"/>
        <v>18497</v>
      </c>
      <c r="G22" s="41">
        <f t="shared" si="42"/>
        <v>3560</v>
      </c>
      <c r="H22" s="41">
        <f t="shared" si="42"/>
        <v>14937</v>
      </c>
      <c r="I22" s="41">
        <f t="shared" si="42"/>
        <v>0</v>
      </c>
      <c r="J22" s="41">
        <f t="shared" si="42"/>
        <v>0</v>
      </c>
      <c r="K22" s="41">
        <f t="shared" si="42"/>
        <v>0</v>
      </c>
      <c r="L22" s="36">
        <f t="shared" si="11"/>
        <v>20313</v>
      </c>
      <c r="M22" s="36">
        <f t="shared" si="12"/>
        <v>15996</v>
      </c>
      <c r="N22" s="36">
        <f t="shared" si="13"/>
        <v>4317</v>
      </c>
      <c r="O22" s="41">
        <f t="shared" si="15"/>
        <v>20313</v>
      </c>
      <c r="P22" s="57">
        <f t="shared" si="16"/>
        <v>15996</v>
      </c>
      <c r="Q22" s="58">
        <f t="shared" si="17"/>
        <v>4317</v>
      </c>
      <c r="R22" s="57">
        <f t="shared" si="18"/>
        <v>830</v>
      </c>
      <c r="S22" s="57">
        <f t="shared" si="19"/>
        <v>3487</v>
      </c>
      <c r="T22" s="58">
        <f t="shared" si="20"/>
        <v>0</v>
      </c>
      <c r="U22" s="58">
        <f t="shared" si="21"/>
        <v>0</v>
      </c>
      <c r="V22" s="58">
        <f t="shared" si="22"/>
        <v>0</v>
      </c>
      <c r="W22" s="41">
        <f t="shared" si="43"/>
        <v>18710</v>
      </c>
      <c r="X22" s="57">
        <v>14393</v>
      </c>
      <c r="Y22" s="58">
        <f>SUM(Z22:AD22)</f>
        <v>4317</v>
      </c>
      <c r="Z22" s="57">
        <v>830</v>
      </c>
      <c r="AA22" s="57">
        <v>3487</v>
      </c>
      <c r="AB22" s="58"/>
      <c r="AC22" s="58"/>
      <c r="AD22" s="58"/>
      <c r="AE22" s="41">
        <f t="shared" si="44"/>
        <v>1603</v>
      </c>
      <c r="AF22" s="57">
        <v>1603</v>
      </c>
      <c r="AG22" s="58">
        <f>SUM(AH22:AL22)</f>
        <v>0</v>
      </c>
      <c r="AH22" s="57"/>
      <c r="AI22" s="57"/>
      <c r="AJ22" s="58"/>
      <c r="AK22" s="58"/>
      <c r="AL22" s="58"/>
      <c r="AM22" s="41">
        <f t="shared" si="45"/>
        <v>24784</v>
      </c>
      <c r="AN22" s="57">
        <v>18094</v>
      </c>
      <c r="AO22" s="58">
        <f>SUM(AP22:AT22)</f>
        <v>6690</v>
      </c>
      <c r="AP22" s="57">
        <v>1140</v>
      </c>
      <c r="AQ22" s="57">
        <v>5550</v>
      </c>
      <c r="AR22" s="58"/>
      <c r="AS22" s="58"/>
      <c r="AT22" s="58"/>
      <c r="AU22" s="41">
        <f t="shared" si="46"/>
        <v>32369</v>
      </c>
      <c r="AV22" s="57">
        <v>24879</v>
      </c>
      <c r="AW22" s="58">
        <f>SUM(AX22:BB22)</f>
        <v>7490</v>
      </c>
      <c r="AX22" s="57">
        <v>1590</v>
      </c>
      <c r="AY22" s="57">
        <v>5900</v>
      </c>
      <c r="AZ22" s="58"/>
      <c r="BA22" s="58"/>
      <c r="BB22" s="58"/>
      <c r="BC22" s="41">
        <f t="shared" si="47"/>
        <v>77466</v>
      </c>
      <c r="BD22" s="41">
        <f t="shared" si="47"/>
        <v>58969</v>
      </c>
      <c r="BE22" s="41">
        <f t="shared" si="47"/>
        <v>18497</v>
      </c>
      <c r="BF22" s="41">
        <f t="shared" si="47"/>
        <v>3560</v>
      </c>
      <c r="BG22" s="41">
        <f t="shared" si="47"/>
        <v>14937</v>
      </c>
      <c r="BH22" s="41">
        <f t="shared" si="47"/>
        <v>0</v>
      </c>
      <c r="BI22" s="41">
        <f t="shared" si="47"/>
        <v>0</v>
      </c>
      <c r="BJ22" s="41">
        <f t="shared" si="47"/>
        <v>0</v>
      </c>
      <c r="BK22" s="41">
        <f t="shared" si="48"/>
        <v>13840.664000000001</v>
      </c>
      <c r="BL22" s="57">
        <v>13840.664000000001</v>
      </c>
      <c r="BM22" s="58">
        <f>SUM(BN22:BR22)</f>
        <v>0</v>
      </c>
      <c r="BN22" s="57"/>
      <c r="BO22" s="57"/>
      <c r="BP22" s="58"/>
      <c r="BQ22" s="58"/>
      <c r="BR22" s="58"/>
      <c r="BS22" s="35"/>
      <c r="BT22" s="65"/>
      <c r="BU22" s="70">
        <v>13840.664000000001</v>
      </c>
      <c r="BV22" s="70"/>
      <c r="BW22" s="70">
        <v>7569</v>
      </c>
      <c r="BX22" s="70"/>
      <c r="BY22" s="70"/>
      <c r="BZ22" s="80">
        <v>3.476</v>
      </c>
      <c r="CA22" s="81">
        <v>3.7189999999999999</v>
      </c>
      <c r="CB22" s="70">
        <f t="shared" si="29"/>
        <v>7.1950000000000003</v>
      </c>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FX22" s="85">
        <f t="shared" si="3"/>
        <v>20313</v>
      </c>
      <c r="FY22" s="85">
        <f t="shared" si="4"/>
        <v>15996</v>
      </c>
      <c r="FZ22" s="85">
        <f t="shared" si="5"/>
        <v>4317</v>
      </c>
      <c r="GA22" s="86">
        <f t="shared" si="6"/>
        <v>91306.664000000004</v>
      </c>
      <c r="GB22" s="86">
        <f t="shared" si="7"/>
        <v>72809.664000000004</v>
      </c>
      <c r="GC22" s="86">
        <f t="shared" si="8"/>
        <v>18497</v>
      </c>
    </row>
    <row r="23" spans="1:186" ht="24.95" customHeight="1">
      <c r="A23" s="642" t="s">
        <v>222</v>
      </c>
      <c r="B23" s="42" t="s">
        <v>106</v>
      </c>
      <c r="C23" s="35"/>
      <c r="D23" s="41">
        <f t="shared" si="42"/>
        <v>90021</v>
      </c>
      <c r="E23" s="41">
        <f t="shared" si="42"/>
        <v>71982</v>
      </c>
      <c r="F23" s="41">
        <f t="shared" si="42"/>
        <v>18039</v>
      </c>
      <c r="G23" s="41">
        <f t="shared" si="42"/>
        <v>3471</v>
      </c>
      <c r="H23" s="41">
        <f t="shared" si="42"/>
        <v>14568</v>
      </c>
      <c r="I23" s="41">
        <f t="shared" si="42"/>
        <v>0</v>
      </c>
      <c r="J23" s="41">
        <f t="shared" si="42"/>
        <v>0</v>
      </c>
      <c r="K23" s="41">
        <f t="shared" si="42"/>
        <v>0</v>
      </c>
      <c r="L23" s="36">
        <f t="shared" si="11"/>
        <v>20313</v>
      </c>
      <c r="M23" s="36">
        <f t="shared" si="12"/>
        <v>15996</v>
      </c>
      <c r="N23" s="36">
        <f t="shared" si="13"/>
        <v>4317</v>
      </c>
      <c r="O23" s="41">
        <f t="shared" si="15"/>
        <v>20313</v>
      </c>
      <c r="P23" s="57">
        <f t="shared" si="16"/>
        <v>15996</v>
      </c>
      <c r="Q23" s="58">
        <f t="shared" si="17"/>
        <v>4317</v>
      </c>
      <c r="R23" s="57">
        <f t="shared" si="18"/>
        <v>830</v>
      </c>
      <c r="S23" s="57">
        <f t="shared" si="19"/>
        <v>3487</v>
      </c>
      <c r="T23" s="58">
        <f t="shared" si="20"/>
        <v>0</v>
      </c>
      <c r="U23" s="58">
        <f t="shared" si="21"/>
        <v>0</v>
      </c>
      <c r="V23" s="58">
        <f t="shared" si="22"/>
        <v>0</v>
      </c>
      <c r="W23" s="41">
        <f t="shared" si="43"/>
        <v>18710</v>
      </c>
      <c r="X23" s="57">
        <v>14393</v>
      </c>
      <c r="Y23" s="58">
        <f>SUM(Z23:AD23)</f>
        <v>4317</v>
      </c>
      <c r="Z23" s="57">
        <v>830</v>
      </c>
      <c r="AA23" s="57">
        <v>3487</v>
      </c>
      <c r="AB23" s="58"/>
      <c r="AC23" s="58"/>
      <c r="AD23" s="58"/>
      <c r="AE23" s="41">
        <f t="shared" si="44"/>
        <v>1603</v>
      </c>
      <c r="AF23" s="57">
        <v>1603</v>
      </c>
      <c r="AG23" s="58">
        <f>SUM(AH23:AL23)</f>
        <v>0</v>
      </c>
      <c r="AH23" s="57"/>
      <c r="AI23" s="57"/>
      <c r="AJ23" s="58"/>
      <c r="AK23" s="58"/>
      <c r="AL23" s="58"/>
      <c r="AM23" s="41">
        <f t="shared" si="45"/>
        <v>27537</v>
      </c>
      <c r="AN23" s="57">
        <v>21063</v>
      </c>
      <c r="AO23" s="58">
        <f>SUM(AP23:AT23)</f>
        <v>6474</v>
      </c>
      <c r="AP23" s="57">
        <v>1103</v>
      </c>
      <c r="AQ23" s="57">
        <v>5371</v>
      </c>
      <c r="AR23" s="58"/>
      <c r="AS23" s="58"/>
      <c r="AT23" s="58"/>
      <c r="AU23" s="41">
        <f t="shared" si="46"/>
        <v>27771</v>
      </c>
      <c r="AV23" s="57">
        <v>20523</v>
      </c>
      <c r="AW23" s="58">
        <f>SUM(AX23:BB23)</f>
        <v>7248</v>
      </c>
      <c r="AX23" s="57">
        <v>1538</v>
      </c>
      <c r="AY23" s="57">
        <v>5710</v>
      </c>
      <c r="AZ23" s="58"/>
      <c r="BA23" s="58"/>
      <c r="BB23" s="58"/>
      <c r="BC23" s="41">
        <f t="shared" si="47"/>
        <v>75621</v>
      </c>
      <c r="BD23" s="41">
        <f t="shared" si="47"/>
        <v>57582</v>
      </c>
      <c r="BE23" s="41">
        <f t="shared" si="47"/>
        <v>18039</v>
      </c>
      <c r="BF23" s="41">
        <f t="shared" si="47"/>
        <v>3471</v>
      </c>
      <c r="BG23" s="41">
        <f t="shared" si="47"/>
        <v>14568</v>
      </c>
      <c r="BH23" s="41">
        <f t="shared" si="47"/>
        <v>0</v>
      </c>
      <c r="BI23" s="41">
        <f t="shared" si="47"/>
        <v>0</v>
      </c>
      <c r="BJ23" s="41">
        <f t="shared" si="47"/>
        <v>0</v>
      </c>
      <c r="BK23" s="41">
        <f t="shared" si="48"/>
        <v>14400</v>
      </c>
      <c r="BL23" s="57">
        <v>14400</v>
      </c>
      <c r="BM23" s="58">
        <f>SUM(BN23:BR23)</f>
        <v>0</v>
      </c>
      <c r="BN23" s="57"/>
      <c r="BO23" s="57"/>
      <c r="BP23" s="58"/>
      <c r="BQ23" s="58"/>
      <c r="BR23" s="58"/>
      <c r="BS23" s="35"/>
      <c r="BT23" s="65"/>
      <c r="BU23" s="70">
        <v>14400</v>
      </c>
      <c r="BV23" s="70"/>
      <c r="BW23" s="70">
        <v>7185</v>
      </c>
      <c r="BX23" s="70"/>
      <c r="BY23" s="70"/>
      <c r="BZ23" s="78">
        <v>3.0579999999999998</v>
      </c>
      <c r="CA23" s="79">
        <v>3.0579999999999998</v>
      </c>
      <c r="CB23" s="70">
        <f t="shared" si="29"/>
        <v>6.1159999999999997</v>
      </c>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FX23" s="85">
        <f t="shared" si="3"/>
        <v>20313</v>
      </c>
      <c r="FY23" s="85">
        <f t="shared" si="4"/>
        <v>15996</v>
      </c>
      <c r="FZ23" s="85">
        <f t="shared" si="5"/>
        <v>4317</v>
      </c>
      <c r="GA23" s="86">
        <f t="shared" si="6"/>
        <v>90021</v>
      </c>
      <c r="GB23" s="86">
        <f t="shared" si="7"/>
        <v>71982</v>
      </c>
      <c r="GC23" s="86">
        <f t="shared" si="8"/>
        <v>18039</v>
      </c>
    </row>
    <row r="24" spans="1:186" ht="24.95" customHeight="1">
      <c r="A24" s="642" t="s">
        <v>222</v>
      </c>
      <c r="B24" s="42" t="s">
        <v>89</v>
      </c>
      <c r="C24" s="35"/>
      <c r="D24" s="41">
        <f t="shared" si="42"/>
        <v>76141.448700000008</v>
      </c>
      <c r="E24" s="41">
        <f t="shared" si="42"/>
        <v>61075.448700000001</v>
      </c>
      <c r="F24" s="41">
        <f t="shared" si="42"/>
        <v>15066</v>
      </c>
      <c r="G24" s="41">
        <f t="shared" si="42"/>
        <v>2899</v>
      </c>
      <c r="H24" s="41">
        <f t="shared" si="42"/>
        <v>12167</v>
      </c>
      <c r="I24" s="41">
        <f t="shared" si="42"/>
        <v>0</v>
      </c>
      <c r="J24" s="41">
        <f t="shared" si="42"/>
        <v>0</v>
      </c>
      <c r="K24" s="41">
        <f t="shared" si="42"/>
        <v>0</v>
      </c>
      <c r="L24" s="36">
        <f t="shared" si="11"/>
        <v>20313</v>
      </c>
      <c r="M24" s="36">
        <f t="shared" si="12"/>
        <v>15996</v>
      </c>
      <c r="N24" s="36">
        <f t="shared" si="13"/>
        <v>4317</v>
      </c>
      <c r="O24" s="41">
        <f t="shared" si="15"/>
        <v>20313</v>
      </c>
      <c r="P24" s="57">
        <f t="shared" si="16"/>
        <v>15996</v>
      </c>
      <c r="Q24" s="58">
        <f t="shared" si="17"/>
        <v>4317</v>
      </c>
      <c r="R24" s="57">
        <f t="shared" si="18"/>
        <v>830</v>
      </c>
      <c r="S24" s="57">
        <f t="shared" si="19"/>
        <v>3487</v>
      </c>
      <c r="T24" s="58">
        <f t="shared" si="20"/>
        <v>0</v>
      </c>
      <c r="U24" s="58">
        <f t="shared" si="21"/>
        <v>0</v>
      </c>
      <c r="V24" s="58">
        <f t="shared" si="22"/>
        <v>0</v>
      </c>
      <c r="W24" s="41">
        <f t="shared" si="43"/>
        <v>18709</v>
      </c>
      <c r="X24" s="57">
        <v>14392</v>
      </c>
      <c r="Y24" s="58">
        <f>SUM(Z24:AD24)</f>
        <v>4317</v>
      </c>
      <c r="Z24" s="57">
        <v>830</v>
      </c>
      <c r="AA24" s="57">
        <v>3487</v>
      </c>
      <c r="AB24" s="58"/>
      <c r="AC24" s="58"/>
      <c r="AD24" s="58"/>
      <c r="AE24" s="41">
        <f t="shared" si="44"/>
        <v>1604</v>
      </c>
      <c r="AF24" s="57">
        <v>1604</v>
      </c>
      <c r="AG24" s="58">
        <f>SUM(AH24:AL24)</f>
        <v>0</v>
      </c>
      <c r="AH24" s="57"/>
      <c r="AI24" s="57"/>
      <c r="AJ24" s="58"/>
      <c r="AK24" s="58"/>
      <c r="AL24" s="58"/>
      <c r="AM24" s="41">
        <f t="shared" si="45"/>
        <v>11953</v>
      </c>
      <c r="AN24" s="57">
        <v>6882</v>
      </c>
      <c r="AO24" s="58">
        <f>SUM(AP24:AT24)</f>
        <v>5071</v>
      </c>
      <c r="AP24" s="57">
        <v>864</v>
      </c>
      <c r="AQ24" s="57">
        <v>4207</v>
      </c>
      <c r="AR24" s="58"/>
      <c r="AS24" s="58"/>
      <c r="AT24" s="58"/>
      <c r="AU24" s="41">
        <f t="shared" si="46"/>
        <v>31372</v>
      </c>
      <c r="AV24" s="57">
        <v>25694</v>
      </c>
      <c r="AW24" s="58">
        <f>SUM(AX24:BB24)</f>
        <v>5678</v>
      </c>
      <c r="AX24" s="57">
        <v>1205</v>
      </c>
      <c r="AY24" s="57">
        <v>4473</v>
      </c>
      <c r="AZ24" s="58"/>
      <c r="BA24" s="58"/>
      <c r="BB24" s="58"/>
      <c r="BC24" s="41">
        <f t="shared" si="47"/>
        <v>63638</v>
      </c>
      <c r="BD24" s="41">
        <f t="shared" si="47"/>
        <v>48572</v>
      </c>
      <c r="BE24" s="41">
        <f t="shared" si="47"/>
        <v>15066</v>
      </c>
      <c r="BF24" s="41">
        <f t="shared" si="47"/>
        <v>2899</v>
      </c>
      <c r="BG24" s="41">
        <f t="shared" si="47"/>
        <v>12167</v>
      </c>
      <c r="BH24" s="41">
        <f t="shared" si="47"/>
        <v>0</v>
      </c>
      <c r="BI24" s="41">
        <f t="shared" si="47"/>
        <v>0</v>
      </c>
      <c r="BJ24" s="41">
        <f t="shared" si="47"/>
        <v>0</v>
      </c>
      <c r="BK24" s="41">
        <f t="shared" si="48"/>
        <v>12503.448700000001</v>
      </c>
      <c r="BL24" s="57">
        <v>12503.448700000001</v>
      </c>
      <c r="BM24" s="58">
        <f>SUM(BN24:BR24)</f>
        <v>0</v>
      </c>
      <c r="BN24" s="57"/>
      <c r="BO24" s="57"/>
      <c r="BP24" s="58"/>
      <c r="BQ24" s="58"/>
      <c r="BR24" s="58"/>
      <c r="BS24" s="50"/>
      <c r="BT24" s="67"/>
      <c r="BU24" s="70">
        <v>12503.448700000001</v>
      </c>
      <c r="BV24" s="70"/>
      <c r="BW24" s="70">
        <v>4693</v>
      </c>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FX24" s="85">
        <f t="shared" si="3"/>
        <v>93344</v>
      </c>
      <c r="FY24" s="85">
        <f t="shared" si="4"/>
        <v>69400</v>
      </c>
      <c r="FZ24" s="85">
        <f t="shared" si="5"/>
        <v>4317</v>
      </c>
      <c r="GA24" s="86">
        <f t="shared" si="6"/>
        <v>76141.448700000008</v>
      </c>
      <c r="GB24" s="86">
        <f t="shared" si="7"/>
        <v>61075.448700000001</v>
      </c>
      <c r="GC24" s="86">
        <f t="shared" si="8"/>
        <v>15066</v>
      </c>
    </row>
    <row r="25" spans="1:186" s="12" customFormat="1" ht="24.95" customHeight="1">
      <c r="A25" s="43" t="s">
        <v>51</v>
      </c>
      <c r="B25" s="44" t="s">
        <v>2876</v>
      </c>
      <c r="C25" s="45" t="s">
        <v>2877</v>
      </c>
      <c r="D25" s="46">
        <f>SUM(E25:F25)</f>
        <v>431068</v>
      </c>
      <c r="E25" s="46">
        <f>SUM(E26,E29)</f>
        <v>309071</v>
      </c>
      <c r="F25" s="46">
        <f>SUM(G25:J25)</f>
        <v>121997</v>
      </c>
      <c r="G25" s="46">
        <f>SUM(G26,G29)</f>
        <v>21708</v>
      </c>
      <c r="H25" s="46">
        <f>SUM(H26,H29)</f>
        <v>86838</v>
      </c>
      <c r="I25" s="46">
        <f>SUM(I26,I29)</f>
        <v>0</v>
      </c>
      <c r="J25" s="46">
        <f>SUM(J26,J29)</f>
        <v>13451</v>
      </c>
      <c r="K25" s="46"/>
      <c r="L25" s="36">
        <f t="shared" si="11"/>
        <v>93344</v>
      </c>
      <c r="M25" s="36">
        <f t="shared" si="12"/>
        <v>69400</v>
      </c>
      <c r="N25" s="36">
        <f t="shared" si="13"/>
        <v>23944</v>
      </c>
      <c r="O25" s="46">
        <f t="shared" si="15"/>
        <v>93344</v>
      </c>
      <c r="P25" s="46">
        <f t="shared" si="16"/>
        <v>69400</v>
      </c>
      <c r="Q25" s="46">
        <f t="shared" si="17"/>
        <v>23944</v>
      </c>
      <c r="R25" s="46">
        <f t="shared" si="18"/>
        <v>4372</v>
      </c>
      <c r="S25" s="46">
        <f t="shared" si="19"/>
        <v>17532</v>
      </c>
      <c r="T25" s="46">
        <f t="shared" si="20"/>
        <v>0</v>
      </c>
      <c r="U25" s="46">
        <f t="shared" si="21"/>
        <v>2040</v>
      </c>
      <c r="V25" s="46">
        <f t="shared" si="22"/>
        <v>0</v>
      </c>
      <c r="W25" s="46">
        <f t="shared" si="43"/>
        <v>81694</v>
      </c>
      <c r="X25" s="46">
        <f>SUM(X26,X29)</f>
        <v>60300</v>
      </c>
      <c r="Y25" s="46">
        <f>SUM(Z25:AC25)</f>
        <v>21394</v>
      </c>
      <c r="Z25" s="46">
        <f>SUM(Z26,Z29)</f>
        <v>3799</v>
      </c>
      <c r="AA25" s="46">
        <f>SUM(AA26,AA29)</f>
        <v>15555</v>
      </c>
      <c r="AB25" s="46">
        <f>SUM(AB26,AB29)</f>
        <v>0</v>
      </c>
      <c r="AC25" s="46">
        <f>SUM(AC26,AC29)</f>
        <v>2040</v>
      </c>
      <c r="AD25" s="46"/>
      <c r="AE25" s="46">
        <f t="shared" si="44"/>
        <v>11650</v>
      </c>
      <c r="AF25" s="46">
        <f>SUM(AF26,AF29)</f>
        <v>9100</v>
      </c>
      <c r="AG25" s="46">
        <f>SUM(AH25:AK25)</f>
        <v>2550</v>
      </c>
      <c r="AH25" s="46">
        <f>SUM(AH26,AH29)</f>
        <v>573</v>
      </c>
      <c r="AI25" s="46">
        <f>SUM(AI26,AI29)</f>
        <v>1977</v>
      </c>
      <c r="AJ25" s="46">
        <f>SUM(AJ26,AJ29)</f>
        <v>0</v>
      </c>
      <c r="AK25" s="46">
        <f>SUM(AK26,AK29)</f>
        <v>0</v>
      </c>
      <c r="AL25" s="46"/>
      <c r="AM25" s="46">
        <f t="shared" si="45"/>
        <v>93386</v>
      </c>
      <c r="AN25" s="46">
        <f>SUM(AN26,AN29)</f>
        <v>69400</v>
      </c>
      <c r="AO25" s="46">
        <f>SUM(AP25:AS25)</f>
        <v>23986</v>
      </c>
      <c r="AP25" s="46">
        <f>SUM(AP26,AP29)</f>
        <v>4207</v>
      </c>
      <c r="AQ25" s="46">
        <f>SUM(AQ26,AQ29)</f>
        <v>18080</v>
      </c>
      <c r="AR25" s="46">
        <f>SUM(AR26,AR29)</f>
        <v>0</v>
      </c>
      <c r="AS25" s="46">
        <f>SUM(AS26,AS29)</f>
        <v>1699</v>
      </c>
      <c r="AT25" s="46"/>
      <c r="AU25" s="46">
        <f t="shared" si="46"/>
        <v>88841</v>
      </c>
      <c r="AV25" s="46">
        <f>SUM(AV26,AV29)</f>
        <v>66630</v>
      </c>
      <c r="AW25" s="46">
        <f>SUM(AX25:BA25)</f>
        <v>22211</v>
      </c>
      <c r="AX25" s="46">
        <f>SUM(AX26,AX29)</f>
        <v>3367</v>
      </c>
      <c r="AY25" s="46">
        <f>SUM(AY26,AY29)</f>
        <v>15248</v>
      </c>
      <c r="AZ25" s="46">
        <f>SUM(AZ26,AZ29)</f>
        <v>0</v>
      </c>
      <c r="BA25" s="46">
        <f>SUM(BA26,BA29)</f>
        <v>3596</v>
      </c>
      <c r="BB25" s="46"/>
      <c r="BC25" s="46">
        <f>SUM(BD25:BE25)</f>
        <v>275571</v>
      </c>
      <c r="BD25" s="46">
        <f>SUM(BD26,BD29)</f>
        <v>205430</v>
      </c>
      <c r="BE25" s="46">
        <f>SUM(BF25:BI25)</f>
        <v>70141</v>
      </c>
      <c r="BF25" s="46">
        <f>SUM(BF26,BF29)</f>
        <v>11946</v>
      </c>
      <c r="BG25" s="46">
        <f>SUM(BG26,BG29)</f>
        <v>50860</v>
      </c>
      <c r="BH25" s="46">
        <f>SUM(BH26,BH29)</f>
        <v>0</v>
      </c>
      <c r="BI25" s="46">
        <f>SUM(BI26,BI29)</f>
        <v>7335</v>
      </c>
      <c r="BJ25" s="46">
        <f>SUM(BJ26,BJ29)</f>
        <v>0</v>
      </c>
      <c r="BK25" s="46">
        <f t="shared" si="48"/>
        <v>155497</v>
      </c>
      <c r="BL25" s="46">
        <f>SUM(BL26,BL29)</f>
        <v>103641</v>
      </c>
      <c r="BM25" s="46">
        <f>SUM(BN25:BQ25)</f>
        <v>51856</v>
      </c>
      <c r="BN25" s="46">
        <f>SUM(BN26,BN29)</f>
        <v>9762</v>
      </c>
      <c r="BO25" s="46">
        <f>SUM(BO26,BO29)</f>
        <v>35978</v>
      </c>
      <c r="BP25" s="46">
        <f>SUM(BP26,BP29)</f>
        <v>0</v>
      </c>
      <c r="BQ25" s="46">
        <f>SUM(BQ26,BQ29)</f>
        <v>6116</v>
      </c>
      <c r="BR25" s="46"/>
      <c r="BS25" s="47"/>
      <c r="BT25" s="68"/>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J25" s="87">
        <f t="shared" ref="DJ25:EO25" si="49">D26+D29</f>
        <v>431068</v>
      </c>
      <c r="DK25" s="87">
        <f t="shared" si="49"/>
        <v>309071</v>
      </c>
      <c r="DL25" s="87">
        <f t="shared" si="49"/>
        <v>121997</v>
      </c>
      <c r="DM25" s="87">
        <f t="shared" si="49"/>
        <v>21708</v>
      </c>
      <c r="DN25" s="87">
        <f t="shared" si="49"/>
        <v>86838</v>
      </c>
      <c r="DO25" s="87">
        <f t="shared" si="49"/>
        <v>0</v>
      </c>
      <c r="DP25" s="87">
        <f t="shared" si="49"/>
        <v>13451</v>
      </c>
      <c r="DQ25" s="87">
        <f t="shared" si="49"/>
        <v>0</v>
      </c>
      <c r="DR25" s="87">
        <f t="shared" si="49"/>
        <v>93344</v>
      </c>
      <c r="DS25" s="87">
        <f t="shared" si="49"/>
        <v>69400</v>
      </c>
      <c r="DT25" s="87">
        <f t="shared" si="49"/>
        <v>23944</v>
      </c>
      <c r="DU25" s="87">
        <f t="shared" si="49"/>
        <v>93344</v>
      </c>
      <c r="DV25" s="87">
        <f t="shared" si="49"/>
        <v>69400</v>
      </c>
      <c r="DW25" s="87">
        <f t="shared" si="49"/>
        <v>23944</v>
      </c>
      <c r="DX25" s="87">
        <f t="shared" si="49"/>
        <v>4372</v>
      </c>
      <c r="DY25" s="87">
        <f t="shared" si="49"/>
        <v>17532</v>
      </c>
      <c r="DZ25" s="87">
        <f t="shared" si="49"/>
        <v>0</v>
      </c>
      <c r="EA25" s="87">
        <f t="shared" si="49"/>
        <v>2040</v>
      </c>
      <c r="EB25" s="87">
        <f t="shared" si="49"/>
        <v>0</v>
      </c>
      <c r="EC25" s="87">
        <f t="shared" si="49"/>
        <v>81694</v>
      </c>
      <c r="ED25" s="87">
        <f t="shared" si="49"/>
        <v>60300</v>
      </c>
      <c r="EE25" s="87">
        <f t="shared" si="49"/>
        <v>21394</v>
      </c>
      <c r="EF25" s="87">
        <f t="shared" si="49"/>
        <v>3799</v>
      </c>
      <c r="EG25" s="87">
        <f t="shared" si="49"/>
        <v>15555</v>
      </c>
      <c r="EH25" s="87">
        <f t="shared" si="49"/>
        <v>0</v>
      </c>
      <c r="EI25" s="87">
        <f t="shared" si="49"/>
        <v>2040</v>
      </c>
      <c r="EJ25" s="87">
        <f t="shared" si="49"/>
        <v>0</v>
      </c>
      <c r="EK25" s="87">
        <f t="shared" si="49"/>
        <v>11650</v>
      </c>
      <c r="EL25" s="87">
        <f t="shared" si="49"/>
        <v>9100</v>
      </c>
      <c r="EM25" s="87">
        <f t="shared" si="49"/>
        <v>2550</v>
      </c>
      <c r="EN25" s="87">
        <f t="shared" si="49"/>
        <v>573</v>
      </c>
      <c r="EO25" s="87">
        <f t="shared" si="49"/>
        <v>1977</v>
      </c>
      <c r="EP25" s="87">
        <f t="shared" ref="EP25:FW25" si="50">AJ26+AJ29</f>
        <v>0</v>
      </c>
      <c r="EQ25" s="87">
        <f t="shared" si="50"/>
        <v>0</v>
      </c>
      <c r="ER25" s="87">
        <f t="shared" si="50"/>
        <v>0</v>
      </c>
      <c r="ES25" s="87">
        <f t="shared" si="50"/>
        <v>93386</v>
      </c>
      <c r="ET25" s="87">
        <f t="shared" si="50"/>
        <v>69400</v>
      </c>
      <c r="EU25" s="87">
        <f t="shared" si="50"/>
        <v>23986</v>
      </c>
      <c r="EV25" s="87">
        <f t="shared" si="50"/>
        <v>4207</v>
      </c>
      <c r="EW25" s="87">
        <f t="shared" si="50"/>
        <v>18080</v>
      </c>
      <c r="EX25" s="87">
        <f t="shared" si="50"/>
        <v>0</v>
      </c>
      <c r="EY25" s="87">
        <f t="shared" si="50"/>
        <v>1699</v>
      </c>
      <c r="EZ25" s="87">
        <f t="shared" si="50"/>
        <v>0</v>
      </c>
      <c r="FA25" s="87">
        <f t="shared" si="50"/>
        <v>88841</v>
      </c>
      <c r="FB25" s="87">
        <f t="shared" si="50"/>
        <v>66630</v>
      </c>
      <c r="FC25" s="87">
        <f t="shared" si="50"/>
        <v>22211</v>
      </c>
      <c r="FD25" s="87">
        <f t="shared" si="50"/>
        <v>3367</v>
      </c>
      <c r="FE25" s="87">
        <f t="shared" si="50"/>
        <v>15248</v>
      </c>
      <c r="FF25" s="87">
        <f t="shared" si="50"/>
        <v>0</v>
      </c>
      <c r="FG25" s="87">
        <f t="shared" si="50"/>
        <v>3596</v>
      </c>
      <c r="FH25" s="87">
        <f t="shared" si="50"/>
        <v>0</v>
      </c>
      <c r="FI25" s="87">
        <f t="shared" si="50"/>
        <v>275571</v>
      </c>
      <c r="FJ25" s="87">
        <f t="shared" si="50"/>
        <v>205430</v>
      </c>
      <c r="FK25" s="87">
        <f t="shared" si="50"/>
        <v>70141</v>
      </c>
      <c r="FL25" s="87">
        <f t="shared" si="50"/>
        <v>11946</v>
      </c>
      <c r="FM25" s="87">
        <f t="shared" si="50"/>
        <v>50860</v>
      </c>
      <c r="FN25" s="87">
        <f t="shared" si="50"/>
        <v>0</v>
      </c>
      <c r="FO25" s="87">
        <f t="shared" si="50"/>
        <v>7335</v>
      </c>
      <c r="FP25" s="87">
        <f t="shared" si="50"/>
        <v>0</v>
      </c>
      <c r="FQ25" s="87">
        <f t="shared" si="50"/>
        <v>155497</v>
      </c>
      <c r="FR25" s="87">
        <f t="shared" si="50"/>
        <v>103641</v>
      </c>
      <c r="FS25" s="87">
        <f t="shared" si="50"/>
        <v>51856</v>
      </c>
      <c r="FT25" s="87">
        <f t="shared" si="50"/>
        <v>9762</v>
      </c>
      <c r="FU25" s="87">
        <f t="shared" si="50"/>
        <v>35978</v>
      </c>
      <c r="FV25" s="87">
        <f t="shared" si="50"/>
        <v>0</v>
      </c>
      <c r="FW25" s="87">
        <f t="shared" si="50"/>
        <v>6116</v>
      </c>
      <c r="FX25" s="85">
        <f t="shared" si="3"/>
        <v>2040</v>
      </c>
      <c r="FY25" s="85">
        <f t="shared" si="4"/>
        <v>0</v>
      </c>
      <c r="FZ25" s="85">
        <f t="shared" si="5"/>
        <v>23944</v>
      </c>
      <c r="GA25" s="86">
        <f t="shared" si="6"/>
        <v>431068</v>
      </c>
      <c r="GB25" s="86">
        <f t="shared" si="7"/>
        <v>309071</v>
      </c>
      <c r="GC25" s="86">
        <f t="shared" si="8"/>
        <v>121997</v>
      </c>
    </row>
    <row r="26" spans="1:186" s="12" customFormat="1" ht="24.95" customHeight="1">
      <c r="A26" s="43">
        <v>1</v>
      </c>
      <c r="B26" s="44" t="s">
        <v>171</v>
      </c>
      <c r="C26" s="47"/>
      <c r="D26" s="46">
        <f t="shared" ref="D26:K26" si="51">SUM(D27:D28)</f>
        <v>24396</v>
      </c>
      <c r="E26" s="46">
        <f t="shared" si="51"/>
        <v>0</v>
      </c>
      <c r="F26" s="46">
        <f t="shared" si="51"/>
        <v>24396</v>
      </c>
      <c r="G26" s="46">
        <f t="shared" si="51"/>
        <v>0</v>
      </c>
      <c r="H26" s="46">
        <f t="shared" si="51"/>
        <v>10945</v>
      </c>
      <c r="I26" s="46">
        <f t="shared" si="51"/>
        <v>0</v>
      </c>
      <c r="J26" s="46">
        <f t="shared" si="51"/>
        <v>13451</v>
      </c>
      <c r="K26" s="46">
        <f t="shared" si="51"/>
        <v>0</v>
      </c>
      <c r="L26" s="36">
        <f t="shared" si="11"/>
        <v>2040</v>
      </c>
      <c r="M26" s="36">
        <f t="shared" si="12"/>
        <v>0</v>
      </c>
      <c r="N26" s="36">
        <f t="shared" si="13"/>
        <v>2040</v>
      </c>
      <c r="O26" s="46">
        <f t="shared" si="15"/>
        <v>2040</v>
      </c>
      <c r="P26" s="46">
        <f t="shared" si="16"/>
        <v>0</v>
      </c>
      <c r="Q26" s="46">
        <f t="shared" si="17"/>
        <v>2040</v>
      </c>
      <c r="R26" s="46">
        <f t="shared" si="18"/>
        <v>0</v>
      </c>
      <c r="S26" s="46">
        <f t="shared" si="19"/>
        <v>0</v>
      </c>
      <c r="T26" s="46">
        <f t="shared" si="20"/>
        <v>0</v>
      </c>
      <c r="U26" s="46">
        <f t="shared" si="21"/>
        <v>2040</v>
      </c>
      <c r="V26" s="46">
        <f t="shared" si="22"/>
        <v>0</v>
      </c>
      <c r="W26" s="46">
        <f t="shared" ref="W26:AC26" si="52">SUM(W27:W28)</f>
        <v>2040</v>
      </c>
      <c r="X26" s="46">
        <f t="shared" si="52"/>
        <v>0</v>
      </c>
      <c r="Y26" s="46">
        <f t="shared" si="52"/>
        <v>2040</v>
      </c>
      <c r="Z26" s="46">
        <f t="shared" si="52"/>
        <v>0</v>
      </c>
      <c r="AA26" s="46">
        <f t="shared" si="52"/>
        <v>0</v>
      </c>
      <c r="AB26" s="46">
        <f t="shared" si="52"/>
        <v>0</v>
      </c>
      <c r="AC26" s="46">
        <f t="shared" si="52"/>
        <v>2040</v>
      </c>
      <c r="AD26" s="46"/>
      <c r="AE26" s="46">
        <f t="shared" ref="AE26:AK26" si="53">SUM(AE27:AE28)</f>
        <v>0</v>
      </c>
      <c r="AF26" s="46">
        <f t="shared" si="53"/>
        <v>0</v>
      </c>
      <c r="AG26" s="46">
        <f t="shared" si="53"/>
        <v>0</v>
      </c>
      <c r="AH26" s="46">
        <f t="shared" si="53"/>
        <v>0</v>
      </c>
      <c r="AI26" s="46">
        <f t="shared" si="53"/>
        <v>0</v>
      </c>
      <c r="AJ26" s="46">
        <f t="shared" si="53"/>
        <v>0</v>
      </c>
      <c r="AK26" s="46">
        <f t="shared" si="53"/>
        <v>0</v>
      </c>
      <c r="AL26" s="46"/>
      <c r="AM26" s="46">
        <f t="shared" ref="AM26:AS26" si="54">SUM(AM27:AM28)</f>
        <v>2399</v>
      </c>
      <c r="AN26" s="46">
        <f t="shared" si="54"/>
        <v>0</v>
      </c>
      <c r="AO26" s="46">
        <f t="shared" si="54"/>
        <v>2399</v>
      </c>
      <c r="AP26" s="46">
        <f t="shared" si="54"/>
        <v>0</v>
      </c>
      <c r="AQ26" s="46">
        <f t="shared" si="54"/>
        <v>700</v>
      </c>
      <c r="AR26" s="46">
        <f t="shared" si="54"/>
        <v>0</v>
      </c>
      <c r="AS26" s="46">
        <f t="shared" si="54"/>
        <v>1699</v>
      </c>
      <c r="AT26" s="46"/>
      <c r="AU26" s="46">
        <f t="shared" ref="AU26:BA26" si="55">SUM(AU27:AU28)</f>
        <v>6646</v>
      </c>
      <c r="AV26" s="46">
        <f t="shared" si="55"/>
        <v>0</v>
      </c>
      <c r="AW26" s="46">
        <f t="shared" si="55"/>
        <v>6646</v>
      </c>
      <c r="AX26" s="46">
        <f t="shared" si="55"/>
        <v>0</v>
      </c>
      <c r="AY26" s="46">
        <f t="shared" si="55"/>
        <v>3050</v>
      </c>
      <c r="AZ26" s="46">
        <f t="shared" si="55"/>
        <v>0</v>
      </c>
      <c r="BA26" s="46">
        <f t="shared" si="55"/>
        <v>3596</v>
      </c>
      <c r="BB26" s="46"/>
      <c r="BC26" s="46">
        <f t="shared" ref="BC26:BQ26" si="56">SUM(BC27:BC28)</f>
        <v>11085</v>
      </c>
      <c r="BD26" s="46">
        <f t="shared" si="56"/>
        <v>0</v>
      </c>
      <c r="BE26" s="46">
        <f t="shared" si="56"/>
        <v>11085</v>
      </c>
      <c r="BF26" s="46">
        <f t="shared" si="56"/>
        <v>0</v>
      </c>
      <c r="BG26" s="46">
        <f t="shared" si="56"/>
        <v>3750</v>
      </c>
      <c r="BH26" s="46">
        <f t="shared" si="56"/>
        <v>0</v>
      </c>
      <c r="BI26" s="46">
        <f t="shared" si="56"/>
        <v>7335</v>
      </c>
      <c r="BJ26" s="46">
        <f t="shared" si="56"/>
        <v>0</v>
      </c>
      <c r="BK26" s="46">
        <f t="shared" si="56"/>
        <v>13311</v>
      </c>
      <c r="BL26" s="46">
        <f t="shared" si="56"/>
        <v>0</v>
      </c>
      <c r="BM26" s="46">
        <f t="shared" si="56"/>
        <v>13311</v>
      </c>
      <c r="BN26" s="46">
        <f t="shared" si="56"/>
        <v>0</v>
      </c>
      <c r="BO26" s="46">
        <f t="shared" si="56"/>
        <v>7195</v>
      </c>
      <c r="BP26" s="46">
        <f t="shared" si="56"/>
        <v>0</v>
      </c>
      <c r="BQ26" s="46">
        <f t="shared" si="56"/>
        <v>6116</v>
      </c>
      <c r="BR26" s="46"/>
      <c r="BS26" s="47"/>
      <c r="BT26" s="68"/>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J26" s="87">
        <f t="shared" ref="DJ26:EO26" si="57">D27+D28</f>
        <v>24396</v>
      </c>
      <c r="DK26" s="87">
        <f t="shared" si="57"/>
        <v>0</v>
      </c>
      <c r="DL26" s="87">
        <f t="shared" si="57"/>
        <v>24396</v>
      </c>
      <c r="DM26" s="87">
        <f t="shared" si="57"/>
        <v>0</v>
      </c>
      <c r="DN26" s="87">
        <f t="shared" si="57"/>
        <v>10945</v>
      </c>
      <c r="DO26" s="87">
        <f t="shared" si="57"/>
        <v>0</v>
      </c>
      <c r="DP26" s="87">
        <f t="shared" si="57"/>
        <v>13451</v>
      </c>
      <c r="DQ26" s="87">
        <f t="shared" si="57"/>
        <v>0</v>
      </c>
      <c r="DR26" s="87">
        <f t="shared" si="57"/>
        <v>2040</v>
      </c>
      <c r="DS26" s="87">
        <f t="shared" si="57"/>
        <v>0</v>
      </c>
      <c r="DT26" s="87">
        <f t="shared" si="57"/>
        <v>2040</v>
      </c>
      <c r="DU26" s="87">
        <f t="shared" si="57"/>
        <v>2040</v>
      </c>
      <c r="DV26" s="87">
        <f t="shared" si="57"/>
        <v>0</v>
      </c>
      <c r="DW26" s="87">
        <f t="shared" si="57"/>
        <v>2040</v>
      </c>
      <c r="DX26" s="87">
        <f t="shared" si="57"/>
        <v>0</v>
      </c>
      <c r="DY26" s="87">
        <f t="shared" si="57"/>
        <v>0</v>
      </c>
      <c r="DZ26" s="87">
        <f t="shared" si="57"/>
        <v>0</v>
      </c>
      <c r="EA26" s="87">
        <f t="shared" si="57"/>
        <v>2040</v>
      </c>
      <c r="EB26" s="87">
        <f t="shared" si="57"/>
        <v>0</v>
      </c>
      <c r="EC26" s="87">
        <f t="shared" si="57"/>
        <v>2040</v>
      </c>
      <c r="ED26" s="87">
        <f t="shared" si="57"/>
        <v>0</v>
      </c>
      <c r="EE26" s="87">
        <f t="shared" si="57"/>
        <v>2040</v>
      </c>
      <c r="EF26" s="87">
        <f t="shared" si="57"/>
        <v>0</v>
      </c>
      <c r="EG26" s="87">
        <f t="shared" si="57"/>
        <v>0</v>
      </c>
      <c r="EH26" s="87">
        <f t="shared" si="57"/>
        <v>0</v>
      </c>
      <c r="EI26" s="87">
        <f t="shared" si="57"/>
        <v>2040</v>
      </c>
      <c r="EJ26" s="87">
        <f t="shared" si="57"/>
        <v>0</v>
      </c>
      <c r="EK26" s="87">
        <f t="shared" si="57"/>
        <v>0</v>
      </c>
      <c r="EL26" s="87">
        <f t="shared" si="57"/>
        <v>0</v>
      </c>
      <c r="EM26" s="87">
        <f t="shared" si="57"/>
        <v>0</v>
      </c>
      <c r="EN26" s="87">
        <f t="shared" si="57"/>
        <v>0</v>
      </c>
      <c r="EO26" s="87">
        <f t="shared" si="57"/>
        <v>0</v>
      </c>
      <c r="EP26" s="87">
        <f t="shared" ref="EP26:FW26" si="58">AJ27+AJ28</f>
        <v>0</v>
      </c>
      <c r="EQ26" s="87">
        <f t="shared" si="58"/>
        <v>0</v>
      </c>
      <c r="ER26" s="87">
        <f t="shared" si="58"/>
        <v>0</v>
      </c>
      <c r="ES26" s="87">
        <f t="shared" si="58"/>
        <v>2399</v>
      </c>
      <c r="ET26" s="87">
        <f t="shared" si="58"/>
        <v>0</v>
      </c>
      <c r="EU26" s="87">
        <f t="shared" si="58"/>
        <v>2399</v>
      </c>
      <c r="EV26" s="87">
        <f t="shared" si="58"/>
        <v>0</v>
      </c>
      <c r="EW26" s="87">
        <f t="shared" si="58"/>
        <v>700</v>
      </c>
      <c r="EX26" s="87">
        <f t="shared" si="58"/>
        <v>0</v>
      </c>
      <c r="EY26" s="87">
        <f t="shared" si="58"/>
        <v>1699</v>
      </c>
      <c r="EZ26" s="87">
        <f t="shared" si="58"/>
        <v>0</v>
      </c>
      <c r="FA26" s="87">
        <f t="shared" si="58"/>
        <v>6646</v>
      </c>
      <c r="FB26" s="87">
        <f t="shared" si="58"/>
        <v>0</v>
      </c>
      <c r="FC26" s="87">
        <f t="shared" si="58"/>
        <v>6646</v>
      </c>
      <c r="FD26" s="87">
        <f t="shared" si="58"/>
        <v>0</v>
      </c>
      <c r="FE26" s="87">
        <f t="shared" si="58"/>
        <v>3050</v>
      </c>
      <c r="FF26" s="87">
        <f t="shared" si="58"/>
        <v>0</v>
      </c>
      <c r="FG26" s="87">
        <f t="shared" si="58"/>
        <v>3596</v>
      </c>
      <c r="FH26" s="87">
        <f t="shared" si="58"/>
        <v>0</v>
      </c>
      <c r="FI26" s="87">
        <f t="shared" si="58"/>
        <v>11085</v>
      </c>
      <c r="FJ26" s="87">
        <f t="shared" si="58"/>
        <v>0</v>
      </c>
      <c r="FK26" s="87">
        <f t="shared" si="58"/>
        <v>11085</v>
      </c>
      <c r="FL26" s="87">
        <f t="shared" si="58"/>
        <v>0</v>
      </c>
      <c r="FM26" s="87">
        <f t="shared" si="58"/>
        <v>3750</v>
      </c>
      <c r="FN26" s="87">
        <f t="shared" si="58"/>
        <v>0</v>
      </c>
      <c r="FO26" s="87">
        <f t="shared" si="58"/>
        <v>7335</v>
      </c>
      <c r="FP26" s="87">
        <f t="shared" si="58"/>
        <v>0</v>
      </c>
      <c r="FQ26" s="87">
        <f t="shared" si="58"/>
        <v>13311</v>
      </c>
      <c r="FR26" s="87">
        <f t="shared" si="58"/>
        <v>0</v>
      </c>
      <c r="FS26" s="87">
        <f t="shared" si="58"/>
        <v>13311</v>
      </c>
      <c r="FT26" s="87">
        <f t="shared" si="58"/>
        <v>0</v>
      </c>
      <c r="FU26" s="87">
        <f t="shared" si="58"/>
        <v>7195</v>
      </c>
      <c r="FV26" s="87">
        <f t="shared" si="58"/>
        <v>0</v>
      </c>
      <c r="FW26" s="87">
        <f t="shared" si="58"/>
        <v>6116</v>
      </c>
      <c r="FX26" s="85">
        <f t="shared" si="3"/>
        <v>2040</v>
      </c>
      <c r="FY26" s="85">
        <f t="shared" si="4"/>
        <v>0</v>
      </c>
      <c r="FZ26" s="85">
        <f t="shared" si="5"/>
        <v>2040</v>
      </c>
      <c r="GA26" s="86">
        <f t="shared" si="6"/>
        <v>24396</v>
      </c>
      <c r="GB26" s="86">
        <f t="shared" si="7"/>
        <v>0</v>
      </c>
      <c r="GC26" s="86">
        <f t="shared" si="8"/>
        <v>24396</v>
      </c>
    </row>
    <row r="27" spans="1:186" s="13" customFormat="1" ht="24.95" customHeight="1">
      <c r="A27" s="643" t="s">
        <v>222</v>
      </c>
      <c r="B27" s="49" t="s">
        <v>2878</v>
      </c>
      <c r="C27" s="50"/>
      <c r="D27" s="41">
        <f t="shared" ref="D27:K28" si="59">BC27+BK27</f>
        <v>13451</v>
      </c>
      <c r="E27" s="41">
        <f t="shared" si="59"/>
        <v>0</v>
      </c>
      <c r="F27" s="41">
        <f t="shared" si="59"/>
        <v>13451</v>
      </c>
      <c r="G27" s="41">
        <f t="shared" si="59"/>
        <v>0</v>
      </c>
      <c r="H27" s="41">
        <f t="shared" si="59"/>
        <v>0</v>
      </c>
      <c r="I27" s="41">
        <f t="shared" si="59"/>
        <v>0</v>
      </c>
      <c r="J27" s="41">
        <f t="shared" si="59"/>
        <v>13451</v>
      </c>
      <c r="K27" s="41">
        <f t="shared" si="59"/>
        <v>0</v>
      </c>
      <c r="L27" s="36">
        <f t="shared" si="11"/>
        <v>2040</v>
      </c>
      <c r="M27" s="36">
        <f t="shared" si="12"/>
        <v>0</v>
      </c>
      <c r="N27" s="36">
        <f t="shared" si="13"/>
        <v>2040</v>
      </c>
      <c r="O27" s="41">
        <f t="shared" si="15"/>
        <v>2040</v>
      </c>
      <c r="P27" s="41">
        <f t="shared" si="16"/>
        <v>0</v>
      </c>
      <c r="Q27" s="41">
        <f t="shared" si="17"/>
        <v>2040</v>
      </c>
      <c r="R27" s="41">
        <f t="shared" si="18"/>
        <v>0</v>
      </c>
      <c r="S27" s="41">
        <f t="shared" si="19"/>
        <v>0</v>
      </c>
      <c r="T27" s="41">
        <f t="shared" si="20"/>
        <v>0</v>
      </c>
      <c r="U27" s="41">
        <f t="shared" si="21"/>
        <v>2040</v>
      </c>
      <c r="V27" s="41">
        <f t="shared" si="22"/>
        <v>0</v>
      </c>
      <c r="W27" s="41">
        <f>SUM(X27:Y27)</f>
        <v>2040</v>
      </c>
      <c r="X27" s="41"/>
      <c r="Y27" s="41">
        <f>SUM(Z27:AC27)</f>
        <v>2040</v>
      </c>
      <c r="Z27" s="41"/>
      <c r="AA27" s="41"/>
      <c r="AB27" s="41"/>
      <c r="AC27" s="41">
        <f>2040</f>
        <v>2040</v>
      </c>
      <c r="AD27" s="41"/>
      <c r="AE27" s="41">
        <f t="shared" ref="AE27:AE58" si="60">SUM(AF27:AG27)</f>
        <v>0</v>
      </c>
      <c r="AF27" s="41"/>
      <c r="AG27" s="41">
        <f>SUM(AH27:AK27)</f>
        <v>0</v>
      </c>
      <c r="AH27" s="41"/>
      <c r="AI27" s="41"/>
      <c r="AJ27" s="41"/>
      <c r="AK27" s="41"/>
      <c r="AL27" s="41"/>
      <c r="AM27" s="41">
        <f>SUM(AN27:AO27)</f>
        <v>1699</v>
      </c>
      <c r="AN27" s="41"/>
      <c r="AO27" s="41">
        <f>SUM(AP27:AS27)</f>
        <v>1699</v>
      </c>
      <c r="AP27" s="41"/>
      <c r="AQ27" s="41"/>
      <c r="AR27" s="41"/>
      <c r="AS27" s="41">
        <v>1699</v>
      </c>
      <c r="AT27" s="41"/>
      <c r="AU27" s="41">
        <f>SUM(AV27:AW27)</f>
        <v>3596</v>
      </c>
      <c r="AV27" s="41"/>
      <c r="AW27" s="41">
        <f>SUM(AX27:BA27)</f>
        <v>3596</v>
      </c>
      <c r="AX27" s="41"/>
      <c r="AY27" s="41"/>
      <c r="AZ27" s="41"/>
      <c r="BA27" s="41">
        <v>3596</v>
      </c>
      <c r="BB27" s="41"/>
      <c r="BC27" s="41">
        <f t="shared" ref="BC27:BJ28" si="61">W27+AE27+AM27+AU27</f>
        <v>7335</v>
      </c>
      <c r="BD27" s="41">
        <f t="shared" si="61"/>
        <v>0</v>
      </c>
      <c r="BE27" s="41">
        <f t="shared" si="61"/>
        <v>7335</v>
      </c>
      <c r="BF27" s="41">
        <f t="shared" si="61"/>
        <v>0</v>
      </c>
      <c r="BG27" s="41">
        <f t="shared" si="61"/>
        <v>0</v>
      </c>
      <c r="BH27" s="41">
        <f t="shared" si="61"/>
        <v>0</v>
      </c>
      <c r="BI27" s="41">
        <f t="shared" si="61"/>
        <v>7335</v>
      </c>
      <c r="BJ27" s="41">
        <f t="shared" si="61"/>
        <v>0</v>
      </c>
      <c r="BK27" s="41">
        <f>SUM(BL27:BM27)</f>
        <v>6116</v>
      </c>
      <c r="BL27" s="41"/>
      <c r="BM27" s="41">
        <f>SUM(BN27:BR27)</f>
        <v>6116</v>
      </c>
      <c r="BN27" s="41"/>
      <c r="BO27" s="41"/>
      <c r="BP27" s="41"/>
      <c r="BQ27" s="69">
        <v>6116</v>
      </c>
      <c r="BR27" s="41"/>
      <c r="BS27" s="641" t="s">
        <v>2865</v>
      </c>
      <c r="BT27" s="67"/>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FX27" s="85">
        <f t="shared" si="3"/>
        <v>0</v>
      </c>
      <c r="FY27" s="85">
        <f t="shared" si="4"/>
        <v>0</v>
      </c>
      <c r="FZ27" s="85">
        <f t="shared" si="5"/>
        <v>2040</v>
      </c>
      <c r="GA27" s="86">
        <f t="shared" si="6"/>
        <v>13451</v>
      </c>
      <c r="GB27" s="86">
        <f t="shared" si="7"/>
        <v>0</v>
      </c>
      <c r="GC27" s="86">
        <f t="shared" si="8"/>
        <v>13451</v>
      </c>
    </row>
    <row r="28" spans="1:186" s="13" customFormat="1" ht="24.95" customHeight="1">
      <c r="A28" s="643" t="s">
        <v>222</v>
      </c>
      <c r="B28" s="40" t="s">
        <v>2874</v>
      </c>
      <c r="C28" s="50"/>
      <c r="D28" s="41">
        <f t="shared" si="59"/>
        <v>10945</v>
      </c>
      <c r="E28" s="41">
        <f t="shared" si="59"/>
        <v>0</v>
      </c>
      <c r="F28" s="41">
        <f t="shared" si="59"/>
        <v>10945</v>
      </c>
      <c r="G28" s="41">
        <f t="shared" si="59"/>
        <v>0</v>
      </c>
      <c r="H28" s="41">
        <f t="shared" si="59"/>
        <v>10945</v>
      </c>
      <c r="I28" s="41">
        <f t="shared" si="59"/>
        <v>0</v>
      </c>
      <c r="J28" s="41">
        <f t="shared" si="59"/>
        <v>0</v>
      </c>
      <c r="K28" s="41">
        <f t="shared" si="59"/>
        <v>0</v>
      </c>
      <c r="L28" s="36">
        <f t="shared" si="11"/>
        <v>0</v>
      </c>
      <c r="M28" s="36">
        <f t="shared" si="12"/>
        <v>0</v>
      </c>
      <c r="N28" s="36">
        <f t="shared" si="13"/>
        <v>0</v>
      </c>
      <c r="O28" s="41">
        <f t="shared" si="15"/>
        <v>0</v>
      </c>
      <c r="P28" s="41">
        <f t="shared" si="16"/>
        <v>0</v>
      </c>
      <c r="Q28" s="41">
        <f t="shared" si="17"/>
        <v>0</v>
      </c>
      <c r="R28" s="41">
        <f t="shared" si="18"/>
        <v>0</v>
      </c>
      <c r="S28" s="41">
        <f t="shared" si="19"/>
        <v>0</v>
      </c>
      <c r="T28" s="41">
        <f t="shared" si="20"/>
        <v>0</v>
      </c>
      <c r="U28" s="41">
        <f t="shared" si="21"/>
        <v>0</v>
      </c>
      <c r="V28" s="41">
        <f t="shared" si="22"/>
        <v>0</v>
      </c>
      <c r="W28" s="41">
        <f>SUM(X28:Y28)</f>
        <v>0</v>
      </c>
      <c r="X28" s="41"/>
      <c r="Y28" s="41">
        <f>SUM(Z28:AC28)</f>
        <v>0</v>
      </c>
      <c r="Z28" s="41"/>
      <c r="AA28" s="41"/>
      <c r="AB28" s="41"/>
      <c r="AC28" s="41"/>
      <c r="AD28" s="41"/>
      <c r="AE28" s="41">
        <f t="shared" si="60"/>
        <v>0</v>
      </c>
      <c r="AF28" s="41"/>
      <c r="AG28" s="41">
        <f>SUM(AH28:AK28)</f>
        <v>0</v>
      </c>
      <c r="AH28" s="41"/>
      <c r="AI28" s="41"/>
      <c r="AJ28" s="41"/>
      <c r="AK28" s="41"/>
      <c r="AL28" s="41"/>
      <c r="AM28" s="41">
        <f>SUM(AN28:AO28)</f>
        <v>700</v>
      </c>
      <c r="AN28" s="41"/>
      <c r="AO28" s="41">
        <f>SUM(AP28:AS28)</f>
        <v>700</v>
      </c>
      <c r="AP28" s="41"/>
      <c r="AQ28" s="41">
        <v>700</v>
      </c>
      <c r="AR28" s="41"/>
      <c r="AS28" s="41"/>
      <c r="AT28" s="41"/>
      <c r="AU28" s="41">
        <f>SUM(AV28:AW28)</f>
        <v>3050</v>
      </c>
      <c r="AV28" s="41"/>
      <c r="AW28" s="41">
        <f>SUM(AX28:BA28)</f>
        <v>3050</v>
      </c>
      <c r="AX28" s="41"/>
      <c r="AY28" s="41">
        <v>3050</v>
      </c>
      <c r="AZ28" s="41"/>
      <c r="BA28" s="41"/>
      <c r="BB28" s="41"/>
      <c r="BC28" s="41">
        <f t="shared" si="61"/>
        <v>3750</v>
      </c>
      <c r="BD28" s="41">
        <f t="shared" si="61"/>
        <v>0</v>
      </c>
      <c r="BE28" s="41">
        <f t="shared" si="61"/>
        <v>3750</v>
      </c>
      <c r="BF28" s="41">
        <f t="shared" si="61"/>
        <v>0</v>
      </c>
      <c r="BG28" s="41">
        <f t="shared" si="61"/>
        <v>3750</v>
      </c>
      <c r="BH28" s="41">
        <f t="shared" si="61"/>
        <v>0</v>
      </c>
      <c r="BI28" s="41">
        <f t="shared" si="61"/>
        <v>0</v>
      </c>
      <c r="BJ28" s="41">
        <f t="shared" si="61"/>
        <v>0</v>
      </c>
      <c r="BK28" s="41">
        <f>SUM(BL28:BM28)</f>
        <v>7195</v>
      </c>
      <c r="BL28" s="41"/>
      <c r="BM28" s="41">
        <f>SUM(BN28:BR28)</f>
        <v>7195</v>
      </c>
      <c r="BN28" s="41"/>
      <c r="BO28" s="41">
        <v>7195</v>
      </c>
      <c r="BP28" s="41"/>
      <c r="BQ28" s="41"/>
      <c r="BR28" s="41"/>
      <c r="BS28" s="641" t="s">
        <v>2866</v>
      </c>
      <c r="BT28" s="67"/>
      <c r="BU28" s="73"/>
      <c r="BV28" s="7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FX28" s="85">
        <f t="shared" si="3"/>
        <v>91304</v>
      </c>
      <c r="FY28" s="85">
        <f t="shared" si="4"/>
        <v>69400</v>
      </c>
      <c r="FZ28" s="85">
        <f t="shared" si="5"/>
        <v>0</v>
      </c>
      <c r="GA28" s="86">
        <f t="shared" si="6"/>
        <v>10945</v>
      </c>
      <c r="GB28" s="86">
        <f t="shared" si="7"/>
        <v>0</v>
      </c>
      <c r="GC28" s="86">
        <f t="shared" si="8"/>
        <v>10945</v>
      </c>
    </row>
    <row r="29" spans="1:186" s="13" customFormat="1" ht="24.95" customHeight="1">
      <c r="A29" s="43">
        <v>2</v>
      </c>
      <c r="B29" s="44" t="s">
        <v>2875</v>
      </c>
      <c r="C29" s="47"/>
      <c r="D29" s="46">
        <f>SUM(E29:F29)</f>
        <v>406672</v>
      </c>
      <c r="E29" s="46">
        <f>SUM(E30,E103)</f>
        <v>309071</v>
      </c>
      <c r="F29" s="46">
        <f>SUM(G29:J29)</f>
        <v>97601</v>
      </c>
      <c r="G29" s="46">
        <f>SUM(G30,G103)</f>
        <v>21708</v>
      </c>
      <c r="H29" s="46">
        <f>SUM(H30,H103)</f>
        <v>75893</v>
      </c>
      <c r="I29" s="46">
        <f>SUM(I30,I103)</f>
        <v>0</v>
      </c>
      <c r="J29" s="46">
        <f>SUM(J30,J103)</f>
        <v>0</v>
      </c>
      <c r="K29" s="46">
        <f>SUM(K30,K103)</f>
        <v>0</v>
      </c>
      <c r="L29" s="36">
        <f t="shared" si="11"/>
        <v>91304</v>
      </c>
      <c r="M29" s="36">
        <f t="shared" si="12"/>
        <v>69400</v>
      </c>
      <c r="N29" s="36">
        <f t="shared" si="13"/>
        <v>21904</v>
      </c>
      <c r="O29" s="46">
        <f t="shared" si="15"/>
        <v>91304</v>
      </c>
      <c r="P29" s="46">
        <f t="shared" si="16"/>
        <v>69400</v>
      </c>
      <c r="Q29" s="46">
        <f t="shared" si="17"/>
        <v>21904</v>
      </c>
      <c r="R29" s="46">
        <f t="shared" si="18"/>
        <v>4372</v>
      </c>
      <c r="S29" s="46">
        <f t="shared" si="19"/>
        <v>17532</v>
      </c>
      <c r="T29" s="46">
        <f t="shared" si="20"/>
        <v>0</v>
      </c>
      <c r="U29" s="46">
        <f t="shared" si="21"/>
        <v>0</v>
      </c>
      <c r="V29" s="46">
        <f t="shared" si="22"/>
        <v>0</v>
      </c>
      <c r="W29" s="46">
        <f>SUM(X29:Y29)</f>
        <v>79654</v>
      </c>
      <c r="X29" s="46">
        <f>SUM(X30,X103)</f>
        <v>60300</v>
      </c>
      <c r="Y29" s="46">
        <f>SUM(Z29:AC29)</f>
        <v>19354</v>
      </c>
      <c r="Z29" s="46">
        <f>SUM(Z30,Z103)</f>
        <v>3799</v>
      </c>
      <c r="AA29" s="46">
        <f>SUM(AA30,AA103)</f>
        <v>15555</v>
      </c>
      <c r="AB29" s="46">
        <f>SUM(AB30,AB103)</f>
        <v>0</v>
      </c>
      <c r="AC29" s="46"/>
      <c r="AD29" s="46"/>
      <c r="AE29" s="46">
        <f t="shared" si="60"/>
        <v>11650</v>
      </c>
      <c r="AF29" s="46">
        <f>SUM(AF30,AF103)</f>
        <v>9100</v>
      </c>
      <c r="AG29" s="46">
        <f>SUM(AH29:AK29)</f>
        <v>2550</v>
      </c>
      <c r="AH29" s="46">
        <f>SUM(AH30,AH103)</f>
        <v>573</v>
      </c>
      <c r="AI29" s="46">
        <f>SUM(AI30,AI103)</f>
        <v>1977</v>
      </c>
      <c r="AJ29" s="46">
        <f>SUM(AJ30,AJ103)</f>
        <v>0</v>
      </c>
      <c r="AK29" s="46"/>
      <c r="AL29" s="46"/>
      <c r="AM29" s="46">
        <f>SUM(AN29:AO29)</f>
        <v>90987</v>
      </c>
      <c r="AN29" s="46">
        <f>SUM(AN30,AN103)</f>
        <v>69400</v>
      </c>
      <c r="AO29" s="46">
        <f>SUM(AP29:AS29)</f>
        <v>21587</v>
      </c>
      <c r="AP29" s="46">
        <f>SUM(AP30,AP103)</f>
        <v>4207</v>
      </c>
      <c r="AQ29" s="46">
        <f>SUM(AQ30,AQ103)</f>
        <v>17380</v>
      </c>
      <c r="AR29" s="46">
        <f>SUM(AR30,AR103)</f>
        <v>0</v>
      </c>
      <c r="AS29" s="46"/>
      <c r="AT29" s="46"/>
      <c r="AU29" s="46">
        <f>SUM(AV29:AW29)</f>
        <v>82195</v>
      </c>
      <c r="AV29" s="46">
        <f>SUM(AV30,AV103)</f>
        <v>66630</v>
      </c>
      <c r="AW29" s="46">
        <f>SUM(AX29:BA29)</f>
        <v>15565</v>
      </c>
      <c r="AX29" s="46">
        <f>SUM(AX30,AX103)</f>
        <v>3367</v>
      </c>
      <c r="AY29" s="46">
        <f>SUM(AY30,AY103)</f>
        <v>12198</v>
      </c>
      <c r="AZ29" s="46">
        <f>SUM(AZ30,AZ103)</f>
        <v>0</v>
      </c>
      <c r="BA29" s="46"/>
      <c r="BB29" s="46"/>
      <c r="BC29" s="46">
        <f>SUM(BD29:BE29)</f>
        <v>264486</v>
      </c>
      <c r="BD29" s="46">
        <f>SUM(BD30,BD103)</f>
        <v>205430</v>
      </c>
      <c r="BE29" s="46">
        <f>SUM(BF29:BI29)</f>
        <v>59056</v>
      </c>
      <c r="BF29" s="46">
        <f>SUM(BF30,BF103)</f>
        <v>11946</v>
      </c>
      <c r="BG29" s="46">
        <f>SUM(BG30,BG103)</f>
        <v>47110</v>
      </c>
      <c r="BH29" s="46">
        <f>SUM(BH30,BH103)</f>
        <v>0</v>
      </c>
      <c r="BI29" s="46">
        <f>SUM(BI30,BI103)</f>
        <v>0</v>
      </c>
      <c r="BJ29" s="46">
        <f>SUM(BJ30,BJ103)</f>
        <v>0</v>
      </c>
      <c r="BK29" s="46">
        <f>SUM(BL29:BM29)</f>
        <v>142186</v>
      </c>
      <c r="BL29" s="46">
        <f>SUM(BL30,BL103)</f>
        <v>103641</v>
      </c>
      <c r="BM29" s="46">
        <f>SUM(BN29:BQ29)</f>
        <v>38545</v>
      </c>
      <c r="BN29" s="46">
        <f>SUM(BN30,BN103)</f>
        <v>9762</v>
      </c>
      <c r="BO29" s="46">
        <f>SUM(BO30,BO103)</f>
        <v>28783</v>
      </c>
      <c r="BP29" s="46">
        <f>SUM(BP30,BP103)</f>
        <v>0</v>
      </c>
      <c r="BQ29" s="46"/>
      <c r="BR29" s="46"/>
      <c r="BS29" s="47"/>
      <c r="BT29" s="68"/>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J29" s="88">
        <f t="shared" ref="DJ29:EO29" si="62">D30+D103</f>
        <v>406672</v>
      </c>
      <c r="DK29" s="88">
        <f t="shared" si="62"/>
        <v>309071</v>
      </c>
      <c r="DL29" s="88">
        <f t="shared" si="62"/>
        <v>97601</v>
      </c>
      <c r="DM29" s="88">
        <f t="shared" si="62"/>
        <v>21708</v>
      </c>
      <c r="DN29" s="88">
        <f t="shared" si="62"/>
        <v>75893</v>
      </c>
      <c r="DO29" s="88">
        <f t="shared" si="62"/>
        <v>0</v>
      </c>
      <c r="DP29" s="88">
        <f t="shared" si="62"/>
        <v>0</v>
      </c>
      <c r="DQ29" s="88">
        <f t="shared" si="62"/>
        <v>0</v>
      </c>
      <c r="DR29" s="88">
        <f t="shared" si="62"/>
        <v>91304</v>
      </c>
      <c r="DS29" s="88">
        <f t="shared" si="62"/>
        <v>69400</v>
      </c>
      <c r="DT29" s="88">
        <f t="shared" si="62"/>
        <v>21904</v>
      </c>
      <c r="DU29" s="88">
        <f t="shared" si="62"/>
        <v>91304</v>
      </c>
      <c r="DV29" s="88">
        <f t="shared" si="62"/>
        <v>69400</v>
      </c>
      <c r="DW29" s="88">
        <f t="shared" si="62"/>
        <v>21904</v>
      </c>
      <c r="DX29" s="88">
        <f t="shared" si="62"/>
        <v>4372</v>
      </c>
      <c r="DY29" s="88">
        <f t="shared" si="62"/>
        <v>17532</v>
      </c>
      <c r="DZ29" s="88">
        <f t="shared" si="62"/>
        <v>0</v>
      </c>
      <c r="EA29" s="88">
        <f t="shared" si="62"/>
        <v>0</v>
      </c>
      <c r="EB29" s="88">
        <f t="shared" si="62"/>
        <v>0</v>
      </c>
      <c r="EC29" s="88">
        <f t="shared" si="62"/>
        <v>79654</v>
      </c>
      <c r="ED29" s="88">
        <f t="shared" si="62"/>
        <v>60300</v>
      </c>
      <c r="EE29" s="88">
        <f t="shared" si="62"/>
        <v>19354</v>
      </c>
      <c r="EF29" s="88">
        <f t="shared" si="62"/>
        <v>3799</v>
      </c>
      <c r="EG29" s="88">
        <f t="shared" si="62"/>
        <v>15555</v>
      </c>
      <c r="EH29" s="88">
        <f t="shared" si="62"/>
        <v>0</v>
      </c>
      <c r="EI29" s="88">
        <f t="shared" si="62"/>
        <v>0</v>
      </c>
      <c r="EJ29" s="88">
        <f t="shared" si="62"/>
        <v>0</v>
      </c>
      <c r="EK29" s="88">
        <f t="shared" si="62"/>
        <v>11650</v>
      </c>
      <c r="EL29" s="88">
        <f t="shared" si="62"/>
        <v>9100</v>
      </c>
      <c r="EM29" s="88">
        <f t="shared" si="62"/>
        <v>2550</v>
      </c>
      <c r="EN29" s="88">
        <f t="shared" si="62"/>
        <v>573</v>
      </c>
      <c r="EO29" s="88">
        <f t="shared" si="62"/>
        <v>1977</v>
      </c>
      <c r="EP29" s="88">
        <f t="shared" ref="EP29:FW29" si="63">AJ30+AJ103</f>
        <v>0</v>
      </c>
      <c r="EQ29" s="88">
        <f t="shared" si="63"/>
        <v>0</v>
      </c>
      <c r="ER29" s="88">
        <f t="shared" si="63"/>
        <v>0</v>
      </c>
      <c r="ES29" s="88">
        <f t="shared" si="63"/>
        <v>90987</v>
      </c>
      <c r="ET29" s="88">
        <f t="shared" si="63"/>
        <v>69400</v>
      </c>
      <c r="EU29" s="88">
        <f t="shared" si="63"/>
        <v>21587</v>
      </c>
      <c r="EV29" s="88">
        <f t="shared" si="63"/>
        <v>4207</v>
      </c>
      <c r="EW29" s="88">
        <f t="shared" si="63"/>
        <v>17380</v>
      </c>
      <c r="EX29" s="88">
        <f t="shared" si="63"/>
        <v>0</v>
      </c>
      <c r="EY29" s="88">
        <f t="shared" si="63"/>
        <v>0</v>
      </c>
      <c r="EZ29" s="88">
        <f t="shared" si="63"/>
        <v>0</v>
      </c>
      <c r="FA29" s="88">
        <f t="shared" si="63"/>
        <v>82195</v>
      </c>
      <c r="FB29" s="88">
        <f t="shared" si="63"/>
        <v>66630</v>
      </c>
      <c r="FC29" s="88">
        <f t="shared" si="63"/>
        <v>15565</v>
      </c>
      <c r="FD29" s="88">
        <f t="shared" si="63"/>
        <v>3367</v>
      </c>
      <c r="FE29" s="88">
        <f t="shared" si="63"/>
        <v>12198</v>
      </c>
      <c r="FF29" s="88">
        <f t="shared" si="63"/>
        <v>0</v>
      </c>
      <c r="FG29" s="88">
        <f t="shared" si="63"/>
        <v>0</v>
      </c>
      <c r="FH29" s="88">
        <f t="shared" si="63"/>
        <v>0</v>
      </c>
      <c r="FI29" s="88">
        <f t="shared" si="63"/>
        <v>264486</v>
      </c>
      <c r="FJ29" s="88">
        <f t="shared" si="63"/>
        <v>205430</v>
      </c>
      <c r="FK29" s="88">
        <f t="shared" si="63"/>
        <v>59056</v>
      </c>
      <c r="FL29" s="88">
        <f t="shared" si="63"/>
        <v>11946</v>
      </c>
      <c r="FM29" s="88">
        <f t="shared" si="63"/>
        <v>47110</v>
      </c>
      <c r="FN29" s="88">
        <f t="shared" si="63"/>
        <v>0</v>
      </c>
      <c r="FO29" s="88">
        <f t="shared" si="63"/>
        <v>0</v>
      </c>
      <c r="FP29" s="88">
        <f t="shared" si="63"/>
        <v>0</v>
      </c>
      <c r="FQ29" s="88">
        <f t="shared" si="63"/>
        <v>142186</v>
      </c>
      <c r="FR29" s="88">
        <f t="shared" si="63"/>
        <v>103641</v>
      </c>
      <c r="FS29" s="88">
        <f t="shared" si="63"/>
        <v>38545</v>
      </c>
      <c r="FT29" s="88">
        <f t="shared" si="63"/>
        <v>9762</v>
      </c>
      <c r="FU29" s="88">
        <f t="shared" si="63"/>
        <v>28783</v>
      </c>
      <c r="FV29" s="88">
        <f t="shared" si="63"/>
        <v>0</v>
      </c>
      <c r="FW29" s="88">
        <f t="shared" si="63"/>
        <v>0</v>
      </c>
      <c r="FX29" s="85">
        <f t="shared" ref="FX29:FX42" si="64">W30+AE30</f>
        <v>80275</v>
      </c>
      <c r="FY29" s="85">
        <f t="shared" ref="FY29:FY60" si="65">X29+AF29</f>
        <v>69400</v>
      </c>
      <c r="FZ29" s="85">
        <f t="shared" si="5"/>
        <v>21904</v>
      </c>
      <c r="GA29" s="86">
        <f t="shared" si="6"/>
        <v>406672</v>
      </c>
      <c r="GB29" s="86">
        <f t="shared" si="7"/>
        <v>309071</v>
      </c>
      <c r="GC29" s="86">
        <f t="shared" si="8"/>
        <v>97601</v>
      </c>
      <c r="GD29" s="88">
        <f>BX30+BX103</f>
        <v>0</v>
      </c>
    </row>
    <row r="30" spans="1:186" s="13" customFormat="1" ht="24.95" customHeight="1">
      <c r="A30" s="43" t="s">
        <v>2879</v>
      </c>
      <c r="B30" s="51" t="s">
        <v>2880</v>
      </c>
      <c r="C30" s="47">
        <f>SUM(C31,C43,C53,C65,C73,C79,C83,C89,C94)</f>
        <v>54</v>
      </c>
      <c r="D30" s="46">
        <f>SUM(E30:F30)</f>
        <v>339131</v>
      </c>
      <c r="E30" s="46">
        <f>SUM(E31,E43,E53,E65,E73,E79,E83,E89,E94,E101)</f>
        <v>257739</v>
      </c>
      <c r="F30" s="46">
        <f>SUM(G30:K30)</f>
        <v>81392</v>
      </c>
      <c r="G30" s="46">
        <f>SUM(G31,G43,G53,G65,G73,G79,G83,G89,G94,G101)</f>
        <v>18056</v>
      </c>
      <c r="H30" s="46">
        <f>SUM(H31,H43,H53,H65,H73,H79,H83,H89,H94,H101)</f>
        <v>63336</v>
      </c>
      <c r="I30" s="46">
        <f>SUM(I31,I43,I53,I65,I73,I79,I83,I89,I94,I101)</f>
        <v>0</v>
      </c>
      <c r="J30" s="46">
        <f>SUM(J31,J43,J53,J65,J73,J79,J83,J89,J94,J101)</f>
        <v>0</v>
      </c>
      <c r="K30" s="46">
        <f>SUM(K31,K43,K53,K65,K73,K79,K83,K89,K94,K101)</f>
        <v>0</v>
      </c>
      <c r="L30" s="36">
        <f t="shared" si="11"/>
        <v>80275</v>
      </c>
      <c r="M30" s="36">
        <f t="shared" si="12"/>
        <v>61000</v>
      </c>
      <c r="N30" s="36">
        <f t="shared" si="13"/>
        <v>19275</v>
      </c>
      <c r="O30" s="46">
        <f t="shared" si="15"/>
        <v>80275</v>
      </c>
      <c r="P30" s="46">
        <f t="shared" si="16"/>
        <v>61000</v>
      </c>
      <c r="Q30" s="46">
        <f t="shared" si="17"/>
        <v>19275</v>
      </c>
      <c r="R30" s="46">
        <f t="shared" si="18"/>
        <v>3843</v>
      </c>
      <c r="S30" s="46">
        <f t="shared" si="19"/>
        <v>15432</v>
      </c>
      <c r="T30" s="46">
        <f t="shared" si="20"/>
        <v>0</v>
      </c>
      <c r="U30" s="46">
        <f t="shared" si="21"/>
        <v>0</v>
      </c>
      <c r="V30" s="46">
        <f t="shared" si="22"/>
        <v>0</v>
      </c>
      <c r="W30" s="46">
        <f>SUM(X30:Y30)</f>
        <v>68625</v>
      </c>
      <c r="X30" s="46">
        <f t="shared" ref="X30:AD30" si="66">SUM(X31,X43,X53,X65,X73,X79,X83,X89,X94,X101)</f>
        <v>51900</v>
      </c>
      <c r="Y30" s="46">
        <f t="shared" si="66"/>
        <v>16725</v>
      </c>
      <c r="Z30" s="46">
        <f t="shared" si="66"/>
        <v>3270</v>
      </c>
      <c r="AA30" s="46">
        <f t="shared" si="66"/>
        <v>13455</v>
      </c>
      <c r="AB30" s="46">
        <f t="shared" si="66"/>
        <v>0</v>
      </c>
      <c r="AC30" s="46">
        <f t="shared" si="66"/>
        <v>0</v>
      </c>
      <c r="AD30" s="46">
        <f t="shared" si="66"/>
        <v>0</v>
      </c>
      <c r="AE30" s="46">
        <f t="shared" si="60"/>
        <v>11650</v>
      </c>
      <c r="AF30" s="46">
        <f t="shared" ref="AF30:AL30" si="67">SUM(AF31,AF43,AF53,AF65,AF73,AF79,AF83,AF89,AF94,AF101)</f>
        <v>9100</v>
      </c>
      <c r="AG30" s="46">
        <f t="shared" si="67"/>
        <v>2550</v>
      </c>
      <c r="AH30" s="46">
        <f t="shared" si="67"/>
        <v>573</v>
      </c>
      <c r="AI30" s="46">
        <f t="shared" si="67"/>
        <v>1977</v>
      </c>
      <c r="AJ30" s="46">
        <f t="shared" si="67"/>
        <v>0</v>
      </c>
      <c r="AK30" s="46">
        <f t="shared" si="67"/>
        <v>0</v>
      </c>
      <c r="AL30" s="46">
        <f t="shared" si="67"/>
        <v>0</v>
      </c>
      <c r="AM30" s="46">
        <f>SUM(AN30:AO30)</f>
        <v>74684</v>
      </c>
      <c r="AN30" s="46">
        <f>SUM(AN31,AN43,AN53,AN65,AN73,AN79,AN83,AN89,AN94,AN101)</f>
        <v>56973</v>
      </c>
      <c r="AO30" s="46">
        <f>SUM(AP30:AS30)</f>
        <v>17711</v>
      </c>
      <c r="AP30" s="46">
        <f>SUM(AP31,AP43,AP53,AP65,AP73,AP79,AP83,AP89,AP94,AP101)</f>
        <v>3450</v>
      </c>
      <c r="AQ30" s="46">
        <f>SUM(AQ31,AQ43,AQ53,AQ65,AQ73,AQ79,AQ83,AQ89,AQ94,AQ101)</f>
        <v>14261</v>
      </c>
      <c r="AR30" s="46">
        <f>SUM(AR31,AR43,AR53,AR65,AR73,AR79,AR83,AR89,AR94,AR101)</f>
        <v>0</v>
      </c>
      <c r="AS30" s="46">
        <f>SUM(AS31,AS43,AS53,AS65,AS73,AS79,AS83,AS89,AS94,AS101)</f>
        <v>0</v>
      </c>
      <c r="AT30" s="46">
        <f>SUM(AT31,AT43,AT53,AT65,AT73,AT79,AT83,AT89,AT94,AT101)</f>
        <v>0</v>
      </c>
      <c r="AU30" s="46">
        <f>SUM(AV30:AW30)</f>
        <v>67470</v>
      </c>
      <c r="AV30" s="46">
        <f>SUM(AV31,AV43,AV53,AV65,AV73,AV79,AV83,AV89,AV94,AV101)</f>
        <v>54693</v>
      </c>
      <c r="AW30" s="46">
        <f>SUM(AX30:BA30)</f>
        <v>12777</v>
      </c>
      <c r="AX30" s="46">
        <f>SUM(AX31,AX43,AX53,AX65,AX73,AX79,AX83,AX89,AX94,AX101)</f>
        <v>2761</v>
      </c>
      <c r="AY30" s="46">
        <f>SUM(AY31,AY43,AY53,AY65,AY73,AY79,AY83,AY89,AY94,AY101)</f>
        <v>10016</v>
      </c>
      <c r="AZ30" s="46">
        <f>SUM(AZ31,AZ43,AZ53,AZ65,AZ73,AZ79,AZ83,AZ89,AZ94,AZ101)</f>
        <v>0</v>
      </c>
      <c r="BA30" s="46">
        <f>SUM(BA31,BA43,BA53,BA65,BA73,BA79,BA83,BA89,BA94,BA101)</f>
        <v>0</v>
      </c>
      <c r="BB30" s="46">
        <f>SUM(BB31,BB43,BB53,BB65,BB73,BB79,BB83,BB89,BB94,BB101)</f>
        <v>0</v>
      </c>
      <c r="BC30" s="46">
        <f>SUM(BD30:BE30)</f>
        <v>222429</v>
      </c>
      <c r="BD30" s="46">
        <f>SUM(BD31,BD43,BD53,BD65,BD73,BD79,BD83,BD89,BD94,BD101)</f>
        <v>172666</v>
      </c>
      <c r="BE30" s="46">
        <f>SUM(BF30:BJ30)</f>
        <v>49763</v>
      </c>
      <c r="BF30" s="46">
        <f>SUM(BF31,BF43,BF53,BF65,BF73,BF79,BF83,BF89,BF94,BF101)</f>
        <v>10054</v>
      </c>
      <c r="BG30" s="46">
        <f>SUM(BG31,BG43,BG53,BG65,BG73,BG79,BG83,BG89,BG94,BG101)</f>
        <v>39709</v>
      </c>
      <c r="BH30" s="46">
        <f>SUM(BH31,BH43,BH53,BH65,BH73,BH79,BH83,BH89,BH94,BH101)</f>
        <v>0</v>
      </c>
      <c r="BI30" s="46">
        <f>SUM(BI31,BI43,BI53,BI65,BI73,BI79,BI83,BI89,BI94,BI101)</f>
        <v>0</v>
      </c>
      <c r="BJ30" s="46">
        <f>SUM(BJ31,BJ43,BJ53,BJ65,BJ73,BJ79,BJ83,BJ89,BJ94,BJ101)</f>
        <v>0</v>
      </c>
      <c r="BK30" s="46">
        <f>SUM(BL30:BM30)</f>
        <v>116702</v>
      </c>
      <c r="BL30" s="46">
        <f>SUM(BL31,BL43,BL53,BL65,BL73,BL79,BL83,BL89,BL94,BL101)</f>
        <v>85073</v>
      </c>
      <c r="BM30" s="46">
        <f>SUM(BN30:BQ30)</f>
        <v>31629</v>
      </c>
      <c r="BN30" s="46">
        <f>SUM(BN31,BN43,BN53,BN65,BN73,BN79,BN83,BN89,BN94,BN101)</f>
        <v>8002</v>
      </c>
      <c r="BO30" s="46">
        <f>SUM(BO31,BO43,BO53,BO65,BO73,BO79,BO83,BO89,BO94,BO101)</f>
        <v>23627</v>
      </c>
      <c r="BP30" s="46">
        <f>SUM(BP31,BP43,BP53,BP65,BP73,BP79,BP83,BP89,BP94,BP101)</f>
        <v>0</v>
      </c>
      <c r="BQ30" s="46">
        <f>SUM(BQ31,BQ43,BQ53,BQ65,BQ73,BQ79,BQ83,BQ89,BQ94,BQ101)</f>
        <v>0</v>
      </c>
      <c r="BR30" s="46">
        <f>SUM(BR31,BR43,BR53,BR65,BR73,BR79,BR83,BR89,BR94,BR101)</f>
        <v>0</v>
      </c>
      <c r="BS30" s="641" t="s">
        <v>2881</v>
      </c>
      <c r="BT30" s="67"/>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J30" s="89">
        <f t="shared" ref="DJ30:EO30" si="68">D31+D43+D53+D65+D73+D79+D83+D89+D94+D101</f>
        <v>339131</v>
      </c>
      <c r="DK30" s="90">
        <f t="shared" si="68"/>
        <v>257739</v>
      </c>
      <c r="DL30" s="90">
        <f t="shared" si="68"/>
        <v>81392</v>
      </c>
      <c r="DM30" s="90">
        <f t="shared" si="68"/>
        <v>18056</v>
      </c>
      <c r="DN30" s="90">
        <f t="shared" si="68"/>
        <v>63336</v>
      </c>
      <c r="DO30" s="90">
        <f t="shared" si="68"/>
        <v>0</v>
      </c>
      <c r="DP30" s="90">
        <f t="shared" si="68"/>
        <v>0</v>
      </c>
      <c r="DQ30" s="90">
        <f t="shared" si="68"/>
        <v>0</v>
      </c>
      <c r="DR30" s="90">
        <f t="shared" si="68"/>
        <v>80275</v>
      </c>
      <c r="DS30" s="90">
        <f t="shared" si="68"/>
        <v>61000</v>
      </c>
      <c r="DT30" s="90">
        <f t="shared" si="68"/>
        <v>19275</v>
      </c>
      <c r="DU30" s="90">
        <f t="shared" si="68"/>
        <v>80275</v>
      </c>
      <c r="DV30" s="90">
        <f t="shared" si="68"/>
        <v>61000</v>
      </c>
      <c r="DW30" s="90">
        <f t="shared" si="68"/>
        <v>19275</v>
      </c>
      <c r="DX30" s="90">
        <f t="shared" si="68"/>
        <v>3843</v>
      </c>
      <c r="DY30" s="90">
        <f t="shared" si="68"/>
        <v>15432</v>
      </c>
      <c r="DZ30" s="90">
        <f t="shared" si="68"/>
        <v>0</v>
      </c>
      <c r="EA30" s="90">
        <f t="shared" si="68"/>
        <v>0</v>
      </c>
      <c r="EB30" s="90">
        <f t="shared" si="68"/>
        <v>0</v>
      </c>
      <c r="EC30" s="90">
        <f t="shared" si="68"/>
        <v>68625</v>
      </c>
      <c r="ED30" s="90">
        <f t="shared" si="68"/>
        <v>51900</v>
      </c>
      <c r="EE30" s="90">
        <f t="shared" si="68"/>
        <v>16725</v>
      </c>
      <c r="EF30" s="90">
        <f t="shared" si="68"/>
        <v>3270</v>
      </c>
      <c r="EG30" s="90">
        <f t="shared" si="68"/>
        <v>13455</v>
      </c>
      <c r="EH30" s="90">
        <f t="shared" si="68"/>
        <v>0</v>
      </c>
      <c r="EI30" s="90">
        <f t="shared" si="68"/>
        <v>0</v>
      </c>
      <c r="EJ30" s="90">
        <f t="shared" si="68"/>
        <v>0</v>
      </c>
      <c r="EK30" s="90">
        <f t="shared" si="68"/>
        <v>11650</v>
      </c>
      <c r="EL30" s="90">
        <f t="shared" si="68"/>
        <v>9100</v>
      </c>
      <c r="EM30" s="90">
        <f t="shared" si="68"/>
        <v>2550</v>
      </c>
      <c r="EN30" s="90">
        <f t="shared" si="68"/>
        <v>573</v>
      </c>
      <c r="EO30" s="90">
        <f t="shared" si="68"/>
        <v>1977</v>
      </c>
      <c r="EP30" s="90">
        <f t="shared" ref="EP30:FW30" si="69">AJ31+AJ43+AJ53+AJ65+AJ73+AJ79+AJ83+AJ89+AJ94+AJ101</f>
        <v>0</v>
      </c>
      <c r="EQ30" s="90">
        <f t="shared" si="69"/>
        <v>0</v>
      </c>
      <c r="ER30" s="90">
        <f t="shared" si="69"/>
        <v>0</v>
      </c>
      <c r="ES30" s="90">
        <f t="shared" si="69"/>
        <v>74684</v>
      </c>
      <c r="ET30" s="90">
        <f t="shared" si="69"/>
        <v>56973</v>
      </c>
      <c r="EU30" s="90">
        <f t="shared" si="69"/>
        <v>17711</v>
      </c>
      <c r="EV30" s="90">
        <f t="shared" si="69"/>
        <v>3450</v>
      </c>
      <c r="EW30" s="90">
        <f t="shared" si="69"/>
        <v>14261</v>
      </c>
      <c r="EX30" s="90">
        <f t="shared" si="69"/>
        <v>0</v>
      </c>
      <c r="EY30" s="90">
        <f t="shared" si="69"/>
        <v>0</v>
      </c>
      <c r="EZ30" s="90">
        <f t="shared" si="69"/>
        <v>0</v>
      </c>
      <c r="FA30" s="90">
        <f t="shared" si="69"/>
        <v>67470</v>
      </c>
      <c r="FB30" s="90">
        <f t="shared" si="69"/>
        <v>54693</v>
      </c>
      <c r="FC30" s="90">
        <f t="shared" si="69"/>
        <v>12777</v>
      </c>
      <c r="FD30" s="90">
        <f t="shared" si="69"/>
        <v>2761</v>
      </c>
      <c r="FE30" s="90">
        <f t="shared" si="69"/>
        <v>10016</v>
      </c>
      <c r="FF30" s="90">
        <f t="shared" si="69"/>
        <v>0</v>
      </c>
      <c r="FG30" s="90">
        <f t="shared" si="69"/>
        <v>0</v>
      </c>
      <c r="FH30" s="90">
        <f t="shared" si="69"/>
        <v>0</v>
      </c>
      <c r="FI30" s="90">
        <f t="shared" si="69"/>
        <v>222429</v>
      </c>
      <c r="FJ30" s="90">
        <f t="shared" si="69"/>
        <v>172666</v>
      </c>
      <c r="FK30" s="90">
        <f t="shared" si="69"/>
        <v>49763</v>
      </c>
      <c r="FL30" s="90">
        <f t="shared" si="69"/>
        <v>10054</v>
      </c>
      <c r="FM30" s="90">
        <f t="shared" si="69"/>
        <v>39709</v>
      </c>
      <c r="FN30" s="90">
        <f t="shared" si="69"/>
        <v>0</v>
      </c>
      <c r="FO30" s="90">
        <f t="shared" si="69"/>
        <v>0</v>
      </c>
      <c r="FP30" s="90">
        <f t="shared" si="69"/>
        <v>0</v>
      </c>
      <c r="FQ30" s="90">
        <f t="shared" si="69"/>
        <v>116702</v>
      </c>
      <c r="FR30" s="90">
        <f t="shared" si="69"/>
        <v>85073</v>
      </c>
      <c r="FS30" s="90">
        <f t="shared" si="69"/>
        <v>31629</v>
      </c>
      <c r="FT30" s="90">
        <f t="shared" si="69"/>
        <v>8002</v>
      </c>
      <c r="FU30" s="90">
        <f t="shared" si="69"/>
        <v>23627</v>
      </c>
      <c r="FV30" s="90">
        <f t="shared" si="69"/>
        <v>0</v>
      </c>
      <c r="FW30" s="90">
        <f t="shared" si="69"/>
        <v>0</v>
      </c>
      <c r="FX30" s="85">
        <f t="shared" si="64"/>
        <v>13131</v>
      </c>
      <c r="FY30" s="85">
        <f t="shared" si="65"/>
        <v>61000</v>
      </c>
      <c r="FZ30" s="85">
        <f t="shared" si="5"/>
        <v>19275</v>
      </c>
      <c r="GA30" s="86">
        <f t="shared" si="6"/>
        <v>339131</v>
      </c>
      <c r="GB30" s="86">
        <f t="shared" si="7"/>
        <v>257739</v>
      </c>
      <c r="GC30" s="86">
        <f t="shared" si="8"/>
        <v>81392</v>
      </c>
    </row>
    <row r="31" spans="1:186" s="13" customFormat="1" ht="24.95" customHeight="1">
      <c r="A31" s="643" t="s">
        <v>222</v>
      </c>
      <c r="B31" s="49" t="s">
        <v>118</v>
      </c>
      <c r="C31" s="50">
        <v>11</v>
      </c>
      <c r="D31" s="41">
        <f t="shared" ref="D31:D62" si="70">BC31+BK31</f>
        <v>68001</v>
      </c>
      <c r="E31" s="41">
        <f t="shared" ref="E31:E62" si="71">BD31+BL31</f>
        <v>51675</v>
      </c>
      <c r="F31" s="41">
        <f t="shared" ref="F31:F62" si="72">BE31+BM31</f>
        <v>16326</v>
      </c>
      <c r="G31" s="41">
        <f t="shared" ref="G31:G62" si="73">BF31+BN31</f>
        <v>3647</v>
      </c>
      <c r="H31" s="41">
        <f t="shared" ref="H31:H62" si="74">BG31+BO31</f>
        <v>12679</v>
      </c>
      <c r="I31" s="41">
        <f t="shared" ref="I31:I62" si="75">BH31+BP31</f>
        <v>0</v>
      </c>
      <c r="J31" s="41">
        <f t="shared" ref="J31:J62" si="76">BI31+BQ31</f>
        <v>0</v>
      </c>
      <c r="K31" s="41">
        <f t="shared" ref="K31:K62" si="77">BJ31+BR31</f>
        <v>0</v>
      </c>
      <c r="L31" s="58">
        <f t="shared" si="11"/>
        <v>13131</v>
      </c>
      <c r="M31" s="58">
        <f t="shared" si="12"/>
        <v>9974</v>
      </c>
      <c r="N31" s="58">
        <f t="shared" si="13"/>
        <v>3157</v>
      </c>
      <c r="O31" s="41">
        <f t="shared" si="15"/>
        <v>13131</v>
      </c>
      <c r="P31" s="41">
        <f t="shared" si="16"/>
        <v>9974</v>
      </c>
      <c r="Q31" s="41">
        <f t="shared" si="17"/>
        <v>3157</v>
      </c>
      <c r="R31" s="41">
        <f t="shared" si="18"/>
        <v>631</v>
      </c>
      <c r="S31" s="41">
        <f t="shared" si="19"/>
        <v>2526</v>
      </c>
      <c r="T31" s="41">
        <f t="shared" si="20"/>
        <v>0</v>
      </c>
      <c r="U31" s="41">
        <f t="shared" si="21"/>
        <v>0</v>
      </c>
      <c r="V31" s="41">
        <f t="shared" si="22"/>
        <v>0</v>
      </c>
      <c r="W31" s="41">
        <f t="shared" ref="W31:AD31" si="78">SUM(W32:W42)</f>
        <v>11225</v>
      </c>
      <c r="X31" s="41">
        <f t="shared" si="78"/>
        <v>8485</v>
      </c>
      <c r="Y31" s="41">
        <f t="shared" si="78"/>
        <v>2740</v>
      </c>
      <c r="Z31" s="41">
        <f t="shared" si="78"/>
        <v>537</v>
      </c>
      <c r="AA31" s="41">
        <f t="shared" si="78"/>
        <v>2203</v>
      </c>
      <c r="AB31" s="41">
        <f t="shared" si="78"/>
        <v>0</v>
      </c>
      <c r="AC31" s="41">
        <f t="shared" si="78"/>
        <v>0</v>
      </c>
      <c r="AD31" s="41">
        <f t="shared" si="78"/>
        <v>0</v>
      </c>
      <c r="AE31" s="41">
        <f t="shared" si="60"/>
        <v>1906</v>
      </c>
      <c r="AF31" s="41">
        <v>1489</v>
      </c>
      <c r="AG31" s="41">
        <f t="shared" ref="AG31:AG62" si="79">SUM(AH31:AL31)</f>
        <v>417</v>
      </c>
      <c r="AH31" s="41">
        <v>94</v>
      </c>
      <c r="AI31" s="41">
        <v>323</v>
      </c>
      <c r="AJ31" s="41">
        <f t="shared" ref="AJ31:AT31" si="80">SUM(AJ32:AJ42)</f>
        <v>0</v>
      </c>
      <c r="AK31" s="41">
        <f t="shared" si="80"/>
        <v>0</v>
      </c>
      <c r="AL31" s="41">
        <f t="shared" si="80"/>
        <v>0</v>
      </c>
      <c r="AM31" s="41">
        <f t="shared" si="80"/>
        <v>15831</v>
      </c>
      <c r="AN31" s="41">
        <f t="shared" si="80"/>
        <v>12075</v>
      </c>
      <c r="AO31" s="41">
        <f t="shared" si="80"/>
        <v>3756</v>
      </c>
      <c r="AP31" s="41">
        <f t="shared" si="80"/>
        <v>732</v>
      </c>
      <c r="AQ31" s="41">
        <f t="shared" si="80"/>
        <v>3024</v>
      </c>
      <c r="AR31" s="41">
        <f t="shared" si="80"/>
        <v>0</v>
      </c>
      <c r="AS31" s="41">
        <f t="shared" si="80"/>
        <v>0</v>
      </c>
      <c r="AT31" s="41">
        <f t="shared" si="80"/>
        <v>0</v>
      </c>
      <c r="AU31" s="41">
        <v>14301</v>
      </c>
      <c r="AV31" s="41">
        <v>11593</v>
      </c>
      <c r="AW31" s="41">
        <v>2708</v>
      </c>
      <c r="AX31" s="41">
        <v>586</v>
      </c>
      <c r="AY31" s="41">
        <v>2122</v>
      </c>
      <c r="AZ31" s="41">
        <f>SUM(AZ32:AZ42)</f>
        <v>0</v>
      </c>
      <c r="BA31" s="41"/>
      <c r="BB31" s="41"/>
      <c r="BC31" s="41">
        <f t="shared" ref="BC31:BC62" si="81">W31+AE31+AM31+AU31</f>
        <v>43263</v>
      </c>
      <c r="BD31" s="41">
        <f t="shared" ref="BD31:BD62" si="82">X31+AF31+AN31+AV31</f>
        <v>33642</v>
      </c>
      <c r="BE31" s="41">
        <f t="shared" ref="BE31:BE62" si="83">Y31+AG31+AO31+AW31</f>
        <v>9621</v>
      </c>
      <c r="BF31" s="41">
        <f t="shared" ref="BF31:BF62" si="84">Z31+AH31+AP31+AX31</f>
        <v>1949</v>
      </c>
      <c r="BG31" s="41">
        <f t="shared" ref="BG31:BG62" si="85">AA31+AI31+AQ31+AY31</f>
        <v>7672</v>
      </c>
      <c r="BH31" s="41">
        <f t="shared" ref="BH31:BH62" si="86">AB31+AJ31+AR31+AZ31</f>
        <v>0</v>
      </c>
      <c r="BI31" s="41">
        <f t="shared" ref="BI31:BI62" si="87">AC31+AK31+AS31+BA31</f>
        <v>0</v>
      </c>
      <c r="BJ31" s="41">
        <f t="shared" ref="BJ31:BJ62" si="88">AD31+AL31+AT31+BB31</f>
        <v>0</v>
      </c>
      <c r="BK31" s="41">
        <f t="shared" ref="BK31:BR31" si="89">SUM(BK32:BK42)</f>
        <v>24738</v>
      </c>
      <c r="BL31" s="41">
        <f t="shared" si="89"/>
        <v>18033</v>
      </c>
      <c r="BM31" s="41">
        <f t="shared" si="89"/>
        <v>6705</v>
      </c>
      <c r="BN31" s="41">
        <f t="shared" si="89"/>
        <v>1698</v>
      </c>
      <c r="BO31" s="41">
        <f t="shared" si="89"/>
        <v>5007</v>
      </c>
      <c r="BP31" s="41">
        <f t="shared" si="89"/>
        <v>0</v>
      </c>
      <c r="BQ31" s="41">
        <f t="shared" si="89"/>
        <v>0</v>
      </c>
      <c r="BR31" s="41">
        <f t="shared" si="89"/>
        <v>0</v>
      </c>
      <c r="BS31" s="50"/>
      <c r="BT31" s="67">
        <f>DJ31-D31</f>
        <v>0</v>
      </c>
      <c r="BU31" s="84">
        <f>X31+AF31</f>
        <v>9974</v>
      </c>
      <c r="BV31" s="84">
        <f>Y31+AG31</f>
        <v>3157</v>
      </c>
      <c r="BW31" s="83"/>
      <c r="BX31" s="84">
        <f t="shared" ref="BX31:DD31" si="90">AN31</f>
        <v>12075</v>
      </c>
      <c r="BY31" s="84">
        <f t="shared" si="90"/>
        <v>3756</v>
      </c>
      <c r="BZ31" s="84">
        <f t="shared" si="90"/>
        <v>732</v>
      </c>
      <c r="CA31" s="84">
        <f t="shared" si="90"/>
        <v>3024</v>
      </c>
      <c r="CB31" s="84">
        <f t="shared" si="90"/>
        <v>0</v>
      </c>
      <c r="CC31" s="84">
        <f t="shared" si="90"/>
        <v>0</v>
      </c>
      <c r="CD31" s="84">
        <f t="shared" si="90"/>
        <v>0</v>
      </c>
      <c r="CE31" s="84">
        <f t="shared" si="90"/>
        <v>14301</v>
      </c>
      <c r="CF31" s="84">
        <f t="shared" si="90"/>
        <v>11593</v>
      </c>
      <c r="CG31" s="84">
        <f t="shared" si="90"/>
        <v>2708</v>
      </c>
      <c r="CH31" s="84">
        <f t="shared" si="90"/>
        <v>586</v>
      </c>
      <c r="CI31" s="84">
        <f t="shared" si="90"/>
        <v>2122</v>
      </c>
      <c r="CJ31" s="84">
        <f t="shared" si="90"/>
        <v>0</v>
      </c>
      <c r="CK31" s="84">
        <f t="shared" si="90"/>
        <v>0</v>
      </c>
      <c r="CL31" s="84">
        <f t="shared" si="90"/>
        <v>0</v>
      </c>
      <c r="CM31" s="84">
        <f t="shared" si="90"/>
        <v>43263</v>
      </c>
      <c r="CN31" s="84">
        <f t="shared" si="90"/>
        <v>33642</v>
      </c>
      <c r="CO31" s="84">
        <f t="shared" si="90"/>
        <v>9621</v>
      </c>
      <c r="CP31" s="84">
        <f t="shared" si="90"/>
        <v>1949</v>
      </c>
      <c r="CQ31" s="84">
        <f t="shared" si="90"/>
        <v>7672</v>
      </c>
      <c r="CR31" s="84">
        <f t="shared" si="90"/>
        <v>0</v>
      </c>
      <c r="CS31" s="84">
        <f t="shared" si="90"/>
        <v>0</v>
      </c>
      <c r="CT31" s="84">
        <f t="shared" si="90"/>
        <v>0</v>
      </c>
      <c r="CU31" s="84">
        <f t="shared" si="90"/>
        <v>24738</v>
      </c>
      <c r="CV31" s="84">
        <f t="shared" si="90"/>
        <v>18033</v>
      </c>
      <c r="CW31" s="84">
        <f t="shared" si="90"/>
        <v>6705</v>
      </c>
      <c r="CX31" s="84">
        <f t="shared" si="90"/>
        <v>1698</v>
      </c>
      <c r="CY31" s="84">
        <f t="shared" si="90"/>
        <v>5007</v>
      </c>
      <c r="CZ31" s="84">
        <f t="shared" si="90"/>
        <v>0</v>
      </c>
      <c r="DA31" s="84">
        <f t="shared" si="90"/>
        <v>0</v>
      </c>
      <c r="DB31" s="84">
        <f t="shared" si="90"/>
        <v>0</v>
      </c>
      <c r="DC31" s="84">
        <f t="shared" si="90"/>
        <v>0</v>
      </c>
      <c r="DD31" s="84">
        <f t="shared" si="90"/>
        <v>0</v>
      </c>
      <c r="DI31" s="88">
        <f>BD31+BL31</f>
        <v>51675</v>
      </c>
      <c r="DJ31" s="88">
        <f>E31+F31</f>
        <v>68001</v>
      </c>
      <c r="DK31" s="88"/>
      <c r="FX31" s="85">
        <f t="shared" si="64"/>
        <v>1065</v>
      </c>
      <c r="FY31" s="85">
        <f t="shared" si="65"/>
        <v>9974</v>
      </c>
      <c r="FZ31" s="85">
        <f t="shared" si="5"/>
        <v>3157</v>
      </c>
      <c r="GA31" s="86">
        <f t="shared" si="6"/>
        <v>68001</v>
      </c>
      <c r="GB31" s="86">
        <f t="shared" si="7"/>
        <v>51675</v>
      </c>
      <c r="GC31" s="86">
        <f t="shared" si="8"/>
        <v>16326</v>
      </c>
    </row>
    <row r="32" spans="1:186" s="13" customFormat="1" ht="24.95" hidden="1" customHeight="1" outlineLevel="1">
      <c r="A32" s="48" t="s">
        <v>414</v>
      </c>
      <c r="B32" s="49" t="s">
        <v>2882</v>
      </c>
      <c r="C32" s="50"/>
      <c r="D32" s="41">
        <f t="shared" si="70"/>
        <v>4754</v>
      </c>
      <c r="E32" s="41">
        <f t="shared" si="71"/>
        <v>3543</v>
      </c>
      <c r="F32" s="41">
        <f t="shared" si="72"/>
        <v>1211</v>
      </c>
      <c r="G32" s="41">
        <f t="shared" si="73"/>
        <v>272</v>
      </c>
      <c r="H32" s="41">
        <f t="shared" si="74"/>
        <v>939</v>
      </c>
      <c r="I32" s="41">
        <f t="shared" si="75"/>
        <v>0</v>
      </c>
      <c r="J32" s="41">
        <f t="shared" si="76"/>
        <v>0</v>
      </c>
      <c r="K32" s="41">
        <f t="shared" si="77"/>
        <v>0</v>
      </c>
      <c r="L32" s="58">
        <f t="shared" si="11"/>
        <v>1065</v>
      </c>
      <c r="M32" s="58">
        <f t="shared" si="12"/>
        <v>805</v>
      </c>
      <c r="N32" s="58">
        <f t="shared" si="13"/>
        <v>260</v>
      </c>
      <c r="O32" s="41">
        <f t="shared" si="15"/>
        <v>1065</v>
      </c>
      <c r="P32" s="41">
        <f t="shared" si="16"/>
        <v>805</v>
      </c>
      <c r="Q32" s="41">
        <f t="shared" si="17"/>
        <v>260</v>
      </c>
      <c r="R32" s="41">
        <f t="shared" si="18"/>
        <v>51</v>
      </c>
      <c r="S32" s="41">
        <f t="shared" si="19"/>
        <v>209</v>
      </c>
      <c r="T32" s="41">
        <f t="shared" si="20"/>
        <v>0</v>
      </c>
      <c r="U32" s="41">
        <f t="shared" si="21"/>
        <v>0</v>
      </c>
      <c r="V32" s="41">
        <f t="shared" si="22"/>
        <v>0</v>
      </c>
      <c r="W32" s="41">
        <f t="shared" ref="W32:W63" si="91">SUM(X32:Y32)</f>
        <v>1065</v>
      </c>
      <c r="X32" s="41">
        <v>805</v>
      </c>
      <c r="Y32" s="41">
        <f t="shared" ref="Y32:Y42" si="92">SUM(Z32:AC32)</f>
        <v>260</v>
      </c>
      <c r="Z32" s="41">
        <v>51</v>
      </c>
      <c r="AA32" s="41">
        <v>209</v>
      </c>
      <c r="AB32" s="41"/>
      <c r="AC32" s="41"/>
      <c r="AD32" s="41"/>
      <c r="AE32" s="41">
        <f t="shared" si="60"/>
        <v>0</v>
      </c>
      <c r="AF32" s="41"/>
      <c r="AG32" s="41">
        <f t="shared" si="79"/>
        <v>0</v>
      </c>
      <c r="AH32" s="41"/>
      <c r="AI32" s="41"/>
      <c r="AJ32" s="41"/>
      <c r="AK32" s="41"/>
      <c r="AL32" s="41"/>
      <c r="AM32" s="41">
        <f t="shared" ref="AM32:AM45" si="93">SUM(AN32:AO32)</f>
        <v>1440</v>
      </c>
      <c r="AN32" s="41">
        <v>1098</v>
      </c>
      <c r="AO32" s="41">
        <f t="shared" ref="AO32:AO42" si="94">SUM(AP32:AS32)</f>
        <v>342</v>
      </c>
      <c r="AP32" s="41">
        <v>67</v>
      </c>
      <c r="AQ32" s="41">
        <v>275</v>
      </c>
      <c r="AR32" s="41"/>
      <c r="AS32" s="41"/>
      <c r="AT32" s="41"/>
      <c r="AU32" s="41">
        <f t="shared" ref="AU32:AU42" si="95">SUM(AV32:AW32)</f>
        <v>0</v>
      </c>
      <c r="AV32" s="41"/>
      <c r="AW32" s="41"/>
      <c r="AX32" s="41"/>
      <c r="AY32" s="41"/>
      <c r="AZ32" s="41"/>
      <c r="BA32" s="41"/>
      <c r="BB32" s="41"/>
      <c r="BC32" s="41">
        <f t="shared" si="81"/>
        <v>2505</v>
      </c>
      <c r="BD32" s="41">
        <f t="shared" si="82"/>
        <v>1903</v>
      </c>
      <c r="BE32" s="41">
        <f t="shared" si="83"/>
        <v>602</v>
      </c>
      <c r="BF32" s="41">
        <f t="shared" si="84"/>
        <v>118</v>
      </c>
      <c r="BG32" s="41">
        <f t="shared" si="85"/>
        <v>484</v>
      </c>
      <c r="BH32" s="41">
        <f t="shared" si="86"/>
        <v>0</v>
      </c>
      <c r="BI32" s="41">
        <f t="shared" si="87"/>
        <v>0</v>
      </c>
      <c r="BJ32" s="41">
        <f t="shared" si="88"/>
        <v>0</v>
      </c>
      <c r="BK32" s="41">
        <f t="shared" ref="BK32:BK45" si="96">SUM(BL32:BM32)</f>
        <v>2249</v>
      </c>
      <c r="BL32" s="41">
        <v>1640</v>
      </c>
      <c r="BM32" s="41">
        <f t="shared" ref="BM32:BM42" si="97">SUM(BN32:BR32)</f>
        <v>609</v>
      </c>
      <c r="BN32" s="41">
        <v>154</v>
      </c>
      <c r="BO32" s="41">
        <v>455</v>
      </c>
      <c r="BP32" s="41"/>
      <c r="BQ32" s="41"/>
      <c r="BR32" s="41"/>
      <c r="BS32" s="50"/>
      <c r="BT32" s="67">
        <f>DJ30+BT31</f>
        <v>339131</v>
      </c>
      <c r="BU32" s="83"/>
      <c r="BV32" s="84">
        <f t="shared" ref="BV32:BV42" si="98">Y32+AG32</f>
        <v>260</v>
      </c>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FX32" s="85">
        <f t="shared" si="64"/>
        <v>1065</v>
      </c>
      <c r="FY32" s="85">
        <f t="shared" si="65"/>
        <v>805</v>
      </c>
      <c r="FZ32" s="85">
        <f t="shared" si="5"/>
        <v>260</v>
      </c>
      <c r="GA32" s="86">
        <f t="shared" si="6"/>
        <v>4754</v>
      </c>
      <c r="GB32" s="86">
        <f t="shared" si="7"/>
        <v>3543</v>
      </c>
      <c r="GC32" s="86">
        <f t="shared" si="8"/>
        <v>1211</v>
      </c>
    </row>
    <row r="33" spans="1:185" s="13" customFormat="1" ht="24.95" hidden="1" customHeight="1" outlineLevel="1">
      <c r="A33" s="48" t="s">
        <v>414</v>
      </c>
      <c r="B33" s="49" t="s">
        <v>2883</v>
      </c>
      <c r="C33" s="50"/>
      <c r="D33" s="41">
        <f t="shared" si="70"/>
        <v>4754</v>
      </c>
      <c r="E33" s="41">
        <f t="shared" si="71"/>
        <v>3543</v>
      </c>
      <c r="F33" s="41">
        <f t="shared" si="72"/>
        <v>1211</v>
      </c>
      <c r="G33" s="41">
        <f t="shared" si="73"/>
        <v>272</v>
      </c>
      <c r="H33" s="41">
        <f t="shared" si="74"/>
        <v>939</v>
      </c>
      <c r="I33" s="41">
        <f t="shared" si="75"/>
        <v>0</v>
      </c>
      <c r="J33" s="41">
        <f t="shared" si="76"/>
        <v>0</v>
      </c>
      <c r="K33" s="41">
        <f t="shared" si="77"/>
        <v>0</v>
      </c>
      <c r="L33" s="58">
        <f t="shared" si="11"/>
        <v>1065</v>
      </c>
      <c r="M33" s="58">
        <f t="shared" si="12"/>
        <v>805</v>
      </c>
      <c r="N33" s="58">
        <f t="shared" si="13"/>
        <v>260</v>
      </c>
      <c r="O33" s="41">
        <f t="shared" si="15"/>
        <v>1065</v>
      </c>
      <c r="P33" s="41">
        <f t="shared" si="16"/>
        <v>805</v>
      </c>
      <c r="Q33" s="41">
        <f t="shared" si="17"/>
        <v>260</v>
      </c>
      <c r="R33" s="41">
        <f t="shared" si="18"/>
        <v>51</v>
      </c>
      <c r="S33" s="41">
        <f t="shared" si="19"/>
        <v>209</v>
      </c>
      <c r="T33" s="41">
        <f t="shared" si="20"/>
        <v>0</v>
      </c>
      <c r="U33" s="41">
        <f t="shared" si="21"/>
        <v>0</v>
      </c>
      <c r="V33" s="41">
        <f t="shared" si="22"/>
        <v>0</v>
      </c>
      <c r="W33" s="41">
        <f t="shared" si="91"/>
        <v>1065</v>
      </c>
      <c r="X33" s="41">
        <v>805</v>
      </c>
      <c r="Y33" s="41">
        <f t="shared" si="92"/>
        <v>260</v>
      </c>
      <c r="Z33" s="41">
        <v>51</v>
      </c>
      <c r="AA33" s="41">
        <v>209</v>
      </c>
      <c r="AB33" s="41"/>
      <c r="AC33" s="41"/>
      <c r="AD33" s="41"/>
      <c r="AE33" s="41">
        <f t="shared" si="60"/>
        <v>0</v>
      </c>
      <c r="AF33" s="41"/>
      <c r="AG33" s="41">
        <f t="shared" si="79"/>
        <v>0</v>
      </c>
      <c r="AH33" s="41"/>
      <c r="AI33" s="41"/>
      <c r="AJ33" s="41"/>
      <c r="AK33" s="41"/>
      <c r="AL33" s="41"/>
      <c r="AM33" s="41">
        <f t="shared" si="93"/>
        <v>1440</v>
      </c>
      <c r="AN33" s="41">
        <v>1098</v>
      </c>
      <c r="AO33" s="41">
        <f t="shared" si="94"/>
        <v>342</v>
      </c>
      <c r="AP33" s="41">
        <v>67</v>
      </c>
      <c r="AQ33" s="41">
        <v>275</v>
      </c>
      <c r="AR33" s="41"/>
      <c r="AS33" s="41"/>
      <c r="AT33" s="41"/>
      <c r="AU33" s="41">
        <f t="shared" si="95"/>
        <v>0</v>
      </c>
      <c r="AV33" s="41"/>
      <c r="AW33" s="41"/>
      <c r="AX33" s="41"/>
      <c r="AY33" s="41"/>
      <c r="AZ33" s="41"/>
      <c r="BA33" s="41"/>
      <c r="BB33" s="41"/>
      <c r="BC33" s="41">
        <f t="shared" si="81"/>
        <v>2505</v>
      </c>
      <c r="BD33" s="41">
        <f t="shared" si="82"/>
        <v>1903</v>
      </c>
      <c r="BE33" s="41">
        <f t="shared" si="83"/>
        <v>602</v>
      </c>
      <c r="BF33" s="41">
        <f t="shared" si="84"/>
        <v>118</v>
      </c>
      <c r="BG33" s="41">
        <f t="shared" si="85"/>
        <v>484</v>
      </c>
      <c r="BH33" s="41">
        <f t="shared" si="86"/>
        <v>0</v>
      </c>
      <c r="BI33" s="41">
        <f t="shared" si="87"/>
        <v>0</v>
      </c>
      <c r="BJ33" s="41">
        <f t="shared" si="88"/>
        <v>0</v>
      </c>
      <c r="BK33" s="41">
        <f t="shared" si="96"/>
        <v>2249</v>
      </c>
      <c r="BL33" s="41">
        <v>1640</v>
      </c>
      <c r="BM33" s="41">
        <f t="shared" si="97"/>
        <v>609</v>
      </c>
      <c r="BN33" s="41">
        <v>154</v>
      </c>
      <c r="BO33" s="41">
        <v>455</v>
      </c>
      <c r="BP33" s="41"/>
      <c r="BQ33" s="41"/>
      <c r="BR33" s="41"/>
      <c r="BS33" s="50"/>
      <c r="BT33" s="67"/>
      <c r="BU33" s="83"/>
      <c r="BV33" s="84">
        <f t="shared" si="98"/>
        <v>260</v>
      </c>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FX33" s="85">
        <f t="shared" si="64"/>
        <v>820</v>
      </c>
      <c r="FY33" s="85">
        <f t="shared" si="65"/>
        <v>805</v>
      </c>
      <c r="FZ33" s="85">
        <f t="shared" si="5"/>
        <v>260</v>
      </c>
      <c r="GA33" s="86">
        <f t="shared" si="6"/>
        <v>4754</v>
      </c>
      <c r="GB33" s="86">
        <f t="shared" si="7"/>
        <v>3543</v>
      </c>
      <c r="GC33" s="86">
        <f t="shared" si="8"/>
        <v>1211</v>
      </c>
    </row>
    <row r="34" spans="1:185" s="13" customFormat="1" ht="24.95" hidden="1" customHeight="1" outlineLevel="1">
      <c r="A34" s="48" t="s">
        <v>414</v>
      </c>
      <c r="B34" s="49" t="s">
        <v>2884</v>
      </c>
      <c r="C34" s="50"/>
      <c r="D34" s="41">
        <f t="shared" si="70"/>
        <v>4509</v>
      </c>
      <c r="E34" s="41">
        <f t="shared" si="71"/>
        <v>3358</v>
      </c>
      <c r="F34" s="41">
        <f t="shared" si="72"/>
        <v>1151</v>
      </c>
      <c r="G34" s="41">
        <f t="shared" si="73"/>
        <v>260</v>
      </c>
      <c r="H34" s="41">
        <f t="shared" si="74"/>
        <v>891</v>
      </c>
      <c r="I34" s="41">
        <f t="shared" si="75"/>
        <v>0</v>
      </c>
      <c r="J34" s="41">
        <f t="shared" si="76"/>
        <v>0</v>
      </c>
      <c r="K34" s="41">
        <f t="shared" si="77"/>
        <v>0</v>
      </c>
      <c r="L34" s="58">
        <f t="shared" si="11"/>
        <v>820</v>
      </c>
      <c r="M34" s="58">
        <f t="shared" si="12"/>
        <v>620</v>
      </c>
      <c r="N34" s="58">
        <f t="shared" si="13"/>
        <v>200</v>
      </c>
      <c r="O34" s="41">
        <f t="shared" si="15"/>
        <v>820</v>
      </c>
      <c r="P34" s="41">
        <f t="shared" si="16"/>
        <v>620</v>
      </c>
      <c r="Q34" s="41">
        <f t="shared" si="17"/>
        <v>200</v>
      </c>
      <c r="R34" s="41">
        <f t="shared" si="18"/>
        <v>39</v>
      </c>
      <c r="S34" s="41">
        <f t="shared" si="19"/>
        <v>161</v>
      </c>
      <c r="T34" s="41">
        <f t="shared" si="20"/>
        <v>0</v>
      </c>
      <c r="U34" s="41">
        <f t="shared" si="21"/>
        <v>0</v>
      </c>
      <c r="V34" s="41">
        <f t="shared" si="22"/>
        <v>0</v>
      </c>
      <c r="W34" s="41">
        <f t="shared" si="91"/>
        <v>820</v>
      </c>
      <c r="X34" s="41">
        <v>620</v>
      </c>
      <c r="Y34" s="41">
        <f t="shared" si="92"/>
        <v>200</v>
      </c>
      <c r="Z34" s="41">
        <v>39</v>
      </c>
      <c r="AA34" s="41">
        <v>161</v>
      </c>
      <c r="AB34" s="41"/>
      <c r="AC34" s="41"/>
      <c r="AD34" s="41"/>
      <c r="AE34" s="41">
        <f t="shared" si="60"/>
        <v>0</v>
      </c>
      <c r="AF34" s="41"/>
      <c r="AG34" s="41">
        <f t="shared" si="79"/>
        <v>0</v>
      </c>
      <c r="AH34" s="41"/>
      <c r="AI34" s="41"/>
      <c r="AJ34" s="41"/>
      <c r="AK34" s="41"/>
      <c r="AL34" s="41"/>
      <c r="AM34" s="41">
        <f t="shared" si="93"/>
        <v>1440</v>
      </c>
      <c r="AN34" s="41">
        <v>1098</v>
      </c>
      <c r="AO34" s="41">
        <f t="shared" si="94"/>
        <v>342</v>
      </c>
      <c r="AP34" s="41">
        <v>67</v>
      </c>
      <c r="AQ34" s="41">
        <v>275</v>
      </c>
      <c r="AR34" s="41"/>
      <c r="AS34" s="41"/>
      <c r="AT34" s="41"/>
      <c r="AU34" s="41">
        <f t="shared" si="95"/>
        <v>0</v>
      </c>
      <c r="AV34" s="41"/>
      <c r="AW34" s="41"/>
      <c r="AX34" s="41"/>
      <c r="AY34" s="41"/>
      <c r="AZ34" s="41"/>
      <c r="BA34" s="41"/>
      <c r="BB34" s="41"/>
      <c r="BC34" s="41">
        <f t="shared" si="81"/>
        <v>2260</v>
      </c>
      <c r="BD34" s="41">
        <f t="shared" si="82"/>
        <v>1718</v>
      </c>
      <c r="BE34" s="41">
        <f t="shared" si="83"/>
        <v>542</v>
      </c>
      <c r="BF34" s="41">
        <f t="shared" si="84"/>
        <v>106</v>
      </c>
      <c r="BG34" s="41">
        <f t="shared" si="85"/>
        <v>436</v>
      </c>
      <c r="BH34" s="41">
        <f t="shared" si="86"/>
        <v>0</v>
      </c>
      <c r="BI34" s="41">
        <f t="shared" si="87"/>
        <v>0</v>
      </c>
      <c r="BJ34" s="41">
        <f t="shared" si="88"/>
        <v>0</v>
      </c>
      <c r="BK34" s="41">
        <f t="shared" si="96"/>
        <v>2249</v>
      </c>
      <c r="BL34" s="41">
        <v>1640</v>
      </c>
      <c r="BM34" s="41">
        <f t="shared" si="97"/>
        <v>609</v>
      </c>
      <c r="BN34" s="41">
        <v>154</v>
      </c>
      <c r="BO34" s="41">
        <v>455</v>
      </c>
      <c r="BP34" s="41"/>
      <c r="BQ34" s="41"/>
      <c r="BR34" s="41"/>
      <c r="BS34" s="50"/>
      <c r="BT34" s="67"/>
      <c r="BU34" s="83"/>
      <c r="BV34" s="84">
        <f t="shared" si="98"/>
        <v>200</v>
      </c>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FX34" s="85">
        <f t="shared" si="64"/>
        <v>983</v>
      </c>
      <c r="FY34" s="85">
        <f t="shared" si="65"/>
        <v>620</v>
      </c>
      <c r="FZ34" s="85">
        <f t="shared" si="5"/>
        <v>200</v>
      </c>
      <c r="GA34" s="86">
        <f t="shared" si="6"/>
        <v>4509</v>
      </c>
      <c r="GB34" s="86">
        <f t="shared" si="7"/>
        <v>3358</v>
      </c>
      <c r="GC34" s="86">
        <f t="shared" si="8"/>
        <v>1151</v>
      </c>
    </row>
    <row r="35" spans="1:185" s="13" customFormat="1" ht="24.95" hidden="1" customHeight="1" outlineLevel="1">
      <c r="A35" s="48" t="s">
        <v>414</v>
      </c>
      <c r="B35" s="49" t="s">
        <v>2885</v>
      </c>
      <c r="C35" s="50"/>
      <c r="D35" s="41">
        <f t="shared" si="70"/>
        <v>4672</v>
      </c>
      <c r="E35" s="41">
        <f t="shared" si="71"/>
        <v>3481</v>
      </c>
      <c r="F35" s="41">
        <f t="shared" si="72"/>
        <v>1191</v>
      </c>
      <c r="G35" s="41">
        <f t="shared" si="73"/>
        <v>268</v>
      </c>
      <c r="H35" s="41">
        <f t="shared" si="74"/>
        <v>923</v>
      </c>
      <c r="I35" s="41">
        <f t="shared" si="75"/>
        <v>0</v>
      </c>
      <c r="J35" s="41">
        <f t="shared" si="76"/>
        <v>0</v>
      </c>
      <c r="K35" s="41">
        <f t="shared" si="77"/>
        <v>0</v>
      </c>
      <c r="L35" s="58">
        <f t="shared" si="11"/>
        <v>983</v>
      </c>
      <c r="M35" s="58">
        <f t="shared" si="12"/>
        <v>743</v>
      </c>
      <c r="N35" s="58">
        <f t="shared" si="13"/>
        <v>240</v>
      </c>
      <c r="O35" s="41">
        <f t="shared" si="15"/>
        <v>983</v>
      </c>
      <c r="P35" s="41">
        <f t="shared" si="16"/>
        <v>743</v>
      </c>
      <c r="Q35" s="41">
        <f t="shared" si="17"/>
        <v>240</v>
      </c>
      <c r="R35" s="41">
        <f t="shared" si="18"/>
        <v>47</v>
      </c>
      <c r="S35" s="41">
        <f t="shared" si="19"/>
        <v>193</v>
      </c>
      <c r="T35" s="41">
        <f t="shared" si="20"/>
        <v>0</v>
      </c>
      <c r="U35" s="41">
        <f t="shared" si="21"/>
        <v>0</v>
      </c>
      <c r="V35" s="41">
        <f t="shared" si="22"/>
        <v>0</v>
      </c>
      <c r="W35" s="41">
        <f t="shared" si="91"/>
        <v>983</v>
      </c>
      <c r="X35" s="41">
        <v>743</v>
      </c>
      <c r="Y35" s="41">
        <f t="shared" si="92"/>
        <v>240</v>
      </c>
      <c r="Z35" s="41">
        <v>47</v>
      </c>
      <c r="AA35" s="41">
        <v>193</v>
      </c>
      <c r="AB35" s="41"/>
      <c r="AC35" s="41"/>
      <c r="AD35" s="41"/>
      <c r="AE35" s="41">
        <f t="shared" si="60"/>
        <v>0</v>
      </c>
      <c r="AF35" s="41"/>
      <c r="AG35" s="41">
        <f t="shared" si="79"/>
        <v>0</v>
      </c>
      <c r="AH35" s="41"/>
      <c r="AI35" s="41"/>
      <c r="AJ35" s="41"/>
      <c r="AK35" s="41"/>
      <c r="AL35" s="41"/>
      <c r="AM35" s="41">
        <f t="shared" si="93"/>
        <v>1440</v>
      </c>
      <c r="AN35" s="41">
        <v>1098</v>
      </c>
      <c r="AO35" s="41">
        <f t="shared" si="94"/>
        <v>342</v>
      </c>
      <c r="AP35" s="41">
        <v>67</v>
      </c>
      <c r="AQ35" s="41">
        <v>275</v>
      </c>
      <c r="AR35" s="41"/>
      <c r="AS35" s="41"/>
      <c r="AT35" s="41"/>
      <c r="AU35" s="41">
        <f t="shared" si="95"/>
        <v>0</v>
      </c>
      <c r="AV35" s="41"/>
      <c r="AW35" s="41"/>
      <c r="AX35" s="41"/>
      <c r="AY35" s="41"/>
      <c r="AZ35" s="41"/>
      <c r="BA35" s="41"/>
      <c r="BB35" s="41"/>
      <c r="BC35" s="41">
        <f t="shared" si="81"/>
        <v>2423</v>
      </c>
      <c r="BD35" s="41">
        <f t="shared" si="82"/>
        <v>1841</v>
      </c>
      <c r="BE35" s="41">
        <f t="shared" si="83"/>
        <v>582</v>
      </c>
      <c r="BF35" s="41">
        <f t="shared" si="84"/>
        <v>114</v>
      </c>
      <c r="BG35" s="41">
        <f t="shared" si="85"/>
        <v>468</v>
      </c>
      <c r="BH35" s="41">
        <f t="shared" si="86"/>
        <v>0</v>
      </c>
      <c r="BI35" s="41">
        <f t="shared" si="87"/>
        <v>0</v>
      </c>
      <c r="BJ35" s="41">
        <f t="shared" si="88"/>
        <v>0</v>
      </c>
      <c r="BK35" s="41">
        <f t="shared" si="96"/>
        <v>2249</v>
      </c>
      <c r="BL35" s="41">
        <v>1640</v>
      </c>
      <c r="BM35" s="41">
        <f t="shared" si="97"/>
        <v>609</v>
      </c>
      <c r="BN35" s="41">
        <v>154</v>
      </c>
      <c r="BO35" s="41">
        <v>455</v>
      </c>
      <c r="BP35" s="41"/>
      <c r="BQ35" s="41"/>
      <c r="BR35" s="41"/>
      <c r="BS35" s="50"/>
      <c r="BT35" s="67"/>
      <c r="BU35" s="83"/>
      <c r="BV35" s="84">
        <f t="shared" si="98"/>
        <v>240</v>
      </c>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FX35" s="85">
        <f t="shared" si="64"/>
        <v>983</v>
      </c>
      <c r="FY35" s="85">
        <f t="shared" si="65"/>
        <v>743</v>
      </c>
      <c r="FZ35" s="85">
        <f t="shared" si="5"/>
        <v>240</v>
      </c>
      <c r="GA35" s="86">
        <f t="shared" si="6"/>
        <v>4672</v>
      </c>
      <c r="GB35" s="86">
        <f t="shared" si="7"/>
        <v>3481</v>
      </c>
      <c r="GC35" s="86">
        <f t="shared" si="8"/>
        <v>1191</v>
      </c>
    </row>
    <row r="36" spans="1:185" s="13" customFormat="1" ht="24.95" hidden="1" customHeight="1" outlineLevel="1">
      <c r="A36" s="48" t="s">
        <v>414</v>
      </c>
      <c r="B36" s="49" t="s">
        <v>2886</v>
      </c>
      <c r="C36" s="50"/>
      <c r="D36" s="41">
        <f t="shared" si="70"/>
        <v>4672</v>
      </c>
      <c r="E36" s="41">
        <f t="shared" si="71"/>
        <v>3481</v>
      </c>
      <c r="F36" s="41">
        <f t="shared" si="72"/>
        <v>1191</v>
      </c>
      <c r="G36" s="41">
        <f t="shared" si="73"/>
        <v>268</v>
      </c>
      <c r="H36" s="41">
        <f t="shared" si="74"/>
        <v>923</v>
      </c>
      <c r="I36" s="41">
        <f t="shared" si="75"/>
        <v>0</v>
      </c>
      <c r="J36" s="41">
        <f t="shared" si="76"/>
        <v>0</v>
      </c>
      <c r="K36" s="41">
        <f t="shared" si="77"/>
        <v>0</v>
      </c>
      <c r="L36" s="58">
        <f t="shared" si="11"/>
        <v>983</v>
      </c>
      <c r="M36" s="58">
        <f t="shared" si="12"/>
        <v>743</v>
      </c>
      <c r="N36" s="58">
        <f t="shared" si="13"/>
        <v>240</v>
      </c>
      <c r="O36" s="41">
        <f t="shared" si="15"/>
        <v>983</v>
      </c>
      <c r="P36" s="41">
        <f t="shared" si="16"/>
        <v>743</v>
      </c>
      <c r="Q36" s="41">
        <f t="shared" si="17"/>
        <v>240</v>
      </c>
      <c r="R36" s="41">
        <f t="shared" si="18"/>
        <v>47</v>
      </c>
      <c r="S36" s="41">
        <f t="shared" si="19"/>
        <v>193</v>
      </c>
      <c r="T36" s="41">
        <f t="shared" si="20"/>
        <v>0</v>
      </c>
      <c r="U36" s="41">
        <f t="shared" si="21"/>
        <v>0</v>
      </c>
      <c r="V36" s="41">
        <f t="shared" si="22"/>
        <v>0</v>
      </c>
      <c r="W36" s="41">
        <f t="shared" si="91"/>
        <v>983</v>
      </c>
      <c r="X36" s="41">
        <v>743</v>
      </c>
      <c r="Y36" s="41">
        <f t="shared" si="92"/>
        <v>240</v>
      </c>
      <c r="Z36" s="41">
        <v>47</v>
      </c>
      <c r="AA36" s="41">
        <v>193</v>
      </c>
      <c r="AB36" s="41"/>
      <c r="AC36" s="41"/>
      <c r="AD36" s="41"/>
      <c r="AE36" s="41">
        <f t="shared" si="60"/>
        <v>0</v>
      </c>
      <c r="AF36" s="41"/>
      <c r="AG36" s="41">
        <f t="shared" si="79"/>
        <v>0</v>
      </c>
      <c r="AH36" s="41"/>
      <c r="AI36" s="41"/>
      <c r="AJ36" s="41"/>
      <c r="AK36" s="41"/>
      <c r="AL36" s="41"/>
      <c r="AM36" s="41">
        <f t="shared" si="93"/>
        <v>1440</v>
      </c>
      <c r="AN36" s="41">
        <v>1098</v>
      </c>
      <c r="AO36" s="41">
        <f t="shared" si="94"/>
        <v>342</v>
      </c>
      <c r="AP36" s="41">
        <v>67</v>
      </c>
      <c r="AQ36" s="41">
        <v>275</v>
      </c>
      <c r="AR36" s="41"/>
      <c r="AS36" s="41"/>
      <c r="AT36" s="41"/>
      <c r="AU36" s="41">
        <f t="shared" si="95"/>
        <v>0</v>
      </c>
      <c r="AV36" s="41"/>
      <c r="AW36" s="41"/>
      <c r="AX36" s="41"/>
      <c r="AY36" s="41"/>
      <c r="AZ36" s="41"/>
      <c r="BA36" s="41"/>
      <c r="BB36" s="41"/>
      <c r="BC36" s="41">
        <f t="shared" si="81"/>
        <v>2423</v>
      </c>
      <c r="BD36" s="41">
        <f t="shared" si="82"/>
        <v>1841</v>
      </c>
      <c r="BE36" s="41">
        <f t="shared" si="83"/>
        <v>582</v>
      </c>
      <c r="BF36" s="41">
        <f t="shared" si="84"/>
        <v>114</v>
      </c>
      <c r="BG36" s="41">
        <f t="shared" si="85"/>
        <v>468</v>
      </c>
      <c r="BH36" s="41">
        <f t="shared" si="86"/>
        <v>0</v>
      </c>
      <c r="BI36" s="41">
        <f t="shared" si="87"/>
        <v>0</v>
      </c>
      <c r="BJ36" s="41">
        <f t="shared" si="88"/>
        <v>0</v>
      </c>
      <c r="BK36" s="41">
        <f t="shared" si="96"/>
        <v>2249</v>
      </c>
      <c r="BL36" s="41">
        <v>1640</v>
      </c>
      <c r="BM36" s="41">
        <f t="shared" si="97"/>
        <v>609</v>
      </c>
      <c r="BN36" s="41">
        <v>154</v>
      </c>
      <c r="BO36" s="41">
        <v>455</v>
      </c>
      <c r="BP36" s="41"/>
      <c r="BQ36" s="41"/>
      <c r="BR36" s="41"/>
      <c r="BS36" s="50"/>
      <c r="BT36" s="67"/>
      <c r="BU36" s="83"/>
      <c r="BV36" s="84">
        <f t="shared" si="98"/>
        <v>240</v>
      </c>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FX36" s="85">
        <f t="shared" si="64"/>
        <v>1229</v>
      </c>
      <c r="FY36" s="85">
        <f t="shared" si="65"/>
        <v>743</v>
      </c>
      <c r="FZ36" s="85">
        <f t="shared" si="5"/>
        <v>240</v>
      </c>
      <c r="GA36" s="86">
        <f t="shared" si="6"/>
        <v>4672</v>
      </c>
      <c r="GB36" s="86">
        <f t="shared" si="7"/>
        <v>3481</v>
      </c>
      <c r="GC36" s="86">
        <f t="shared" si="8"/>
        <v>1191</v>
      </c>
    </row>
    <row r="37" spans="1:185" s="13" customFormat="1" ht="24.95" hidden="1" customHeight="1" outlineLevel="1">
      <c r="A37" s="48" t="s">
        <v>414</v>
      </c>
      <c r="B37" s="49" t="s">
        <v>2607</v>
      </c>
      <c r="C37" s="50"/>
      <c r="D37" s="41">
        <f t="shared" si="70"/>
        <v>4918</v>
      </c>
      <c r="E37" s="41">
        <f t="shared" si="71"/>
        <v>3667</v>
      </c>
      <c r="F37" s="41">
        <f t="shared" si="72"/>
        <v>1251</v>
      </c>
      <c r="G37" s="41">
        <f t="shared" si="73"/>
        <v>280</v>
      </c>
      <c r="H37" s="41">
        <f t="shared" si="74"/>
        <v>971</v>
      </c>
      <c r="I37" s="41">
        <f t="shared" si="75"/>
        <v>0</v>
      </c>
      <c r="J37" s="41">
        <f t="shared" si="76"/>
        <v>0</v>
      </c>
      <c r="K37" s="41">
        <f t="shared" si="77"/>
        <v>0</v>
      </c>
      <c r="L37" s="58">
        <f t="shared" si="11"/>
        <v>1229</v>
      </c>
      <c r="M37" s="58">
        <f t="shared" si="12"/>
        <v>929</v>
      </c>
      <c r="N37" s="58">
        <f t="shared" si="13"/>
        <v>300</v>
      </c>
      <c r="O37" s="41">
        <f t="shared" si="15"/>
        <v>1229</v>
      </c>
      <c r="P37" s="41">
        <f t="shared" si="16"/>
        <v>929</v>
      </c>
      <c r="Q37" s="41">
        <f t="shared" si="17"/>
        <v>300</v>
      </c>
      <c r="R37" s="41">
        <f t="shared" si="18"/>
        <v>59</v>
      </c>
      <c r="S37" s="41">
        <f t="shared" si="19"/>
        <v>241</v>
      </c>
      <c r="T37" s="41">
        <f t="shared" si="20"/>
        <v>0</v>
      </c>
      <c r="U37" s="41">
        <f t="shared" si="21"/>
        <v>0</v>
      </c>
      <c r="V37" s="41">
        <f t="shared" si="22"/>
        <v>0</v>
      </c>
      <c r="W37" s="41">
        <f t="shared" si="91"/>
        <v>1229</v>
      </c>
      <c r="X37" s="41">
        <v>929</v>
      </c>
      <c r="Y37" s="41">
        <f t="shared" si="92"/>
        <v>300</v>
      </c>
      <c r="Z37" s="41">
        <v>59</v>
      </c>
      <c r="AA37" s="41">
        <v>241</v>
      </c>
      <c r="AB37" s="41"/>
      <c r="AC37" s="41"/>
      <c r="AD37" s="41"/>
      <c r="AE37" s="41">
        <f t="shared" si="60"/>
        <v>0</v>
      </c>
      <c r="AF37" s="41"/>
      <c r="AG37" s="41">
        <f t="shared" si="79"/>
        <v>0</v>
      </c>
      <c r="AH37" s="41"/>
      <c r="AI37" s="41"/>
      <c r="AJ37" s="41"/>
      <c r="AK37" s="41"/>
      <c r="AL37" s="41"/>
      <c r="AM37" s="41">
        <f t="shared" si="93"/>
        <v>1440</v>
      </c>
      <c r="AN37" s="41">
        <v>1098</v>
      </c>
      <c r="AO37" s="41">
        <f t="shared" si="94"/>
        <v>342</v>
      </c>
      <c r="AP37" s="41">
        <v>67</v>
      </c>
      <c r="AQ37" s="41">
        <v>275</v>
      </c>
      <c r="AR37" s="41"/>
      <c r="AS37" s="41"/>
      <c r="AT37" s="41"/>
      <c r="AU37" s="41">
        <f t="shared" si="95"/>
        <v>0</v>
      </c>
      <c r="AV37" s="41"/>
      <c r="AW37" s="41"/>
      <c r="AX37" s="41"/>
      <c r="AY37" s="41"/>
      <c r="AZ37" s="41"/>
      <c r="BA37" s="41"/>
      <c r="BB37" s="41"/>
      <c r="BC37" s="41">
        <f t="shared" si="81"/>
        <v>2669</v>
      </c>
      <c r="BD37" s="41">
        <f t="shared" si="82"/>
        <v>2027</v>
      </c>
      <c r="BE37" s="41">
        <f t="shared" si="83"/>
        <v>642</v>
      </c>
      <c r="BF37" s="41">
        <f t="shared" si="84"/>
        <v>126</v>
      </c>
      <c r="BG37" s="41">
        <f t="shared" si="85"/>
        <v>516</v>
      </c>
      <c r="BH37" s="41">
        <f t="shared" si="86"/>
        <v>0</v>
      </c>
      <c r="BI37" s="41">
        <f t="shared" si="87"/>
        <v>0</v>
      </c>
      <c r="BJ37" s="41">
        <f t="shared" si="88"/>
        <v>0</v>
      </c>
      <c r="BK37" s="41">
        <f t="shared" si="96"/>
        <v>2249</v>
      </c>
      <c r="BL37" s="41">
        <v>1640</v>
      </c>
      <c r="BM37" s="41">
        <f t="shared" si="97"/>
        <v>609</v>
      </c>
      <c r="BN37" s="41">
        <v>154</v>
      </c>
      <c r="BO37" s="41">
        <v>455</v>
      </c>
      <c r="BP37" s="41"/>
      <c r="BQ37" s="41"/>
      <c r="BR37" s="41"/>
      <c r="BS37" s="50"/>
      <c r="BT37" s="67"/>
      <c r="BU37" s="83"/>
      <c r="BV37" s="84">
        <f t="shared" si="98"/>
        <v>300</v>
      </c>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FX37" s="85">
        <f t="shared" si="64"/>
        <v>820</v>
      </c>
      <c r="FY37" s="85">
        <f t="shared" si="65"/>
        <v>929</v>
      </c>
      <c r="FZ37" s="85">
        <f t="shared" si="5"/>
        <v>300</v>
      </c>
      <c r="GA37" s="86">
        <f t="shared" si="6"/>
        <v>4918</v>
      </c>
      <c r="GB37" s="86">
        <f t="shared" si="7"/>
        <v>3667</v>
      </c>
      <c r="GC37" s="86">
        <f t="shared" si="8"/>
        <v>1251</v>
      </c>
    </row>
    <row r="38" spans="1:185" s="13" customFormat="1" ht="24.95" hidden="1" customHeight="1" outlineLevel="1">
      <c r="A38" s="48" t="s">
        <v>414</v>
      </c>
      <c r="B38" s="49" t="s">
        <v>2887</v>
      </c>
      <c r="C38" s="50"/>
      <c r="D38" s="41">
        <f t="shared" si="70"/>
        <v>4508</v>
      </c>
      <c r="E38" s="41">
        <f t="shared" si="71"/>
        <v>3358</v>
      </c>
      <c r="F38" s="41">
        <f t="shared" si="72"/>
        <v>1150</v>
      </c>
      <c r="G38" s="41">
        <f t="shared" si="73"/>
        <v>259</v>
      </c>
      <c r="H38" s="41">
        <f t="shared" si="74"/>
        <v>891</v>
      </c>
      <c r="I38" s="41">
        <f t="shared" si="75"/>
        <v>0</v>
      </c>
      <c r="J38" s="41">
        <f t="shared" si="76"/>
        <v>0</v>
      </c>
      <c r="K38" s="41">
        <f t="shared" si="77"/>
        <v>0</v>
      </c>
      <c r="L38" s="58">
        <f t="shared" si="11"/>
        <v>820</v>
      </c>
      <c r="M38" s="58">
        <f t="shared" si="12"/>
        <v>620</v>
      </c>
      <c r="N38" s="58">
        <f t="shared" si="13"/>
        <v>200</v>
      </c>
      <c r="O38" s="41">
        <f t="shared" si="15"/>
        <v>820</v>
      </c>
      <c r="P38" s="41">
        <f t="shared" si="16"/>
        <v>620</v>
      </c>
      <c r="Q38" s="41">
        <f t="shared" si="17"/>
        <v>200</v>
      </c>
      <c r="R38" s="41">
        <f t="shared" si="18"/>
        <v>39</v>
      </c>
      <c r="S38" s="41">
        <f t="shared" si="19"/>
        <v>161</v>
      </c>
      <c r="T38" s="41">
        <f t="shared" si="20"/>
        <v>0</v>
      </c>
      <c r="U38" s="41">
        <f t="shared" si="21"/>
        <v>0</v>
      </c>
      <c r="V38" s="41">
        <f t="shared" si="22"/>
        <v>0</v>
      </c>
      <c r="W38" s="41">
        <f t="shared" si="91"/>
        <v>820</v>
      </c>
      <c r="X38" s="41">
        <v>620</v>
      </c>
      <c r="Y38" s="41">
        <f t="shared" si="92"/>
        <v>200</v>
      </c>
      <c r="Z38" s="41">
        <v>39</v>
      </c>
      <c r="AA38" s="41">
        <v>161</v>
      </c>
      <c r="AB38" s="41"/>
      <c r="AC38" s="41"/>
      <c r="AD38" s="41"/>
      <c r="AE38" s="41">
        <f t="shared" si="60"/>
        <v>0</v>
      </c>
      <c r="AF38" s="41"/>
      <c r="AG38" s="41">
        <f t="shared" si="79"/>
        <v>0</v>
      </c>
      <c r="AH38" s="41"/>
      <c r="AI38" s="41"/>
      <c r="AJ38" s="41"/>
      <c r="AK38" s="41"/>
      <c r="AL38" s="41"/>
      <c r="AM38" s="41">
        <f t="shared" si="93"/>
        <v>1439</v>
      </c>
      <c r="AN38" s="41">
        <v>1098</v>
      </c>
      <c r="AO38" s="41">
        <f t="shared" si="94"/>
        <v>341</v>
      </c>
      <c r="AP38" s="41">
        <v>66</v>
      </c>
      <c r="AQ38" s="41">
        <v>275</v>
      </c>
      <c r="AR38" s="41"/>
      <c r="AS38" s="41"/>
      <c r="AT38" s="41"/>
      <c r="AU38" s="41">
        <f t="shared" si="95"/>
        <v>0</v>
      </c>
      <c r="AV38" s="41"/>
      <c r="AW38" s="41"/>
      <c r="AX38" s="41"/>
      <c r="AY38" s="41"/>
      <c r="AZ38" s="41"/>
      <c r="BA38" s="41"/>
      <c r="BB38" s="41"/>
      <c r="BC38" s="41">
        <f t="shared" si="81"/>
        <v>2259</v>
      </c>
      <c r="BD38" s="41">
        <f t="shared" si="82"/>
        <v>1718</v>
      </c>
      <c r="BE38" s="41">
        <f t="shared" si="83"/>
        <v>541</v>
      </c>
      <c r="BF38" s="41">
        <f t="shared" si="84"/>
        <v>105</v>
      </c>
      <c r="BG38" s="41">
        <f t="shared" si="85"/>
        <v>436</v>
      </c>
      <c r="BH38" s="41">
        <f t="shared" si="86"/>
        <v>0</v>
      </c>
      <c r="BI38" s="41">
        <f t="shared" si="87"/>
        <v>0</v>
      </c>
      <c r="BJ38" s="41">
        <f t="shared" si="88"/>
        <v>0</v>
      </c>
      <c r="BK38" s="41">
        <f t="shared" si="96"/>
        <v>2249</v>
      </c>
      <c r="BL38" s="41">
        <v>1640</v>
      </c>
      <c r="BM38" s="41">
        <f t="shared" si="97"/>
        <v>609</v>
      </c>
      <c r="BN38" s="41">
        <v>154</v>
      </c>
      <c r="BO38" s="41">
        <v>455</v>
      </c>
      <c r="BP38" s="41"/>
      <c r="BQ38" s="41"/>
      <c r="BR38" s="41"/>
      <c r="BS38" s="50"/>
      <c r="BT38" s="67"/>
      <c r="BU38" s="83"/>
      <c r="BV38" s="84">
        <f t="shared" si="98"/>
        <v>200</v>
      </c>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FX38" s="85">
        <f t="shared" si="64"/>
        <v>1229</v>
      </c>
      <c r="FY38" s="85">
        <f t="shared" si="65"/>
        <v>620</v>
      </c>
      <c r="FZ38" s="85">
        <f t="shared" si="5"/>
        <v>200</v>
      </c>
      <c r="GA38" s="86">
        <f t="shared" si="6"/>
        <v>4508</v>
      </c>
      <c r="GB38" s="86">
        <f t="shared" si="7"/>
        <v>3358</v>
      </c>
      <c r="GC38" s="86">
        <f t="shared" si="8"/>
        <v>1150</v>
      </c>
    </row>
    <row r="39" spans="1:185" s="13" customFormat="1" ht="24.95" hidden="1" customHeight="1" outlineLevel="1">
      <c r="A39" s="48" t="s">
        <v>414</v>
      </c>
      <c r="B39" s="49" t="s">
        <v>2603</v>
      </c>
      <c r="C39" s="50"/>
      <c r="D39" s="41">
        <f t="shared" si="70"/>
        <v>4916</v>
      </c>
      <c r="E39" s="41">
        <f t="shared" si="71"/>
        <v>3666</v>
      </c>
      <c r="F39" s="41">
        <f t="shared" si="72"/>
        <v>1250</v>
      </c>
      <c r="G39" s="41">
        <f t="shared" si="73"/>
        <v>279</v>
      </c>
      <c r="H39" s="41">
        <f t="shared" si="74"/>
        <v>971</v>
      </c>
      <c r="I39" s="41">
        <f t="shared" si="75"/>
        <v>0</v>
      </c>
      <c r="J39" s="41">
        <f t="shared" si="76"/>
        <v>0</v>
      </c>
      <c r="K39" s="41">
        <f t="shared" si="77"/>
        <v>0</v>
      </c>
      <c r="L39" s="58">
        <f t="shared" si="11"/>
        <v>1229</v>
      </c>
      <c r="M39" s="58">
        <f t="shared" si="12"/>
        <v>929</v>
      </c>
      <c r="N39" s="58">
        <f t="shared" si="13"/>
        <v>300</v>
      </c>
      <c r="O39" s="41">
        <f t="shared" si="15"/>
        <v>1229</v>
      </c>
      <c r="P39" s="41">
        <f t="shared" si="16"/>
        <v>929</v>
      </c>
      <c r="Q39" s="41">
        <f t="shared" si="17"/>
        <v>300</v>
      </c>
      <c r="R39" s="41">
        <f t="shared" si="18"/>
        <v>59</v>
      </c>
      <c r="S39" s="41">
        <f t="shared" si="19"/>
        <v>241</v>
      </c>
      <c r="T39" s="41">
        <f t="shared" si="20"/>
        <v>0</v>
      </c>
      <c r="U39" s="41">
        <f t="shared" si="21"/>
        <v>0</v>
      </c>
      <c r="V39" s="41">
        <f t="shared" si="22"/>
        <v>0</v>
      </c>
      <c r="W39" s="41">
        <f t="shared" si="91"/>
        <v>1229</v>
      </c>
      <c r="X39" s="41">
        <v>929</v>
      </c>
      <c r="Y39" s="41">
        <f t="shared" si="92"/>
        <v>300</v>
      </c>
      <c r="Z39" s="41">
        <v>59</v>
      </c>
      <c r="AA39" s="41">
        <v>241</v>
      </c>
      <c r="AB39" s="41"/>
      <c r="AC39" s="41"/>
      <c r="AD39" s="41"/>
      <c r="AE39" s="41">
        <f t="shared" si="60"/>
        <v>0</v>
      </c>
      <c r="AF39" s="41"/>
      <c r="AG39" s="41">
        <f t="shared" si="79"/>
        <v>0</v>
      </c>
      <c r="AH39" s="41"/>
      <c r="AI39" s="41"/>
      <c r="AJ39" s="41"/>
      <c r="AK39" s="41"/>
      <c r="AL39" s="41"/>
      <c r="AM39" s="41">
        <f t="shared" si="93"/>
        <v>1439</v>
      </c>
      <c r="AN39" s="41">
        <v>1098</v>
      </c>
      <c r="AO39" s="41">
        <f t="shared" si="94"/>
        <v>341</v>
      </c>
      <c r="AP39" s="41">
        <v>66</v>
      </c>
      <c r="AQ39" s="41">
        <v>275</v>
      </c>
      <c r="AR39" s="41"/>
      <c r="AS39" s="41"/>
      <c r="AT39" s="41"/>
      <c r="AU39" s="41">
        <f t="shared" si="95"/>
        <v>0</v>
      </c>
      <c r="AV39" s="41"/>
      <c r="AW39" s="41"/>
      <c r="AX39" s="41"/>
      <c r="AY39" s="41"/>
      <c r="AZ39" s="41"/>
      <c r="BA39" s="41"/>
      <c r="BB39" s="41"/>
      <c r="BC39" s="41">
        <f t="shared" si="81"/>
        <v>2668</v>
      </c>
      <c r="BD39" s="41">
        <f t="shared" si="82"/>
        <v>2027</v>
      </c>
      <c r="BE39" s="41">
        <f t="shared" si="83"/>
        <v>641</v>
      </c>
      <c r="BF39" s="41">
        <f t="shared" si="84"/>
        <v>125</v>
      </c>
      <c r="BG39" s="41">
        <f t="shared" si="85"/>
        <v>516</v>
      </c>
      <c r="BH39" s="41">
        <f t="shared" si="86"/>
        <v>0</v>
      </c>
      <c r="BI39" s="41">
        <f t="shared" si="87"/>
        <v>0</v>
      </c>
      <c r="BJ39" s="41">
        <f t="shared" si="88"/>
        <v>0</v>
      </c>
      <c r="BK39" s="41">
        <f t="shared" si="96"/>
        <v>2248</v>
      </c>
      <c r="BL39" s="41">
        <v>1639</v>
      </c>
      <c r="BM39" s="41">
        <f t="shared" si="97"/>
        <v>609</v>
      </c>
      <c r="BN39" s="41">
        <v>154</v>
      </c>
      <c r="BO39" s="41">
        <v>455</v>
      </c>
      <c r="BP39" s="41"/>
      <c r="BQ39" s="41"/>
      <c r="BR39" s="41"/>
      <c r="BS39" s="50"/>
      <c r="BT39" s="67"/>
      <c r="BU39" s="83"/>
      <c r="BV39" s="84">
        <f t="shared" si="98"/>
        <v>300</v>
      </c>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FX39" s="85">
        <f t="shared" si="64"/>
        <v>983</v>
      </c>
      <c r="FY39" s="85">
        <f t="shared" si="65"/>
        <v>929</v>
      </c>
      <c r="FZ39" s="85">
        <f t="shared" si="5"/>
        <v>300</v>
      </c>
      <c r="GA39" s="86">
        <f t="shared" si="6"/>
        <v>4916</v>
      </c>
      <c r="GB39" s="86">
        <f t="shared" si="7"/>
        <v>3666</v>
      </c>
      <c r="GC39" s="86">
        <f t="shared" si="8"/>
        <v>1250</v>
      </c>
    </row>
    <row r="40" spans="1:185" s="13" customFormat="1" ht="24.95" hidden="1" customHeight="1" outlineLevel="1">
      <c r="A40" s="48" t="s">
        <v>414</v>
      </c>
      <c r="B40" s="49" t="s">
        <v>2888</v>
      </c>
      <c r="C40" s="50"/>
      <c r="D40" s="41">
        <f t="shared" si="70"/>
        <v>4668</v>
      </c>
      <c r="E40" s="41">
        <f t="shared" si="71"/>
        <v>3478</v>
      </c>
      <c r="F40" s="41">
        <f t="shared" si="72"/>
        <v>1190</v>
      </c>
      <c r="G40" s="41">
        <f t="shared" si="73"/>
        <v>267</v>
      </c>
      <c r="H40" s="41">
        <f t="shared" si="74"/>
        <v>923</v>
      </c>
      <c r="I40" s="41">
        <f t="shared" si="75"/>
        <v>0</v>
      </c>
      <c r="J40" s="41">
        <f t="shared" si="76"/>
        <v>0</v>
      </c>
      <c r="K40" s="41">
        <f t="shared" si="77"/>
        <v>0</v>
      </c>
      <c r="L40" s="58">
        <f t="shared" si="11"/>
        <v>983</v>
      </c>
      <c r="M40" s="58">
        <f t="shared" si="12"/>
        <v>743</v>
      </c>
      <c r="N40" s="58">
        <f t="shared" si="13"/>
        <v>240</v>
      </c>
      <c r="O40" s="41">
        <f t="shared" si="15"/>
        <v>983</v>
      </c>
      <c r="P40" s="41">
        <f t="shared" si="16"/>
        <v>743</v>
      </c>
      <c r="Q40" s="41">
        <f t="shared" si="17"/>
        <v>240</v>
      </c>
      <c r="R40" s="41">
        <f t="shared" si="18"/>
        <v>47</v>
      </c>
      <c r="S40" s="41">
        <f t="shared" si="19"/>
        <v>193</v>
      </c>
      <c r="T40" s="41">
        <f t="shared" si="20"/>
        <v>0</v>
      </c>
      <c r="U40" s="41">
        <f t="shared" si="21"/>
        <v>0</v>
      </c>
      <c r="V40" s="41">
        <f t="shared" si="22"/>
        <v>0</v>
      </c>
      <c r="W40" s="41">
        <f t="shared" si="91"/>
        <v>983</v>
      </c>
      <c r="X40" s="41">
        <v>743</v>
      </c>
      <c r="Y40" s="41">
        <f t="shared" si="92"/>
        <v>240</v>
      </c>
      <c r="Z40" s="41">
        <v>47</v>
      </c>
      <c r="AA40" s="41">
        <v>193</v>
      </c>
      <c r="AB40" s="41"/>
      <c r="AC40" s="41"/>
      <c r="AD40" s="41"/>
      <c r="AE40" s="41">
        <f t="shared" si="60"/>
        <v>0</v>
      </c>
      <c r="AF40" s="41"/>
      <c r="AG40" s="41">
        <f t="shared" si="79"/>
        <v>0</v>
      </c>
      <c r="AH40" s="41"/>
      <c r="AI40" s="41"/>
      <c r="AJ40" s="41"/>
      <c r="AK40" s="41"/>
      <c r="AL40" s="41"/>
      <c r="AM40" s="41">
        <f t="shared" si="93"/>
        <v>1438</v>
      </c>
      <c r="AN40" s="41">
        <v>1097</v>
      </c>
      <c r="AO40" s="41">
        <f t="shared" si="94"/>
        <v>341</v>
      </c>
      <c r="AP40" s="41">
        <v>66</v>
      </c>
      <c r="AQ40" s="41">
        <v>275</v>
      </c>
      <c r="AR40" s="41"/>
      <c r="AS40" s="41"/>
      <c r="AT40" s="41"/>
      <c r="AU40" s="41">
        <f t="shared" si="95"/>
        <v>0</v>
      </c>
      <c r="AV40" s="41"/>
      <c r="AW40" s="41"/>
      <c r="AX40" s="41"/>
      <c r="AY40" s="41"/>
      <c r="AZ40" s="41"/>
      <c r="BA40" s="41"/>
      <c r="BB40" s="41"/>
      <c r="BC40" s="41">
        <f t="shared" si="81"/>
        <v>2421</v>
      </c>
      <c r="BD40" s="41">
        <f t="shared" si="82"/>
        <v>1840</v>
      </c>
      <c r="BE40" s="41">
        <f t="shared" si="83"/>
        <v>581</v>
      </c>
      <c r="BF40" s="41">
        <f t="shared" si="84"/>
        <v>113</v>
      </c>
      <c r="BG40" s="41">
        <f t="shared" si="85"/>
        <v>468</v>
      </c>
      <c r="BH40" s="41">
        <f t="shared" si="86"/>
        <v>0</v>
      </c>
      <c r="BI40" s="41">
        <f t="shared" si="87"/>
        <v>0</v>
      </c>
      <c r="BJ40" s="41">
        <f t="shared" si="88"/>
        <v>0</v>
      </c>
      <c r="BK40" s="41">
        <f t="shared" si="96"/>
        <v>2247</v>
      </c>
      <c r="BL40" s="41">
        <v>1638</v>
      </c>
      <c r="BM40" s="41">
        <f t="shared" si="97"/>
        <v>609</v>
      </c>
      <c r="BN40" s="41">
        <v>154</v>
      </c>
      <c r="BO40" s="41">
        <v>455</v>
      </c>
      <c r="BP40" s="41"/>
      <c r="BQ40" s="41"/>
      <c r="BR40" s="41"/>
      <c r="BS40" s="50"/>
      <c r="BT40" s="67"/>
      <c r="BU40" s="83"/>
      <c r="BV40" s="84">
        <f t="shared" si="98"/>
        <v>240</v>
      </c>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FX40" s="85">
        <f t="shared" si="64"/>
        <v>901</v>
      </c>
      <c r="FY40" s="85">
        <f t="shared" si="65"/>
        <v>743</v>
      </c>
      <c r="FZ40" s="85">
        <f t="shared" si="5"/>
        <v>240</v>
      </c>
      <c r="GA40" s="86">
        <f t="shared" si="6"/>
        <v>4668</v>
      </c>
      <c r="GB40" s="86">
        <f t="shared" si="7"/>
        <v>3478</v>
      </c>
      <c r="GC40" s="86">
        <f t="shared" si="8"/>
        <v>1190</v>
      </c>
    </row>
    <row r="41" spans="1:185" s="13" customFormat="1" ht="24.95" hidden="1" customHeight="1" outlineLevel="1">
      <c r="A41" s="48" t="s">
        <v>414</v>
      </c>
      <c r="B41" s="49" t="s">
        <v>2889</v>
      </c>
      <c r="C41" s="50"/>
      <c r="D41" s="41">
        <f t="shared" si="70"/>
        <v>4589</v>
      </c>
      <c r="E41" s="41">
        <f t="shared" si="71"/>
        <v>3416</v>
      </c>
      <c r="F41" s="41">
        <f t="shared" si="72"/>
        <v>1173</v>
      </c>
      <c r="G41" s="41">
        <f t="shared" si="73"/>
        <v>265</v>
      </c>
      <c r="H41" s="41">
        <f t="shared" si="74"/>
        <v>908</v>
      </c>
      <c r="I41" s="41">
        <f t="shared" si="75"/>
        <v>0</v>
      </c>
      <c r="J41" s="41">
        <f t="shared" si="76"/>
        <v>0</v>
      </c>
      <c r="K41" s="41">
        <f t="shared" si="77"/>
        <v>0</v>
      </c>
      <c r="L41" s="58">
        <f t="shared" si="11"/>
        <v>901</v>
      </c>
      <c r="M41" s="58">
        <f t="shared" si="12"/>
        <v>681</v>
      </c>
      <c r="N41" s="58">
        <f t="shared" si="13"/>
        <v>220</v>
      </c>
      <c r="O41" s="41">
        <f t="shared" si="15"/>
        <v>901</v>
      </c>
      <c r="P41" s="41">
        <f t="shared" si="16"/>
        <v>681</v>
      </c>
      <c r="Q41" s="41">
        <f t="shared" si="17"/>
        <v>220</v>
      </c>
      <c r="R41" s="41">
        <f t="shared" si="18"/>
        <v>43</v>
      </c>
      <c r="S41" s="41">
        <f t="shared" si="19"/>
        <v>177</v>
      </c>
      <c r="T41" s="41">
        <f t="shared" si="20"/>
        <v>0</v>
      </c>
      <c r="U41" s="41">
        <f t="shared" si="21"/>
        <v>0</v>
      </c>
      <c r="V41" s="41">
        <f t="shared" si="22"/>
        <v>0</v>
      </c>
      <c r="W41" s="41">
        <f t="shared" si="91"/>
        <v>901</v>
      </c>
      <c r="X41" s="41">
        <v>681</v>
      </c>
      <c r="Y41" s="41">
        <f t="shared" si="92"/>
        <v>220</v>
      </c>
      <c r="Z41" s="41">
        <v>43</v>
      </c>
      <c r="AA41" s="41">
        <v>177</v>
      </c>
      <c r="AB41" s="41"/>
      <c r="AC41" s="41"/>
      <c r="AD41" s="41"/>
      <c r="AE41" s="41">
        <f t="shared" si="60"/>
        <v>0</v>
      </c>
      <c r="AF41" s="41"/>
      <c r="AG41" s="41">
        <f t="shared" si="79"/>
        <v>0</v>
      </c>
      <c r="AH41" s="41"/>
      <c r="AI41" s="41"/>
      <c r="AJ41" s="41"/>
      <c r="AK41" s="41"/>
      <c r="AL41" s="41"/>
      <c r="AM41" s="41">
        <f t="shared" si="93"/>
        <v>1438</v>
      </c>
      <c r="AN41" s="41">
        <v>1097</v>
      </c>
      <c r="AO41" s="41">
        <f t="shared" si="94"/>
        <v>341</v>
      </c>
      <c r="AP41" s="41">
        <v>66</v>
      </c>
      <c r="AQ41" s="41">
        <v>275</v>
      </c>
      <c r="AR41" s="41"/>
      <c r="AS41" s="41"/>
      <c r="AT41" s="41"/>
      <c r="AU41" s="41">
        <f t="shared" si="95"/>
        <v>0</v>
      </c>
      <c r="AV41" s="41"/>
      <c r="AW41" s="41"/>
      <c r="AX41" s="41"/>
      <c r="AY41" s="41"/>
      <c r="AZ41" s="41"/>
      <c r="BA41" s="41"/>
      <c r="BB41" s="41"/>
      <c r="BC41" s="41">
        <f t="shared" si="81"/>
        <v>2339</v>
      </c>
      <c r="BD41" s="41">
        <f t="shared" si="82"/>
        <v>1778</v>
      </c>
      <c r="BE41" s="41">
        <f t="shared" si="83"/>
        <v>561</v>
      </c>
      <c r="BF41" s="41">
        <f t="shared" si="84"/>
        <v>109</v>
      </c>
      <c r="BG41" s="41">
        <f t="shared" si="85"/>
        <v>452</v>
      </c>
      <c r="BH41" s="41">
        <f t="shared" si="86"/>
        <v>0</v>
      </c>
      <c r="BI41" s="41">
        <f t="shared" si="87"/>
        <v>0</v>
      </c>
      <c r="BJ41" s="41">
        <f t="shared" si="88"/>
        <v>0</v>
      </c>
      <c r="BK41" s="41">
        <f t="shared" si="96"/>
        <v>2250</v>
      </c>
      <c r="BL41" s="41">
        <v>1638</v>
      </c>
      <c r="BM41" s="41">
        <f t="shared" si="97"/>
        <v>612</v>
      </c>
      <c r="BN41" s="41">
        <v>156</v>
      </c>
      <c r="BO41" s="41">
        <v>456</v>
      </c>
      <c r="BP41" s="41"/>
      <c r="BQ41" s="41"/>
      <c r="BR41" s="41"/>
      <c r="BS41" s="50"/>
      <c r="BT41" s="67"/>
      <c r="BU41" s="83"/>
      <c r="BV41" s="84">
        <f t="shared" si="98"/>
        <v>220</v>
      </c>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FX41" s="85">
        <f t="shared" si="64"/>
        <v>1147</v>
      </c>
      <c r="FY41" s="85">
        <f t="shared" si="65"/>
        <v>681</v>
      </c>
      <c r="FZ41" s="85">
        <f t="shared" si="5"/>
        <v>220</v>
      </c>
      <c r="GA41" s="86">
        <f t="shared" si="6"/>
        <v>4589</v>
      </c>
      <c r="GB41" s="86">
        <f t="shared" si="7"/>
        <v>3416</v>
      </c>
      <c r="GC41" s="86">
        <f t="shared" si="8"/>
        <v>1173</v>
      </c>
    </row>
    <row r="42" spans="1:185" s="13" customFormat="1" ht="24.95" hidden="1" customHeight="1" outlineLevel="1">
      <c r="A42" s="48" t="s">
        <v>414</v>
      </c>
      <c r="B42" s="49" t="s">
        <v>2598</v>
      </c>
      <c r="C42" s="50"/>
      <c r="D42" s="41">
        <f t="shared" si="70"/>
        <v>4834</v>
      </c>
      <c r="E42" s="41">
        <f t="shared" si="71"/>
        <v>3602</v>
      </c>
      <c r="F42" s="41">
        <f t="shared" si="72"/>
        <v>1232</v>
      </c>
      <c r="G42" s="41">
        <f t="shared" si="73"/>
        <v>277</v>
      </c>
      <c r="H42" s="41">
        <f t="shared" si="74"/>
        <v>955</v>
      </c>
      <c r="I42" s="41">
        <f t="shared" si="75"/>
        <v>0</v>
      </c>
      <c r="J42" s="41">
        <f t="shared" si="76"/>
        <v>0</v>
      </c>
      <c r="K42" s="41">
        <f t="shared" si="77"/>
        <v>0</v>
      </c>
      <c r="L42" s="58">
        <f t="shared" si="11"/>
        <v>1147</v>
      </c>
      <c r="M42" s="58">
        <f t="shared" si="12"/>
        <v>867</v>
      </c>
      <c r="N42" s="58">
        <f t="shared" si="13"/>
        <v>280</v>
      </c>
      <c r="O42" s="41">
        <f t="shared" si="15"/>
        <v>1147</v>
      </c>
      <c r="P42" s="41">
        <f t="shared" si="16"/>
        <v>867</v>
      </c>
      <c r="Q42" s="41">
        <f t="shared" si="17"/>
        <v>280</v>
      </c>
      <c r="R42" s="41">
        <f t="shared" si="18"/>
        <v>55</v>
      </c>
      <c r="S42" s="41">
        <f t="shared" si="19"/>
        <v>225</v>
      </c>
      <c r="T42" s="41">
        <f t="shared" si="20"/>
        <v>0</v>
      </c>
      <c r="U42" s="41">
        <f t="shared" si="21"/>
        <v>0</v>
      </c>
      <c r="V42" s="41">
        <f t="shared" si="22"/>
        <v>0</v>
      </c>
      <c r="W42" s="41">
        <f t="shared" si="91"/>
        <v>1147</v>
      </c>
      <c r="X42" s="41">
        <v>867</v>
      </c>
      <c r="Y42" s="41">
        <f t="shared" si="92"/>
        <v>280</v>
      </c>
      <c r="Z42" s="41">
        <v>55</v>
      </c>
      <c r="AA42" s="41">
        <v>225</v>
      </c>
      <c r="AB42" s="41"/>
      <c r="AC42" s="41"/>
      <c r="AD42" s="41"/>
      <c r="AE42" s="41">
        <f t="shared" si="60"/>
        <v>0</v>
      </c>
      <c r="AF42" s="41"/>
      <c r="AG42" s="41">
        <f t="shared" si="79"/>
        <v>0</v>
      </c>
      <c r="AH42" s="41"/>
      <c r="AI42" s="41"/>
      <c r="AJ42" s="41"/>
      <c r="AK42" s="41"/>
      <c r="AL42" s="41"/>
      <c r="AM42" s="41">
        <f t="shared" si="93"/>
        <v>1437</v>
      </c>
      <c r="AN42" s="41">
        <v>1097</v>
      </c>
      <c r="AO42" s="41">
        <f t="shared" si="94"/>
        <v>340</v>
      </c>
      <c r="AP42" s="41">
        <v>66</v>
      </c>
      <c r="AQ42" s="41">
        <v>274</v>
      </c>
      <c r="AR42" s="41"/>
      <c r="AS42" s="41"/>
      <c r="AT42" s="41"/>
      <c r="AU42" s="41">
        <f t="shared" si="95"/>
        <v>0</v>
      </c>
      <c r="AV42" s="41"/>
      <c r="AW42" s="41"/>
      <c r="AX42" s="41"/>
      <c r="AY42" s="41"/>
      <c r="AZ42" s="41"/>
      <c r="BA42" s="41"/>
      <c r="BB42" s="41"/>
      <c r="BC42" s="41">
        <f t="shared" si="81"/>
        <v>2584</v>
      </c>
      <c r="BD42" s="41">
        <f t="shared" si="82"/>
        <v>1964</v>
      </c>
      <c r="BE42" s="41">
        <f t="shared" si="83"/>
        <v>620</v>
      </c>
      <c r="BF42" s="41">
        <f t="shared" si="84"/>
        <v>121</v>
      </c>
      <c r="BG42" s="41">
        <f t="shared" si="85"/>
        <v>499</v>
      </c>
      <c r="BH42" s="41">
        <f t="shared" si="86"/>
        <v>0</v>
      </c>
      <c r="BI42" s="41">
        <f t="shared" si="87"/>
        <v>0</v>
      </c>
      <c r="BJ42" s="41">
        <f t="shared" si="88"/>
        <v>0</v>
      </c>
      <c r="BK42" s="41">
        <f t="shared" si="96"/>
        <v>2250</v>
      </c>
      <c r="BL42" s="41">
        <v>1638</v>
      </c>
      <c r="BM42" s="41">
        <f t="shared" si="97"/>
        <v>612</v>
      </c>
      <c r="BN42" s="41">
        <v>156</v>
      </c>
      <c r="BO42" s="41">
        <v>456</v>
      </c>
      <c r="BP42" s="41"/>
      <c r="BQ42" s="41"/>
      <c r="BR42" s="41"/>
      <c r="BS42" s="50"/>
      <c r="BT42" s="67"/>
      <c r="BU42" s="83"/>
      <c r="BV42" s="84">
        <f t="shared" si="98"/>
        <v>280</v>
      </c>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FX42" s="85">
        <f t="shared" si="64"/>
        <v>11971</v>
      </c>
      <c r="FY42" s="85">
        <f t="shared" si="65"/>
        <v>867</v>
      </c>
      <c r="FZ42" s="85">
        <f t="shared" si="5"/>
        <v>280</v>
      </c>
      <c r="GA42" s="86">
        <f t="shared" si="6"/>
        <v>4834</v>
      </c>
      <c r="GB42" s="86">
        <f t="shared" si="7"/>
        <v>3602</v>
      </c>
      <c r="GC42" s="86">
        <f t="shared" si="8"/>
        <v>1232</v>
      </c>
    </row>
    <row r="43" spans="1:185" s="13" customFormat="1" ht="24.95" customHeight="1" collapsed="1">
      <c r="A43" s="643" t="s">
        <v>222</v>
      </c>
      <c r="B43" s="49" t="s">
        <v>78</v>
      </c>
      <c r="C43" s="50">
        <v>7</v>
      </c>
      <c r="D43" s="41">
        <f t="shared" si="70"/>
        <v>46251</v>
      </c>
      <c r="E43" s="41">
        <f t="shared" si="71"/>
        <v>35153</v>
      </c>
      <c r="F43" s="41">
        <f t="shared" si="72"/>
        <v>11098</v>
      </c>
      <c r="G43" s="41">
        <f t="shared" si="73"/>
        <v>2455</v>
      </c>
      <c r="H43" s="41">
        <f t="shared" si="74"/>
        <v>8643</v>
      </c>
      <c r="I43" s="41">
        <f t="shared" si="75"/>
        <v>0</v>
      </c>
      <c r="J43" s="41">
        <f t="shared" si="76"/>
        <v>0</v>
      </c>
      <c r="K43" s="41">
        <f t="shared" si="77"/>
        <v>0</v>
      </c>
      <c r="L43" s="58">
        <f t="shared" si="11"/>
        <v>11971</v>
      </c>
      <c r="M43" s="58">
        <f t="shared" si="12"/>
        <v>9098</v>
      </c>
      <c r="N43" s="58">
        <f t="shared" si="13"/>
        <v>2873</v>
      </c>
      <c r="O43" s="41">
        <f t="shared" si="15"/>
        <v>11971</v>
      </c>
      <c r="P43" s="41">
        <f t="shared" si="16"/>
        <v>9098</v>
      </c>
      <c r="Q43" s="41">
        <f t="shared" si="17"/>
        <v>2873</v>
      </c>
      <c r="R43" s="41">
        <f t="shared" si="18"/>
        <v>572</v>
      </c>
      <c r="S43" s="41">
        <f t="shared" si="19"/>
        <v>2301</v>
      </c>
      <c r="T43" s="41">
        <f t="shared" si="20"/>
        <v>0</v>
      </c>
      <c r="U43" s="41">
        <f t="shared" si="21"/>
        <v>0</v>
      </c>
      <c r="V43" s="41">
        <f t="shared" si="22"/>
        <v>0</v>
      </c>
      <c r="W43" s="41">
        <f t="shared" si="91"/>
        <v>10233</v>
      </c>
      <c r="X43" s="41">
        <f>SUM(X44:X52)</f>
        <v>7741</v>
      </c>
      <c r="Y43" s="41">
        <f>SUM(Y44:Y52)</f>
        <v>2492</v>
      </c>
      <c r="Z43" s="41">
        <f>SUM(Z44:Z52)</f>
        <v>486</v>
      </c>
      <c r="AA43" s="41">
        <f>SUM(AA44:AA52)</f>
        <v>2006</v>
      </c>
      <c r="AB43" s="41">
        <f>SUM(AB44:AB52)</f>
        <v>0</v>
      </c>
      <c r="AC43" s="41"/>
      <c r="AD43" s="41"/>
      <c r="AE43" s="41">
        <f t="shared" si="60"/>
        <v>1738</v>
      </c>
      <c r="AF43" s="41">
        <v>1357</v>
      </c>
      <c r="AG43" s="41">
        <f t="shared" si="79"/>
        <v>381</v>
      </c>
      <c r="AH43" s="41">
        <v>86</v>
      </c>
      <c r="AI43" s="41">
        <v>295</v>
      </c>
      <c r="AJ43" s="41">
        <f>SUM(AJ44:AJ52)</f>
        <v>0</v>
      </c>
      <c r="AK43" s="41"/>
      <c r="AL43" s="41"/>
      <c r="AM43" s="41">
        <f t="shared" si="93"/>
        <v>9891</v>
      </c>
      <c r="AN43" s="41">
        <f>SUM(AN44:AN52)</f>
        <v>7546</v>
      </c>
      <c r="AO43" s="41">
        <f>SUM(AO44:AO52)</f>
        <v>2345</v>
      </c>
      <c r="AP43" s="41">
        <f>SUM(AP44:AP52)</f>
        <v>455</v>
      </c>
      <c r="AQ43" s="41">
        <f>SUM(AQ44:AQ52)</f>
        <v>1890</v>
      </c>
      <c r="AR43" s="41">
        <f>SUM(AR44:AR52)</f>
        <v>0</v>
      </c>
      <c r="AS43" s="41"/>
      <c r="AT43" s="41"/>
      <c r="AU43" s="41">
        <v>8930</v>
      </c>
      <c r="AV43" s="41">
        <v>7243</v>
      </c>
      <c r="AW43" s="41">
        <v>1687</v>
      </c>
      <c r="AX43" s="41">
        <v>364</v>
      </c>
      <c r="AY43" s="41">
        <v>1323</v>
      </c>
      <c r="AZ43" s="41">
        <f>SUM(AZ44:AZ52)</f>
        <v>0</v>
      </c>
      <c r="BA43" s="41"/>
      <c r="BB43" s="41"/>
      <c r="BC43" s="41">
        <f t="shared" si="81"/>
        <v>30792</v>
      </c>
      <c r="BD43" s="41">
        <f t="shared" si="82"/>
        <v>23887</v>
      </c>
      <c r="BE43" s="41">
        <f t="shared" si="83"/>
        <v>6905</v>
      </c>
      <c r="BF43" s="41">
        <f t="shared" si="84"/>
        <v>1391</v>
      </c>
      <c r="BG43" s="41">
        <f t="shared" si="85"/>
        <v>5514</v>
      </c>
      <c r="BH43" s="41">
        <f t="shared" si="86"/>
        <v>0</v>
      </c>
      <c r="BI43" s="41">
        <f t="shared" si="87"/>
        <v>0</v>
      </c>
      <c r="BJ43" s="41">
        <f t="shared" si="88"/>
        <v>0</v>
      </c>
      <c r="BK43" s="41">
        <f t="shared" si="96"/>
        <v>15459</v>
      </c>
      <c r="BL43" s="41">
        <f t="shared" ref="BL43:BR43" si="99">SUM(BL44:BL52)</f>
        <v>11266</v>
      </c>
      <c r="BM43" s="41">
        <f t="shared" si="99"/>
        <v>4193</v>
      </c>
      <c r="BN43" s="41">
        <f t="shared" si="99"/>
        <v>1064</v>
      </c>
      <c r="BO43" s="41">
        <f t="shared" si="99"/>
        <v>3129</v>
      </c>
      <c r="BP43" s="41">
        <f t="shared" si="99"/>
        <v>0</v>
      </c>
      <c r="BQ43" s="41">
        <f t="shared" si="99"/>
        <v>0</v>
      </c>
      <c r="BR43" s="41">
        <f t="shared" si="99"/>
        <v>0</v>
      </c>
      <c r="BS43" s="50"/>
      <c r="BT43" s="67"/>
      <c r="BU43" s="84">
        <f>X43+AF43+X104</f>
        <v>9098</v>
      </c>
      <c r="BV43" s="84">
        <f>Y43+AG43+Y104</f>
        <v>2873</v>
      </c>
      <c r="BW43" s="84">
        <f>E43+E104</f>
        <v>42523</v>
      </c>
      <c r="BX43" s="84">
        <f t="shared" ref="BX43:DD43" si="100">AN43+AN104</f>
        <v>9679</v>
      </c>
      <c r="BY43" s="84">
        <f t="shared" si="100"/>
        <v>3011</v>
      </c>
      <c r="BZ43" s="84">
        <f t="shared" si="100"/>
        <v>587</v>
      </c>
      <c r="CA43" s="84">
        <f t="shared" si="100"/>
        <v>2424</v>
      </c>
      <c r="CB43" s="84">
        <f t="shared" si="100"/>
        <v>0</v>
      </c>
      <c r="CC43" s="84">
        <f t="shared" si="100"/>
        <v>0</v>
      </c>
      <c r="CD43" s="84">
        <f t="shared" si="100"/>
        <v>0</v>
      </c>
      <c r="CE43" s="84">
        <f t="shared" si="100"/>
        <v>11463</v>
      </c>
      <c r="CF43" s="84">
        <f t="shared" si="100"/>
        <v>9292</v>
      </c>
      <c r="CG43" s="84">
        <f t="shared" si="100"/>
        <v>2171</v>
      </c>
      <c r="CH43" s="84">
        <f t="shared" si="100"/>
        <v>470</v>
      </c>
      <c r="CI43" s="84">
        <f t="shared" si="100"/>
        <v>1701</v>
      </c>
      <c r="CJ43" s="84">
        <f t="shared" si="100"/>
        <v>0</v>
      </c>
      <c r="CK43" s="84">
        <f t="shared" si="100"/>
        <v>0</v>
      </c>
      <c r="CL43" s="84">
        <f t="shared" si="100"/>
        <v>0</v>
      </c>
      <c r="CM43" s="84">
        <f t="shared" si="100"/>
        <v>36124</v>
      </c>
      <c r="CN43" s="84">
        <f t="shared" si="100"/>
        <v>28069</v>
      </c>
      <c r="CO43" s="84">
        <f t="shared" si="100"/>
        <v>8055</v>
      </c>
      <c r="CP43" s="84">
        <f t="shared" si="100"/>
        <v>1629</v>
      </c>
      <c r="CQ43" s="84">
        <f t="shared" si="100"/>
        <v>6426</v>
      </c>
      <c r="CR43" s="84">
        <f t="shared" si="100"/>
        <v>0</v>
      </c>
      <c r="CS43" s="84">
        <f t="shared" si="100"/>
        <v>0</v>
      </c>
      <c r="CT43" s="84">
        <f t="shared" si="100"/>
        <v>0</v>
      </c>
      <c r="CU43" s="84">
        <f t="shared" si="100"/>
        <v>19830</v>
      </c>
      <c r="CV43" s="84">
        <f t="shared" si="100"/>
        <v>14454</v>
      </c>
      <c r="CW43" s="84">
        <f t="shared" si="100"/>
        <v>5376</v>
      </c>
      <c r="CX43" s="84">
        <f t="shared" si="100"/>
        <v>1362</v>
      </c>
      <c r="CY43" s="84">
        <f t="shared" si="100"/>
        <v>4014</v>
      </c>
      <c r="CZ43" s="84">
        <f t="shared" si="100"/>
        <v>0</v>
      </c>
      <c r="DA43" s="84">
        <f t="shared" si="100"/>
        <v>0</v>
      </c>
      <c r="DB43" s="84">
        <f t="shared" si="100"/>
        <v>0</v>
      </c>
      <c r="DC43" s="84">
        <f t="shared" si="100"/>
        <v>0</v>
      </c>
      <c r="DD43" s="84">
        <f t="shared" si="100"/>
        <v>0</v>
      </c>
      <c r="FX43" s="85">
        <f t="shared" ref="FX43:FX74" si="101">W43+AE43</f>
        <v>11971</v>
      </c>
      <c r="FY43" s="85">
        <f t="shared" si="65"/>
        <v>9098</v>
      </c>
      <c r="FZ43" s="85">
        <f t="shared" ref="FZ43:FZ74" si="102">Y43+AG43</f>
        <v>2873</v>
      </c>
      <c r="GA43" s="86">
        <f t="shared" ref="GA43:GA74" si="103">BC43+BK43</f>
        <v>46251</v>
      </c>
      <c r="GB43" s="86">
        <f t="shared" ref="GB43:GB74" si="104">BD43+BL43</f>
        <v>35153</v>
      </c>
      <c r="GC43" s="86">
        <f t="shared" ref="GC43:GC74" si="105">BE43+BM43</f>
        <v>11098</v>
      </c>
    </row>
    <row r="44" spans="1:185" s="13" customFormat="1" ht="24.95" hidden="1" customHeight="1" outlineLevel="1">
      <c r="A44" s="48" t="s">
        <v>414</v>
      </c>
      <c r="B44" s="49" t="s">
        <v>2890</v>
      </c>
      <c r="C44" s="50"/>
      <c r="D44" s="41">
        <f t="shared" si="70"/>
        <v>4687</v>
      </c>
      <c r="E44" s="41">
        <f t="shared" si="71"/>
        <v>3493</v>
      </c>
      <c r="F44" s="41">
        <f t="shared" si="72"/>
        <v>1194</v>
      </c>
      <c r="G44" s="41">
        <f t="shared" si="73"/>
        <v>268</v>
      </c>
      <c r="H44" s="41">
        <f t="shared" si="74"/>
        <v>926</v>
      </c>
      <c r="I44" s="41">
        <f t="shared" si="75"/>
        <v>0</v>
      </c>
      <c r="J44" s="41">
        <f t="shared" si="76"/>
        <v>0</v>
      </c>
      <c r="K44" s="41">
        <f t="shared" si="77"/>
        <v>0</v>
      </c>
      <c r="L44" s="58">
        <f t="shared" si="11"/>
        <v>1065</v>
      </c>
      <c r="M44" s="58">
        <f t="shared" si="12"/>
        <v>805</v>
      </c>
      <c r="N44" s="58">
        <f t="shared" si="13"/>
        <v>260</v>
      </c>
      <c r="O44" s="41">
        <f t="shared" si="15"/>
        <v>1065</v>
      </c>
      <c r="P44" s="41">
        <f t="shared" si="16"/>
        <v>805</v>
      </c>
      <c r="Q44" s="41">
        <f t="shared" si="17"/>
        <v>260</v>
      </c>
      <c r="R44" s="41">
        <f t="shared" si="18"/>
        <v>51</v>
      </c>
      <c r="S44" s="41">
        <f t="shared" si="19"/>
        <v>209</v>
      </c>
      <c r="T44" s="41">
        <f t="shared" si="20"/>
        <v>0</v>
      </c>
      <c r="U44" s="41">
        <f t="shared" si="21"/>
        <v>0</v>
      </c>
      <c r="V44" s="41">
        <f t="shared" si="22"/>
        <v>0</v>
      </c>
      <c r="W44" s="41">
        <f t="shared" si="91"/>
        <v>1065</v>
      </c>
      <c r="X44" s="41">
        <v>805</v>
      </c>
      <c r="Y44" s="41">
        <f t="shared" ref="Y44:Y52" si="106">SUM(Z44:AC44)</f>
        <v>260</v>
      </c>
      <c r="Z44" s="41">
        <f>51</f>
        <v>51</v>
      </c>
      <c r="AA44" s="41">
        <f>209</f>
        <v>209</v>
      </c>
      <c r="AB44" s="41"/>
      <c r="AC44" s="41"/>
      <c r="AD44" s="41"/>
      <c r="AE44" s="41">
        <f t="shared" si="60"/>
        <v>0</v>
      </c>
      <c r="AF44" s="41"/>
      <c r="AG44" s="41">
        <f t="shared" si="79"/>
        <v>0</v>
      </c>
      <c r="AH44" s="41"/>
      <c r="AI44" s="41"/>
      <c r="AJ44" s="41"/>
      <c r="AK44" s="41"/>
      <c r="AL44" s="41"/>
      <c r="AM44" s="41">
        <f t="shared" si="93"/>
        <v>1413</v>
      </c>
      <c r="AN44" s="41">
        <v>1078</v>
      </c>
      <c r="AO44" s="41">
        <f>SUM(AP44:AS44)</f>
        <v>335</v>
      </c>
      <c r="AP44" s="41">
        <v>65</v>
      </c>
      <c r="AQ44" s="41">
        <v>270</v>
      </c>
      <c r="AR44" s="41"/>
      <c r="AS44" s="41"/>
      <c r="AT44" s="41"/>
      <c r="AU44" s="41">
        <f>SUM(AV44:AW44)</f>
        <v>0</v>
      </c>
      <c r="AV44" s="41"/>
      <c r="AW44" s="41"/>
      <c r="AX44" s="41"/>
      <c r="AY44" s="41"/>
      <c r="AZ44" s="41"/>
      <c r="BA44" s="41"/>
      <c r="BB44" s="41"/>
      <c r="BC44" s="41">
        <f t="shared" si="81"/>
        <v>2478</v>
      </c>
      <c r="BD44" s="41">
        <f t="shared" si="82"/>
        <v>1883</v>
      </c>
      <c r="BE44" s="41">
        <f t="shared" si="83"/>
        <v>595</v>
      </c>
      <c r="BF44" s="41">
        <f t="shared" si="84"/>
        <v>116</v>
      </c>
      <c r="BG44" s="41">
        <f t="shared" si="85"/>
        <v>479</v>
      </c>
      <c r="BH44" s="41">
        <f t="shared" si="86"/>
        <v>0</v>
      </c>
      <c r="BI44" s="41">
        <f t="shared" si="87"/>
        <v>0</v>
      </c>
      <c r="BJ44" s="41">
        <f t="shared" si="88"/>
        <v>0</v>
      </c>
      <c r="BK44" s="41">
        <f t="shared" si="96"/>
        <v>2209</v>
      </c>
      <c r="BL44" s="41">
        <v>1610</v>
      </c>
      <c r="BM44" s="41">
        <f t="shared" ref="BM44:BM52" si="107">SUM(BN44:BR44)</f>
        <v>599</v>
      </c>
      <c r="BN44" s="41">
        <v>152</v>
      </c>
      <c r="BO44" s="41">
        <v>447</v>
      </c>
      <c r="BP44" s="41"/>
      <c r="BQ44" s="41"/>
      <c r="BR44" s="41"/>
      <c r="BS44" s="50"/>
      <c r="BT44" s="67"/>
      <c r="BU44" s="83"/>
      <c r="BV44" s="84">
        <f t="shared" ref="BV44:BV52" si="108">Y44+AG44</f>
        <v>260</v>
      </c>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FX44" s="85">
        <f t="shared" si="101"/>
        <v>1065</v>
      </c>
      <c r="FY44" s="85">
        <f t="shared" si="65"/>
        <v>805</v>
      </c>
      <c r="FZ44" s="85">
        <f t="shared" si="102"/>
        <v>260</v>
      </c>
      <c r="GA44" s="86">
        <f t="shared" si="103"/>
        <v>4687</v>
      </c>
      <c r="GB44" s="86">
        <f t="shared" si="104"/>
        <v>3493</v>
      </c>
      <c r="GC44" s="86">
        <f t="shared" si="105"/>
        <v>1194</v>
      </c>
    </row>
    <row r="45" spans="1:185" s="13" customFormat="1" ht="24.95" hidden="1" customHeight="1" outlineLevel="1">
      <c r="A45" s="48" t="s">
        <v>414</v>
      </c>
      <c r="B45" s="49" t="s">
        <v>2891</v>
      </c>
      <c r="C45" s="50"/>
      <c r="D45" s="41">
        <f t="shared" si="70"/>
        <v>5012</v>
      </c>
      <c r="E45" s="41">
        <f t="shared" si="71"/>
        <v>3741</v>
      </c>
      <c r="F45" s="41">
        <f t="shared" si="72"/>
        <v>1271</v>
      </c>
      <c r="G45" s="41">
        <f t="shared" si="73"/>
        <v>282</v>
      </c>
      <c r="H45" s="41">
        <f t="shared" si="74"/>
        <v>989</v>
      </c>
      <c r="I45" s="41">
        <f t="shared" si="75"/>
        <v>0</v>
      </c>
      <c r="J45" s="41">
        <f t="shared" si="76"/>
        <v>0</v>
      </c>
      <c r="K45" s="41">
        <f t="shared" si="77"/>
        <v>0</v>
      </c>
      <c r="L45" s="58">
        <f t="shared" si="11"/>
        <v>1390</v>
      </c>
      <c r="M45" s="58">
        <f t="shared" si="12"/>
        <v>1053</v>
      </c>
      <c r="N45" s="58">
        <f t="shared" si="13"/>
        <v>337</v>
      </c>
      <c r="O45" s="41">
        <f t="shared" si="15"/>
        <v>1390</v>
      </c>
      <c r="P45" s="41">
        <f t="shared" si="16"/>
        <v>1053</v>
      </c>
      <c r="Q45" s="41">
        <f t="shared" si="17"/>
        <v>337</v>
      </c>
      <c r="R45" s="41">
        <f t="shared" si="18"/>
        <v>65</v>
      </c>
      <c r="S45" s="41">
        <f t="shared" si="19"/>
        <v>272</v>
      </c>
      <c r="T45" s="41">
        <f t="shared" si="20"/>
        <v>0</v>
      </c>
      <c r="U45" s="41">
        <f t="shared" si="21"/>
        <v>0</v>
      </c>
      <c r="V45" s="41">
        <f t="shared" si="22"/>
        <v>0</v>
      </c>
      <c r="W45" s="41">
        <f t="shared" si="91"/>
        <v>1390</v>
      </c>
      <c r="X45" s="41">
        <v>1053</v>
      </c>
      <c r="Y45" s="41">
        <f t="shared" si="106"/>
        <v>337</v>
      </c>
      <c r="Z45" s="41">
        <f>65</f>
        <v>65</v>
      </c>
      <c r="AA45" s="41">
        <f>272</f>
        <v>272</v>
      </c>
      <c r="AB45" s="41"/>
      <c r="AC45" s="41"/>
      <c r="AD45" s="41"/>
      <c r="AE45" s="41">
        <f t="shared" si="60"/>
        <v>0</v>
      </c>
      <c r="AF45" s="41"/>
      <c r="AG45" s="41">
        <f t="shared" si="79"/>
        <v>0</v>
      </c>
      <c r="AH45" s="41"/>
      <c r="AI45" s="41"/>
      <c r="AJ45" s="41"/>
      <c r="AK45" s="41"/>
      <c r="AL45" s="41"/>
      <c r="AM45" s="41">
        <f t="shared" si="93"/>
        <v>1413</v>
      </c>
      <c r="AN45" s="41">
        <v>1078</v>
      </c>
      <c r="AO45" s="41">
        <f>SUM(AP45:AS45)</f>
        <v>335</v>
      </c>
      <c r="AP45" s="41">
        <v>65</v>
      </c>
      <c r="AQ45" s="41">
        <v>270</v>
      </c>
      <c r="AR45" s="41"/>
      <c r="AS45" s="41"/>
      <c r="AT45" s="41"/>
      <c r="AU45" s="41">
        <f>SUM(AV45:AW45)</f>
        <v>0</v>
      </c>
      <c r="AV45" s="41"/>
      <c r="AW45" s="41"/>
      <c r="AX45" s="41"/>
      <c r="AY45" s="41"/>
      <c r="AZ45" s="41"/>
      <c r="BA45" s="41"/>
      <c r="BB45" s="41"/>
      <c r="BC45" s="41">
        <f t="shared" si="81"/>
        <v>2803</v>
      </c>
      <c r="BD45" s="41">
        <f t="shared" si="82"/>
        <v>2131</v>
      </c>
      <c r="BE45" s="41">
        <f t="shared" si="83"/>
        <v>672</v>
      </c>
      <c r="BF45" s="41">
        <f t="shared" si="84"/>
        <v>130</v>
      </c>
      <c r="BG45" s="41">
        <f t="shared" si="85"/>
        <v>542</v>
      </c>
      <c r="BH45" s="41">
        <f t="shared" si="86"/>
        <v>0</v>
      </c>
      <c r="BI45" s="41">
        <f t="shared" si="87"/>
        <v>0</v>
      </c>
      <c r="BJ45" s="41">
        <f t="shared" si="88"/>
        <v>0</v>
      </c>
      <c r="BK45" s="41">
        <f t="shared" si="96"/>
        <v>2209</v>
      </c>
      <c r="BL45" s="41">
        <v>1610</v>
      </c>
      <c r="BM45" s="41">
        <f t="shared" si="107"/>
        <v>599</v>
      </c>
      <c r="BN45" s="41">
        <v>152</v>
      </c>
      <c r="BO45" s="41">
        <v>447</v>
      </c>
      <c r="BP45" s="41"/>
      <c r="BQ45" s="41"/>
      <c r="BR45" s="41"/>
      <c r="BS45" s="50"/>
      <c r="BT45" s="67"/>
      <c r="BU45" s="83"/>
      <c r="BV45" s="84">
        <f t="shared" si="108"/>
        <v>337</v>
      </c>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FX45" s="85">
        <f t="shared" si="101"/>
        <v>1390</v>
      </c>
      <c r="FY45" s="85">
        <f t="shared" si="65"/>
        <v>1053</v>
      </c>
      <c r="FZ45" s="85">
        <f t="shared" si="102"/>
        <v>337</v>
      </c>
      <c r="GA45" s="86">
        <f t="shared" si="103"/>
        <v>5012</v>
      </c>
      <c r="GB45" s="86">
        <f t="shared" si="104"/>
        <v>3741</v>
      </c>
      <c r="GC45" s="86">
        <f t="shared" si="105"/>
        <v>1271</v>
      </c>
    </row>
    <row r="46" spans="1:185" s="13" customFormat="1" ht="24.95" hidden="1" customHeight="1" outlineLevel="1">
      <c r="A46" s="48" t="s">
        <v>414</v>
      </c>
      <c r="B46" s="49" t="s">
        <v>445</v>
      </c>
      <c r="C46" s="50"/>
      <c r="D46" s="41">
        <f t="shared" si="70"/>
        <v>901</v>
      </c>
      <c r="E46" s="41">
        <f t="shared" si="71"/>
        <v>681</v>
      </c>
      <c r="F46" s="41">
        <f t="shared" si="72"/>
        <v>220</v>
      </c>
      <c r="G46" s="41">
        <f t="shared" si="73"/>
        <v>43</v>
      </c>
      <c r="H46" s="41">
        <f t="shared" si="74"/>
        <v>177</v>
      </c>
      <c r="I46" s="41">
        <f t="shared" si="75"/>
        <v>0</v>
      </c>
      <c r="J46" s="41">
        <f t="shared" si="76"/>
        <v>0</v>
      </c>
      <c r="K46" s="41">
        <f t="shared" si="77"/>
        <v>0</v>
      </c>
      <c r="L46" s="58">
        <f t="shared" si="11"/>
        <v>901</v>
      </c>
      <c r="M46" s="58">
        <f t="shared" si="12"/>
        <v>681</v>
      </c>
      <c r="N46" s="58">
        <f t="shared" si="13"/>
        <v>220</v>
      </c>
      <c r="O46" s="41">
        <f t="shared" ref="O46:O77" si="109">W46+AE46</f>
        <v>901</v>
      </c>
      <c r="P46" s="41">
        <f t="shared" ref="P46:P77" si="110">X46+AF46</f>
        <v>681</v>
      </c>
      <c r="Q46" s="41">
        <f t="shared" ref="Q46:Q77" si="111">Y46+AG46</f>
        <v>220</v>
      </c>
      <c r="R46" s="41">
        <f t="shared" ref="R46:R77" si="112">Z46+AH46</f>
        <v>43</v>
      </c>
      <c r="S46" s="41">
        <f t="shared" ref="S46:S77" si="113">AA46+AI46</f>
        <v>177</v>
      </c>
      <c r="T46" s="41">
        <f t="shared" ref="T46:T77" si="114">AB46+AJ46</f>
        <v>0</v>
      </c>
      <c r="U46" s="41">
        <f t="shared" ref="U46:U77" si="115">AC46+AK46</f>
        <v>0</v>
      </c>
      <c r="V46" s="41">
        <f t="shared" ref="V46:V77" si="116">AD46+AL46</f>
        <v>0</v>
      </c>
      <c r="W46" s="41">
        <f t="shared" si="91"/>
        <v>901</v>
      </c>
      <c r="X46" s="41">
        <v>681</v>
      </c>
      <c r="Y46" s="41">
        <f t="shared" si="106"/>
        <v>220</v>
      </c>
      <c r="Z46" s="41">
        <v>43</v>
      </c>
      <c r="AA46" s="41">
        <v>177</v>
      </c>
      <c r="AB46" s="41"/>
      <c r="AC46" s="41"/>
      <c r="AD46" s="41"/>
      <c r="AE46" s="41">
        <f t="shared" si="60"/>
        <v>0</v>
      </c>
      <c r="AF46" s="41"/>
      <c r="AG46" s="41">
        <f t="shared" si="79"/>
        <v>0</v>
      </c>
      <c r="AH46" s="41"/>
      <c r="AI46" s="41"/>
      <c r="AJ46" s="41"/>
      <c r="AK46" s="41"/>
      <c r="AL46" s="41"/>
      <c r="AM46" s="41"/>
      <c r="AN46" s="41"/>
      <c r="AO46" s="41"/>
      <c r="AP46" s="41"/>
      <c r="AQ46" s="41"/>
      <c r="AR46" s="41"/>
      <c r="AS46" s="41"/>
      <c r="AT46" s="41"/>
      <c r="AU46" s="41"/>
      <c r="AV46" s="41"/>
      <c r="AW46" s="41"/>
      <c r="AX46" s="41"/>
      <c r="AY46" s="41"/>
      <c r="AZ46" s="41"/>
      <c r="BA46" s="41"/>
      <c r="BB46" s="41"/>
      <c r="BC46" s="41">
        <f t="shared" si="81"/>
        <v>901</v>
      </c>
      <c r="BD46" s="41">
        <f t="shared" si="82"/>
        <v>681</v>
      </c>
      <c r="BE46" s="41">
        <f t="shared" si="83"/>
        <v>220</v>
      </c>
      <c r="BF46" s="41">
        <f t="shared" si="84"/>
        <v>43</v>
      </c>
      <c r="BG46" s="41">
        <f t="shared" si="85"/>
        <v>177</v>
      </c>
      <c r="BH46" s="41">
        <f t="shared" si="86"/>
        <v>0</v>
      </c>
      <c r="BI46" s="41">
        <f t="shared" si="87"/>
        <v>0</v>
      </c>
      <c r="BJ46" s="41">
        <f t="shared" si="88"/>
        <v>0</v>
      </c>
      <c r="BK46" s="41"/>
      <c r="BL46" s="41"/>
      <c r="BM46" s="41">
        <f t="shared" si="107"/>
        <v>0</v>
      </c>
      <c r="BN46" s="41"/>
      <c r="BO46" s="41"/>
      <c r="BP46" s="41"/>
      <c r="BQ46" s="41"/>
      <c r="BR46" s="41"/>
      <c r="BS46" s="50"/>
      <c r="BT46" s="67"/>
      <c r="BU46" s="83"/>
      <c r="BV46" s="84">
        <f t="shared" si="108"/>
        <v>220</v>
      </c>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FX46" s="85">
        <f t="shared" si="101"/>
        <v>901</v>
      </c>
      <c r="FY46" s="85">
        <f t="shared" si="65"/>
        <v>681</v>
      </c>
      <c r="FZ46" s="85">
        <f t="shared" si="102"/>
        <v>220</v>
      </c>
      <c r="GA46" s="86">
        <f t="shared" si="103"/>
        <v>901</v>
      </c>
      <c r="GB46" s="86">
        <f t="shared" si="104"/>
        <v>681</v>
      </c>
      <c r="GC46" s="86">
        <f t="shared" si="105"/>
        <v>220</v>
      </c>
    </row>
    <row r="47" spans="1:185" s="13" customFormat="1" ht="24.95" hidden="1" customHeight="1" outlineLevel="1">
      <c r="A47" s="48" t="s">
        <v>414</v>
      </c>
      <c r="B47" s="49" t="s">
        <v>2892</v>
      </c>
      <c r="C47" s="50"/>
      <c r="D47" s="41">
        <f t="shared" si="70"/>
        <v>4605</v>
      </c>
      <c r="E47" s="41">
        <f t="shared" si="71"/>
        <v>3431</v>
      </c>
      <c r="F47" s="41">
        <f t="shared" si="72"/>
        <v>1174</v>
      </c>
      <c r="G47" s="41">
        <f t="shared" si="73"/>
        <v>264</v>
      </c>
      <c r="H47" s="41">
        <f t="shared" si="74"/>
        <v>910</v>
      </c>
      <c r="I47" s="41">
        <f t="shared" si="75"/>
        <v>0</v>
      </c>
      <c r="J47" s="41">
        <f t="shared" si="76"/>
        <v>0</v>
      </c>
      <c r="K47" s="41">
        <f t="shared" si="77"/>
        <v>0</v>
      </c>
      <c r="L47" s="58">
        <f t="shared" si="11"/>
        <v>983</v>
      </c>
      <c r="M47" s="58">
        <f t="shared" si="12"/>
        <v>743</v>
      </c>
      <c r="N47" s="58">
        <f t="shared" si="13"/>
        <v>240</v>
      </c>
      <c r="O47" s="41">
        <f t="shared" si="109"/>
        <v>983</v>
      </c>
      <c r="P47" s="41">
        <f t="shared" si="110"/>
        <v>743</v>
      </c>
      <c r="Q47" s="41">
        <f t="shared" si="111"/>
        <v>240</v>
      </c>
      <c r="R47" s="41">
        <f t="shared" si="112"/>
        <v>47</v>
      </c>
      <c r="S47" s="41">
        <f t="shared" si="113"/>
        <v>193</v>
      </c>
      <c r="T47" s="41">
        <f t="shared" si="114"/>
        <v>0</v>
      </c>
      <c r="U47" s="41">
        <f t="shared" si="115"/>
        <v>0</v>
      </c>
      <c r="V47" s="41">
        <f t="shared" si="116"/>
        <v>0</v>
      </c>
      <c r="W47" s="41">
        <f t="shared" si="91"/>
        <v>983</v>
      </c>
      <c r="X47" s="41">
        <v>743</v>
      </c>
      <c r="Y47" s="41">
        <f t="shared" si="106"/>
        <v>240</v>
      </c>
      <c r="Z47" s="41">
        <f>47</f>
        <v>47</v>
      </c>
      <c r="AA47" s="41">
        <f>193</f>
        <v>193</v>
      </c>
      <c r="AB47" s="41"/>
      <c r="AC47" s="41"/>
      <c r="AD47" s="41"/>
      <c r="AE47" s="41">
        <f t="shared" si="60"/>
        <v>0</v>
      </c>
      <c r="AF47" s="41"/>
      <c r="AG47" s="41">
        <f t="shared" si="79"/>
        <v>0</v>
      </c>
      <c r="AH47" s="41"/>
      <c r="AI47" s="41"/>
      <c r="AJ47" s="41"/>
      <c r="AK47" s="41"/>
      <c r="AL47" s="41"/>
      <c r="AM47" s="41">
        <f>SUM(AN47:AO47)</f>
        <v>1413</v>
      </c>
      <c r="AN47" s="41">
        <v>1078</v>
      </c>
      <c r="AO47" s="41">
        <f>SUM(AP47:AS47)</f>
        <v>335</v>
      </c>
      <c r="AP47" s="41">
        <v>65</v>
      </c>
      <c r="AQ47" s="41">
        <v>270</v>
      </c>
      <c r="AR47" s="41"/>
      <c r="AS47" s="41"/>
      <c r="AT47" s="41"/>
      <c r="AU47" s="41">
        <f>SUM(AV47:AW47)</f>
        <v>0</v>
      </c>
      <c r="AV47" s="41"/>
      <c r="AW47" s="41"/>
      <c r="AX47" s="41"/>
      <c r="AY47" s="41"/>
      <c r="AZ47" s="41"/>
      <c r="BA47" s="41"/>
      <c r="BB47" s="41"/>
      <c r="BC47" s="41">
        <f t="shared" si="81"/>
        <v>2396</v>
      </c>
      <c r="BD47" s="41">
        <f t="shared" si="82"/>
        <v>1821</v>
      </c>
      <c r="BE47" s="41">
        <f t="shared" si="83"/>
        <v>575</v>
      </c>
      <c r="BF47" s="41">
        <f t="shared" si="84"/>
        <v>112</v>
      </c>
      <c r="BG47" s="41">
        <f t="shared" si="85"/>
        <v>463</v>
      </c>
      <c r="BH47" s="41">
        <f t="shared" si="86"/>
        <v>0</v>
      </c>
      <c r="BI47" s="41">
        <f t="shared" si="87"/>
        <v>0</v>
      </c>
      <c r="BJ47" s="41">
        <f t="shared" si="88"/>
        <v>0</v>
      </c>
      <c r="BK47" s="41">
        <f>SUM(BL47:BM47)</f>
        <v>2209</v>
      </c>
      <c r="BL47" s="41">
        <v>1610</v>
      </c>
      <c r="BM47" s="41">
        <f t="shared" si="107"/>
        <v>599</v>
      </c>
      <c r="BN47" s="41">
        <v>152</v>
      </c>
      <c r="BO47" s="41">
        <v>447</v>
      </c>
      <c r="BP47" s="41"/>
      <c r="BQ47" s="41"/>
      <c r="BR47" s="41"/>
      <c r="BS47" s="50"/>
      <c r="BT47" s="67"/>
      <c r="BU47" s="83"/>
      <c r="BV47" s="84">
        <f t="shared" si="108"/>
        <v>240</v>
      </c>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FX47" s="85">
        <f t="shared" si="101"/>
        <v>983</v>
      </c>
      <c r="FY47" s="85">
        <f t="shared" si="65"/>
        <v>743</v>
      </c>
      <c r="FZ47" s="85">
        <f t="shared" si="102"/>
        <v>240</v>
      </c>
      <c r="GA47" s="86">
        <f t="shared" si="103"/>
        <v>4605</v>
      </c>
      <c r="GB47" s="86">
        <f t="shared" si="104"/>
        <v>3431</v>
      </c>
      <c r="GC47" s="86">
        <f t="shared" si="105"/>
        <v>1174</v>
      </c>
    </row>
    <row r="48" spans="1:185" s="13" customFormat="1" ht="24.95" hidden="1" customHeight="1" outlineLevel="1">
      <c r="A48" s="48" t="s">
        <v>414</v>
      </c>
      <c r="B48" s="49" t="s">
        <v>2893</v>
      </c>
      <c r="C48" s="50"/>
      <c r="D48" s="41">
        <f t="shared" si="70"/>
        <v>4931</v>
      </c>
      <c r="E48" s="41">
        <f t="shared" si="71"/>
        <v>3679</v>
      </c>
      <c r="F48" s="41">
        <f t="shared" si="72"/>
        <v>1252</v>
      </c>
      <c r="G48" s="41">
        <f t="shared" si="73"/>
        <v>279</v>
      </c>
      <c r="H48" s="41">
        <f t="shared" si="74"/>
        <v>973</v>
      </c>
      <c r="I48" s="41">
        <f t="shared" si="75"/>
        <v>0</v>
      </c>
      <c r="J48" s="41">
        <f t="shared" si="76"/>
        <v>0</v>
      </c>
      <c r="K48" s="41">
        <f t="shared" si="77"/>
        <v>0</v>
      </c>
      <c r="L48" s="58">
        <f t="shared" si="11"/>
        <v>1309</v>
      </c>
      <c r="M48" s="58">
        <f t="shared" si="12"/>
        <v>991</v>
      </c>
      <c r="N48" s="58">
        <f t="shared" si="13"/>
        <v>318</v>
      </c>
      <c r="O48" s="41">
        <f t="shared" si="109"/>
        <v>1309</v>
      </c>
      <c r="P48" s="41">
        <f t="shared" si="110"/>
        <v>991</v>
      </c>
      <c r="Q48" s="41">
        <f t="shared" si="111"/>
        <v>318</v>
      </c>
      <c r="R48" s="41">
        <f t="shared" si="112"/>
        <v>62</v>
      </c>
      <c r="S48" s="41">
        <f t="shared" si="113"/>
        <v>256</v>
      </c>
      <c r="T48" s="41">
        <f t="shared" si="114"/>
        <v>0</v>
      </c>
      <c r="U48" s="41">
        <f t="shared" si="115"/>
        <v>0</v>
      </c>
      <c r="V48" s="41">
        <f t="shared" si="116"/>
        <v>0</v>
      </c>
      <c r="W48" s="41">
        <f t="shared" si="91"/>
        <v>1309</v>
      </c>
      <c r="X48" s="41">
        <v>991</v>
      </c>
      <c r="Y48" s="41">
        <f t="shared" si="106"/>
        <v>318</v>
      </c>
      <c r="Z48" s="41">
        <f>62</f>
        <v>62</v>
      </c>
      <c r="AA48" s="41">
        <f>256</f>
        <v>256</v>
      </c>
      <c r="AB48" s="41"/>
      <c r="AC48" s="41"/>
      <c r="AD48" s="41"/>
      <c r="AE48" s="41">
        <f t="shared" si="60"/>
        <v>0</v>
      </c>
      <c r="AF48" s="41"/>
      <c r="AG48" s="41">
        <f t="shared" si="79"/>
        <v>0</v>
      </c>
      <c r="AH48" s="41"/>
      <c r="AI48" s="41"/>
      <c r="AJ48" s="41"/>
      <c r="AK48" s="41"/>
      <c r="AL48" s="41"/>
      <c r="AM48" s="41">
        <f>SUM(AN48:AO48)</f>
        <v>1413</v>
      </c>
      <c r="AN48" s="41">
        <v>1078</v>
      </c>
      <c r="AO48" s="41">
        <f>SUM(AP48:AS48)</f>
        <v>335</v>
      </c>
      <c r="AP48" s="41">
        <v>65</v>
      </c>
      <c r="AQ48" s="41">
        <v>270</v>
      </c>
      <c r="AR48" s="41"/>
      <c r="AS48" s="41"/>
      <c r="AT48" s="41"/>
      <c r="AU48" s="41">
        <f>SUM(AV48:AW48)</f>
        <v>0</v>
      </c>
      <c r="AV48" s="41"/>
      <c r="AW48" s="41"/>
      <c r="AX48" s="41"/>
      <c r="AY48" s="41"/>
      <c r="AZ48" s="41"/>
      <c r="BA48" s="41"/>
      <c r="BB48" s="41"/>
      <c r="BC48" s="41">
        <f t="shared" si="81"/>
        <v>2722</v>
      </c>
      <c r="BD48" s="41">
        <f t="shared" si="82"/>
        <v>2069</v>
      </c>
      <c r="BE48" s="41">
        <f t="shared" si="83"/>
        <v>653</v>
      </c>
      <c r="BF48" s="41">
        <f t="shared" si="84"/>
        <v>127</v>
      </c>
      <c r="BG48" s="41">
        <f t="shared" si="85"/>
        <v>526</v>
      </c>
      <c r="BH48" s="41">
        <f t="shared" si="86"/>
        <v>0</v>
      </c>
      <c r="BI48" s="41">
        <f t="shared" si="87"/>
        <v>0</v>
      </c>
      <c r="BJ48" s="41">
        <f t="shared" si="88"/>
        <v>0</v>
      </c>
      <c r="BK48" s="41">
        <f>SUM(BL48:BM48)</f>
        <v>2209</v>
      </c>
      <c r="BL48" s="41">
        <v>1610</v>
      </c>
      <c r="BM48" s="41">
        <f t="shared" si="107"/>
        <v>599</v>
      </c>
      <c r="BN48" s="41">
        <v>152</v>
      </c>
      <c r="BO48" s="41">
        <v>447</v>
      </c>
      <c r="BP48" s="41"/>
      <c r="BQ48" s="41"/>
      <c r="BR48" s="41"/>
      <c r="BS48" s="50"/>
      <c r="BT48" s="67"/>
      <c r="BU48" s="83"/>
      <c r="BV48" s="84">
        <f t="shared" si="108"/>
        <v>318</v>
      </c>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FX48" s="85">
        <f t="shared" si="101"/>
        <v>1309</v>
      </c>
      <c r="FY48" s="85">
        <f t="shared" si="65"/>
        <v>991</v>
      </c>
      <c r="FZ48" s="85">
        <f t="shared" si="102"/>
        <v>318</v>
      </c>
      <c r="GA48" s="86">
        <f t="shared" si="103"/>
        <v>4931</v>
      </c>
      <c r="GB48" s="86">
        <f t="shared" si="104"/>
        <v>3679</v>
      </c>
      <c r="GC48" s="86">
        <f t="shared" si="105"/>
        <v>1252</v>
      </c>
    </row>
    <row r="49" spans="1:185" s="13" customFormat="1" ht="24.95" hidden="1" customHeight="1" outlineLevel="1">
      <c r="A49" s="48" t="s">
        <v>414</v>
      </c>
      <c r="B49" s="49" t="s">
        <v>2894</v>
      </c>
      <c r="C49" s="50"/>
      <c r="D49" s="41">
        <f t="shared" si="70"/>
        <v>4769</v>
      </c>
      <c r="E49" s="41">
        <f t="shared" si="71"/>
        <v>3555</v>
      </c>
      <c r="F49" s="41">
        <f t="shared" si="72"/>
        <v>1214</v>
      </c>
      <c r="G49" s="41">
        <f t="shared" si="73"/>
        <v>272</v>
      </c>
      <c r="H49" s="41">
        <f t="shared" si="74"/>
        <v>942</v>
      </c>
      <c r="I49" s="41">
        <f t="shared" si="75"/>
        <v>0</v>
      </c>
      <c r="J49" s="41">
        <f t="shared" si="76"/>
        <v>0</v>
      </c>
      <c r="K49" s="41">
        <f t="shared" si="77"/>
        <v>0</v>
      </c>
      <c r="L49" s="58">
        <f t="shared" si="11"/>
        <v>1147</v>
      </c>
      <c r="M49" s="58">
        <f t="shared" si="12"/>
        <v>867</v>
      </c>
      <c r="N49" s="58">
        <f t="shared" si="13"/>
        <v>280</v>
      </c>
      <c r="O49" s="41">
        <f t="shared" si="109"/>
        <v>1147</v>
      </c>
      <c r="P49" s="41">
        <f t="shared" si="110"/>
        <v>867</v>
      </c>
      <c r="Q49" s="41">
        <f t="shared" si="111"/>
        <v>280</v>
      </c>
      <c r="R49" s="41">
        <f t="shared" si="112"/>
        <v>55</v>
      </c>
      <c r="S49" s="41">
        <f t="shared" si="113"/>
        <v>225</v>
      </c>
      <c r="T49" s="41">
        <f t="shared" si="114"/>
        <v>0</v>
      </c>
      <c r="U49" s="41">
        <f t="shared" si="115"/>
        <v>0</v>
      </c>
      <c r="V49" s="41">
        <f t="shared" si="116"/>
        <v>0</v>
      </c>
      <c r="W49" s="41">
        <f t="shared" si="91"/>
        <v>1147</v>
      </c>
      <c r="X49" s="41">
        <v>867</v>
      </c>
      <c r="Y49" s="41">
        <f t="shared" si="106"/>
        <v>280</v>
      </c>
      <c r="Z49" s="41">
        <f>55</f>
        <v>55</v>
      </c>
      <c r="AA49" s="41">
        <f>225</f>
        <v>225</v>
      </c>
      <c r="AB49" s="41"/>
      <c r="AC49" s="41"/>
      <c r="AD49" s="41"/>
      <c r="AE49" s="41">
        <f t="shared" si="60"/>
        <v>0</v>
      </c>
      <c r="AF49" s="41"/>
      <c r="AG49" s="41">
        <f t="shared" si="79"/>
        <v>0</v>
      </c>
      <c r="AH49" s="41"/>
      <c r="AI49" s="41"/>
      <c r="AJ49" s="41"/>
      <c r="AK49" s="41"/>
      <c r="AL49" s="41"/>
      <c r="AM49" s="41">
        <f>SUM(AN49:AO49)</f>
        <v>1413</v>
      </c>
      <c r="AN49" s="41">
        <v>1078</v>
      </c>
      <c r="AO49" s="41">
        <f>SUM(AP49:AS49)</f>
        <v>335</v>
      </c>
      <c r="AP49" s="41">
        <v>65</v>
      </c>
      <c r="AQ49" s="41">
        <v>270</v>
      </c>
      <c r="AR49" s="41"/>
      <c r="AS49" s="41"/>
      <c r="AT49" s="41"/>
      <c r="AU49" s="41">
        <f>SUM(AV49:AW49)</f>
        <v>0</v>
      </c>
      <c r="AV49" s="41"/>
      <c r="AW49" s="41"/>
      <c r="AX49" s="41"/>
      <c r="AY49" s="41"/>
      <c r="AZ49" s="41"/>
      <c r="BA49" s="41"/>
      <c r="BB49" s="41"/>
      <c r="BC49" s="41">
        <f t="shared" si="81"/>
        <v>2560</v>
      </c>
      <c r="BD49" s="41">
        <f t="shared" si="82"/>
        <v>1945</v>
      </c>
      <c r="BE49" s="41">
        <f t="shared" si="83"/>
        <v>615</v>
      </c>
      <c r="BF49" s="41">
        <f t="shared" si="84"/>
        <v>120</v>
      </c>
      <c r="BG49" s="41">
        <f t="shared" si="85"/>
        <v>495</v>
      </c>
      <c r="BH49" s="41">
        <f t="shared" si="86"/>
        <v>0</v>
      </c>
      <c r="BI49" s="41">
        <f t="shared" si="87"/>
        <v>0</v>
      </c>
      <c r="BJ49" s="41">
        <f t="shared" si="88"/>
        <v>0</v>
      </c>
      <c r="BK49" s="41">
        <f>SUM(BL49:BM49)</f>
        <v>2209</v>
      </c>
      <c r="BL49" s="41">
        <v>1610</v>
      </c>
      <c r="BM49" s="41">
        <f t="shared" si="107"/>
        <v>599</v>
      </c>
      <c r="BN49" s="41">
        <v>152</v>
      </c>
      <c r="BO49" s="41">
        <v>447</v>
      </c>
      <c r="BP49" s="41"/>
      <c r="BQ49" s="41"/>
      <c r="BR49" s="41"/>
      <c r="BS49" s="50"/>
      <c r="BT49" s="67"/>
      <c r="BU49" s="83"/>
      <c r="BV49" s="84">
        <f t="shared" si="108"/>
        <v>280</v>
      </c>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FX49" s="85">
        <f t="shared" si="101"/>
        <v>1147</v>
      </c>
      <c r="FY49" s="85">
        <f t="shared" si="65"/>
        <v>867</v>
      </c>
      <c r="FZ49" s="85">
        <f t="shared" si="102"/>
        <v>280</v>
      </c>
      <c r="GA49" s="86">
        <f t="shared" si="103"/>
        <v>4769</v>
      </c>
      <c r="GB49" s="86">
        <f t="shared" si="104"/>
        <v>3555</v>
      </c>
      <c r="GC49" s="86">
        <f t="shared" si="105"/>
        <v>1214</v>
      </c>
    </row>
    <row r="50" spans="1:185" s="13" customFormat="1" ht="24.95" hidden="1" customHeight="1" outlineLevel="1">
      <c r="A50" s="48" t="s">
        <v>414</v>
      </c>
      <c r="B50" s="49" t="s">
        <v>436</v>
      </c>
      <c r="C50" s="50"/>
      <c r="D50" s="41">
        <f t="shared" si="70"/>
        <v>1147</v>
      </c>
      <c r="E50" s="41">
        <f t="shared" si="71"/>
        <v>867</v>
      </c>
      <c r="F50" s="41">
        <f t="shared" si="72"/>
        <v>280</v>
      </c>
      <c r="G50" s="41">
        <f t="shared" si="73"/>
        <v>55</v>
      </c>
      <c r="H50" s="41">
        <f t="shared" si="74"/>
        <v>225</v>
      </c>
      <c r="I50" s="41">
        <f t="shared" si="75"/>
        <v>0</v>
      </c>
      <c r="J50" s="41">
        <f t="shared" si="76"/>
        <v>0</v>
      </c>
      <c r="K50" s="41">
        <f t="shared" si="77"/>
        <v>0</v>
      </c>
      <c r="L50" s="58">
        <f t="shared" si="11"/>
        <v>1147</v>
      </c>
      <c r="M50" s="58">
        <f t="shared" si="12"/>
        <v>867</v>
      </c>
      <c r="N50" s="58">
        <f t="shared" si="13"/>
        <v>280</v>
      </c>
      <c r="O50" s="41">
        <f t="shared" si="109"/>
        <v>1147</v>
      </c>
      <c r="P50" s="41">
        <f t="shared" si="110"/>
        <v>867</v>
      </c>
      <c r="Q50" s="41">
        <f t="shared" si="111"/>
        <v>280</v>
      </c>
      <c r="R50" s="41">
        <f t="shared" si="112"/>
        <v>55</v>
      </c>
      <c r="S50" s="41">
        <f t="shared" si="113"/>
        <v>225</v>
      </c>
      <c r="T50" s="41">
        <f t="shared" si="114"/>
        <v>0</v>
      </c>
      <c r="U50" s="41">
        <f t="shared" si="115"/>
        <v>0</v>
      </c>
      <c r="V50" s="41">
        <f t="shared" si="116"/>
        <v>0</v>
      </c>
      <c r="W50" s="41">
        <f t="shared" si="91"/>
        <v>1147</v>
      </c>
      <c r="X50" s="41">
        <v>867</v>
      </c>
      <c r="Y50" s="41">
        <f t="shared" si="106"/>
        <v>280</v>
      </c>
      <c r="Z50" s="41">
        <v>55</v>
      </c>
      <c r="AA50" s="41">
        <v>225</v>
      </c>
      <c r="AB50" s="41"/>
      <c r="AC50" s="41"/>
      <c r="AD50" s="41"/>
      <c r="AE50" s="41">
        <f t="shared" si="60"/>
        <v>0</v>
      </c>
      <c r="AF50" s="41"/>
      <c r="AG50" s="41">
        <f t="shared" si="79"/>
        <v>0</v>
      </c>
      <c r="AH50" s="41"/>
      <c r="AI50" s="41"/>
      <c r="AJ50" s="41"/>
      <c r="AK50" s="41"/>
      <c r="AL50" s="41"/>
      <c r="AM50" s="41"/>
      <c r="AN50" s="41"/>
      <c r="AO50" s="41"/>
      <c r="AP50" s="41"/>
      <c r="AQ50" s="41"/>
      <c r="AR50" s="41"/>
      <c r="AS50" s="41"/>
      <c r="AT50" s="41"/>
      <c r="AU50" s="41"/>
      <c r="AV50" s="41"/>
      <c r="AW50" s="41"/>
      <c r="AX50" s="41"/>
      <c r="AY50" s="41"/>
      <c r="AZ50" s="41"/>
      <c r="BA50" s="41"/>
      <c r="BB50" s="41"/>
      <c r="BC50" s="41">
        <f t="shared" si="81"/>
        <v>1147</v>
      </c>
      <c r="BD50" s="41">
        <f t="shared" si="82"/>
        <v>867</v>
      </c>
      <c r="BE50" s="41">
        <f t="shared" si="83"/>
        <v>280</v>
      </c>
      <c r="BF50" s="41">
        <f t="shared" si="84"/>
        <v>55</v>
      </c>
      <c r="BG50" s="41">
        <f t="shared" si="85"/>
        <v>225</v>
      </c>
      <c r="BH50" s="41">
        <f t="shared" si="86"/>
        <v>0</v>
      </c>
      <c r="BI50" s="41">
        <f t="shared" si="87"/>
        <v>0</v>
      </c>
      <c r="BJ50" s="41">
        <f t="shared" si="88"/>
        <v>0</v>
      </c>
      <c r="BK50" s="41"/>
      <c r="BL50" s="41"/>
      <c r="BM50" s="41">
        <f t="shared" si="107"/>
        <v>0</v>
      </c>
      <c r="BN50" s="41"/>
      <c r="BO50" s="41"/>
      <c r="BP50" s="41"/>
      <c r="BQ50" s="41"/>
      <c r="BR50" s="41"/>
      <c r="BS50" s="50"/>
      <c r="BT50" s="67"/>
      <c r="BU50" s="83"/>
      <c r="BV50" s="84">
        <f t="shared" si="108"/>
        <v>280</v>
      </c>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FX50" s="85">
        <f t="shared" si="101"/>
        <v>1147</v>
      </c>
      <c r="FY50" s="85">
        <f t="shared" si="65"/>
        <v>867</v>
      </c>
      <c r="FZ50" s="85">
        <f t="shared" si="102"/>
        <v>280</v>
      </c>
      <c r="GA50" s="86">
        <f t="shared" si="103"/>
        <v>1147</v>
      </c>
      <c r="GB50" s="86">
        <f t="shared" si="104"/>
        <v>867</v>
      </c>
      <c r="GC50" s="86">
        <f t="shared" si="105"/>
        <v>280</v>
      </c>
    </row>
    <row r="51" spans="1:185" s="13" customFormat="1" ht="24.95" hidden="1" customHeight="1" outlineLevel="1">
      <c r="A51" s="48" t="s">
        <v>414</v>
      </c>
      <c r="B51" s="49" t="s">
        <v>2895</v>
      </c>
      <c r="C51" s="50"/>
      <c r="D51" s="41">
        <f t="shared" si="70"/>
        <v>4521</v>
      </c>
      <c r="E51" s="41">
        <f t="shared" si="71"/>
        <v>3367</v>
      </c>
      <c r="F51" s="41">
        <f t="shared" si="72"/>
        <v>1154</v>
      </c>
      <c r="G51" s="41">
        <f t="shared" si="73"/>
        <v>260</v>
      </c>
      <c r="H51" s="41">
        <f t="shared" si="74"/>
        <v>894</v>
      </c>
      <c r="I51" s="41">
        <f t="shared" si="75"/>
        <v>0</v>
      </c>
      <c r="J51" s="41">
        <f t="shared" si="76"/>
        <v>0</v>
      </c>
      <c r="K51" s="41">
        <f t="shared" si="77"/>
        <v>0</v>
      </c>
      <c r="L51" s="58">
        <f t="shared" si="11"/>
        <v>901</v>
      </c>
      <c r="M51" s="58">
        <f t="shared" si="12"/>
        <v>681</v>
      </c>
      <c r="N51" s="58">
        <f t="shared" si="13"/>
        <v>220</v>
      </c>
      <c r="O51" s="41">
        <f t="shared" si="109"/>
        <v>901</v>
      </c>
      <c r="P51" s="41">
        <f t="shared" si="110"/>
        <v>681</v>
      </c>
      <c r="Q51" s="41">
        <f t="shared" si="111"/>
        <v>220</v>
      </c>
      <c r="R51" s="41">
        <f t="shared" si="112"/>
        <v>43</v>
      </c>
      <c r="S51" s="41">
        <f t="shared" si="113"/>
        <v>177</v>
      </c>
      <c r="T51" s="41">
        <f t="shared" si="114"/>
        <v>0</v>
      </c>
      <c r="U51" s="41">
        <f t="shared" si="115"/>
        <v>0</v>
      </c>
      <c r="V51" s="41">
        <f t="shared" si="116"/>
        <v>0</v>
      </c>
      <c r="W51" s="41">
        <f t="shared" si="91"/>
        <v>901</v>
      </c>
      <c r="X51" s="41">
        <v>681</v>
      </c>
      <c r="Y51" s="41">
        <f t="shared" si="106"/>
        <v>220</v>
      </c>
      <c r="Z51" s="41">
        <f>43</f>
        <v>43</v>
      </c>
      <c r="AA51" s="41">
        <f>177</f>
        <v>177</v>
      </c>
      <c r="AB51" s="41"/>
      <c r="AC51" s="41"/>
      <c r="AD51" s="41"/>
      <c r="AE51" s="41">
        <f t="shared" si="60"/>
        <v>0</v>
      </c>
      <c r="AF51" s="41"/>
      <c r="AG51" s="41">
        <f t="shared" si="79"/>
        <v>0</v>
      </c>
      <c r="AH51" s="41"/>
      <c r="AI51" s="41"/>
      <c r="AJ51" s="41"/>
      <c r="AK51" s="41"/>
      <c r="AL51" s="41"/>
      <c r="AM51" s="41">
        <f t="shared" ref="AM51:AM62" si="117">SUM(AN51:AO51)</f>
        <v>1413</v>
      </c>
      <c r="AN51" s="41">
        <v>1078</v>
      </c>
      <c r="AO51" s="41">
        <f>SUM(AP51:AS51)</f>
        <v>335</v>
      </c>
      <c r="AP51" s="41">
        <v>65</v>
      </c>
      <c r="AQ51" s="41">
        <v>270</v>
      </c>
      <c r="AR51" s="41"/>
      <c r="AS51" s="41"/>
      <c r="AT51" s="41"/>
      <c r="AU51" s="41">
        <f>SUM(AV51:AW51)</f>
        <v>0</v>
      </c>
      <c r="AV51" s="41"/>
      <c r="AW51" s="41"/>
      <c r="AX51" s="41"/>
      <c r="AY51" s="41"/>
      <c r="AZ51" s="41"/>
      <c r="BA51" s="41"/>
      <c r="BB51" s="41"/>
      <c r="BC51" s="41">
        <f t="shared" si="81"/>
        <v>2314</v>
      </c>
      <c r="BD51" s="41">
        <f t="shared" si="82"/>
        <v>1759</v>
      </c>
      <c r="BE51" s="41">
        <f t="shared" si="83"/>
        <v>555</v>
      </c>
      <c r="BF51" s="41">
        <f t="shared" si="84"/>
        <v>108</v>
      </c>
      <c r="BG51" s="41">
        <f t="shared" si="85"/>
        <v>447</v>
      </c>
      <c r="BH51" s="41">
        <f t="shared" si="86"/>
        <v>0</v>
      </c>
      <c r="BI51" s="41">
        <f t="shared" si="87"/>
        <v>0</v>
      </c>
      <c r="BJ51" s="41">
        <f t="shared" si="88"/>
        <v>0</v>
      </c>
      <c r="BK51" s="41">
        <f t="shared" ref="BK51:BK62" si="118">SUM(BL51:BM51)</f>
        <v>2207</v>
      </c>
      <c r="BL51" s="41">
        <v>1608</v>
      </c>
      <c r="BM51" s="41">
        <f t="shared" si="107"/>
        <v>599</v>
      </c>
      <c r="BN51" s="41">
        <v>152</v>
      </c>
      <c r="BO51" s="41">
        <v>447</v>
      </c>
      <c r="BP51" s="41"/>
      <c r="BQ51" s="41"/>
      <c r="BR51" s="41"/>
      <c r="BS51" s="50"/>
      <c r="BT51" s="67"/>
      <c r="BU51" s="83"/>
      <c r="BV51" s="84">
        <f t="shared" si="108"/>
        <v>220</v>
      </c>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FX51" s="85">
        <f t="shared" si="101"/>
        <v>901</v>
      </c>
      <c r="FY51" s="85">
        <f t="shared" si="65"/>
        <v>681</v>
      </c>
      <c r="FZ51" s="85">
        <f t="shared" si="102"/>
        <v>220</v>
      </c>
      <c r="GA51" s="86">
        <f t="shared" si="103"/>
        <v>4521</v>
      </c>
      <c r="GB51" s="86">
        <f t="shared" si="104"/>
        <v>3367</v>
      </c>
      <c r="GC51" s="86">
        <f t="shared" si="105"/>
        <v>1154</v>
      </c>
    </row>
    <row r="52" spans="1:185" s="13" customFormat="1" ht="24.95" hidden="1" customHeight="1" outlineLevel="1">
      <c r="A52" s="48" t="s">
        <v>414</v>
      </c>
      <c r="B52" s="49" t="s">
        <v>2896</v>
      </c>
      <c r="C52" s="50"/>
      <c r="D52" s="41">
        <f t="shared" si="70"/>
        <v>5010</v>
      </c>
      <c r="E52" s="41">
        <f t="shared" si="71"/>
        <v>3739</v>
      </c>
      <c r="F52" s="41">
        <f t="shared" si="72"/>
        <v>1271</v>
      </c>
      <c r="G52" s="41">
        <f t="shared" si="73"/>
        <v>282</v>
      </c>
      <c r="H52" s="41">
        <f t="shared" si="74"/>
        <v>989</v>
      </c>
      <c r="I52" s="41">
        <f t="shared" si="75"/>
        <v>0</v>
      </c>
      <c r="J52" s="41">
        <f t="shared" si="76"/>
        <v>0</v>
      </c>
      <c r="K52" s="41">
        <f t="shared" si="77"/>
        <v>0</v>
      </c>
      <c r="L52" s="58">
        <f t="shared" si="11"/>
        <v>1390</v>
      </c>
      <c r="M52" s="58">
        <f t="shared" si="12"/>
        <v>1053</v>
      </c>
      <c r="N52" s="58">
        <f t="shared" si="13"/>
        <v>337</v>
      </c>
      <c r="O52" s="41">
        <f t="shared" si="109"/>
        <v>1390</v>
      </c>
      <c r="P52" s="41">
        <f t="shared" si="110"/>
        <v>1053</v>
      </c>
      <c r="Q52" s="41">
        <f t="shared" si="111"/>
        <v>337</v>
      </c>
      <c r="R52" s="41">
        <f t="shared" si="112"/>
        <v>65</v>
      </c>
      <c r="S52" s="41">
        <f t="shared" si="113"/>
        <v>272</v>
      </c>
      <c r="T52" s="41">
        <f t="shared" si="114"/>
        <v>0</v>
      </c>
      <c r="U52" s="41">
        <f t="shared" si="115"/>
        <v>0</v>
      </c>
      <c r="V52" s="41">
        <f t="shared" si="116"/>
        <v>0</v>
      </c>
      <c r="W52" s="41">
        <f t="shared" si="91"/>
        <v>1390</v>
      </c>
      <c r="X52" s="41">
        <v>1053</v>
      </c>
      <c r="Y52" s="41">
        <f t="shared" si="106"/>
        <v>337</v>
      </c>
      <c r="Z52" s="41">
        <f>65</f>
        <v>65</v>
      </c>
      <c r="AA52" s="41">
        <f>272</f>
        <v>272</v>
      </c>
      <c r="AB52" s="41"/>
      <c r="AC52" s="41"/>
      <c r="AD52" s="41"/>
      <c r="AE52" s="41">
        <f t="shared" si="60"/>
        <v>0</v>
      </c>
      <c r="AF52" s="41"/>
      <c r="AG52" s="41">
        <f t="shared" si="79"/>
        <v>0</v>
      </c>
      <c r="AH52" s="41"/>
      <c r="AI52" s="41"/>
      <c r="AJ52" s="41"/>
      <c r="AK52" s="41"/>
      <c r="AL52" s="41"/>
      <c r="AM52" s="41">
        <f t="shared" si="117"/>
        <v>1413</v>
      </c>
      <c r="AN52" s="41">
        <v>1078</v>
      </c>
      <c r="AO52" s="41">
        <f>SUM(AP52:AS52)</f>
        <v>335</v>
      </c>
      <c r="AP52" s="41">
        <v>65</v>
      </c>
      <c r="AQ52" s="41">
        <v>270</v>
      </c>
      <c r="AR52" s="41"/>
      <c r="AS52" s="41"/>
      <c r="AT52" s="41"/>
      <c r="AU52" s="41">
        <f>SUM(AV52:AW52)</f>
        <v>0</v>
      </c>
      <c r="AV52" s="41"/>
      <c r="AW52" s="41"/>
      <c r="AX52" s="41"/>
      <c r="AY52" s="41"/>
      <c r="AZ52" s="41"/>
      <c r="BA52" s="41"/>
      <c r="BB52" s="41"/>
      <c r="BC52" s="41">
        <f t="shared" si="81"/>
        <v>2803</v>
      </c>
      <c r="BD52" s="41">
        <f t="shared" si="82"/>
        <v>2131</v>
      </c>
      <c r="BE52" s="41">
        <f t="shared" si="83"/>
        <v>672</v>
      </c>
      <c r="BF52" s="41">
        <f t="shared" si="84"/>
        <v>130</v>
      </c>
      <c r="BG52" s="41">
        <f t="shared" si="85"/>
        <v>542</v>
      </c>
      <c r="BH52" s="41">
        <f t="shared" si="86"/>
        <v>0</v>
      </c>
      <c r="BI52" s="41">
        <f t="shared" si="87"/>
        <v>0</v>
      </c>
      <c r="BJ52" s="41">
        <f t="shared" si="88"/>
        <v>0</v>
      </c>
      <c r="BK52" s="41">
        <f t="shared" si="118"/>
        <v>2207</v>
      </c>
      <c r="BL52" s="41">
        <v>1608</v>
      </c>
      <c r="BM52" s="41">
        <f t="shared" si="107"/>
        <v>599</v>
      </c>
      <c r="BN52" s="41">
        <v>152</v>
      </c>
      <c r="BO52" s="41">
        <v>447</v>
      </c>
      <c r="BP52" s="41"/>
      <c r="BQ52" s="41"/>
      <c r="BR52" s="41"/>
      <c r="BS52" s="50"/>
      <c r="BT52" s="67"/>
      <c r="BU52" s="83"/>
      <c r="BV52" s="84">
        <f t="shared" si="108"/>
        <v>337</v>
      </c>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FX52" s="85">
        <f t="shared" si="101"/>
        <v>1390</v>
      </c>
      <c r="FY52" s="85">
        <f t="shared" si="65"/>
        <v>1053</v>
      </c>
      <c r="FZ52" s="85">
        <f t="shared" si="102"/>
        <v>337</v>
      </c>
      <c r="GA52" s="86">
        <f t="shared" si="103"/>
        <v>5010</v>
      </c>
      <c r="GB52" s="86">
        <f t="shared" si="104"/>
        <v>3739</v>
      </c>
      <c r="GC52" s="86">
        <f t="shared" si="105"/>
        <v>1271</v>
      </c>
    </row>
    <row r="53" spans="1:185" s="13" customFormat="1" ht="24.95" customHeight="1" collapsed="1">
      <c r="A53" s="643" t="s">
        <v>222</v>
      </c>
      <c r="B53" s="49" t="s">
        <v>38</v>
      </c>
      <c r="C53" s="50">
        <v>9</v>
      </c>
      <c r="D53" s="41">
        <f t="shared" si="70"/>
        <v>58707</v>
      </c>
      <c r="E53" s="41">
        <f t="shared" si="71"/>
        <v>44612</v>
      </c>
      <c r="F53" s="41">
        <f t="shared" si="72"/>
        <v>14095</v>
      </c>
      <c r="G53" s="41">
        <f t="shared" si="73"/>
        <v>3122</v>
      </c>
      <c r="H53" s="41">
        <f t="shared" si="74"/>
        <v>10973</v>
      </c>
      <c r="I53" s="41">
        <f t="shared" si="75"/>
        <v>0</v>
      </c>
      <c r="J53" s="41">
        <f t="shared" si="76"/>
        <v>0</v>
      </c>
      <c r="K53" s="41">
        <f t="shared" si="77"/>
        <v>0</v>
      </c>
      <c r="L53" s="58">
        <f t="shared" si="11"/>
        <v>15039</v>
      </c>
      <c r="M53" s="58">
        <f t="shared" si="12"/>
        <v>11429</v>
      </c>
      <c r="N53" s="58">
        <f t="shared" si="13"/>
        <v>3610</v>
      </c>
      <c r="O53" s="41">
        <f t="shared" si="109"/>
        <v>15039</v>
      </c>
      <c r="P53" s="41">
        <f t="shared" si="110"/>
        <v>11429</v>
      </c>
      <c r="Q53" s="41">
        <f t="shared" si="111"/>
        <v>3610</v>
      </c>
      <c r="R53" s="41">
        <f t="shared" si="112"/>
        <v>719</v>
      </c>
      <c r="S53" s="41">
        <f t="shared" si="113"/>
        <v>2891</v>
      </c>
      <c r="T53" s="41">
        <f t="shared" si="114"/>
        <v>0</v>
      </c>
      <c r="U53" s="41">
        <f t="shared" si="115"/>
        <v>0</v>
      </c>
      <c r="V53" s="41">
        <f t="shared" si="116"/>
        <v>0</v>
      </c>
      <c r="W53" s="41">
        <f t="shared" si="91"/>
        <v>12855</v>
      </c>
      <c r="X53" s="41">
        <f t="shared" ref="X53:AD53" si="119">SUM(X54:X64)</f>
        <v>9724</v>
      </c>
      <c r="Y53" s="41">
        <f t="shared" si="119"/>
        <v>3131</v>
      </c>
      <c r="Z53" s="41">
        <f t="shared" si="119"/>
        <v>611</v>
      </c>
      <c r="AA53" s="41">
        <f t="shared" si="119"/>
        <v>2520</v>
      </c>
      <c r="AB53" s="41">
        <f t="shared" si="119"/>
        <v>0</v>
      </c>
      <c r="AC53" s="41">
        <f t="shared" si="119"/>
        <v>0</v>
      </c>
      <c r="AD53" s="41">
        <f t="shared" si="119"/>
        <v>0</v>
      </c>
      <c r="AE53" s="41">
        <f t="shared" si="60"/>
        <v>2184</v>
      </c>
      <c r="AF53" s="41">
        <v>1705</v>
      </c>
      <c r="AG53" s="41">
        <f t="shared" si="79"/>
        <v>479</v>
      </c>
      <c r="AH53" s="41">
        <v>108</v>
      </c>
      <c r="AI53" s="41">
        <v>371</v>
      </c>
      <c r="AJ53" s="41">
        <f>SUM(AJ54:AJ64)</f>
        <v>0</v>
      </c>
      <c r="AK53" s="41">
        <f>SUM(AK54:AK64)</f>
        <v>0</v>
      </c>
      <c r="AL53" s="41">
        <f>SUM(AL54:AL64)</f>
        <v>0</v>
      </c>
      <c r="AM53" s="41">
        <f t="shared" si="117"/>
        <v>12600</v>
      </c>
      <c r="AN53" s="41">
        <f>SUM(AN54:AN62)</f>
        <v>9612</v>
      </c>
      <c r="AO53" s="41">
        <f>SUM(AO54:AO62)</f>
        <v>2988</v>
      </c>
      <c r="AP53" s="41">
        <f>SUM(AP54:AP64)</f>
        <v>585</v>
      </c>
      <c r="AQ53" s="41">
        <f>SUM(AQ54:AQ64)</f>
        <v>2403</v>
      </c>
      <c r="AR53" s="41">
        <f>SUM(AR54:AR64)</f>
        <v>0</v>
      </c>
      <c r="AS53" s="41">
        <f>SUM(AS54:AS64)</f>
        <v>0</v>
      </c>
      <c r="AT53" s="41">
        <f>SUM(AT54:AT64)</f>
        <v>0</v>
      </c>
      <c r="AU53" s="41">
        <v>11385</v>
      </c>
      <c r="AV53" s="41">
        <v>9225</v>
      </c>
      <c r="AW53" s="41">
        <v>2160</v>
      </c>
      <c r="AX53" s="41">
        <v>468</v>
      </c>
      <c r="AY53" s="41">
        <v>1692</v>
      </c>
      <c r="AZ53" s="41">
        <f>SUM(AZ54:AZ64)</f>
        <v>0</v>
      </c>
      <c r="BA53" s="41">
        <f>SUM(BA54:BA64)</f>
        <v>0</v>
      </c>
      <c r="BB53" s="41">
        <f>SUM(BB54:BB64)</f>
        <v>0</v>
      </c>
      <c r="BC53" s="41">
        <f t="shared" si="81"/>
        <v>39024</v>
      </c>
      <c r="BD53" s="41">
        <f t="shared" si="82"/>
        <v>30266</v>
      </c>
      <c r="BE53" s="41">
        <f t="shared" si="83"/>
        <v>8758</v>
      </c>
      <c r="BF53" s="41">
        <f t="shared" si="84"/>
        <v>1772</v>
      </c>
      <c r="BG53" s="41">
        <f t="shared" si="85"/>
        <v>6986</v>
      </c>
      <c r="BH53" s="41">
        <f t="shared" si="86"/>
        <v>0</v>
      </c>
      <c r="BI53" s="41">
        <f t="shared" si="87"/>
        <v>0</v>
      </c>
      <c r="BJ53" s="41">
        <f t="shared" si="88"/>
        <v>0</v>
      </c>
      <c r="BK53" s="41">
        <f t="shared" si="118"/>
        <v>19683</v>
      </c>
      <c r="BL53" s="41">
        <f t="shared" ref="BL53:BR53" si="120">SUM(BL54:BL64)</f>
        <v>14346</v>
      </c>
      <c r="BM53" s="41">
        <f t="shared" si="120"/>
        <v>5337</v>
      </c>
      <c r="BN53" s="41">
        <f t="shared" si="120"/>
        <v>1350</v>
      </c>
      <c r="BO53" s="41">
        <f t="shared" si="120"/>
        <v>3987</v>
      </c>
      <c r="BP53" s="41">
        <f t="shared" si="120"/>
        <v>0</v>
      </c>
      <c r="BQ53" s="41">
        <f t="shared" si="120"/>
        <v>0</v>
      </c>
      <c r="BR53" s="41">
        <f t="shared" si="120"/>
        <v>0</v>
      </c>
      <c r="BS53" s="50"/>
      <c r="BT53" s="67"/>
      <c r="BU53" s="84">
        <f>X53+AF53++X107</f>
        <v>12185</v>
      </c>
      <c r="BV53" s="84">
        <f>Y53+AG53++Y107</f>
        <v>3846</v>
      </c>
      <c r="BW53" s="83"/>
      <c r="BX53" s="84">
        <f t="shared" ref="BX53:DD53" si="121">AN53+AN107</f>
        <v>11148</v>
      </c>
      <c r="BY53" s="84">
        <f t="shared" si="121"/>
        <v>3468</v>
      </c>
      <c r="BZ53" s="84">
        <f t="shared" si="121"/>
        <v>676</v>
      </c>
      <c r="CA53" s="84">
        <f t="shared" si="121"/>
        <v>2792</v>
      </c>
      <c r="CB53" s="84">
        <f t="shared" si="121"/>
        <v>0</v>
      </c>
      <c r="CC53" s="84">
        <f t="shared" si="121"/>
        <v>0</v>
      </c>
      <c r="CD53" s="84">
        <f t="shared" si="121"/>
        <v>0</v>
      </c>
      <c r="CE53" s="84">
        <f t="shared" si="121"/>
        <v>13203</v>
      </c>
      <c r="CF53" s="84">
        <f t="shared" si="121"/>
        <v>10703</v>
      </c>
      <c r="CG53" s="84">
        <f t="shared" si="121"/>
        <v>2500</v>
      </c>
      <c r="CH53" s="84">
        <f t="shared" si="121"/>
        <v>541</v>
      </c>
      <c r="CI53" s="84">
        <f t="shared" si="121"/>
        <v>1959</v>
      </c>
      <c r="CJ53" s="84">
        <f t="shared" si="121"/>
        <v>0</v>
      </c>
      <c r="CK53" s="84">
        <f t="shared" si="121"/>
        <v>0</v>
      </c>
      <c r="CL53" s="84">
        <f t="shared" si="121"/>
        <v>0</v>
      </c>
      <c r="CM53" s="84">
        <f t="shared" si="121"/>
        <v>43850</v>
      </c>
      <c r="CN53" s="84">
        <f t="shared" si="121"/>
        <v>34036</v>
      </c>
      <c r="CO53" s="84">
        <f t="shared" si="121"/>
        <v>9814</v>
      </c>
      <c r="CP53" s="84">
        <f t="shared" si="121"/>
        <v>1983</v>
      </c>
      <c r="CQ53" s="84">
        <f t="shared" si="121"/>
        <v>7831</v>
      </c>
      <c r="CR53" s="84">
        <f t="shared" si="121"/>
        <v>0</v>
      </c>
      <c r="CS53" s="84">
        <f t="shared" si="121"/>
        <v>0</v>
      </c>
      <c r="CT53" s="84">
        <f t="shared" si="121"/>
        <v>0</v>
      </c>
      <c r="CU53" s="84">
        <f t="shared" si="121"/>
        <v>22840</v>
      </c>
      <c r="CV53" s="84">
        <f t="shared" si="121"/>
        <v>16648</v>
      </c>
      <c r="CW53" s="84">
        <f t="shared" si="121"/>
        <v>6192</v>
      </c>
      <c r="CX53" s="84">
        <f t="shared" si="121"/>
        <v>1568</v>
      </c>
      <c r="CY53" s="84">
        <f t="shared" si="121"/>
        <v>4624</v>
      </c>
      <c r="CZ53" s="84">
        <f t="shared" si="121"/>
        <v>0</v>
      </c>
      <c r="DA53" s="84">
        <f t="shared" si="121"/>
        <v>0</v>
      </c>
      <c r="DB53" s="84">
        <f t="shared" si="121"/>
        <v>0</v>
      </c>
      <c r="DC53" s="84">
        <f t="shared" si="121"/>
        <v>0</v>
      </c>
      <c r="DD53" s="84">
        <f t="shared" si="121"/>
        <v>0</v>
      </c>
      <c r="FX53" s="85">
        <f t="shared" si="101"/>
        <v>15039</v>
      </c>
      <c r="FY53" s="85">
        <f t="shared" si="65"/>
        <v>11429</v>
      </c>
      <c r="FZ53" s="85">
        <f t="shared" si="102"/>
        <v>3610</v>
      </c>
      <c r="GA53" s="86">
        <f t="shared" si="103"/>
        <v>58707</v>
      </c>
      <c r="GB53" s="86">
        <f t="shared" si="104"/>
        <v>44612</v>
      </c>
      <c r="GC53" s="86">
        <f t="shared" si="105"/>
        <v>14095</v>
      </c>
    </row>
    <row r="54" spans="1:185" s="13" customFormat="1" ht="24.95" hidden="1" customHeight="1" outlineLevel="1">
      <c r="A54" s="48" t="s">
        <v>414</v>
      </c>
      <c r="B54" s="49" t="s">
        <v>2897</v>
      </c>
      <c r="C54" s="50"/>
      <c r="D54" s="41">
        <f t="shared" si="70"/>
        <v>4897</v>
      </c>
      <c r="E54" s="41">
        <f t="shared" si="71"/>
        <v>3653</v>
      </c>
      <c r="F54" s="41">
        <f t="shared" si="72"/>
        <v>1244</v>
      </c>
      <c r="G54" s="41">
        <f t="shared" si="73"/>
        <v>277</v>
      </c>
      <c r="H54" s="41">
        <f t="shared" si="74"/>
        <v>967</v>
      </c>
      <c r="I54" s="41">
        <f t="shared" si="75"/>
        <v>0</v>
      </c>
      <c r="J54" s="41">
        <f t="shared" si="76"/>
        <v>0</v>
      </c>
      <c r="K54" s="41">
        <f t="shared" si="77"/>
        <v>0</v>
      </c>
      <c r="L54" s="58">
        <f t="shared" si="11"/>
        <v>1310</v>
      </c>
      <c r="M54" s="58">
        <f t="shared" si="12"/>
        <v>991</v>
      </c>
      <c r="N54" s="58">
        <f t="shared" si="13"/>
        <v>319</v>
      </c>
      <c r="O54" s="41">
        <f t="shared" si="109"/>
        <v>1310</v>
      </c>
      <c r="P54" s="41">
        <f t="shared" si="110"/>
        <v>991</v>
      </c>
      <c r="Q54" s="41">
        <f t="shared" si="111"/>
        <v>319</v>
      </c>
      <c r="R54" s="41">
        <f t="shared" si="112"/>
        <v>62</v>
      </c>
      <c r="S54" s="41">
        <f t="shared" si="113"/>
        <v>257</v>
      </c>
      <c r="T54" s="41">
        <f t="shared" si="114"/>
        <v>0</v>
      </c>
      <c r="U54" s="41">
        <f t="shared" si="115"/>
        <v>0</v>
      </c>
      <c r="V54" s="41">
        <f t="shared" si="116"/>
        <v>0</v>
      </c>
      <c r="W54" s="41">
        <f t="shared" si="91"/>
        <v>1310</v>
      </c>
      <c r="X54" s="41">
        <v>991</v>
      </c>
      <c r="Y54" s="41">
        <f t="shared" ref="Y54:Y64" si="122">SUM(Z54:AC54)</f>
        <v>319</v>
      </c>
      <c r="Z54" s="41">
        <f>62</f>
        <v>62</v>
      </c>
      <c r="AA54" s="41">
        <f>257</f>
        <v>257</v>
      </c>
      <c r="AB54" s="41"/>
      <c r="AC54" s="41"/>
      <c r="AD54" s="41"/>
      <c r="AE54" s="41">
        <f t="shared" si="60"/>
        <v>0</v>
      </c>
      <c r="AF54" s="41"/>
      <c r="AG54" s="41">
        <f t="shared" si="79"/>
        <v>0</v>
      </c>
      <c r="AH54" s="41"/>
      <c r="AI54" s="41"/>
      <c r="AJ54" s="41"/>
      <c r="AK54" s="41"/>
      <c r="AL54" s="41"/>
      <c r="AM54" s="41">
        <f t="shared" si="117"/>
        <v>1400</v>
      </c>
      <c r="AN54" s="41">
        <v>1068</v>
      </c>
      <c r="AO54" s="41">
        <f t="shared" ref="AO54:AO62" si="123">SUM(AP54:AS54)</f>
        <v>332</v>
      </c>
      <c r="AP54" s="41">
        <v>65</v>
      </c>
      <c r="AQ54" s="41">
        <v>267</v>
      </c>
      <c r="AR54" s="41"/>
      <c r="AS54" s="41"/>
      <c r="AT54" s="41"/>
      <c r="AU54" s="41">
        <f t="shared" ref="AU54:AU62" si="124">SUM(AV54:AW54)</f>
        <v>0</v>
      </c>
      <c r="AV54" s="41"/>
      <c r="AW54" s="41"/>
      <c r="AX54" s="41"/>
      <c r="AY54" s="41"/>
      <c r="AZ54" s="41"/>
      <c r="BA54" s="41"/>
      <c r="BB54" s="41"/>
      <c r="BC54" s="41">
        <f t="shared" si="81"/>
        <v>2710</v>
      </c>
      <c r="BD54" s="41">
        <f t="shared" si="82"/>
        <v>2059</v>
      </c>
      <c r="BE54" s="41">
        <f t="shared" si="83"/>
        <v>651</v>
      </c>
      <c r="BF54" s="41">
        <f t="shared" si="84"/>
        <v>127</v>
      </c>
      <c r="BG54" s="41">
        <f t="shared" si="85"/>
        <v>524</v>
      </c>
      <c r="BH54" s="41">
        <f t="shared" si="86"/>
        <v>0</v>
      </c>
      <c r="BI54" s="41">
        <f t="shared" si="87"/>
        <v>0</v>
      </c>
      <c r="BJ54" s="41">
        <f t="shared" si="88"/>
        <v>0</v>
      </c>
      <c r="BK54" s="41">
        <f t="shared" si="118"/>
        <v>2187</v>
      </c>
      <c r="BL54" s="41">
        <v>1594</v>
      </c>
      <c r="BM54" s="41">
        <f t="shared" ref="BM54:BM64" si="125">SUM(BN54:BR54)</f>
        <v>593</v>
      </c>
      <c r="BN54" s="41">
        <v>150</v>
      </c>
      <c r="BO54" s="41">
        <v>443</v>
      </c>
      <c r="BP54" s="41"/>
      <c r="BQ54" s="41"/>
      <c r="BR54" s="41"/>
      <c r="BS54" s="50"/>
      <c r="BT54" s="67"/>
      <c r="BU54" s="83"/>
      <c r="BV54" s="84">
        <f t="shared" ref="BV54:BV64" si="126">Y54+AG54</f>
        <v>319</v>
      </c>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FX54" s="85">
        <f t="shared" si="101"/>
        <v>1310</v>
      </c>
      <c r="FY54" s="85">
        <f t="shared" si="65"/>
        <v>991</v>
      </c>
      <c r="FZ54" s="85">
        <f t="shared" si="102"/>
        <v>319</v>
      </c>
      <c r="GA54" s="86">
        <f t="shared" si="103"/>
        <v>4897</v>
      </c>
      <c r="GB54" s="86">
        <f t="shared" si="104"/>
        <v>3653</v>
      </c>
      <c r="GC54" s="86">
        <f t="shared" si="105"/>
        <v>1244</v>
      </c>
    </row>
    <row r="55" spans="1:185" s="13" customFormat="1" ht="24.95" hidden="1" customHeight="1" outlineLevel="1">
      <c r="A55" s="48" t="s">
        <v>414</v>
      </c>
      <c r="B55" s="49" t="s">
        <v>2898</v>
      </c>
      <c r="C55" s="50"/>
      <c r="D55" s="41">
        <f t="shared" si="70"/>
        <v>4978</v>
      </c>
      <c r="E55" s="41">
        <f t="shared" si="71"/>
        <v>3715</v>
      </c>
      <c r="F55" s="41">
        <f t="shared" si="72"/>
        <v>1263</v>
      </c>
      <c r="G55" s="41">
        <f t="shared" si="73"/>
        <v>281</v>
      </c>
      <c r="H55" s="41">
        <f t="shared" si="74"/>
        <v>982</v>
      </c>
      <c r="I55" s="41">
        <f t="shared" si="75"/>
        <v>0</v>
      </c>
      <c r="J55" s="41">
        <f t="shared" si="76"/>
        <v>0</v>
      </c>
      <c r="K55" s="41">
        <f t="shared" si="77"/>
        <v>0</v>
      </c>
      <c r="L55" s="58">
        <f t="shared" si="11"/>
        <v>1391</v>
      </c>
      <c r="M55" s="58">
        <f t="shared" si="12"/>
        <v>1053</v>
      </c>
      <c r="N55" s="58">
        <f t="shared" si="13"/>
        <v>338</v>
      </c>
      <c r="O55" s="41">
        <f t="shared" si="109"/>
        <v>1391</v>
      </c>
      <c r="P55" s="41">
        <f t="shared" si="110"/>
        <v>1053</v>
      </c>
      <c r="Q55" s="41">
        <f t="shared" si="111"/>
        <v>338</v>
      </c>
      <c r="R55" s="41">
        <f t="shared" si="112"/>
        <v>66</v>
      </c>
      <c r="S55" s="41">
        <f t="shared" si="113"/>
        <v>272</v>
      </c>
      <c r="T55" s="41">
        <f t="shared" si="114"/>
        <v>0</v>
      </c>
      <c r="U55" s="41">
        <f t="shared" si="115"/>
        <v>0</v>
      </c>
      <c r="V55" s="41">
        <f t="shared" si="116"/>
        <v>0</v>
      </c>
      <c r="W55" s="41">
        <f t="shared" si="91"/>
        <v>1391</v>
      </c>
      <c r="X55" s="41">
        <v>1053</v>
      </c>
      <c r="Y55" s="41">
        <f t="shared" si="122"/>
        <v>338</v>
      </c>
      <c r="Z55" s="41">
        <f>66</f>
        <v>66</v>
      </c>
      <c r="AA55" s="41">
        <f>272</f>
        <v>272</v>
      </c>
      <c r="AB55" s="41"/>
      <c r="AC55" s="41"/>
      <c r="AD55" s="41"/>
      <c r="AE55" s="41">
        <f t="shared" si="60"/>
        <v>0</v>
      </c>
      <c r="AF55" s="41"/>
      <c r="AG55" s="41">
        <f t="shared" si="79"/>
        <v>0</v>
      </c>
      <c r="AH55" s="41"/>
      <c r="AI55" s="41"/>
      <c r="AJ55" s="41"/>
      <c r="AK55" s="41"/>
      <c r="AL55" s="41"/>
      <c r="AM55" s="41">
        <f t="shared" si="117"/>
        <v>1400</v>
      </c>
      <c r="AN55" s="41">
        <v>1068</v>
      </c>
      <c r="AO55" s="41">
        <f t="shared" si="123"/>
        <v>332</v>
      </c>
      <c r="AP55" s="41">
        <v>65</v>
      </c>
      <c r="AQ55" s="41">
        <v>267</v>
      </c>
      <c r="AR55" s="41"/>
      <c r="AS55" s="41"/>
      <c r="AT55" s="41"/>
      <c r="AU55" s="41">
        <f t="shared" si="124"/>
        <v>0</v>
      </c>
      <c r="AV55" s="41"/>
      <c r="AW55" s="41"/>
      <c r="AX55" s="41"/>
      <c r="AY55" s="41"/>
      <c r="AZ55" s="41"/>
      <c r="BA55" s="41"/>
      <c r="BB55" s="41"/>
      <c r="BC55" s="41">
        <f t="shared" si="81"/>
        <v>2791</v>
      </c>
      <c r="BD55" s="41">
        <f t="shared" si="82"/>
        <v>2121</v>
      </c>
      <c r="BE55" s="41">
        <f t="shared" si="83"/>
        <v>670</v>
      </c>
      <c r="BF55" s="41">
        <f t="shared" si="84"/>
        <v>131</v>
      </c>
      <c r="BG55" s="41">
        <f t="shared" si="85"/>
        <v>539</v>
      </c>
      <c r="BH55" s="41">
        <f t="shared" si="86"/>
        <v>0</v>
      </c>
      <c r="BI55" s="41">
        <f t="shared" si="87"/>
        <v>0</v>
      </c>
      <c r="BJ55" s="41">
        <f t="shared" si="88"/>
        <v>0</v>
      </c>
      <c r="BK55" s="41">
        <f t="shared" si="118"/>
        <v>2187</v>
      </c>
      <c r="BL55" s="41">
        <v>1594</v>
      </c>
      <c r="BM55" s="41">
        <f t="shared" si="125"/>
        <v>593</v>
      </c>
      <c r="BN55" s="41">
        <v>150</v>
      </c>
      <c r="BO55" s="41">
        <v>443</v>
      </c>
      <c r="BP55" s="41"/>
      <c r="BQ55" s="41"/>
      <c r="BR55" s="41"/>
      <c r="BS55" s="50"/>
      <c r="BT55" s="67"/>
      <c r="BU55" s="83"/>
      <c r="BV55" s="84">
        <f t="shared" si="126"/>
        <v>338</v>
      </c>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FX55" s="85">
        <f t="shared" si="101"/>
        <v>1391</v>
      </c>
      <c r="FY55" s="85">
        <f t="shared" si="65"/>
        <v>1053</v>
      </c>
      <c r="FZ55" s="85">
        <f t="shared" si="102"/>
        <v>338</v>
      </c>
      <c r="GA55" s="86">
        <f t="shared" si="103"/>
        <v>4978</v>
      </c>
      <c r="GB55" s="86">
        <f t="shared" si="104"/>
        <v>3715</v>
      </c>
      <c r="GC55" s="86">
        <f t="shared" si="105"/>
        <v>1263</v>
      </c>
    </row>
    <row r="56" spans="1:185" s="13" customFormat="1" ht="24.95" hidden="1" customHeight="1" outlineLevel="1">
      <c r="A56" s="48" t="s">
        <v>414</v>
      </c>
      <c r="B56" s="49" t="s">
        <v>2899</v>
      </c>
      <c r="C56" s="50"/>
      <c r="D56" s="41">
        <f t="shared" si="70"/>
        <v>4652</v>
      </c>
      <c r="E56" s="41">
        <f t="shared" si="71"/>
        <v>3467</v>
      </c>
      <c r="F56" s="41">
        <f t="shared" si="72"/>
        <v>1185</v>
      </c>
      <c r="G56" s="41">
        <f t="shared" si="73"/>
        <v>266</v>
      </c>
      <c r="H56" s="41">
        <f t="shared" si="74"/>
        <v>919</v>
      </c>
      <c r="I56" s="41">
        <f t="shared" si="75"/>
        <v>0</v>
      </c>
      <c r="J56" s="41">
        <f t="shared" si="76"/>
        <v>0</v>
      </c>
      <c r="K56" s="41">
        <f t="shared" si="77"/>
        <v>0</v>
      </c>
      <c r="L56" s="58">
        <f t="shared" si="11"/>
        <v>1065</v>
      </c>
      <c r="M56" s="58">
        <f t="shared" si="12"/>
        <v>805</v>
      </c>
      <c r="N56" s="58">
        <f t="shared" si="13"/>
        <v>260</v>
      </c>
      <c r="O56" s="41">
        <f t="shared" si="109"/>
        <v>1065</v>
      </c>
      <c r="P56" s="41">
        <f t="shared" si="110"/>
        <v>805</v>
      </c>
      <c r="Q56" s="41">
        <f t="shared" si="111"/>
        <v>260</v>
      </c>
      <c r="R56" s="41">
        <f t="shared" si="112"/>
        <v>51</v>
      </c>
      <c r="S56" s="41">
        <f t="shared" si="113"/>
        <v>209</v>
      </c>
      <c r="T56" s="41">
        <f t="shared" si="114"/>
        <v>0</v>
      </c>
      <c r="U56" s="41">
        <f t="shared" si="115"/>
        <v>0</v>
      </c>
      <c r="V56" s="41">
        <f t="shared" si="116"/>
        <v>0</v>
      </c>
      <c r="W56" s="41">
        <f t="shared" si="91"/>
        <v>1065</v>
      </c>
      <c r="X56" s="41">
        <v>805</v>
      </c>
      <c r="Y56" s="41">
        <f t="shared" si="122"/>
        <v>260</v>
      </c>
      <c r="Z56" s="41">
        <f>51</f>
        <v>51</v>
      </c>
      <c r="AA56" s="41">
        <f>209</f>
        <v>209</v>
      </c>
      <c r="AB56" s="41"/>
      <c r="AC56" s="41"/>
      <c r="AD56" s="41"/>
      <c r="AE56" s="41">
        <f t="shared" si="60"/>
        <v>0</v>
      </c>
      <c r="AF56" s="41"/>
      <c r="AG56" s="41">
        <f t="shared" si="79"/>
        <v>0</v>
      </c>
      <c r="AH56" s="41"/>
      <c r="AI56" s="41"/>
      <c r="AJ56" s="41"/>
      <c r="AK56" s="41"/>
      <c r="AL56" s="41"/>
      <c r="AM56" s="41">
        <f t="shared" si="117"/>
        <v>1400</v>
      </c>
      <c r="AN56" s="41">
        <v>1068</v>
      </c>
      <c r="AO56" s="41">
        <f t="shared" si="123"/>
        <v>332</v>
      </c>
      <c r="AP56" s="41">
        <v>65</v>
      </c>
      <c r="AQ56" s="41">
        <v>267</v>
      </c>
      <c r="AR56" s="41"/>
      <c r="AS56" s="41"/>
      <c r="AT56" s="41"/>
      <c r="AU56" s="41">
        <f t="shared" si="124"/>
        <v>0</v>
      </c>
      <c r="AV56" s="41"/>
      <c r="AW56" s="41"/>
      <c r="AX56" s="41"/>
      <c r="AY56" s="41"/>
      <c r="AZ56" s="41"/>
      <c r="BA56" s="41"/>
      <c r="BB56" s="41"/>
      <c r="BC56" s="41">
        <f t="shared" si="81"/>
        <v>2465</v>
      </c>
      <c r="BD56" s="41">
        <f t="shared" si="82"/>
        <v>1873</v>
      </c>
      <c r="BE56" s="41">
        <f t="shared" si="83"/>
        <v>592</v>
      </c>
      <c r="BF56" s="41">
        <f t="shared" si="84"/>
        <v>116</v>
      </c>
      <c r="BG56" s="41">
        <f t="shared" si="85"/>
        <v>476</v>
      </c>
      <c r="BH56" s="41">
        <f t="shared" si="86"/>
        <v>0</v>
      </c>
      <c r="BI56" s="41">
        <f t="shared" si="87"/>
        <v>0</v>
      </c>
      <c r="BJ56" s="41">
        <f t="shared" si="88"/>
        <v>0</v>
      </c>
      <c r="BK56" s="41">
        <f t="shared" si="118"/>
        <v>2187</v>
      </c>
      <c r="BL56" s="41">
        <v>1594</v>
      </c>
      <c r="BM56" s="41">
        <f t="shared" si="125"/>
        <v>593</v>
      </c>
      <c r="BN56" s="41">
        <v>150</v>
      </c>
      <c r="BO56" s="41">
        <v>443</v>
      </c>
      <c r="BP56" s="41"/>
      <c r="BQ56" s="41"/>
      <c r="BR56" s="41"/>
      <c r="BS56" s="50"/>
      <c r="BT56" s="67"/>
      <c r="BU56" s="83"/>
      <c r="BV56" s="84">
        <f t="shared" si="126"/>
        <v>260</v>
      </c>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FX56" s="85">
        <f t="shared" si="101"/>
        <v>1065</v>
      </c>
      <c r="FY56" s="85">
        <f t="shared" si="65"/>
        <v>805</v>
      </c>
      <c r="FZ56" s="85">
        <f t="shared" si="102"/>
        <v>260</v>
      </c>
      <c r="GA56" s="86">
        <f t="shared" si="103"/>
        <v>4652</v>
      </c>
      <c r="GB56" s="86">
        <f t="shared" si="104"/>
        <v>3467</v>
      </c>
      <c r="GC56" s="86">
        <f t="shared" si="105"/>
        <v>1185</v>
      </c>
    </row>
    <row r="57" spans="1:185" s="13" customFormat="1" ht="24.95" hidden="1" customHeight="1" outlineLevel="1">
      <c r="A57" s="48" t="s">
        <v>414</v>
      </c>
      <c r="B57" s="49" t="s">
        <v>2900</v>
      </c>
      <c r="C57" s="50"/>
      <c r="D57" s="41">
        <f t="shared" si="70"/>
        <v>4570</v>
      </c>
      <c r="E57" s="41">
        <f t="shared" si="71"/>
        <v>3405</v>
      </c>
      <c r="F57" s="41">
        <f t="shared" si="72"/>
        <v>1165</v>
      </c>
      <c r="G57" s="41">
        <f t="shared" si="73"/>
        <v>262</v>
      </c>
      <c r="H57" s="41">
        <f t="shared" si="74"/>
        <v>903</v>
      </c>
      <c r="I57" s="41">
        <f t="shared" si="75"/>
        <v>0</v>
      </c>
      <c r="J57" s="41">
        <f t="shared" si="76"/>
        <v>0</v>
      </c>
      <c r="K57" s="41">
        <f t="shared" si="77"/>
        <v>0</v>
      </c>
      <c r="L57" s="58">
        <f t="shared" si="11"/>
        <v>983</v>
      </c>
      <c r="M57" s="58">
        <f t="shared" si="12"/>
        <v>743</v>
      </c>
      <c r="N57" s="58">
        <f t="shared" si="13"/>
        <v>240</v>
      </c>
      <c r="O57" s="41">
        <f t="shared" si="109"/>
        <v>983</v>
      </c>
      <c r="P57" s="41">
        <f t="shared" si="110"/>
        <v>743</v>
      </c>
      <c r="Q57" s="41">
        <f t="shared" si="111"/>
        <v>240</v>
      </c>
      <c r="R57" s="41">
        <f t="shared" si="112"/>
        <v>47</v>
      </c>
      <c r="S57" s="41">
        <f t="shared" si="113"/>
        <v>193</v>
      </c>
      <c r="T57" s="41">
        <f t="shared" si="114"/>
        <v>0</v>
      </c>
      <c r="U57" s="41">
        <f t="shared" si="115"/>
        <v>0</v>
      </c>
      <c r="V57" s="41">
        <f t="shared" si="116"/>
        <v>0</v>
      </c>
      <c r="W57" s="41">
        <f t="shared" si="91"/>
        <v>983</v>
      </c>
      <c r="X57" s="41">
        <v>743</v>
      </c>
      <c r="Y57" s="41">
        <f t="shared" si="122"/>
        <v>240</v>
      </c>
      <c r="Z57" s="41">
        <f>47</f>
        <v>47</v>
      </c>
      <c r="AA57" s="41">
        <f>193</f>
        <v>193</v>
      </c>
      <c r="AB57" s="41"/>
      <c r="AC57" s="41"/>
      <c r="AD57" s="41"/>
      <c r="AE57" s="41">
        <f t="shared" si="60"/>
        <v>0</v>
      </c>
      <c r="AF57" s="41"/>
      <c r="AG57" s="41">
        <f t="shared" si="79"/>
        <v>0</v>
      </c>
      <c r="AH57" s="41"/>
      <c r="AI57" s="41"/>
      <c r="AJ57" s="41"/>
      <c r="AK57" s="41"/>
      <c r="AL57" s="41"/>
      <c r="AM57" s="41">
        <f t="shared" si="117"/>
        <v>1400</v>
      </c>
      <c r="AN57" s="41">
        <v>1068</v>
      </c>
      <c r="AO57" s="41">
        <f t="shared" si="123"/>
        <v>332</v>
      </c>
      <c r="AP57" s="41">
        <v>65</v>
      </c>
      <c r="AQ57" s="41">
        <v>267</v>
      </c>
      <c r="AR57" s="41"/>
      <c r="AS57" s="41"/>
      <c r="AT57" s="41"/>
      <c r="AU57" s="41">
        <f t="shared" si="124"/>
        <v>0</v>
      </c>
      <c r="AV57" s="41"/>
      <c r="AW57" s="41"/>
      <c r="AX57" s="41"/>
      <c r="AY57" s="41"/>
      <c r="AZ57" s="41"/>
      <c r="BA57" s="41"/>
      <c r="BB57" s="41"/>
      <c r="BC57" s="41">
        <f t="shared" si="81"/>
        <v>2383</v>
      </c>
      <c r="BD57" s="41">
        <f t="shared" si="82"/>
        <v>1811</v>
      </c>
      <c r="BE57" s="41">
        <f t="shared" si="83"/>
        <v>572</v>
      </c>
      <c r="BF57" s="41">
        <f t="shared" si="84"/>
        <v>112</v>
      </c>
      <c r="BG57" s="41">
        <f t="shared" si="85"/>
        <v>460</v>
      </c>
      <c r="BH57" s="41">
        <f t="shared" si="86"/>
        <v>0</v>
      </c>
      <c r="BI57" s="41">
        <f t="shared" si="87"/>
        <v>0</v>
      </c>
      <c r="BJ57" s="41">
        <f t="shared" si="88"/>
        <v>0</v>
      </c>
      <c r="BK57" s="41">
        <f t="shared" si="118"/>
        <v>2187</v>
      </c>
      <c r="BL57" s="41">
        <v>1594</v>
      </c>
      <c r="BM57" s="41">
        <f t="shared" si="125"/>
        <v>593</v>
      </c>
      <c r="BN57" s="41">
        <v>150</v>
      </c>
      <c r="BO57" s="41">
        <v>443</v>
      </c>
      <c r="BP57" s="41"/>
      <c r="BQ57" s="41"/>
      <c r="BR57" s="41"/>
      <c r="BS57" s="50"/>
      <c r="BT57" s="67"/>
      <c r="BU57" s="83"/>
      <c r="BV57" s="84">
        <f t="shared" si="126"/>
        <v>240</v>
      </c>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FX57" s="85">
        <f t="shared" si="101"/>
        <v>983</v>
      </c>
      <c r="FY57" s="85">
        <f t="shared" si="65"/>
        <v>743</v>
      </c>
      <c r="FZ57" s="85">
        <f t="shared" si="102"/>
        <v>240</v>
      </c>
      <c r="GA57" s="86">
        <f t="shared" si="103"/>
        <v>4570</v>
      </c>
      <c r="GB57" s="86">
        <f t="shared" si="104"/>
        <v>3405</v>
      </c>
      <c r="GC57" s="86">
        <f t="shared" si="105"/>
        <v>1165</v>
      </c>
    </row>
    <row r="58" spans="1:185" s="13" customFormat="1" ht="24.95" hidden="1" customHeight="1" outlineLevel="1">
      <c r="A58" s="48" t="s">
        <v>414</v>
      </c>
      <c r="B58" s="49" t="s">
        <v>2901</v>
      </c>
      <c r="C58" s="50"/>
      <c r="D58" s="41">
        <f t="shared" si="70"/>
        <v>4488</v>
      </c>
      <c r="E58" s="41">
        <f t="shared" si="71"/>
        <v>3343</v>
      </c>
      <c r="F58" s="41">
        <f t="shared" si="72"/>
        <v>1145</v>
      </c>
      <c r="G58" s="41">
        <f t="shared" si="73"/>
        <v>258</v>
      </c>
      <c r="H58" s="41">
        <f t="shared" si="74"/>
        <v>887</v>
      </c>
      <c r="I58" s="41">
        <f t="shared" si="75"/>
        <v>0</v>
      </c>
      <c r="J58" s="41">
        <f t="shared" si="76"/>
        <v>0</v>
      </c>
      <c r="K58" s="41">
        <f t="shared" si="77"/>
        <v>0</v>
      </c>
      <c r="L58" s="58">
        <f t="shared" si="11"/>
        <v>901</v>
      </c>
      <c r="M58" s="58">
        <f t="shared" si="12"/>
        <v>681</v>
      </c>
      <c r="N58" s="58">
        <f t="shared" si="13"/>
        <v>220</v>
      </c>
      <c r="O58" s="41">
        <f t="shared" si="109"/>
        <v>901</v>
      </c>
      <c r="P58" s="41">
        <f t="shared" si="110"/>
        <v>681</v>
      </c>
      <c r="Q58" s="41">
        <f t="shared" si="111"/>
        <v>220</v>
      </c>
      <c r="R58" s="41">
        <f t="shared" si="112"/>
        <v>43</v>
      </c>
      <c r="S58" s="41">
        <f t="shared" si="113"/>
        <v>177</v>
      </c>
      <c r="T58" s="41">
        <f t="shared" si="114"/>
        <v>0</v>
      </c>
      <c r="U58" s="41">
        <f t="shared" si="115"/>
        <v>0</v>
      </c>
      <c r="V58" s="41">
        <f t="shared" si="116"/>
        <v>0</v>
      </c>
      <c r="W58" s="41">
        <f t="shared" si="91"/>
        <v>901</v>
      </c>
      <c r="X58" s="41">
        <v>681</v>
      </c>
      <c r="Y58" s="41">
        <f t="shared" si="122"/>
        <v>220</v>
      </c>
      <c r="Z58" s="41">
        <f>43</f>
        <v>43</v>
      </c>
      <c r="AA58" s="41">
        <f>177</f>
        <v>177</v>
      </c>
      <c r="AB58" s="41"/>
      <c r="AC58" s="41"/>
      <c r="AD58" s="41"/>
      <c r="AE58" s="41">
        <f t="shared" si="60"/>
        <v>0</v>
      </c>
      <c r="AF58" s="41"/>
      <c r="AG58" s="41">
        <f t="shared" si="79"/>
        <v>0</v>
      </c>
      <c r="AH58" s="41"/>
      <c r="AI58" s="41"/>
      <c r="AJ58" s="41"/>
      <c r="AK58" s="41"/>
      <c r="AL58" s="41"/>
      <c r="AM58" s="41">
        <f t="shared" si="117"/>
        <v>1400</v>
      </c>
      <c r="AN58" s="41">
        <v>1068</v>
      </c>
      <c r="AO58" s="41">
        <f t="shared" si="123"/>
        <v>332</v>
      </c>
      <c r="AP58" s="41">
        <v>65</v>
      </c>
      <c r="AQ58" s="41">
        <v>267</v>
      </c>
      <c r="AR58" s="41"/>
      <c r="AS58" s="41"/>
      <c r="AT58" s="41"/>
      <c r="AU58" s="41">
        <f t="shared" si="124"/>
        <v>0</v>
      </c>
      <c r="AV58" s="41"/>
      <c r="AW58" s="41"/>
      <c r="AX58" s="41"/>
      <c r="AY58" s="41"/>
      <c r="AZ58" s="41"/>
      <c r="BA58" s="41"/>
      <c r="BB58" s="41"/>
      <c r="BC58" s="41">
        <f t="shared" si="81"/>
        <v>2301</v>
      </c>
      <c r="BD58" s="41">
        <f t="shared" si="82"/>
        <v>1749</v>
      </c>
      <c r="BE58" s="41">
        <f t="shared" si="83"/>
        <v>552</v>
      </c>
      <c r="BF58" s="41">
        <f t="shared" si="84"/>
        <v>108</v>
      </c>
      <c r="BG58" s="41">
        <f t="shared" si="85"/>
        <v>444</v>
      </c>
      <c r="BH58" s="41">
        <f t="shared" si="86"/>
        <v>0</v>
      </c>
      <c r="BI58" s="41">
        <f t="shared" si="87"/>
        <v>0</v>
      </c>
      <c r="BJ58" s="41">
        <f t="shared" si="88"/>
        <v>0</v>
      </c>
      <c r="BK58" s="41">
        <f t="shared" si="118"/>
        <v>2187</v>
      </c>
      <c r="BL58" s="41">
        <v>1594</v>
      </c>
      <c r="BM58" s="41">
        <f t="shared" si="125"/>
        <v>593</v>
      </c>
      <c r="BN58" s="41">
        <v>150</v>
      </c>
      <c r="BO58" s="41">
        <v>443</v>
      </c>
      <c r="BP58" s="41"/>
      <c r="BQ58" s="41"/>
      <c r="BR58" s="41"/>
      <c r="BS58" s="50"/>
      <c r="BT58" s="67"/>
      <c r="BU58" s="83"/>
      <c r="BV58" s="84">
        <f t="shared" si="126"/>
        <v>220</v>
      </c>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FX58" s="85">
        <f t="shared" si="101"/>
        <v>901</v>
      </c>
      <c r="FY58" s="85">
        <f t="shared" si="65"/>
        <v>681</v>
      </c>
      <c r="FZ58" s="85">
        <f t="shared" si="102"/>
        <v>220</v>
      </c>
      <c r="GA58" s="86">
        <f t="shared" si="103"/>
        <v>4488</v>
      </c>
      <c r="GB58" s="86">
        <f t="shared" si="104"/>
        <v>3343</v>
      </c>
      <c r="GC58" s="86">
        <f t="shared" si="105"/>
        <v>1145</v>
      </c>
    </row>
    <row r="59" spans="1:185" s="13" customFormat="1" ht="24.95" hidden="1" customHeight="1" outlineLevel="1">
      <c r="A59" s="48" t="s">
        <v>414</v>
      </c>
      <c r="B59" s="49" t="s">
        <v>2902</v>
      </c>
      <c r="C59" s="50"/>
      <c r="D59" s="41">
        <f t="shared" si="70"/>
        <v>4407</v>
      </c>
      <c r="E59" s="41">
        <f t="shared" si="71"/>
        <v>3282</v>
      </c>
      <c r="F59" s="41">
        <f t="shared" si="72"/>
        <v>1125</v>
      </c>
      <c r="G59" s="41">
        <f t="shared" si="73"/>
        <v>254</v>
      </c>
      <c r="H59" s="41">
        <f t="shared" si="74"/>
        <v>871</v>
      </c>
      <c r="I59" s="41">
        <f t="shared" si="75"/>
        <v>0</v>
      </c>
      <c r="J59" s="41">
        <f t="shared" si="76"/>
        <v>0</v>
      </c>
      <c r="K59" s="41">
        <f t="shared" si="77"/>
        <v>0</v>
      </c>
      <c r="L59" s="58">
        <f t="shared" si="11"/>
        <v>820</v>
      </c>
      <c r="M59" s="58">
        <f t="shared" si="12"/>
        <v>620</v>
      </c>
      <c r="N59" s="58">
        <f t="shared" si="13"/>
        <v>200</v>
      </c>
      <c r="O59" s="41">
        <f t="shared" si="109"/>
        <v>820</v>
      </c>
      <c r="P59" s="41">
        <f t="shared" si="110"/>
        <v>620</v>
      </c>
      <c r="Q59" s="41">
        <f t="shared" si="111"/>
        <v>200</v>
      </c>
      <c r="R59" s="41">
        <f t="shared" si="112"/>
        <v>39</v>
      </c>
      <c r="S59" s="41">
        <f t="shared" si="113"/>
        <v>161</v>
      </c>
      <c r="T59" s="41">
        <f t="shared" si="114"/>
        <v>0</v>
      </c>
      <c r="U59" s="41">
        <f t="shared" si="115"/>
        <v>0</v>
      </c>
      <c r="V59" s="41">
        <f t="shared" si="116"/>
        <v>0</v>
      </c>
      <c r="W59" s="41">
        <f t="shared" si="91"/>
        <v>820</v>
      </c>
      <c r="X59" s="41">
        <v>620</v>
      </c>
      <c r="Y59" s="41">
        <f t="shared" si="122"/>
        <v>200</v>
      </c>
      <c r="Z59" s="41">
        <f>39</f>
        <v>39</v>
      </c>
      <c r="AA59" s="41">
        <f>161</f>
        <v>161</v>
      </c>
      <c r="AB59" s="41"/>
      <c r="AC59" s="41"/>
      <c r="AD59" s="41"/>
      <c r="AE59" s="41">
        <f t="shared" ref="AE59:AE90" si="127">SUM(AF59:AG59)</f>
        <v>0</v>
      </c>
      <c r="AF59" s="41"/>
      <c r="AG59" s="41">
        <f t="shared" si="79"/>
        <v>0</v>
      </c>
      <c r="AH59" s="41"/>
      <c r="AI59" s="41"/>
      <c r="AJ59" s="41"/>
      <c r="AK59" s="41"/>
      <c r="AL59" s="41"/>
      <c r="AM59" s="41">
        <f t="shared" si="117"/>
        <v>1400</v>
      </c>
      <c r="AN59" s="41">
        <v>1068</v>
      </c>
      <c r="AO59" s="41">
        <f t="shared" si="123"/>
        <v>332</v>
      </c>
      <c r="AP59" s="41">
        <v>65</v>
      </c>
      <c r="AQ59" s="41">
        <v>267</v>
      </c>
      <c r="AR59" s="41"/>
      <c r="AS59" s="41"/>
      <c r="AT59" s="41"/>
      <c r="AU59" s="41">
        <f t="shared" si="124"/>
        <v>0</v>
      </c>
      <c r="AV59" s="41"/>
      <c r="AW59" s="41"/>
      <c r="AX59" s="41"/>
      <c r="AY59" s="41"/>
      <c r="AZ59" s="41"/>
      <c r="BA59" s="41"/>
      <c r="BB59" s="41"/>
      <c r="BC59" s="41">
        <f t="shared" si="81"/>
        <v>2220</v>
      </c>
      <c r="BD59" s="41">
        <f t="shared" si="82"/>
        <v>1688</v>
      </c>
      <c r="BE59" s="41">
        <f t="shared" si="83"/>
        <v>532</v>
      </c>
      <c r="BF59" s="41">
        <f t="shared" si="84"/>
        <v>104</v>
      </c>
      <c r="BG59" s="41">
        <f t="shared" si="85"/>
        <v>428</v>
      </c>
      <c r="BH59" s="41">
        <f t="shared" si="86"/>
        <v>0</v>
      </c>
      <c r="BI59" s="41">
        <f t="shared" si="87"/>
        <v>0</v>
      </c>
      <c r="BJ59" s="41">
        <f t="shared" si="88"/>
        <v>0</v>
      </c>
      <c r="BK59" s="41">
        <f t="shared" si="118"/>
        <v>2187</v>
      </c>
      <c r="BL59" s="41">
        <v>1594</v>
      </c>
      <c r="BM59" s="41">
        <f t="shared" si="125"/>
        <v>593</v>
      </c>
      <c r="BN59" s="41">
        <v>150</v>
      </c>
      <c r="BO59" s="41">
        <v>443</v>
      </c>
      <c r="BP59" s="41"/>
      <c r="BQ59" s="41"/>
      <c r="BR59" s="41"/>
      <c r="BS59" s="50"/>
      <c r="BT59" s="67"/>
      <c r="BU59" s="83"/>
      <c r="BV59" s="84">
        <f t="shared" si="126"/>
        <v>200</v>
      </c>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FX59" s="85">
        <f t="shared" si="101"/>
        <v>820</v>
      </c>
      <c r="FY59" s="85">
        <f t="shared" si="65"/>
        <v>620</v>
      </c>
      <c r="FZ59" s="85">
        <f t="shared" si="102"/>
        <v>200</v>
      </c>
      <c r="GA59" s="86">
        <f t="shared" si="103"/>
        <v>4407</v>
      </c>
      <c r="GB59" s="86">
        <f t="shared" si="104"/>
        <v>3282</v>
      </c>
      <c r="GC59" s="86">
        <f t="shared" si="105"/>
        <v>1125</v>
      </c>
    </row>
    <row r="60" spans="1:185" s="13" customFormat="1" ht="24.95" hidden="1" customHeight="1" outlineLevel="1">
      <c r="A60" s="48" t="s">
        <v>414</v>
      </c>
      <c r="B60" s="49" t="s">
        <v>2903</v>
      </c>
      <c r="C60" s="50"/>
      <c r="D60" s="41">
        <f t="shared" si="70"/>
        <v>4652</v>
      </c>
      <c r="E60" s="41">
        <f t="shared" si="71"/>
        <v>3467</v>
      </c>
      <c r="F60" s="41">
        <f t="shared" si="72"/>
        <v>1185</v>
      </c>
      <c r="G60" s="41">
        <f t="shared" si="73"/>
        <v>266</v>
      </c>
      <c r="H60" s="41">
        <f t="shared" si="74"/>
        <v>919</v>
      </c>
      <c r="I60" s="41">
        <f t="shared" si="75"/>
        <v>0</v>
      </c>
      <c r="J60" s="41">
        <f t="shared" si="76"/>
        <v>0</v>
      </c>
      <c r="K60" s="41">
        <f t="shared" si="77"/>
        <v>0</v>
      </c>
      <c r="L60" s="58">
        <f t="shared" si="11"/>
        <v>1065</v>
      </c>
      <c r="M60" s="58">
        <f t="shared" si="12"/>
        <v>805</v>
      </c>
      <c r="N60" s="58">
        <f t="shared" si="13"/>
        <v>260</v>
      </c>
      <c r="O60" s="41">
        <f t="shared" si="109"/>
        <v>1065</v>
      </c>
      <c r="P60" s="41">
        <f t="shared" si="110"/>
        <v>805</v>
      </c>
      <c r="Q60" s="41">
        <f t="shared" si="111"/>
        <v>260</v>
      </c>
      <c r="R60" s="41">
        <f t="shared" si="112"/>
        <v>51</v>
      </c>
      <c r="S60" s="41">
        <f t="shared" si="113"/>
        <v>209</v>
      </c>
      <c r="T60" s="41">
        <f t="shared" si="114"/>
        <v>0</v>
      </c>
      <c r="U60" s="41">
        <f t="shared" si="115"/>
        <v>0</v>
      </c>
      <c r="V60" s="41">
        <f t="shared" si="116"/>
        <v>0</v>
      </c>
      <c r="W60" s="41">
        <f t="shared" si="91"/>
        <v>1065</v>
      </c>
      <c r="X60" s="41">
        <v>805</v>
      </c>
      <c r="Y60" s="41">
        <f t="shared" si="122"/>
        <v>260</v>
      </c>
      <c r="Z60" s="41">
        <f>51</f>
        <v>51</v>
      </c>
      <c r="AA60" s="41">
        <f>209</f>
        <v>209</v>
      </c>
      <c r="AB60" s="41"/>
      <c r="AC60" s="41"/>
      <c r="AD60" s="41"/>
      <c r="AE60" s="41">
        <f t="shared" si="127"/>
        <v>0</v>
      </c>
      <c r="AF60" s="41"/>
      <c r="AG60" s="41">
        <f t="shared" si="79"/>
        <v>0</v>
      </c>
      <c r="AH60" s="41"/>
      <c r="AI60" s="41"/>
      <c r="AJ60" s="41"/>
      <c r="AK60" s="41"/>
      <c r="AL60" s="41"/>
      <c r="AM60" s="41">
        <f t="shared" si="117"/>
        <v>1400</v>
      </c>
      <c r="AN60" s="41">
        <v>1068</v>
      </c>
      <c r="AO60" s="41">
        <f t="shared" si="123"/>
        <v>332</v>
      </c>
      <c r="AP60" s="41">
        <v>65</v>
      </c>
      <c r="AQ60" s="41">
        <v>267</v>
      </c>
      <c r="AR60" s="41"/>
      <c r="AS60" s="41"/>
      <c r="AT60" s="41"/>
      <c r="AU60" s="41">
        <f t="shared" si="124"/>
        <v>0</v>
      </c>
      <c r="AV60" s="41"/>
      <c r="AW60" s="41"/>
      <c r="AX60" s="41"/>
      <c r="AY60" s="41"/>
      <c r="AZ60" s="41"/>
      <c r="BA60" s="41"/>
      <c r="BB60" s="41"/>
      <c r="BC60" s="41">
        <f t="shared" si="81"/>
        <v>2465</v>
      </c>
      <c r="BD60" s="41">
        <f t="shared" si="82"/>
        <v>1873</v>
      </c>
      <c r="BE60" s="41">
        <f t="shared" si="83"/>
        <v>592</v>
      </c>
      <c r="BF60" s="41">
        <f t="shared" si="84"/>
        <v>116</v>
      </c>
      <c r="BG60" s="41">
        <f t="shared" si="85"/>
        <v>476</v>
      </c>
      <c r="BH60" s="41">
        <f t="shared" si="86"/>
        <v>0</v>
      </c>
      <c r="BI60" s="41">
        <f t="shared" si="87"/>
        <v>0</v>
      </c>
      <c r="BJ60" s="41">
        <f t="shared" si="88"/>
        <v>0</v>
      </c>
      <c r="BK60" s="41">
        <f t="shared" si="118"/>
        <v>2187</v>
      </c>
      <c r="BL60" s="41">
        <v>1594</v>
      </c>
      <c r="BM60" s="41">
        <f t="shared" si="125"/>
        <v>593</v>
      </c>
      <c r="BN60" s="41">
        <v>150</v>
      </c>
      <c r="BO60" s="41">
        <v>443</v>
      </c>
      <c r="BP60" s="41"/>
      <c r="BQ60" s="41"/>
      <c r="BR60" s="41"/>
      <c r="BS60" s="50"/>
      <c r="BT60" s="67"/>
      <c r="BU60" s="83"/>
      <c r="BV60" s="84">
        <f t="shared" si="126"/>
        <v>260</v>
      </c>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FX60" s="85">
        <f t="shared" si="101"/>
        <v>1065</v>
      </c>
      <c r="FY60" s="85">
        <f t="shared" si="65"/>
        <v>805</v>
      </c>
      <c r="FZ60" s="85">
        <f t="shared" si="102"/>
        <v>260</v>
      </c>
      <c r="GA60" s="86">
        <f t="shared" si="103"/>
        <v>4652</v>
      </c>
      <c r="GB60" s="86">
        <f t="shared" si="104"/>
        <v>3467</v>
      </c>
      <c r="GC60" s="86">
        <f t="shared" si="105"/>
        <v>1185</v>
      </c>
    </row>
    <row r="61" spans="1:185" s="13" customFormat="1" ht="24.95" hidden="1" customHeight="1" outlineLevel="1">
      <c r="A61" s="48" t="s">
        <v>414</v>
      </c>
      <c r="B61" s="49" t="s">
        <v>2904</v>
      </c>
      <c r="C61" s="50"/>
      <c r="D61" s="41">
        <f t="shared" si="70"/>
        <v>4734</v>
      </c>
      <c r="E61" s="41">
        <f t="shared" si="71"/>
        <v>3529</v>
      </c>
      <c r="F61" s="41">
        <f t="shared" si="72"/>
        <v>1205</v>
      </c>
      <c r="G61" s="41">
        <f t="shared" si="73"/>
        <v>270</v>
      </c>
      <c r="H61" s="41">
        <f t="shared" si="74"/>
        <v>935</v>
      </c>
      <c r="I61" s="41">
        <f t="shared" si="75"/>
        <v>0</v>
      </c>
      <c r="J61" s="41">
        <f t="shared" si="76"/>
        <v>0</v>
      </c>
      <c r="K61" s="41">
        <f t="shared" si="77"/>
        <v>0</v>
      </c>
      <c r="L61" s="58">
        <f t="shared" si="11"/>
        <v>1147</v>
      </c>
      <c r="M61" s="58">
        <f t="shared" si="12"/>
        <v>867</v>
      </c>
      <c r="N61" s="58">
        <f t="shared" si="13"/>
        <v>280</v>
      </c>
      <c r="O61" s="41">
        <f t="shared" si="109"/>
        <v>1147</v>
      </c>
      <c r="P61" s="41">
        <f t="shared" si="110"/>
        <v>867</v>
      </c>
      <c r="Q61" s="41">
        <f t="shared" si="111"/>
        <v>280</v>
      </c>
      <c r="R61" s="41">
        <f t="shared" si="112"/>
        <v>55</v>
      </c>
      <c r="S61" s="41">
        <f t="shared" si="113"/>
        <v>225</v>
      </c>
      <c r="T61" s="41">
        <f t="shared" si="114"/>
        <v>0</v>
      </c>
      <c r="U61" s="41">
        <f t="shared" si="115"/>
        <v>0</v>
      </c>
      <c r="V61" s="41">
        <f t="shared" si="116"/>
        <v>0</v>
      </c>
      <c r="W61" s="41">
        <f t="shared" si="91"/>
        <v>1147</v>
      </c>
      <c r="X61" s="41">
        <v>867</v>
      </c>
      <c r="Y61" s="41">
        <f t="shared" si="122"/>
        <v>280</v>
      </c>
      <c r="Z61" s="41">
        <f>55</f>
        <v>55</v>
      </c>
      <c r="AA61" s="41">
        <f>225</f>
        <v>225</v>
      </c>
      <c r="AB61" s="41"/>
      <c r="AC61" s="41"/>
      <c r="AD61" s="41"/>
      <c r="AE61" s="41">
        <f t="shared" si="127"/>
        <v>0</v>
      </c>
      <c r="AF61" s="41"/>
      <c r="AG61" s="41">
        <f t="shared" si="79"/>
        <v>0</v>
      </c>
      <c r="AH61" s="41"/>
      <c r="AI61" s="41"/>
      <c r="AJ61" s="41"/>
      <c r="AK61" s="41"/>
      <c r="AL61" s="41"/>
      <c r="AM61" s="41">
        <f t="shared" si="117"/>
        <v>1400</v>
      </c>
      <c r="AN61" s="41">
        <v>1068</v>
      </c>
      <c r="AO61" s="41">
        <f t="shared" si="123"/>
        <v>332</v>
      </c>
      <c r="AP61" s="41">
        <v>65</v>
      </c>
      <c r="AQ61" s="41">
        <v>267</v>
      </c>
      <c r="AR61" s="41"/>
      <c r="AS61" s="41"/>
      <c r="AT61" s="41"/>
      <c r="AU61" s="41">
        <f t="shared" si="124"/>
        <v>0</v>
      </c>
      <c r="AV61" s="41"/>
      <c r="AW61" s="41"/>
      <c r="AX61" s="41"/>
      <c r="AY61" s="41"/>
      <c r="AZ61" s="41"/>
      <c r="BA61" s="41"/>
      <c r="BB61" s="41"/>
      <c r="BC61" s="41">
        <f t="shared" si="81"/>
        <v>2547</v>
      </c>
      <c r="BD61" s="41">
        <f t="shared" si="82"/>
        <v>1935</v>
      </c>
      <c r="BE61" s="41">
        <f t="shared" si="83"/>
        <v>612</v>
      </c>
      <c r="BF61" s="41">
        <f t="shared" si="84"/>
        <v>120</v>
      </c>
      <c r="BG61" s="41">
        <f t="shared" si="85"/>
        <v>492</v>
      </c>
      <c r="BH61" s="41">
        <f t="shared" si="86"/>
        <v>0</v>
      </c>
      <c r="BI61" s="41">
        <f t="shared" si="87"/>
        <v>0</v>
      </c>
      <c r="BJ61" s="41">
        <f t="shared" si="88"/>
        <v>0</v>
      </c>
      <c r="BK61" s="41">
        <f t="shared" si="118"/>
        <v>2187</v>
      </c>
      <c r="BL61" s="41">
        <v>1594</v>
      </c>
      <c r="BM61" s="41">
        <f t="shared" si="125"/>
        <v>593</v>
      </c>
      <c r="BN61" s="41">
        <v>150</v>
      </c>
      <c r="BO61" s="41">
        <v>443</v>
      </c>
      <c r="BP61" s="41"/>
      <c r="BQ61" s="41"/>
      <c r="BR61" s="41"/>
      <c r="BS61" s="50"/>
      <c r="BT61" s="67"/>
      <c r="BU61" s="83"/>
      <c r="BV61" s="84">
        <f t="shared" si="126"/>
        <v>280</v>
      </c>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FX61" s="85">
        <f t="shared" si="101"/>
        <v>1147</v>
      </c>
      <c r="FY61" s="85">
        <f t="shared" ref="FY61:FY92" si="128">X61+AF61</f>
        <v>867</v>
      </c>
      <c r="FZ61" s="85">
        <f t="shared" si="102"/>
        <v>280</v>
      </c>
      <c r="GA61" s="86">
        <f t="shared" si="103"/>
        <v>4734</v>
      </c>
      <c r="GB61" s="86">
        <f t="shared" si="104"/>
        <v>3529</v>
      </c>
      <c r="GC61" s="86">
        <f t="shared" si="105"/>
        <v>1205</v>
      </c>
    </row>
    <row r="62" spans="1:185" s="13" customFormat="1" ht="24.95" hidden="1" customHeight="1" outlineLevel="1">
      <c r="A62" s="48" t="s">
        <v>414</v>
      </c>
      <c r="B62" s="49" t="s">
        <v>2905</v>
      </c>
      <c r="C62" s="50"/>
      <c r="D62" s="41">
        <f t="shared" si="70"/>
        <v>4978</v>
      </c>
      <c r="E62" s="41">
        <f t="shared" si="71"/>
        <v>3715</v>
      </c>
      <c r="F62" s="41">
        <f t="shared" si="72"/>
        <v>1263</v>
      </c>
      <c r="G62" s="41">
        <f t="shared" si="73"/>
        <v>281</v>
      </c>
      <c r="H62" s="41">
        <f t="shared" si="74"/>
        <v>982</v>
      </c>
      <c r="I62" s="41">
        <f t="shared" si="75"/>
        <v>0</v>
      </c>
      <c r="J62" s="41">
        <f t="shared" si="76"/>
        <v>0</v>
      </c>
      <c r="K62" s="41">
        <f t="shared" si="77"/>
        <v>0</v>
      </c>
      <c r="L62" s="58">
        <f t="shared" si="11"/>
        <v>1391</v>
      </c>
      <c r="M62" s="58">
        <f t="shared" si="12"/>
        <v>1053</v>
      </c>
      <c r="N62" s="58">
        <f t="shared" si="13"/>
        <v>338</v>
      </c>
      <c r="O62" s="41">
        <f t="shared" si="109"/>
        <v>1391</v>
      </c>
      <c r="P62" s="41">
        <f t="shared" si="110"/>
        <v>1053</v>
      </c>
      <c r="Q62" s="41">
        <f t="shared" si="111"/>
        <v>338</v>
      </c>
      <c r="R62" s="41">
        <f t="shared" si="112"/>
        <v>66</v>
      </c>
      <c r="S62" s="41">
        <f t="shared" si="113"/>
        <v>272</v>
      </c>
      <c r="T62" s="41">
        <f t="shared" si="114"/>
        <v>0</v>
      </c>
      <c r="U62" s="41">
        <f t="shared" si="115"/>
        <v>0</v>
      </c>
      <c r="V62" s="41">
        <f t="shared" si="116"/>
        <v>0</v>
      </c>
      <c r="W62" s="41">
        <f t="shared" si="91"/>
        <v>1391</v>
      </c>
      <c r="X62" s="41">
        <v>1053</v>
      </c>
      <c r="Y62" s="41">
        <f t="shared" si="122"/>
        <v>338</v>
      </c>
      <c r="Z62" s="41">
        <f>66</f>
        <v>66</v>
      </c>
      <c r="AA62" s="41">
        <f>272</f>
        <v>272</v>
      </c>
      <c r="AB62" s="41"/>
      <c r="AC62" s="41"/>
      <c r="AD62" s="41"/>
      <c r="AE62" s="41">
        <f t="shared" si="127"/>
        <v>0</v>
      </c>
      <c r="AF62" s="41"/>
      <c r="AG62" s="41">
        <f t="shared" si="79"/>
        <v>0</v>
      </c>
      <c r="AH62" s="41"/>
      <c r="AI62" s="41"/>
      <c r="AJ62" s="41"/>
      <c r="AK62" s="41"/>
      <c r="AL62" s="41"/>
      <c r="AM62" s="41">
        <f t="shared" si="117"/>
        <v>1400</v>
      </c>
      <c r="AN62" s="41">
        <v>1068</v>
      </c>
      <c r="AO62" s="41">
        <f t="shared" si="123"/>
        <v>332</v>
      </c>
      <c r="AP62" s="41">
        <v>65</v>
      </c>
      <c r="AQ62" s="41">
        <v>267</v>
      </c>
      <c r="AR62" s="41"/>
      <c r="AS62" s="41"/>
      <c r="AT62" s="41"/>
      <c r="AU62" s="41">
        <f t="shared" si="124"/>
        <v>0</v>
      </c>
      <c r="AV62" s="41"/>
      <c r="AW62" s="41"/>
      <c r="AX62" s="41"/>
      <c r="AY62" s="41"/>
      <c r="AZ62" s="41"/>
      <c r="BA62" s="41"/>
      <c r="BB62" s="41"/>
      <c r="BC62" s="41">
        <f t="shared" si="81"/>
        <v>2791</v>
      </c>
      <c r="BD62" s="41">
        <f t="shared" si="82"/>
        <v>2121</v>
      </c>
      <c r="BE62" s="41">
        <f t="shared" si="83"/>
        <v>670</v>
      </c>
      <c r="BF62" s="41">
        <f t="shared" si="84"/>
        <v>131</v>
      </c>
      <c r="BG62" s="41">
        <f t="shared" si="85"/>
        <v>539</v>
      </c>
      <c r="BH62" s="41">
        <f t="shared" si="86"/>
        <v>0</v>
      </c>
      <c r="BI62" s="41">
        <f t="shared" si="87"/>
        <v>0</v>
      </c>
      <c r="BJ62" s="41">
        <f t="shared" si="88"/>
        <v>0</v>
      </c>
      <c r="BK62" s="41">
        <f t="shared" si="118"/>
        <v>2187</v>
      </c>
      <c r="BL62" s="41">
        <v>1594</v>
      </c>
      <c r="BM62" s="41">
        <f t="shared" si="125"/>
        <v>593</v>
      </c>
      <c r="BN62" s="41">
        <v>150</v>
      </c>
      <c r="BO62" s="41">
        <v>443</v>
      </c>
      <c r="BP62" s="41"/>
      <c r="BQ62" s="41"/>
      <c r="BR62" s="41"/>
      <c r="BS62" s="50"/>
      <c r="BT62" s="67"/>
      <c r="BU62" s="83"/>
      <c r="BV62" s="84">
        <f t="shared" si="126"/>
        <v>338</v>
      </c>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FX62" s="85">
        <f t="shared" si="101"/>
        <v>1391</v>
      </c>
      <c r="FY62" s="85">
        <f t="shared" si="128"/>
        <v>1053</v>
      </c>
      <c r="FZ62" s="85">
        <f t="shared" si="102"/>
        <v>338</v>
      </c>
      <c r="GA62" s="86">
        <f t="shared" si="103"/>
        <v>4978</v>
      </c>
      <c r="GB62" s="86">
        <f t="shared" si="104"/>
        <v>3715</v>
      </c>
      <c r="GC62" s="86">
        <f t="shared" si="105"/>
        <v>1263</v>
      </c>
    </row>
    <row r="63" spans="1:185" s="13" customFormat="1" ht="24.95" hidden="1" customHeight="1" outlineLevel="1">
      <c r="A63" s="48" t="s">
        <v>414</v>
      </c>
      <c r="B63" s="49" t="s">
        <v>661</v>
      </c>
      <c r="C63" s="50"/>
      <c r="D63" s="41">
        <f t="shared" ref="D63:D94" si="129">BC63+BK63</f>
        <v>1310</v>
      </c>
      <c r="E63" s="41">
        <f t="shared" ref="E63:E94" si="130">BD63+BL63</f>
        <v>991</v>
      </c>
      <c r="F63" s="41">
        <f t="shared" ref="F63:F94" si="131">BE63+BM63</f>
        <v>319</v>
      </c>
      <c r="G63" s="41">
        <f t="shared" ref="G63:G94" si="132">BF63+BN63</f>
        <v>62</v>
      </c>
      <c r="H63" s="41">
        <f t="shared" ref="H63:H94" si="133">BG63+BO63</f>
        <v>257</v>
      </c>
      <c r="I63" s="41">
        <f t="shared" ref="I63:I94" si="134">BH63+BP63</f>
        <v>0</v>
      </c>
      <c r="J63" s="41">
        <f t="shared" ref="J63:J94" si="135">BI63+BQ63</f>
        <v>0</v>
      </c>
      <c r="K63" s="41">
        <f t="shared" ref="K63:K94" si="136">BJ63+BR63</f>
        <v>0</v>
      </c>
      <c r="L63" s="58">
        <f t="shared" si="11"/>
        <v>1310</v>
      </c>
      <c r="M63" s="58">
        <f t="shared" si="12"/>
        <v>991</v>
      </c>
      <c r="N63" s="58">
        <f t="shared" si="13"/>
        <v>319</v>
      </c>
      <c r="O63" s="41">
        <f t="shared" si="109"/>
        <v>1310</v>
      </c>
      <c r="P63" s="41">
        <f t="shared" si="110"/>
        <v>991</v>
      </c>
      <c r="Q63" s="41">
        <f t="shared" si="111"/>
        <v>319</v>
      </c>
      <c r="R63" s="41">
        <f t="shared" si="112"/>
        <v>62</v>
      </c>
      <c r="S63" s="41">
        <f t="shared" si="113"/>
        <v>257</v>
      </c>
      <c r="T63" s="41">
        <f t="shared" si="114"/>
        <v>0</v>
      </c>
      <c r="U63" s="41">
        <f t="shared" si="115"/>
        <v>0</v>
      </c>
      <c r="V63" s="41">
        <f t="shared" si="116"/>
        <v>0</v>
      </c>
      <c r="W63" s="41">
        <f t="shared" si="91"/>
        <v>1310</v>
      </c>
      <c r="X63" s="41">
        <v>991</v>
      </c>
      <c r="Y63" s="41">
        <f t="shared" si="122"/>
        <v>319</v>
      </c>
      <c r="Z63" s="41">
        <v>62</v>
      </c>
      <c r="AA63" s="41">
        <v>257</v>
      </c>
      <c r="AB63" s="41"/>
      <c r="AC63" s="41"/>
      <c r="AD63" s="41"/>
      <c r="AE63" s="41">
        <f t="shared" si="127"/>
        <v>0</v>
      </c>
      <c r="AF63" s="41"/>
      <c r="AG63" s="41">
        <f t="shared" ref="AG63:AG94" si="137">SUM(AH63:AL63)</f>
        <v>0</v>
      </c>
      <c r="AH63" s="41"/>
      <c r="AI63" s="41"/>
      <c r="AJ63" s="41"/>
      <c r="AK63" s="41"/>
      <c r="AL63" s="41"/>
      <c r="AM63" s="41"/>
      <c r="AN63" s="41"/>
      <c r="AO63" s="41"/>
      <c r="AP63" s="41"/>
      <c r="AQ63" s="41"/>
      <c r="AR63" s="41"/>
      <c r="AS63" s="41"/>
      <c r="AT63" s="41"/>
      <c r="AU63" s="41"/>
      <c r="AV63" s="41"/>
      <c r="AW63" s="41"/>
      <c r="AX63" s="41"/>
      <c r="AY63" s="41"/>
      <c r="AZ63" s="41"/>
      <c r="BA63" s="41"/>
      <c r="BB63" s="41"/>
      <c r="BC63" s="41">
        <f t="shared" ref="BC63:BC94" si="138">W63+AE63+AM63+AU63</f>
        <v>1310</v>
      </c>
      <c r="BD63" s="41">
        <f t="shared" ref="BD63:BD94" si="139">X63+AF63+AN63+AV63</f>
        <v>991</v>
      </c>
      <c r="BE63" s="41">
        <f t="shared" ref="BE63:BE94" si="140">Y63+AG63+AO63+AW63</f>
        <v>319</v>
      </c>
      <c r="BF63" s="41">
        <f t="shared" ref="BF63:BF94" si="141">Z63+AH63+AP63+AX63</f>
        <v>62</v>
      </c>
      <c r="BG63" s="41">
        <f t="shared" ref="BG63:BG94" si="142">AA63+AI63+AQ63+AY63</f>
        <v>257</v>
      </c>
      <c r="BH63" s="41">
        <f t="shared" ref="BH63:BH94" si="143">AB63+AJ63+AR63+AZ63</f>
        <v>0</v>
      </c>
      <c r="BI63" s="41">
        <f t="shared" ref="BI63:BI94" si="144">AC63+AK63+AS63+BA63</f>
        <v>0</v>
      </c>
      <c r="BJ63" s="41">
        <f t="shared" ref="BJ63:BJ94" si="145">AD63+AL63+AT63+BB63</f>
        <v>0</v>
      </c>
      <c r="BK63" s="41"/>
      <c r="BL63" s="41"/>
      <c r="BM63" s="41">
        <f t="shared" si="125"/>
        <v>0</v>
      </c>
      <c r="BN63" s="41"/>
      <c r="BO63" s="41"/>
      <c r="BP63" s="41"/>
      <c r="BQ63" s="41"/>
      <c r="BR63" s="41"/>
      <c r="BS63" s="50"/>
      <c r="BT63" s="67"/>
      <c r="BU63" s="83"/>
      <c r="BV63" s="84">
        <f t="shared" si="126"/>
        <v>319</v>
      </c>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FX63" s="85">
        <f t="shared" si="101"/>
        <v>1310</v>
      </c>
      <c r="FY63" s="85">
        <f t="shared" si="128"/>
        <v>991</v>
      </c>
      <c r="FZ63" s="85">
        <f t="shared" si="102"/>
        <v>319</v>
      </c>
      <c r="GA63" s="86">
        <f t="shared" si="103"/>
        <v>1310</v>
      </c>
      <c r="GB63" s="86">
        <f t="shared" si="104"/>
        <v>991</v>
      </c>
      <c r="GC63" s="86">
        <f t="shared" si="105"/>
        <v>319</v>
      </c>
    </row>
    <row r="64" spans="1:185" s="13" customFormat="1" ht="24.95" hidden="1" customHeight="1" outlineLevel="1">
      <c r="A64" s="48" t="s">
        <v>414</v>
      </c>
      <c r="B64" s="49" t="s">
        <v>2906</v>
      </c>
      <c r="C64" s="50"/>
      <c r="D64" s="41">
        <f t="shared" si="129"/>
        <v>1472</v>
      </c>
      <c r="E64" s="41">
        <f t="shared" si="130"/>
        <v>1115</v>
      </c>
      <c r="F64" s="41">
        <f t="shared" si="131"/>
        <v>357</v>
      </c>
      <c r="G64" s="41">
        <f t="shared" si="132"/>
        <v>69</v>
      </c>
      <c r="H64" s="41">
        <f t="shared" si="133"/>
        <v>288</v>
      </c>
      <c r="I64" s="41">
        <f t="shared" si="134"/>
        <v>0</v>
      </c>
      <c r="J64" s="41">
        <f t="shared" si="135"/>
        <v>0</v>
      </c>
      <c r="K64" s="41">
        <f t="shared" si="136"/>
        <v>0</v>
      </c>
      <c r="L64" s="58">
        <f t="shared" si="11"/>
        <v>1472</v>
      </c>
      <c r="M64" s="58">
        <f t="shared" si="12"/>
        <v>1115</v>
      </c>
      <c r="N64" s="58">
        <f t="shared" si="13"/>
        <v>357</v>
      </c>
      <c r="O64" s="41">
        <f t="shared" si="109"/>
        <v>1472</v>
      </c>
      <c r="P64" s="41">
        <f t="shared" si="110"/>
        <v>1115</v>
      </c>
      <c r="Q64" s="41">
        <f t="shared" si="111"/>
        <v>357</v>
      </c>
      <c r="R64" s="41">
        <f t="shared" si="112"/>
        <v>69</v>
      </c>
      <c r="S64" s="41">
        <f t="shared" si="113"/>
        <v>288</v>
      </c>
      <c r="T64" s="41">
        <f t="shared" si="114"/>
        <v>0</v>
      </c>
      <c r="U64" s="41">
        <f t="shared" si="115"/>
        <v>0</v>
      </c>
      <c r="V64" s="41">
        <f t="shared" si="116"/>
        <v>0</v>
      </c>
      <c r="W64" s="41">
        <f t="shared" ref="W64:W95" si="146">SUM(X64:Y64)</f>
        <v>1472</v>
      </c>
      <c r="X64" s="41">
        <v>1115</v>
      </c>
      <c r="Y64" s="41">
        <f t="shared" si="122"/>
        <v>357</v>
      </c>
      <c r="Z64" s="41">
        <v>69</v>
      </c>
      <c r="AA64" s="41">
        <v>288</v>
      </c>
      <c r="AB64" s="41"/>
      <c r="AC64" s="41"/>
      <c r="AD64" s="41"/>
      <c r="AE64" s="41">
        <f t="shared" si="127"/>
        <v>0</v>
      </c>
      <c r="AF64" s="41"/>
      <c r="AG64" s="41">
        <f t="shared" si="137"/>
        <v>0</v>
      </c>
      <c r="AH64" s="41"/>
      <c r="AI64" s="41"/>
      <c r="AJ64" s="41"/>
      <c r="AK64" s="41"/>
      <c r="AL64" s="41"/>
      <c r="AM64" s="41"/>
      <c r="AN64" s="41"/>
      <c r="AO64" s="41"/>
      <c r="AP64" s="41"/>
      <c r="AQ64" s="41"/>
      <c r="AR64" s="41"/>
      <c r="AS64" s="41"/>
      <c r="AT64" s="41"/>
      <c r="AU64" s="41"/>
      <c r="AV64" s="41"/>
      <c r="AW64" s="41"/>
      <c r="AX64" s="41"/>
      <c r="AY64" s="41"/>
      <c r="AZ64" s="41"/>
      <c r="BA64" s="41"/>
      <c r="BB64" s="41"/>
      <c r="BC64" s="41">
        <f t="shared" si="138"/>
        <v>1472</v>
      </c>
      <c r="BD64" s="41">
        <f t="shared" si="139"/>
        <v>1115</v>
      </c>
      <c r="BE64" s="41">
        <f t="shared" si="140"/>
        <v>357</v>
      </c>
      <c r="BF64" s="41">
        <f t="shared" si="141"/>
        <v>69</v>
      </c>
      <c r="BG64" s="41">
        <f t="shared" si="142"/>
        <v>288</v>
      </c>
      <c r="BH64" s="41">
        <f t="shared" si="143"/>
        <v>0</v>
      </c>
      <c r="BI64" s="41">
        <f t="shared" si="144"/>
        <v>0</v>
      </c>
      <c r="BJ64" s="41">
        <f t="shared" si="145"/>
        <v>0</v>
      </c>
      <c r="BK64" s="41"/>
      <c r="BL64" s="41"/>
      <c r="BM64" s="41">
        <f t="shared" si="125"/>
        <v>0</v>
      </c>
      <c r="BN64" s="41"/>
      <c r="BO64" s="41"/>
      <c r="BP64" s="41"/>
      <c r="BQ64" s="41"/>
      <c r="BR64" s="41"/>
      <c r="BS64" s="50"/>
      <c r="BT64" s="67"/>
      <c r="BU64" s="83"/>
      <c r="BV64" s="84">
        <f t="shared" si="126"/>
        <v>357</v>
      </c>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FX64" s="85">
        <f t="shared" si="101"/>
        <v>1472</v>
      </c>
      <c r="FY64" s="85">
        <f t="shared" si="128"/>
        <v>1115</v>
      </c>
      <c r="FZ64" s="85">
        <f t="shared" si="102"/>
        <v>357</v>
      </c>
      <c r="GA64" s="86">
        <f t="shared" si="103"/>
        <v>1472</v>
      </c>
      <c r="GB64" s="86">
        <f t="shared" si="104"/>
        <v>1115</v>
      </c>
      <c r="GC64" s="86">
        <f t="shared" si="105"/>
        <v>357</v>
      </c>
    </row>
    <row r="65" spans="1:185" s="13" customFormat="1" ht="24.95" customHeight="1" collapsed="1">
      <c r="A65" s="643" t="s">
        <v>222</v>
      </c>
      <c r="B65" s="49" t="s">
        <v>106</v>
      </c>
      <c r="C65" s="50">
        <v>7</v>
      </c>
      <c r="D65" s="41">
        <f t="shared" si="129"/>
        <v>43603</v>
      </c>
      <c r="E65" s="41">
        <f t="shared" si="130"/>
        <v>33148</v>
      </c>
      <c r="F65" s="41">
        <f t="shared" si="131"/>
        <v>10455</v>
      </c>
      <c r="G65" s="41">
        <f t="shared" si="132"/>
        <v>2313</v>
      </c>
      <c r="H65" s="41">
        <f t="shared" si="133"/>
        <v>8142</v>
      </c>
      <c r="I65" s="41">
        <f t="shared" si="134"/>
        <v>0</v>
      </c>
      <c r="J65" s="41">
        <f t="shared" si="135"/>
        <v>0</v>
      </c>
      <c r="K65" s="41">
        <f t="shared" si="136"/>
        <v>0</v>
      </c>
      <c r="L65" s="58">
        <f t="shared" si="11"/>
        <v>9958</v>
      </c>
      <c r="M65" s="58">
        <f t="shared" si="12"/>
        <v>7574</v>
      </c>
      <c r="N65" s="58">
        <f t="shared" si="13"/>
        <v>2384</v>
      </c>
      <c r="O65" s="41">
        <f t="shared" si="109"/>
        <v>9958</v>
      </c>
      <c r="P65" s="41">
        <f t="shared" si="110"/>
        <v>7574</v>
      </c>
      <c r="Q65" s="41">
        <f t="shared" si="111"/>
        <v>2384</v>
      </c>
      <c r="R65" s="41">
        <f t="shared" si="112"/>
        <v>472</v>
      </c>
      <c r="S65" s="41">
        <f t="shared" si="113"/>
        <v>1912</v>
      </c>
      <c r="T65" s="41">
        <f t="shared" si="114"/>
        <v>0</v>
      </c>
      <c r="U65" s="41">
        <f t="shared" si="115"/>
        <v>0</v>
      </c>
      <c r="V65" s="41">
        <f t="shared" si="116"/>
        <v>0</v>
      </c>
      <c r="W65" s="41">
        <f t="shared" si="146"/>
        <v>8513</v>
      </c>
      <c r="X65" s="41">
        <f>SUM(X66:X72)</f>
        <v>6443</v>
      </c>
      <c r="Y65" s="41">
        <f>SUM(Y66:Y72)</f>
        <v>2070</v>
      </c>
      <c r="Z65" s="41">
        <f>SUM(Z66:Z72)</f>
        <v>403</v>
      </c>
      <c r="AA65" s="41">
        <f>SUM(AA66:AA72)</f>
        <v>1667</v>
      </c>
      <c r="AB65" s="41">
        <f>SUM(AB66:AB72)</f>
        <v>0</v>
      </c>
      <c r="AC65" s="41"/>
      <c r="AD65" s="41"/>
      <c r="AE65" s="41">
        <f t="shared" si="127"/>
        <v>1445</v>
      </c>
      <c r="AF65" s="41">
        <v>1131</v>
      </c>
      <c r="AG65" s="41">
        <f t="shared" si="137"/>
        <v>314</v>
      </c>
      <c r="AH65" s="41">
        <v>69</v>
      </c>
      <c r="AI65" s="41">
        <v>245</v>
      </c>
      <c r="AJ65" s="41">
        <f>SUM(AJ66:AJ72)</f>
        <v>0</v>
      </c>
      <c r="AK65" s="41"/>
      <c r="AL65" s="41"/>
      <c r="AM65" s="41">
        <f t="shared" ref="AM65:AM75" si="147">SUM(AN65:AO65)</f>
        <v>9709</v>
      </c>
      <c r="AN65" s="41">
        <f>SUM(AN66:AN72)</f>
        <v>7406</v>
      </c>
      <c r="AO65" s="41">
        <f>SUM(AO66:AO72)</f>
        <v>2303</v>
      </c>
      <c r="AP65" s="41">
        <f>SUM(AP66:AP72)</f>
        <v>448</v>
      </c>
      <c r="AQ65" s="41">
        <f>SUM(AQ66:AQ72)</f>
        <v>1855</v>
      </c>
      <c r="AR65" s="41">
        <f>SUM(AR66:AR72)</f>
        <v>0</v>
      </c>
      <c r="AS65" s="41"/>
      <c r="AT65" s="41"/>
      <c r="AU65" s="41">
        <v>8769</v>
      </c>
      <c r="AV65" s="41">
        <v>7110</v>
      </c>
      <c r="AW65" s="41">
        <v>1659</v>
      </c>
      <c r="AX65" s="41">
        <v>357</v>
      </c>
      <c r="AY65" s="41">
        <v>1302</v>
      </c>
      <c r="AZ65" s="41">
        <f>SUM(AZ66:AZ72)</f>
        <v>0</v>
      </c>
      <c r="BA65" s="41"/>
      <c r="BB65" s="41"/>
      <c r="BC65" s="41">
        <f t="shared" si="138"/>
        <v>28436</v>
      </c>
      <c r="BD65" s="41">
        <f t="shared" si="139"/>
        <v>22090</v>
      </c>
      <c r="BE65" s="41">
        <f t="shared" si="140"/>
        <v>6346</v>
      </c>
      <c r="BF65" s="41">
        <f t="shared" si="141"/>
        <v>1277</v>
      </c>
      <c r="BG65" s="41">
        <f t="shared" si="142"/>
        <v>5069</v>
      </c>
      <c r="BH65" s="41">
        <f t="shared" si="143"/>
        <v>0</v>
      </c>
      <c r="BI65" s="41">
        <f t="shared" si="144"/>
        <v>0</v>
      </c>
      <c r="BJ65" s="41">
        <f t="shared" si="145"/>
        <v>0</v>
      </c>
      <c r="BK65" s="41">
        <f t="shared" ref="BK65:BK75" si="148">SUM(BL65:BM65)</f>
        <v>15167</v>
      </c>
      <c r="BL65" s="41">
        <f>SUM(BL66:BL72)</f>
        <v>11058</v>
      </c>
      <c r="BM65" s="41">
        <f>SUM(BM66:BM72)</f>
        <v>4109</v>
      </c>
      <c r="BN65" s="41">
        <f>SUM(BN66:BN72)</f>
        <v>1036</v>
      </c>
      <c r="BO65" s="41">
        <f>SUM(BO66:BO72)</f>
        <v>3073</v>
      </c>
      <c r="BP65" s="41">
        <f>SUM(BP66:BP72)</f>
        <v>0</v>
      </c>
      <c r="BQ65" s="41"/>
      <c r="BR65" s="41"/>
      <c r="BS65" s="50"/>
      <c r="BT65" s="67"/>
      <c r="BU65" s="84">
        <f>X65+AF65+X111</f>
        <v>8298</v>
      </c>
      <c r="BV65" s="84">
        <f>Y65+AG65+Y111</f>
        <v>2609</v>
      </c>
      <c r="BW65" s="83"/>
      <c r="BX65" s="84">
        <f t="shared" ref="BX65:DD65" si="149">AN65+AN111</f>
        <v>8166</v>
      </c>
      <c r="BY65" s="84">
        <f t="shared" si="149"/>
        <v>2540</v>
      </c>
      <c r="BZ65" s="84">
        <f t="shared" si="149"/>
        <v>495</v>
      </c>
      <c r="CA65" s="84">
        <f t="shared" si="149"/>
        <v>2045</v>
      </c>
      <c r="CB65" s="84">
        <f t="shared" si="149"/>
        <v>0</v>
      </c>
      <c r="CC65" s="84">
        <f t="shared" si="149"/>
        <v>0</v>
      </c>
      <c r="CD65" s="84">
        <f t="shared" si="149"/>
        <v>0</v>
      </c>
      <c r="CE65" s="84">
        <f t="shared" si="149"/>
        <v>9672</v>
      </c>
      <c r="CF65" s="84">
        <f t="shared" si="149"/>
        <v>7841</v>
      </c>
      <c r="CG65" s="84">
        <f t="shared" si="149"/>
        <v>1831</v>
      </c>
      <c r="CH65" s="84">
        <f t="shared" si="149"/>
        <v>396</v>
      </c>
      <c r="CI65" s="84">
        <f t="shared" si="149"/>
        <v>1435</v>
      </c>
      <c r="CJ65" s="84">
        <f t="shared" si="149"/>
        <v>0</v>
      </c>
      <c r="CK65" s="84">
        <f t="shared" si="149"/>
        <v>0</v>
      </c>
      <c r="CL65" s="84">
        <f t="shared" si="149"/>
        <v>0</v>
      </c>
      <c r="CM65" s="84">
        <f t="shared" si="149"/>
        <v>31285</v>
      </c>
      <c r="CN65" s="84">
        <f t="shared" si="149"/>
        <v>24305</v>
      </c>
      <c r="CO65" s="84">
        <f t="shared" si="149"/>
        <v>6980</v>
      </c>
      <c r="CP65" s="84">
        <f t="shared" si="149"/>
        <v>1407</v>
      </c>
      <c r="CQ65" s="84">
        <f t="shared" si="149"/>
        <v>5573</v>
      </c>
      <c r="CR65" s="84">
        <f t="shared" si="149"/>
        <v>0</v>
      </c>
      <c r="CS65" s="84">
        <f t="shared" si="149"/>
        <v>0</v>
      </c>
      <c r="CT65" s="84">
        <f t="shared" si="149"/>
        <v>0</v>
      </c>
      <c r="CU65" s="84">
        <f t="shared" si="149"/>
        <v>16731</v>
      </c>
      <c r="CV65" s="84">
        <f t="shared" si="149"/>
        <v>12196</v>
      </c>
      <c r="CW65" s="84">
        <f t="shared" si="149"/>
        <v>4535</v>
      </c>
      <c r="CX65" s="84">
        <f t="shared" si="149"/>
        <v>1148</v>
      </c>
      <c r="CY65" s="84">
        <f t="shared" si="149"/>
        <v>3387</v>
      </c>
      <c r="CZ65" s="84">
        <f t="shared" si="149"/>
        <v>0</v>
      </c>
      <c r="DA65" s="84">
        <f t="shared" si="149"/>
        <v>0</v>
      </c>
      <c r="DB65" s="84">
        <f t="shared" si="149"/>
        <v>0</v>
      </c>
      <c r="DC65" s="84">
        <f t="shared" si="149"/>
        <v>0</v>
      </c>
      <c r="DD65" s="84">
        <f t="shared" si="149"/>
        <v>0</v>
      </c>
      <c r="FX65" s="85">
        <f t="shared" si="101"/>
        <v>9958</v>
      </c>
      <c r="FY65" s="85">
        <f t="shared" si="128"/>
        <v>7574</v>
      </c>
      <c r="FZ65" s="85">
        <f t="shared" si="102"/>
        <v>2384</v>
      </c>
      <c r="GA65" s="86">
        <f t="shared" si="103"/>
        <v>43603</v>
      </c>
      <c r="GB65" s="86">
        <f t="shared" si="104"/>
        <v>33148</v>
      </c>
      <c r="GC65" s="86">
        <f t="shared" si="105"/>
        <v>10455</v>
      </c>
    </row>
    <row r="66" spans="1:185" s="13" customFormat="1" ht="24.95" hidden="1" customHeight="1" outlineLevel="1">
      <c r="A66" s="48" t="s">
        <v>414</v>
      </c>
      <c r="B66" s="49" t="s">
        <v>2907</v>
      </c>
      <c r="C66" s="50"/>
      <c r="D66" s="41">
        <f t="shared" si="129"/>
        <v>5026</v>
      </c>
      <c r="E66" s="41">
        <f t="shared" si="130"/>
        <v>3753</v>
      </c>
      <c r="F66" s="41">
        <f t="shared" si="131"/>
        <v>1273</v>
      </c>
      <c r="G66" s="41">
        <f t="shared" si="132"/>
        <v>281</v>
      </c>
      <c r="H66" s="41">
        <f t="shared" si="133"/>
        <v>992</v>
      </c>
      <c r="I66" s="41">
        <f t="shared" si="134"/>
        <v>0</v>
      </c>
      <c r="J66" s="41">
        <f t="shared" si="135"/>
        <v>0</v>
      </c>
      <c r="K66" s="41">
        <f t="shared" si="136"/>
        <v>0</v>
      </c>
      <c r="L66" s="58">
        <f t="shared" si="11"/>
        <v>1472</v>
      </c>
      <c r="M66" s="58">
        <f t="shared" si="12"/>
        <v>1115</v>
      </c>
      <c r="N66" s="58">
        <f t="shared" si="13"/>
        <v>357</v>
      </c>
      <c r="O66" s="41">
        <f t="shared" si="109"/>
        <v>1472</v>
      </c>
      <c r="P66" s="41">
        <f t="shared" si="110"/>
        <v>1115</v>
      </c>
      <c r="Q66" s="41">
        <f t="shared" si="111"/>
        <v>357</v>
      </c>
      <c r="R66" s="41">
        <f t="shared" si="112"/>
        <v>69</v>
      </c>
      <c r="S66" s="41">
        <f t="shared" si="113"/>
        <v>288</v>
      </c>
      <c r="T66" s="41">
        <f t="shared" si="114"/>
        <v>0</v>
      </c>
      <c r="U66" s="41">
        <f t="shared" si="115"/>
        <v>0</v>
      </c>
      <c r="V66" s="41">
        <f t="shared" si="116"/>
        <v>0</v>
      </c>
      <c r="W66" s="41">
        <f t="shared" si="146"/>
        <v>1472</v>
      </c>
      <c r="X66" s="41">
        <v>1115</v>
      </c>
      <c r="Y66" s="41">
        <f t="shared" ref="Y66:Y72" si="150">SUM(Z66:AC66)</f>
        <v>357</v>
      </c>
      <c r="Z66" s="41">
        <v>69</v>
      </c>
      <c r="AA66" s="41">
        <v>288</v>
      </c>
      <c r="AB66" s="41"/>
      <c r="AC66" s="41"/>
      <c r="AD66" s="41"/>
      <c r="AE66" s="41">
        <f t="shared" si="127"/>
        <v>0</v>
      </c>
      <c r="AF66" s="41"/>
      <c r="AG66" s="41">
        <f t="shared" si="137"/>
        <v>0</v>
      </c>
      <c r="AH66" s="41"/>
      <c r="AI66" s="41"/>
      <c r="AJ66" s="41"/>
      <c r="AK66" s="41"/>
      <c r="AL66" s="41"/>
      <c r="AM66" s="41">
        <f t="shared" si="147"/>
        <v>1387</v>
      </c>
      <c r="AN66" s="41">
        <v>1058</v>
      </c>
      <c r="AO66" s="41">
        <f t="shared" ref="AO66:AO72" si="151">SUM(AP66:AS66)</f>
        <v>329</v>
      </c>
      <c r="AP66" s="41">
        <v>64</v>
      </c>
      <c r="AQ66" s="41">
        <v>265</v>
      </c>
      <c r="AR66" s="41"/>
      <c r="AS66" s="41"/>
      <c r="AT66" s="41"/>
      <c r="AU66" s="41">
        <f t="shared" ref="AU66:AU72" si="152">SUM(AV66:AW66)</f>
        <v>0</v>
      </c>
      <c r="AV66" s="41"/>
      <c r="AW66" s="41"/>
      <c r="AX66" s="41"/>
      <c r="AY66" s="41"/>
      <c r="AZ66" s="41"/>
      <c r="BA66" s="41"/>
      <c r="BB66" s="41"/>
      <c r="BC66" s="41">
        <f t="shared" si="138"/>
        <v>2859</v>
      </c>
      <c r="BD66" s="41">
        <f t="shared" si="139"/>
        <v>2173</v>
      </c>
      <c r="BE66" s="41">
        <f t="shared" si="140"/>
        <v>686</v>
      </c>
      <c r="BF66" s="41">
        <f t="shared" si="141"/>
        <v>133</v>
      </c>
      <c r="BG66" s="41">
        <f t="shared" si="142"/>
        <v>553</v>
      </c>
      <c r="BH66" s="41">
        <f t="shared" si="143"/>
        <v>0</v>
      </c>
      <c r="BI66" s="41">
        <f t="shared" si="144"/>
        <v>0</v>
      </c>
      <c r="BJ66" s="41">
        <f t="shared" si="145"/>
        <v>0</v>
      </c>
      <c r="BK66" s="41">
        <f t="shared" si="148"/>
        <v>2167</v>
      </c>
      <c r="BL66" s="41">
        <v>1580</v>
      </c>
      <c r="BM66" s="41">
        <f t="shared" ref="BM66:BM72" si="153">SUM(BN66:BR66)</f>
        <v>587</v>
      </c>
      <c r="BN66" s="41">
        <v>148</v>
      </c>
      <c r="BO66" s="41">
        <v>439</v>
      </c>
      <c r="BP66" s="41"/>
      <c r="BQ66" s="41"/>
      <c r="BR66" s="41"/>
      <c r="BS66" s="50"/>
      <c r="BT66" s="67"/>
      <c r="BU66" s="83"/>
      <c r="BV66" s="84">
        <f t="shared" ref="BV66:BV72" si="154">Y66+AG66</f>
        <v>357</v>
      </c>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FX66" s="85">
        <f t="shared" si="101"/>
        <v>1472</v>
      </c>
      <c r="FY66" s="85">
        <f t="shared" si="128"/>
        <v>1115</v>
      </c>
      <c r="FZ66" s="85">
        <f t="shared" si="102"/>
        <v>357</v>
      </c>
      <c r="GA66" s="86">
        <f t="shared" si="103"/>
        <v>5026</v>
      </c>
      <c r="GB66" s="86">
        <f t="shared" si="104"/>
        <v>3753</v>
      </c>
      <c r="GC66" s="86">
        <f t="shared" si="105"/>
        <v>1273</v>
      </c>
    </row>
    <row r="67" spans="1:185" s="13" customFormat="1" ht="24.95" hidden="1" customHeight="1" outlineLevel="1">
      <c r="A67" s="48" t="s">
        <v>414</v>
      </c>
      <c r="B67" s="49" t="s">
        <v>2908</v>
      </c>
      <c r="C67" s="50"/>
      <c r="D67" s="41">
        <f t="shared" si="129"/>
        <v>4945</v>
      </c>
      <c r="E67" s="41">
        <f t="shared" si="130"/>
        <v>3691</v>
      </c>
      <c r="F67" s="41">
        <f t="shared" si="131"/>
        <v>1254</v>
      </c>
      <c r="G67" s="41">
        <f t="shared" si="132"/>
        <v>278</v>
      </c>
      <c r="H67" s="41">
        <f t="shared" si="133"/>
        <v>976</v>
      </c>
      <c r="I67" s="41">
        <f t="shared" si="134"/>
        <v>0</v>
      </c>
      <c r="J67" s="41">
        <f t="shared" si="135"/>
        <v>0</v>
      </c>
      <c r="K67" s="41">
        <f t="shared" si="136"/>
        <v>0</v>
      </c>
      <c r="L67" s="58">
        <f t="shared" si="11"/>
        <v>1391</v>
      </c>
      <c r="M67" s="58">
        <f t="shared" si="12"/>
        <v>1053</v>
      </c>
      <c r="N67" s="58">
        <f t="shared" si="13"/>
        <v>338</v>
      </c>
      <c r="O67" s="41">
        <f t="shared" si="109"/>
        <v>1391</v>
      </c>
      <c r="P67" s="41">
        <f t="shared" si="110"/>
        <v>1053</v>
      </c>
      <c r="Q67" s="41">
        <f t="shared" si="111"/>
        <v>338</v>
      </c>
      <c r="R67" s="41">
        <f t="shared" si="112"/>
        <v>66</v>
      </c>
      <c r="S67" s="41">
        <f t="shared" si="113"/>
        <v>272</v>
      </c>
      <c r="T67" s="41">
        <f t="shared" si="114"/>
        <v>0</v>
      </c>
      <c r="U67" s="41">
        <f t="shared" si="115"/>
        <v>0</v>
      </c>
      <c r="V67" s="41">
        <f t="shared" si="116"/>
        <v>0</v>
      </c>
      <c r="W67" s="41">
        <f t="shared" si="146"/>
        <v>1391</v>
      </c>
      <c r="X67" s="41">
        <v>1053</v>
      </c>
      <c r="Y67" s="41">
        <f t="shared" si="150"/>
        <v>338</v>
      </c>
      <c r="Z67" s="41">
        <v>66</v>
      </c>
      <c r="AA67" s="41">
        <v>272</v>
      </c>
      <c r="AB67" s="41"/>
      <c r="AC67" s="41"/>
      <c r="AD67" s="41"/>
      <c r="AE67" s="41">
        <f t="shared" si="127"/>
        <v>0</v>
      </c>
      <c r="AF67" s="41"/>
      <c r="AG67" s="41">
        <f t="shared" si="137"/>
        <v>0</v>
      </c>
      <c r="AH67" s="41"/>
      <c r="AI67" s="41"/>
      <c r="AJ67" s="41"/>
      <c r="AK67" s="41"/>
      <c r="AL67" s="41"/>
      <c r="AM67" s="41">
        <f t="shared" si="147"/>
        <v>1387</v>
      </c>
      <c r="AN67" s="41">
        <v>1058</v>
      </c>
      <c r="AO67" s="41">
        <f t="shared" si="151"/>
        <v>329</v>
      </c>
      <c r="AP67" s="41">
        <v>64</v>
      </c>
      <c r="AQ67" s="41">
        <v>265</v>
      </c>
      <c r="AR67" s="41"/>
      <c r="AS67" s="41"/>
      <c r="AT67" s="41"/>
      <c r="AU67" s="41">
        <f t="shared" si="152"/>
        <v>0</v>
      </c>
      <c r="AV67" s="41"/>
      <c r="AW67" s="41"/>
      <c r="AX67" s="41"/>
      <c r="AY67" s="41"/>
      <c r="AZ67" s="41"/>
      <c r="BA67" s="41"/>
      <c r="BB67" s="41"/>
      <c r="BC67" s="41">
        <f t="shared" si="138"/>
        <v>2778</v>
      </c>
      <c r="BD67" s="41">
        <f t="shared" si="139"/>
        <v>2111</v>
      </c>
      <c r="BE67" s="41">
        <f t="shared" si="140"/>
        <v>667</v>
      </c>
      <c r="BF67" s="41">
        <f t="shared" si="141"/>
        <v>130</v>
      </c>
      <c r="BG67" s="41">
        <f t="shared" si="142"/>
        <v>537</v>
      </c>
      <c r="BH67" s="41">
        <f t="shared" si="143"/>
        <v>0</v>
      </c>
      <c r="BI67" s="41">
        <f t="shared" si="144"/>
        <v>0</v>
      </c>
      <c r="BJ67" s="41">
        <f t="shared" si="145"/>
        <v>0</v>
      </c>
      <c r="BK67" s="41">
        <f t="shared" si="148"/>
        <v>2167</v>
      </c>
      <c r="BL67" s="41">
        <v>1580</v>
      </c>
      <c r="BM67" s="41">
        <f t="shared" si="153"/>
        <v>587</v>
      </c>
      <c r="BN67" s="41">
        <v>148</v>
      </c>
      <c r="BO67" s="41">
        <v>439</v>
      </c>
      <c r="BP67" s="41"/>
      <c r="BQ67" s="41"/>
      <c r="BR67" s="41"/>
      <c r="BS67" s="50"/>
      <c r="BT67" s="67"/>
      <c r="BU67" s="83"/>
      <c r="BV67" s="84">
        <f t="shared" si="154"/>
        <v>338</v>
      </c>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FX67" s="85">
        <f t="shared" si="101"/>
        <v>1391</v>
      </c>
      <c r="FY67" s="85">
        <f t="shared" si="128"/>
        <v>1053</v>
      </c>
      <c r="FZ67" s="85">
        <f t="shared" si="102"/>
        <v>338</v>
      </c>
      <c r="GA67" s="86">
        <f t="shared" si="103"/>
        <v>4945</v>
      </c>
      <c r="GB67" s="86">
        <f t="shared" si="104"/>
        <v>3691</v>
      </c>
      <c r="GC67" s="86">
        <f t="shared" si="105"/>
        <v>1254</v>
      </c>
    </row>
    <row r="68" spans="1:185" s="13" customFormat="1" ht="24.95" hidden="1" customHeight="1" outlineLevel="1">
      <c r="A68" s="48" t="s">
        <v>414</v>
      </c>
      <c r="B68" s="49" t="s">
        <v>2909</v>
      </c>
      <c r="C68" s="50"/>
      <c r="D68" s="41">
        <f t="shared" si="129"/>
        <v>4374</v>
      </c>
      <c r="E68" s="41">
        <f t="shared" si="130"/>
        <v>3258</v>
      </c>
      <c r="F68" s="41">
        <f t="shared" si="131"/>
        <v>1116</v>
      </c>
      <c r="G68" s="41">
        <f t="shared" si="132"/>
        <v>251</v>
      </c>
      <c r="H68" s="41">
        <f t="shared" si="133"/>
        <v>865</v>
      </c>
      <c r="I68" s="41">
        <f t="shared" si="134"/>
        <v>0</v>
      </c>
      <c r="J68" s="41">
        <f t="shared" si="135"/>
        <v>0</v>
      </c>
      <c r="K68" s="41">
        <f t="shared" si="136"/>
        <v>0</v>
      </c>
      <c r="L68" s="58">
        <f t="shared" si="11"/>
        <v>820</v>
      </c>
      <c r="M68" s="58">
        <f t="shared" si="12"/>
        <v>620</v>
      </c>
      <c r="N68" s="58">
        <f t="shared" si="13"/>
        <v>200</v>
      </c>
      <c r="O68" s="41">
        <f t="shared" si="109"/>
        <v>820</v>
      </c>
      <c r="P68" s="41">
        <f t="shared" si="110"/>
        <v>620</v>
      </c>
      <c r="Q68" s="41">
        <f t="shared" si="111"/>
        <v>200</v>
      </c>
      <c r="R68" s="41">
        <f t="shared" si="112"/>
        <v>39</v>
      </c>
      <c r="S68" s="41">
        <f t="shared" si="113"/>
        <v>161</v>
      </c>
      <c r="T68" s="41">
        <f t="shared" si="114"/>
        <v>0</v>
      </c>
      <c r="U68" s="41">
        <f t="shared" si="115"/>
        <v>0</v>
      </c>
      <c r="V68" s="41">
        <f t="shared" si="116"/>
        <v>0</v>
      </c>
      <c r="W68" s="41">
        <f t="shared" si="146"/>
        <v>820</v>
      </c>
      <c r="X68" s="41">
        <v>620</v>
      </c>
      <c r="Y68" s="41">
        <f t="shared" si="150"/>
        <v>200</v>
      </c>
      <c r="Z68" s="41">
        <v>39</v>
      </c>
      <c r="AA68" s="41">
        <v>161</v>
      </c>
      <c r="AB68" s="41"/>
      <c r="AC68" s="41"/>
      <c r="AD68" s="41"/>
      <c r="AE68" s="41">
        <f t="shared" si="127"/>
        <v>0</v>
      </c>
      <c r="AF68" s="41"/>
      <c r="AG68" s="41">
        <f t="shared" si="137"/>
        <v>0</v>
      </c>
      <c r="AH68" s="41"/>
      <c r="AI68" s="41"/>
      <c r="AJ68" s="41"/>
      <c r="AK68" s="41"/>
      <c r="AL68" s="41"/>
      <c r="AM68" s="41">
        <f t="shared" si="147"/>
        <v>1387</v>
      </c>
      <c r="AN68" s="41">
        <v>1058</v>
      </c>
      <c r="AO68" s="41">
        <f t="shared" si="151"/>
        <v>329</v>
      </c>
      <c r="AP68" s="41">
        <v>64</v>
      </c>
      <c r="AQ68" s="41">
        <v>265</v>
      </c>
      <c r="AR68" s="41"/>
      <c r="AS68" s="41"/>
      <c r="AT68" s="41"/>
      <c r="AU68" s="41">
        <f t="shared" si="152"/>
        <v>0</v>
      </c>
      <c r="AV68" s="41"/>
      <c r="AW68" s="41"/>
      <c r="AX68" s="41"/>
      <c r="AY68" s="41"/>
      <c r="AZ68" s="41"/>
      <c r="BA68" s="41"/>
      <c r="BB68" s="41"/>
      <c r="BC68" s="41">
        <f t="shared" si="138"/>
        <v>2207</v>
      </c>
      <c r="BD68" s="41">
        <f t="shared" si="139"/>
        <v>1678</v>
      </c>
      <c r="BE68" s="41">
        <f t="shared" si="140"/>
        <v>529</v>
      </c>
      <c r="BF68" s="41">
        <f t="shared" si="141"/>
        <v>103</v>
      </c>
      <c r="BG68" s="41">
        <f t="shared" si="142"/>
        <v>426</v>
      </c>
      <c r="BH68" s="41">
        <f t="shared" si="143"/>
        <v>0</v>
      </c>
      <c r="BI68" s="41">
        <f t="shared" si="144"/>
        <v>0</v>
      </c>
      <c r="BJ68" s="41">
        <f t="shared" si="145"/>
        <v>0</v>
      </c>
      <c r="BK68" s="41">
        <f t="shared" si="148"/>
        <v>2167</v>
      </c>
      <c r="BL68" s="41">
        <v>1580</v>
      </c>
      <c r="BM68" s="41">
        <f t="shared" si="153"/>
        <v>587</v>
      </c>
      <c r="BN68" s="41">
        <v>148</v>
      </c>
      <c r="BO68" s="41">
        <v>439</v>
      </c>
      <c r="BP68" s="41"/>
      <c r="BQ68" s="41"/>
      <c r="BR68" s="41"/>
      <c r="BS68" s="50"/>
      <c r="BT68" s="67"/>
      <c r="BU68" s="83"/>
      <c r="BV68" s="84">
        <f t="shared" si="154"/>
        <v>200</v>
      </c>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FX68" s="85">
        <f t="shared" si="101"/>
        <v>820</v>
      </c>
      <c r="FY68" s="85">
        <f t="shared" si="128"/>
        <v>620</v>
      </c>
      <c r="FZ68" s="85">
        <f t="shared" si="102"/>
        <v>200</v>
      </c>
      <c r="GA68" s="86">
        <f t="shared" si="103"/>
        <v>4374</v>
      </c>
      <c r="GB68" s="86">
        <f t="shared" si="104"/>
        <v>3258</v>
      </c>
      <c r="GC68" s="86">
        <f t="shared" si="105"/>
        <v>1116</v>
      </c>
    </row>
    <row r="69" spans="1:185" s="13" customFormat="1" ht="24.95" hidden="1" customHeight="1" outlineLevel="1">
      <c r="A69" s="48" t="s">
        <v>414</v>
      </c>
      <c r="B69" s="49" t="s">
        <v>2910</v>
      </c>
      <c r="C69" s="50"/>
      <c r="D69" s="41">
        <f t="shared" si="129"/>
        <v>4863</v>
      </c>
      <c r="E69" s="41">
        <f t="shared" si="130"/>
        <v>3629</v>
      </c>
      <c r="F69" s="41">
        <f t="shared" si="131"/>
        <v>1234</v>
      </c>
      <c r="G69" s="41">
        <f t="shared" si="132"/>
        <v>274</v>
      </c>
      <c r="H69" s="41">
        <f t="shared" si="133"/>
        <v>960</v>
      </c>
      <c r="I69" s="41">
        <f t="shared" si="134"/>
        <v>0</v>
      </c>
      <c r="J69" s="41">
        <f t="shared" si="135"/>
        <v>0</v>
      </c>
      <c r="K69" s="41">
        <f t="shared" si="136"/>
        <v>0</v>
      </c>
      <c r="L69" s="58">
        <f t="shared" si="11"/>
        <v>1309</v>
      </c>
      <c r="M69" s="58">
        <f t="shared" si="12"/>
        <v>991</v>
      </c>
      <c r="N69" s="58">
        <f t="shared" si="13"/>
        <v>318</v>
      </c>
      <c r="O69" s="41">
        <f t="shared" si="109"/>
        <v>1309</v>
      </c>
      <c r="P69" s="41">
        <f t="shared" si="110"/>
        <v>991</v>
      </c>
      <c r="Q69" s="41">
        <f t="shared" si="111"/>
        <v>318</v>
      </c>
      <c r="R69" s="41">
        <f t="shared" si="112"/>
        <v>62</v>
      </c>
      <c r="S69" s="41">
        <f t="shared" si="113"/>
        <v>256</v>
      </c>
      <c r="T69" s="41">
        <f t="shared" si="114"/>
        <v>0</v>
      </c>
      <c r="U69" s="41">
        <f t="shared" si="115"/>
        <v>0</v>
      </c>
      <c r="V69" s="41">
        <f t="shared" si="116"/>
        <v>0</v>
      </c>
      <c r="W69" s="41">
        <f t="shared" si="146"/>
        <v>1309</v>
      </c>
      <c r="X69" s="41">
        <v>991</v>
      </c>
      <c r="Y69" s="41">
        <f t="shared" si="150"/>
        <v>318</v>
      </c>
      <c r="Z69" s="41">
        <v>62</v>
      </c>
      <c r="AA69" s="41">
        <v>256</v>
      </c>
      <c r="AB69" s="41"/>
      <c r="AC69" s="41"/>
      <c r="AD69" s="41"/>
      <c r="AE69" s="41">
        <f t="shared" si="127"/>
        <v>0</v>
      </c>
      <c r="AF69" s="41"/>
      <c r="AG69" s="41">
        <f t="shared" si="137"/>
        <v>0</v>
      </c>
      <c r="AH69" s="41"/>
      <c r="AI69" s="41"/>
      <c r="AJ69" s="41"/>
      <c r="AK69" s="41"/>
      <c r="AL69" s="41"/>
      <c r="AM69" s="41">
        <f t="shared" si="147"/>
        <v>1387</v>
      </c>
      <c r="AN69" s="41">
        <v>1058</v>
      </c>
      <c r="AO69" s="41">
        <f t="shared" si="151"/>
        <v>329</v>
      </c>
      <c r="AP69" s="41">
        <v>64</v>
      </c>
      <c r="AQ69" s="41">
        <v>265</v>
      </c>
      <c r="AR69" s="41"/>
      <c r="AS69" s="41"/>
      <c r="AT69" s="41"/>
      <c r="AU69" s="41">
        <f t="shared" si="152"/>
        <v>0</v>
      </c>
      <c r="AV69" s="41"/>
      <c r="AW69" s="41"/>
      <c r="AX69" s="41"/>
      <c r="AY69" s="41"/>
      <c r="AZ69" s="41"/>
      <c r="BA69" s="41"/>
      <c r="BB69" s="41"/>
      <c r="BC69" s="41">
        <f t="shared" si="138"/>
        <v>2696</v>
      </c>
      <c r="BD69" s="41">
        <f t="shared" si="139"/>
        <v>2049</v>
      </c>
      <c r="BE69" s="41">
        <f t="shared" si="140"/>
        <v>647</v>
      </c>
      <c r="BF69" s="41">
        <f t="shared" si="141"/>
        <v>126</v>
      </c>
      <c r="BG69" s="41">
        <f t="shared" si="142"/>
        <v>521</v>
      </c>
      <c r="BH69" s="41">
        <f t="shared" si="143"/>
        <v>0</v>
      </c>
      <c r="BI69" s="41">
        <f t="shared" si="144"/>
        <v>0</v>
      </c>
      <c r="BJ69" s="41">
        <f t="shared" si="145"/>
        <v>0</v>
      </c>
      <c r="BK69" s="41">
        <f t="shared" si="148"/>
        <v>2167</v>
      </c>
      <c r="BL69" s="41">
        <v>1580</v>
      </c>
      <c r="BM69" s="41">
        <f t="shared" si="153"/>
        <v>587</v>
      </c>
      <c r="BN69" s="41">
        <v>148</v>
      </c>
      <c r="BO69" s="41">
        <v>439</v>
      </c>
      <c r="BP69" s="41"/>
      <c r="BQ69" s="41"/>
      <c r="BR69" s="41"/>
      <c r="BS69" s="50"/>
      <c r="BT69" s="67"/>
      <c r="BU69" s="83"/>
      <c r="BV69" s="84">
        <f t="shared" si="154"/>
        <v>318</v>
      </c>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FX69" s="85">
        <f t="shared" si="101"/>
        <v>1309</v>
      </c>
      <c r="FY69" s="85">
        <f t="shared" si="128"/>
        <v>991</v>
      </c>
      <c r="FZ69" s="85">
        <f t="shared" si="102"/>
        <v>318</v>
      </c>
      <c r="GA69" s="86">
        <f t="shared" si="103"/>
        <v>4863</v>
      </c>
      <c r="GB69" s="86">
        <f t="shared" si="104"/>
        <v>3629</v>
      </c>
      <c r="GC69" s="86">
        <f t="shared" si="105"/>
        <v>1234</v>
      </c>
    </row>
    <row r="70" spans="1:185" s="13" customFormat="1" ht="24.95" hidden="1" customHeight="1" outlineLevel="1">
      <c r="A70" s="48" t="s">
        <v>414</v>
      </c>
      <c r="B70" s="49" t="s">
        <v>2911</v>
      </c>
      <c r="C70" s="50"/>
      <c r="D70" s="41">
        <f t="shared" si="129"/>
        <v>4374</v>
      </c>
      <c r="E70" s="41">
        <f t="shared" si="130"/>
        <v>3258</v>
      </c>
      <c r="F70" s="41">
        <f t="shared" si="131"/>
        <v>1116</v>
      </c>
      <c r="G70" s="41">
        <f t="shared" si="132"/>
        <v>251</v>
      </c>
      <c r="H70" s="41">
        <f t="shared" si="133"/>
        <v>865</v>
      </c>
      <c r="I70" s="41">
        <f t="shared" si="134"/>
        <v>0</v>
      </c>
      <c r="J70" s="41">
        <f t="shared" si="135"/>
        <v>0</v>
      </c>
      <c r="K70" s="41">
        <f t="shared" si="136"/>
        <v>0</v>
      </c>
      <c r="L70" s="58">
        <f t="shared" si="11"/>
        <v>820</v>
      </c>
      <c r="M70" s="58">
        <f t="shared" si="12"/>
        <v>620</v>
      </c>
      <c r="N70" s="58">
        <f t="shared" si="13"/>
        <v>200</v>
      </c>
      <c r="O70" s="41">
        <f t="shared" si="109"/>
        <v>820</v>
      </c>
      <c r="P70" s="41">
        <f t="shared" si="110"/>
        <v>620</v>
      </c>
      <c r="Q70" s="41">
        <f t="shared" si="111"/>
        <v>200</v>
      </c>
      <c r="R70" s="41">
        <f t="shared" si="112"/>
        <v>39</v>
      </c>
      <c r="S70" s="41">
        <f t="shared" si="113"/>
        <v>161</v>
      </c>
      <c r="T70" s="41">
        <f t="shared" si="114"/>
        <v>0</v>
      </c>
      <c r="U70" s="41">
        <f t="shared" si="115"/>
        <v>0</v>
      </c>
      <c r="V70" s="41">
        <f t="shared" si="116"/>
        <v>0</v>
      </c>
      <c r="W70" s="41">
        <f t="shared" si="146"/>
        <v>820</v>
      </c>
      <c r="X70" s="41">
        <v>620</v>
      </c>
      <c r="Y70" s="41">
        <f t="shared" si="150"/>
        <v>200</v>
      </c>
      <c r="Z70" s="41">
        <v>39</v>
      </c>
      <c r="AA70" s="41">
        <v>161</v>
      </c>
      <c r="AB70" s="41"/>
      <c r="AC70" s="41"/>
      <c r="AD70" s="41"/>
      <c r="AE70" s="41">
        <f t="shared" si="127"/>
        <v>0</v>
      </c>
      <c r="AF70" s="41"/>
      <c r="AG70" s="41">
        <f t="shared" si="137"/>
        <v>0</v>
      </c>
      <c r="AH70" s="41"/>
      <c r="AI70" s="41"/>
      <c r="AJ70" s="41"/>
      <c r="AK70" s="41"/>
      <c r="AL70" s="41"/>
      <c r="AM70" s="41">
        <f t="shared" si="147"/>
        <v>1387</v>
      </c>
      <c r="AN70" s="41">
        <v>1058</v>
      </c>
      <c r="AO70" s="41">
        <f t="shared" si="151"/>
        <v>329</v>
      </c>
      <c r="AP70" s="41">
        <v>64</v>
      </c>
      <c r="AQ70" s="41">
        <v>265</v>
      </c>
      <c r="AR70" s="41"/>
      <c r="AS70" s="41"/>
      <c r="AT70" s="41"/>
      <c r="AU70" s="41">
        <f t="shared" si="152"/>
        <v>0</v>
      </c>
      <c r="AV70" s="41"/>
      <c r="AW70" s="41"/>
      <c r="AX70" s="41"/>
      <c r="AY70" s="41"/>
      <c r="AZ70" s="41"/>
      <c r="BA70" s="41"/>
      <c r="BB70" s="41"/>
      <c r="BC70" s="41">
        <f t="shared" si="138"/>
        <v>2207</v>
      </c>
      <c r="BD70" s="41">
        <f t="shared" si="139"/>
        <v>1678</v>
      </c>
      <c r="BE70" s="41">
        <f t="shared" si="140"/>
        <v>529</v>
      </c>
      <c r="BF70" s="41">
        <f t="shared" si="141"/>
        <v>103</v>
      </c>
      <c r="BG70" s="41">
        <f t="shared" si="142"/>
        <v>426</v>
      </c>
      <c r="BH70" s="41">
        <f t="shared" si="143"/>
        <v>0</v>
      </c>
      <c r="BI70" s="41">
        <f t="shared" si="144"/>
        <v>0</v>
      </c>
      <c r="BJ70" s="41">
        <f t="shared" si="145"/>
        <v>0</v>
      </c>
      <c r="BK70" s="41">
        <f t="shared" si="148"/>
        <v>2167</v>
      </c>
      <c r="BL70" s="41">
        <v>1580</v>
      </c>
      <c r="BM70" s="41">
        <f t="shared" si="153"/>
        <v>587</v>
      </c>
      <c r="BN70" s="41">
        <v>148</v>
      </c>
      <c r="BO70" s="41">
        <v>439</v>
      </c>
      <c r="BP70" s="41"/>
      <c r="BQ70" s="41"/>
      <c r="BR70" s="41"/>
      <c r="BS70" s="50"/>
      <c r="BT70" s="67"/>
      <c r="BU70" s="83"/>
      <c r="BV70" s="84">
        <f t="shared" si="154"/>
        <v>200</v>
      </c>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FX70" s="85">
        <f t="shared" si="101"/>
        <v>820</v>
      </c>
      <c r="FY70" s="85">
        <f t="shared" si="128"/>
        <v>620</v>
      </c>
      <c r="FZ70" s="85">
        <f t="shared" si="102"/>
        <v>200</v>
      </c>
      <c r="GA70" s="86">
        <f t="shared" si="103"/>
        <v>4374</v>
      </c>
      <c r="GB70" s="86">
        <f t="shared" si="104"/>
        <v>3258</v>
      </c>
      <c r="GC70" s="86">
        <f t="shared" si="105"/>
        <v>1116</v>
      </c>
    </row>
    <row r="71" spans="1:185" s="13" customFormat="1" ht="24.95" hidden="1" customHeight="1" outlineLevel="1">
      <c r="A71" s="48" t="s">
        <v>414</v>
      </c>
      <c r="B71" s="49" t="s">
        <v>2912</v>
      </c>
      <c r="C71" s="50"/>
      <c r="D71" s="41">
        <f t="shared" si="129"/>
        <v>4783</v>
      </c>
      <c r="E71" s="41">
        <f t="shared" si="130"/>
        <v>3567</v>
      </c>
      <c r="F71" s="41">
        <f t="shared" si="131"/>
        <v>1216</v>
      </c>
      <c r="G71" s="41">
        <f t="shared" si="132"/>
        <v>271</v>
      </c>
      <c r="H71" s="41">
        <f t="shared" si="133"/>
        <v>945</v>
      </c>
      <c r="I71" s="41">
        <f t="shared" si="134"/>
        <v>0</v>
      </c>
      <c r="J71" s="41">
        <f t="shared" si="135"/>
        <v>0</v>
      </c>
      <c r="K71" s="41">
        <f t="shared" si="136"/>
        <v>0</v>
      </c>
      <c r="L71" s="58">
        <f t="shared" si="11"/>
        <v>1229</v>
      </c>
      <c r="M71" s="58">
        <f t="shared" si="12"/>
        <v>929</v>
      </c>
      <c r="N71" s="58">
        <f t="shared" si="13"/>
        <v>300</v>
      </c>
      <c r="O71" s="41">
        <f t="shared" si="109"/>
        <v>1229</v>
      </c>
      <c r="P71" s="41">
        <f t="shared" si="110"/>
        <v>929</v>
      </c>
      <c r="Q71" s="41">
        <f t="shared" si="111"/>
        <v>300</v>
      </c>
      <c r="R71" s="41">
        <f t="shared" si="112"/>
        <v>59</v>
      </c>
      <c r="S71" s="41">
        <f t="shared" si="113"/>
        <v>241</v>
      </c>
      <c r="T71" s="41">
        <f t="shared" si="114"/>
        <v>0</v>
      </c>
      <c r="U71" s="41">
        <f t="shared" si="115"/>
        <v>0</v>
      </c>
      <c r="V71" s="41">
        <f t="shared" si="116"/>
        <v>0</v>
      </c>
      <c r="W71" s="41">
        <f t="shared" si="146"/>
        <v>1229</v>
      </c>
      <c r="X71" s="41">
        <v>929</v>
      </c>
      <c r="Y71" s="41">
        <f t="shared" si="150"/>
        <v>300</v>
      </c>
      <c r="Z71" s="41">
        <v>59</v>
      </c>
      <c r="AA71" s="41">
        <v>241</v>
      </c>
      <c r="AB71" s="41"/>
      <c r="AC71" s="41"/>
      <c r="AD71" s="41"/>
      <c r="AE71" s="41">
        <f t="shared" si="127"/>
        <v>0</v>
      </c>
      <c r="AF71" s="41"/>
      <c r="AG71" s="41">
        <f t="shared" si="137"/>
        <v>0</v>
      </c>
      <c r="AH71" s="41"/>
      <c r="AI71" s="41"/>
      <c r="AJ71" s="41"/>
      <c r="AK71" s="41"/>
      <c r="AL71" s="41"/>
      <c r="AM71" s="41">
        <f t="shared" si="147"/>
        <v>1387</v>
      </c>
      <c r="AN71" s="41">
        <v>1058</v>
      </c>
      <c r="AO71" s="41">
        <f t="shared" si="151"/>
        <v>329</v>
      </c>
      <c r="AP71" s="41">
        <v>64</v>
      </c>
      <c r="AQ71" s="41">
        <v>265</v>
      </c>
      <c r="AR71" s="41"/>
      <c r="AS71" s="41"/>
      <c r="AT71" s="41"/>
      <c r="AU71" s="41">
        <f t="shared" si="152"/>
        <v>0</v>
      </c>
      <c r="AV71" s="41"/>
      <c r="AW71" s="41"/>
      <c r="AX71" s="41"/>
      <c r="AY71" s="41"/>
      <c r="AZ71" s="41"/>
      <c r="BA71" s="41"/>
      <c r="BB71" s="41"/>
      <c r="BC71" s="41">
        <f t="shared" si="138"/>
        <v>2616</v>
      </c>
      <c r="BD71" s="41">
        <f t="shared" si="139"/>
        <v>1987</v>
      </c>
      <c r="BE71" s="41">
        <f t="shared" si="140"/>
        <v>629</v>
      </c>
      <c r="BF71" s="41">
        <f t="shared" si="141"/>
        <v>123</v>
      </c>
      <c r="BG71" s="41">
        <f t="shared" si="142"/>
        <v>506</v>
      </c>
      <c r="BH71" s="41">
        <f t="shared" si="143"/>
        <v>0</v>
      </c>
      <c r="BI71" s="41">
        <f t="shared" si="144"/>
        <v>0</v>
      </c>
      <c r="BJ71" s="41">
        <f t="shared" si="145"/>
        <v>0</v>
      </c>
      <c r="BK71" s="41">
        <f t="shared" si="148"/>
        <v>2167</v>
      </c>
      <c r="BL71" s="41">
        <v>1580</v>
      </c>
      <c r="BM71" s="41">
        <f t="shared" si="153"/>
        <v>587</v>
      </c>
      <c r="BN71" s="41">
        <v>148</v>
      </c>
      <c r="BO71" s="41">
        <v>439</v>
      </c>
      <c r="BP71" s="41"/>
      <c r="BQ71" s="41"/>
      <c r="BR71" s="41"/>
      <c r="BS71" s="50"/>
      <c r="BT71" s="67"/>
      <c r="BU71" s="83"/>
      <c r="BV71" s="84">
        <f t="shared" si="154"/>
        <v>300</v>
      </c>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FX71" s="85">
        <f t="shared" si="101"/>
        <v>1229</v>
      </c>
      <c r="FY71" s="85">
        <f t="shared" si="128"/>
        <v>929</v>
      </c>
      <c r="FZ71" s="85">
        <f t="shared" si="102"/>
        <v>300</v>
      </c>
      <c r="GA71" s="86">
        <f t="shared" si="103"/>
        <v>4783</v>
      </c>
      <c r="GB71" s="86">
        <f t="shared" si="104"/>
        <v>3567</v>
      </c>
      <c r="GC71" s="86">
        <f t="shared" si="105"/>
        <v>1216</v>
      </c>
    </row>
    <row r="72" spans="1:185" s="13" customFormat="1" ht="24.95" hidden="1" customHeight="1" outlineLevel="1">
      <c r="A72" s="48" t="s">
        <v>414</v>
      </c>
      <c r="B72" s="49" t="s">
        <v>2913</v>
      </c>
      <c r="C72" s="50"/>
      <c r="D72" s="41">
        <f t="shared" si="129"/>
        <v>5024</v>
      </c>
      <c r="E72" s="41">
        <f t="shared" si="130"/>
        <v>3751</v>
      </c>
      <c r="F72" s="41">
        <f t="shared" si="131"/>
        <v>1273</v>
      </c>
      <c r="G72" s="41">
        <f t="shared" si="132"/>
        <v>281</v>
      </c>
      <c r="H72" s="41">
        <f t="shared" si="133"/>
        <v>992</v>
      </c>
      <c r="I72" s="41">
        <f t="shared" si="134"/>
        <v>0</v>
      </c>
      <c r="J72" s="41">
        <f t="shared" si="135"/>
        <v>0</v>
      </c>
      <c r="K72" s="41">
        <f t="shared" si="136"/>
        <v>0</v>
      </c>
      <c r="L72" s="58">
        <f t="shared" si="11"/>
        <v>1472</v>
      </c>
      <c r="M72" s="58">
        <f t="shared" si="12"/>
        <v>1115</v>
      </c>
      <c r="N72" s="58">
        <f t="shared" si="13"/>
        <v>357</v>
      </c>
      <c r="O72" s="41">
        <f t="shared" si="109"/>
        <v>1472</v>
      </c>
      <c r="P72" s="41">
        <f t="shared" si="110"/>
        <v>1115</v>
      </c>
      <c r="Q72" s="41">
        <f t="shared" si="111"/>
        <v>357</v>
      </c>
      <c r="R72" s="41">
        <f t="shared" si="112"/>
        <v>69</v>
      </c>
      <c r="S72" s="41">
        <f t="shared" si="113"/>
        <v>288</v>
      </c>
      <c r="T72" s="41">
        <f t="shared" si="114"/>
        <v>0</v>
      </c>
      <c r="U72" s="41">
        <f t="shared" si="115"/>
        <v>0</v>
      </c>
      <c r="V72" s="41">
        <f t="shared" si="116"/>
        <v>0</v>
      </c>
      <c r="W72" s="41">
        <f t="shared" si="146"/>
        <v>1472</v>
      </c>
      <c r="X72" s="41">
        <v>1115</v>
      </c>
      <c r="Y72" s="41">
        <f t="shared" si="150"/>
        <v>357</v>
      </c>
      <c r="Z72" s="41">
        <v>69</v>
      </c>
      <c r="AA72" s="41">
        <v>288</v>
      </c>
      <c r="AB72" s="41"/>
      <c r="AC72" s="41"/>
      <c r="AD72" s="41"/>
      <c r="AE72" s="41">
        <f t="shared" si="127"/>
        <v>0</v>
      </c>
      <c r="AF72" s="41"/>
      <c r="AG72" s="41">
        <f t="shared" si="137"/>
        <v>0</v>
      </c>
      <c r="AH72" s="41"/>
      <c r="AI72" s="41"/>
      <c r="AJ72" s="41"/>
      <c r="AK72" s="41"/>
      <c r="AL72" s="41"/>
      <c r="AM72" s="41">
        <f t="shared" si="147"/>
        <v>1387</v>
      </c>
      <c r="AN72" s="41">
        <v>1058</v>
      </c>
      <c r="AO72" s="41">
        <f t="shared" si="151"/>
        <v>329</v>
      </c>
      <c r="AP72" s="41">
        <v>64</v>
      </c>
      <c r="AQ72" s="41">
        <v>265</v>
      </c>
      <c r="AR72" s="41"/>
      <c r="AS72" s="41"/>
      <c r="AT72" s="41"/>
      <c r="AU72" s="41">
        <f t="shared" si="152"/>
        <v>0</v>
      </c>
      <c r="AV72" s="41"/>
      <c r="AW72" s="41"/>
      <c r="AX72" s="41"/>
      <c r="AY72" s="41"/>
      <c r="AZ72" s="41"/>
      <c r="BA72" s="41"/>
      <c r="BB72" s="41"/>
      <c r="BC72" s="41">
        <f t="shared" si="138"/>
        <v>2859</v>
      </c>
      <c r="BD72" s="41">
        <f t="shared" si="139"/>
        <v>2173</v>
      </c>
      <c r="BE72" s="41">
        <f t="shared" si="140"/>
        <v>686</v>
      </c>
      <c r="BF72" s="41">
        <f t="shared" si="141"/>
        <v>133</v>
      </c>
      <c r="BG72" s="41">
        <f t="shared" si="142"/>
        <v>553</v>
      </c>
      <c r="BH72" s="41">
        <f t="shared" si="143"/>
        <v>0</v>
      </c>
      <c r="BI72" s="41">
        <f t="shared" si="144"/>
        <v>0</v>
      </c>
      <c r="BJ72" s="41">
        <f t="shared" si="145"/>
        <v>0</v>
      </c>
      <c r="BK72" s="41">
        <f t="shared" si="148"/>
        <v>2165</v>
      </c>
      <c r="BL72" s="41">
        <v>1578</v>
      </c>
      <c r="BM72" s="41">
        <f t="shared" si="153"/>
        <v>587</v>
      </c>
      <c r="BN72" s="41">
        <v>148</v>
      </c>
      <c r="BO72" s="41">
        <v>439</v>
      </c>
      <c r="BP72" s="41"/>
      <c r="BQ72" s="41"/>
      <c r="BR72" s="41"/>
      <c r="BS72" s="50"/>
      <c r="BT72" s="67"/>
      <c r="BU72" s="83"/>
      <c r="BV72" s="84">
        <f t="shared" si="154"/>
        <v>357</v>
      </c>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FX72" s="85">
        <f t="shared" si="101"/>
        <v>1472</v>
      </c>
      <c r="FY72" s="85">
        <f t="shared" si="128"/>
        <v>1115</v>
      </c>
      <c r="FZ72" s="85">
        <f t="shared" si="102"/>
        <v>357</v>
      </c>
      <c r="GA72" s="86">
        <f t="shared" si="103"/>
        <v>5024</v>
      </c>
      <c r="GB72" s="86">
        <f t="shared" si="104"/>
        <v>3751</v>
      </c>
      <c r="GC72" s="86">
        <f t="shared" si="105"/>
        <v>1273</v>
      </c>
    </row>
    <row r="73" spans="1:185" s="13" customFormat="1" ht="24.95" customHeight="1" collapsed="1">
      <c r="A73" s="643" t="s">
        <v>222</v>
      </c>
      <c r="B73" s="49" t="s">
        <v>89</v>
      </c>
      <c r="C73" s="50">
        <v>4</v>
      </c>
      <c r="D73" s="41">
        <f t="shared" si="129"/>
        <v>24494</v>
      </c>
      <c r="E73" s="41">
        <f t="shared" si="130"/>
        <v>18616</v>
      </c>
      <c r="F73" s="41">
        <f t="shared" si="131"/>
        <v>5878</v>
      </c>
      <c r="G73" s="41">
        <f t="shared" si="132"/>
        <v>1305</v>
      </c>
      <c r="H73" s="41">
        <f t="shared" si="133"/>
        <v>4573</v>
      </c>
      <c r="I73" s="41">
        <f t="shared" si="134"/>
        <v>0</v>
      </c>
      <c r="J73" s="41">
        <f t="shared" si="135"/>
        <v>0</v>
      </c>
      <c r="K73" s="41">
        <f t="shared" si="136"/>
        <v>0</v>
      </c>
      <c r="L73" s="58">
        <f t="shared" si="11"/>
        <v>5269</v>
      </c>
      <c r="M73" s="58">
        <f t="shared" si="12"/>
        <v>4003</v>
      </c>
      <c r="N73" s="58">
        <f t="shared" si="13"/>
        <v>1266</v>
      </c>
      <c r="O73" s="41">
        <f t="shared" si="109"/>
        <v>5269</v>
      </c>
      <c r="P73" s="41">
        <f t="shared" si="110"/>
        <v>4003</v>
      </c>
      <c r="Q73" s="41">
        <f t="shared" si="111"/>
        <v>1266</v>
      </c>
      <c r="R73" s="41">
        <f t="shared" si="112"/>
        <v>253</v>
      </c>
      <c r="S73" s="41">
        <f t="shared" si="113"/>
        <v>1013</v>
      </c>
      <c r="T73" s="41">
        <f t="shared" si="114"/>
        <v>0</v>
      </c>
      <c r="U73" s="41">
        <f t="shared" si="115"/>
        <v>0</v>
      </c>
      <c r="V73" s="41">
        <f t="shared" si="116"/>
        <v>0</v>
      </c>
      <c r="W73" s="41">
        <f t="shared" si="146"/>
        <v>4504</v>
      </c>
      <c r="X73" s="41">
        <f>SUM(X74:X78)</f>
        <v>3406</v>
      </c>
      <c r="Y73" s="41">
        <f>SUM(Y74:Y78)</f>
        <v>1098</v>
      </c>
      <c r="Z73" s="41">
        <f>SUM(Z74:Z78)</f>
        <v>215</v>
      </c>
      <c r="AA73" s="41">
        <f>SUM(AA74:AA78)</f>
        <v>883</v>
      </c>
      <c r="AB73" s="41">
        <f>SUM(AB74:AB78)</f>
        <v>0</v>
      </c>
      <c r="AC73" s="41"/>
      <c r="AD73" s="41"/>
      <c r="AE73" s="41">
        <f t="shared" si="127"/>
        <v>765</v>
      </c>
      <c r="AF73" s="41">
        <v>597</v>
      </c>
      <c r="AG73" s="41">
        <f t="shared" si="137"/>
        <v>168</v>
      </c>
      <c r="AH73" s="41">
        <v>38</v>
      </c>
      <c r="AI73" s="41">
        <v>130</v>
      </c>
      <c r="AJ73" s="41">
        <f>SUM(AJ74:AJ78)</f>
        <v>0</v>
      </c>
      <c r="AK73" s="41"/>
      <c r="AL73" s="41"/>
      <c r="AM73" s="41">
        <f t="shared" si="147"/>
        <v>5548</v>
      </c>
      <c r="AN73" s="41">
        <f>SUM(AN74:AN78)</f>
        <v>4232</v>
      </c>
      <c r="AO73" s="41">
        <f>SUM(AO74:AO78)</f>
        <v>1316</v>
      </c>
      <c r="AP73" s="41">
        <f>SUM(AP74:AP78)</f>
        <v>256</v>
      </c>
      <c r="AQ73" s="41">
        <f>SUM(AQ74:AQ78)</f>
        <v>1060</v>
      </c>
      <c r="AR73" s="41">
        <f>SUM(AR74:AR78)</f>
        <v>0</v>
      </c>
      <c r="AS73" s="41"/>
      <c r="AT73" s="41"/>
      <c r="AU73" s="41">
        <v>5011</v>
      </c>
      <c r="AV73" s="41">
        <v>4063</v>
      </c>
      <c r="AW73" s="41">
        <v>948</v>
      </c>
      <c r="AX73" s="41">
        <v>204</v>
      </c>
      <c r="AY73" s="41">
        <v>744</v>
      </c>
      <c r="AZ73" s="41">
        <f>SUM(AZ74:AZ78)</f>
        <v>0</v>
      </c>
      <c r="BA73" s="41"/>
      <c r="BB73" s="41"/>
      <c r="BC73" s="41">
        <f t="shared" si="138"/>
        <v>15828</v>
      </c>
      <c r="BD73" s="41">
        <f t="shared" si="139"/>
        <v>12298</v>
      </c>
      <c r="BE73" s="41">
        <f t="shared" si="140"/>
        <v>3530</v>
      </c>
      <c r="BF73" s="41">
        <f t="shared" si="141"/>
        <v>713</v>
      </c>
      <c r="BG73" s="41">
        <f t="shared" si="142"/>
        <v>2817</v>
      </c>
      <c r="BH73" s="41">
        <f t="shared" si="143"/>
        <v>0</v>
      </c>
      <c r="BI73" s="41">
        <f t="shared" si="144"/>
        <v>0</v>
      </c>
      <c r="BJ73" s="41">
        <f t="shared" si="145"/>
        <v>0</v>
      </c>
      <c r="BK73" s="41">
        <f t="shared" si="148"/>
        <v>8666</v>
      </c>
      <c r="BL73" s="41">
        <f>SUM(BL74:BL78)</f>
        <v>6318</v>
      </c>
      <c r="BM73" s="41">
        <f>SUM(BM74:BM78)</f>
        <v>2348</v>
      </c>
      <c r="BN73" s="41">
        <f>SUM(BN74:BN78)</f>
        <v>592</v>
      </c>
      <c r="BO73" s="41">
        <f>SUM(BO74:BO78)</f>
        <v>1756</v>
      </c>
      <c r="BP73" s="41">
        <f>SUM(BP74:BP78)</f>
        <v>0</v>
      </c>
      <c r="BQ73" s="41"/>
      <c r="BR73" s="41"/>
      <c r="BS73" s="50"/>
      <c r="BT73" s="67"/>
      <c r="BU73" s="84">
        <f>X73+AF73+X114</f>
        <v>5309</v>
      </c>
      <c r="BV73" s="84">
        <f>Y73+AG73+Y114</f>
        <v>1676</v>
      </c>
      <c r="BW73" s="83"/>
      <c r="BX73" s="84">
        <f t="shared" ref="BX73:DD73" si="155">AN73+AN114</f>
        <v>5755</v>
      </c>
      <c r="BY73" s="84">
        <f t="shared" si="155"/>
        <v>1790</v>
      </c>
      <c r="BZ73" s="84">
        <f t="shared" si="155"/>
        <v>349</v>
      </c>
      <c r="CA73" s="84">
        <f t="shared" si="155"/>
        <v>1441</v>
      </c>
      <c r="CB73" s="84">
        <f t="shared" si="155"/>
        <v>0</v>
      </c>
      <c r="CC73" s="84">
        <f t="shared" si="155"/>
        <v>0</v>
      </c>
      <c r="CD73" s="84">
        <f t="shared" si="155"/>
        <v>0</v>
      </c>
      <c r="CE73" s="84">
        <f t="shared" si="155"/>
        <v>6815</v>
      </c>
      <c r="CF73" s="84">
        <f t="shared" si="155"/>
        <v>5525</v>
      </c>
      <c r="CG73" s="84">
        <f t="shared" si="155"/>
        <v>1290</v>
      </c>
      <c r="CH73" s="84">
        <f t="shared" si="155"/>
        <v>279</v>
      </c>
      <c r="CI73" s="84">
        <f t="shared" si="155"/>
        <v>1011</v>
      </c>
      <c r="CJ73" s="84">
        <f t="shared" si="155"/>
        <v>0</v>
      </c>
      <c r="CK73" s="84">
        <f t="shared" si="155"/>
        <v>0</v>
      </c>
      <c r="CL73" s="84">
        <f t="shared" si="155"/>
        <v>0</v>
      </c>
      <c r="CM73" s="84">
        <f t="shared" si="155"/>
        <v>21345</v>
      </c>
      <c r="CN73" s="84">
        <f t="shared" si="155"/>
        <v>16589</v>
      </c>
      <c r="CO73" s="84">
        <f t="shared" si="155"/>
        <v>4756</v>
      </c>
      <c r="CP73" s="84">
        <f t="shared" si="155"/>
        <v>964</v>
      </c>
      <c r="CQ73" s="84">
        <f t="shared" si="155"/>
        <v>3792</v>
      </c>
      <c r="CR73" s="84">
        <f t="shared" si="155"/>
        <v>0</v>
      </c>
      <c r="CS73" s="84">
        <f t="shared" si="155"/>
        <v>0</v>
      </c>
      <c r="CT73" s="84">
        <f t="shared" si="155"/>
        <v>0</v>
      </c>
      <c r="CU73" s="84">
        <f t="shared" si="155"/>
        <v>11791</v>
      </c>
      <c r="CV73" s="84">
        <f t="shared" si="155"/>
        <v>8594</v>
      </c>
      <c r="CW73" s="84">
        <f t="shared" si="155"/>
        <v>3197</v>
      </c>
      <c r="CX73" s="84">
        <f t="shared" si="155"/>
        <v>810</v>
      </c>
      <c r="CY73" s="84">
        <f t="shared" si="155"/>
        <v>2387</v>
      </c>
      <c r="CZ73" s="84">
        <f t="shared" si="155"/>
        <v>0</v>
      </c>
      <c r="DA73" s="84">
        <f t="shared" si="155"/>
        <v>0</v>
      </c>
      <c r="DB73" s="84">
        <f t="shared" si="155"/>
        <v>0</v>
      </c>
      <c r="DC73" s="84">
        <f t="shared" si="155"/>
        <v>0</v>
      </c>
      <c r="DD73" s="84">
        <f t="shared" si="155"/>
        <v>0</v>
      </c>
      <c r="FX73" s="85">
        <f t="shared" si="101"/>
        <v>5269</v>
      </c>
      <c r="FY73" s="85">
        <f t="shared" si="128"/>
        <v>4003</v>
      </c>
      <c r="FZ73" s="85">
        <f t="shared" si="102"/>
        <v>1266</v>
      </c>
      <c r="GA73" s="86">
        <f t="shared" si="103"/>
        <v>24494</v>
      </c>
      <c r="GB73" s="86">
        <f t="shared" si="104"/>
        <v>18616</v>
      </c>
      <c r="GC73" s="86">
        <f t="shared" si="105"/>
        <v>5878</v>
      </c>
    </row>
    <row r="74" spans="1:185" s="13" customFormat="1" ht="24.95" hidden="1" customHeight="1" outlineLevel="1">
      <c r="A74" s="48" t="s">
        <v>414</v>
      </c>
      <c r="B74" s="49" t="s">
        <v>2914</v>
      </c>
      <c r="C74" s="50"/>
      <c r="D74" s="41">
        <f t="shared" si="129"/>
        <v>4701</v>
      </c>
      <c r="E74" s="41">
        <f t="shared" si="130"/>
        <v>3505</v>
      </c>
      <c r="F74" s="41">
        <f t="shared" si="131"/>
        <v>1196</v>
      </c>
      <c r="G74" s="41">
        <f t="shared" si="132"/>
        <v>267</v>
      </c>
      <c r="H74" s="41">
        <f t="shared" si="133"/>
        <v>929</v>
      </c>
      <c r="I74" s="41">
        <f t="shared" si="134"/>
        <v>0</v>
      </c>
      <c r="J74" s="41">
        <f t="shared" si="135"/>
        <v>0</v>
      </c>
      <c r="K74" s="41">
        <f t="shared" si="136"/>
        <v>0</v>
      </c>
      <c r="L74" s="58">
        <f t="shared" si="11"/>
        <v>1147</v>
      </c>
      <c r="M74" s="58">
        <f t="shared" si="12"/>
        <v>867</v>
      </c>
      <c r="N74" s="58">
        <f t="shared" si="13"/>
        <v>280</v>
      </c>
      <c r="O74" s="41">
        <f t="shared" si="109"/>
        <v>1147</v>
      </c>
      <c r="P74" s="41">
        <f t="shared" si="110"/>
        <v>867</v>
      </c>
      <c r="Q74" s="41">
        <f t="shared" si="111"/>
        <v>280</v>
      </c>
      <c r="R74" s="41">
        <f t="shared" si="112"/>
        <v>55</v>
      </c>
      <c r="S74" s="41">
        <f t="shared" si="113"/>
        <v>225</v>
      </c>
      <c r="T74" s="41">
        <f t="shared" si="114"/>
        <v>0</v>
      </c>
      <c r="U74" s="41">
        <f t="shared" si="115"/>
        <v>0</v>
      </c>
      <c r="V74" s="41">
        <f t="shared" si="116"/>
        <v>0</v>
      </c>
      <c r="W74" s="41">
        <f t="shared" si="146"/>
        <v>1147</v>
      </c>
      <c r="X74" s="41">
        <v>867</v>
      </c>
      <c r="Y74" s="41">
        <f>SUM(Z74:AC74)</f>
        <v>280</v>
      </c>
      <c r="Z74" s="41">
        <v>55</v>
      </c>
      <c r="AA74" s="41">
        <v>225</v>
      </c>
      <c r="AB74" s="41"/>
      <c r="AC74" s="41"/>
      <c r="AD74" s="41"/>
      <c r="AE74" s="41">
        <f t="shared" si="127"/>
        <v>0</v>
      </c>
      <c r="AF74" s="41"/>
      <c r="AG74" s="41">
        <f t="shared" si="137"/>
        <v>0</v>
      </c>
      <c r="AH74" s="41"/>
      <c r="AI74" s="41"/>
      <c r="AJ74" s="41"/>
      <c r="AK74" s="41"/>
      <c r="AL74" s="41"/>
      <c r="AM74" s="41">
        <f t="shared" si="147"/>
        <v>1387</v>
      </c>
      <c r="AN74" s="41">
        <v>1058</v>
      </c>
      <c r="AO74" s="41">
        <f>SUM(AP74:AS74)</f>
        <v>329</v>
      </c>
      <c r="AP74" s="41">
        <v>64</v>
      </c>
      <c r="AQ74" s="41">
        <v>265</v>
      </c>
      <c r="AR74" s="41"/>
      <c r="AS74" s="41"/>
      <c r="AT74" s="41"/>
      <c r="AU74" s="41">
        <f>SUM(AV74:AW74)</f>
        <v>0</v>
      </c>
      <c r="AV74" s="41"/>
      <c r="AW74" s="41"/>
      <c r="AX74" s="41"/>
      <c r="AY74" s="41"/>
      <c r="AZ74" s="41"/>
      <c r="BA74" s="41"/>
      <c r="BB74" s="41"/>
      <c r="BC74" s="41">
        <f t="shared" si="138"/>
        <v>2534</v>
      </c>
      <c r="BD74" s="41">
        <f t="shared" si="139"/>
        <v>1925</v>
      </c>
      <c r="BE74" s="41">
        <f t="shared" si="140"/>
        <v>609</v>
      </c>
      <c r="BF74" s="41">
        <f t="shared" si="141"/>
        <v>119</v>
      </c>
      <c r="BG74" s="41">
        <f t="shared" si="142"/>
        <v>490</v>
      </c>
      <c r="BH74" s="41">
        <f t="shared" si="143"/>
        <v>0</v>
      </c>
      <c r="BI74" s="41">
        <f t="shared" si="144"/>
        <v>0</v>
      </c>
      <c r="BJ74" s="41">
        <f t="shared" si="145"/>
        <v>0</v>
      </c>
      <c r="BK74" s="41">
        <f t="shared" si="148"/>
        <v>2167</v>
      </c>
      <c r="BL74" s="41">
        <v>1580</v>
      </c>
      <c r="BM74" s="41">
        <f>SUM(BN74:BR74)</f>
        <v>587</v>
      </c>
      <c r="BN74" s="41">
        <v>148</v>
      </c>
      <c r="BO74" s="41">
        <v>439</v>
      </c>
      <c r="BP74" s="41"/>
      <c r="BQ74" s="41"/>
      <c r="BR74" s="41"/>
      <c r="BS74" s="50"/>
      <c r="BT74" s="67"/>
      <c r="BU74" s="83"/>
      <c r="BV74" s="84">
        <f t="shared" ref="BV74:BV82" si="156">Y74+AG74</f>
        <v>280</v>
      </c>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FX74" s="85">
        <f t="shared" si="101"/>
        <v>1147</v>
      </c>
      <c r="FY74" s="85">
        <f t="shared" si="128"/>
        <v>867</v>
      </c>
      <c r="FZ74" s="85">
        <f t="shared" si="102"/>
        <v>280</v>
      </c>
      <c r="GA74" s="86">
        <f t="shared" si="103"/>
        <v>4701</v>
      </c>
      <c r="GB74" s="86">
        <f t="shared" si="104"/>
        <v>3505</v>
      </c>
      <c r="GC74" s="86">
        <f t="shared" si="105"/>
        <v>1196</v>
      </c>
    </row>
    <row r="75" spans="1:185" s="13" customFormat="1" ht="24.95" hidden="1" customHeight="1" outlineLevel="1">
      <c r="A75" s="48" t="s">
        <v>414</v>
      </c>
      <c r="B75" s="49" t="s">
        <v>2915</v>
      </c>
      <c r="C75" s="50"/>
      <c r="D75" s="41">
        <f t="shared" si="129"/>
        <v>4537</v>
      </c>
      <c r="E75" s="41">
        <f t="shared" si="130"/>
        <v>3381</v>
      </c>
      <c r="F75" s="41">
        <f t="shared" si="131"/>
        <v>1156</v>
      </c>
      <c r="G75" s="41">
        <f t="shared" si="132"/>
        <v>259</v>
      </c>
      <c r="H75" s="41">
        <f t="shared" si="133"/>
        <v>897</v>
      </c>
      <c r="I75" s="41">
        <f t="shared" si="134"/>
        <v>0</v>
      </c>
      <c r="J75" s="41">
        <f t="shared" si="135"/>
        <v>0</v>
      </c>
      <c r="K75" s="41">
        <f t="shared" si="136"/>
        <v>0</v>
      </c>
      <c r="L75" s="58">
        <f t="shared" si="11"/>
        <v>983</v>
      </c>
      <c r="M75" s="58">
        <f t="shared" si="12"/>
        <v>743</v>
      </c>
      <c r="N75" s="58">
        <f t="shared" si="13"/>
        <v>240</v>
      </c>
      <c r="O75" s="41">
        <f t="shared" si="109"/>
        <v>983</v>
      </c>
      <c r="P75" s="41">
        <f t="shared" si="110"/>
        <v>743</v>
      </c>
      <c r="Q75" s="41">
        <f t="shared" si="111"/>
        <v>240</v>
      </c>
      <c r="R75" s="41">
        <f t="shared" si="112"/>
        <v>47</v>
      </c>
      <c r="S75" s="41">
        <f t="shared" si="113"/>
        <v>193</v>
      </c>
      <c r="T75" s="41">
        <f t="shared" si="114"/>
        <v>0</v>
      </c>
      <c r="U75" s="41">
        <f t="shared" si="115"/>
        <v>0</v>
      </c>
      <c r="V75" s="41">
        <f t="shared" si="116"/>
        <v>0</v>
      </c>
      <c r="W75" s="41">
        <f t="shared" si="146"/>
        <v>983</v>
      </c>
      <c r="X75" s="41">
        <v>743</v>
      </c>
      <c r="Y75" s="41">
        <f>SUM(Z75:AC75)</f>
        <v>240</v>
      </c>
      <c r="Z75" s="41">
        <v>47</v>
      </c>
      <c r="AA75" s="41">
        <v>193</v>
      </c>
      <c r="AB75" s="41"/>
      <c r="AC75" s="41"/>
      <c r="AD75" s="41"/>
      <c r="AE75" s="41">
        <f t="shared" si="127"/>
        <v>0</v>
      </c>
      <c r="AF75" s="41"/>
      <c r="AG75" s="41">
        <f t="shared" si="137"/>
        <v>0</v>
      </c>
      <c r="AH75" s="41"/>
      <c r="AI75" s="41"/>
      <c r="AJ75" s="41"/>
      <c r="AK75" s="41"/>
      <c r="AL75" s="41"/>
      <c r="AM75" s="41">
        <f t="shared" si="147"/>
        <v>1387</v>
      </c>
      <c r="AN75" s="41">
        <v>1058</v>
      </c>
      <c r="AO75" s="41">
        <f>SUM(AP75:AS75)</f>
        <v>329</v>
      </c>
      <c r="AP75" s="41">
        <v>64</v>
      </c>
      <c r="AQ75" s="41">
        <v>265</v>
      </c>
      <c r="AR75" s="41"/>
      <c r="AS75" s="41"/>
      <c r="AT75" s="41"/>
      <c r="AU75" s="41">
        <f>SUM(AV75:AW75)</f>
        <v>0</v>
      </c>
      <c r="AV75" s="41"/>
      <c r="AW75" s="41"/>
      <c r="AX75" s="41"/>
      <c r="AY75" s="41"/>
      <c r="AZ75" s="41"/>
      <c r="BA75" s="41"/>
      <c r="BB75" s="41"/>
      <c r="BC75" s="41">
        <f t="shared" si="138"/>
        <v>2370</v>
      </c>
      <c r="BD75" s="41">
        <f t="shared" si="139"/>
        <v>1801</v>
      </c>
      <c r="BE75" s="41">
        <f t="shared" si="140"/>
        <v>569</v>
      </c>
      <c r="BF75" s="41">
        <f t="shared" si="141"/>
        <v>111</v>
      </c>
      <c r="BG75" s="41">
        <f t="shared" si="142"/>
        <v>458</v>
      </c>
      <c r="BH75" s="41">
        <f t="shared" si="143"/>
        <v>0</v>
      </c>
      <c r="BI75" s="41">
        <f t="shared" si="144"/>
        <v>0</v>
      </c>
      <c r="BJ75" s="41">
        <f t="shared" si="145"/>
        <v>0</v>
      </c>
      <c r="BK75" s="41">
        <f t="shared" si="148"/>
        <v>2167</v>
      </c>
      <c r="BL75" s="41">
        <v>1580</v>
      </c>
      <c r="BM75" s="41">
        <f>SUM(BN75:BR75)</f>
        <v>587</v>
      </c>
      <c r="BN75" s="41">
        <v>148</v>
      </c>
      <c r="BO75" s="41">
        <v>439</v>
      </c>
      <c r="BP75" s="41"/>
      <c r="BQ75" s="41"/>
      <c r="BR75" s="41"/>
      <c r="BS75" s="50"/>
      <c r="BT75" s="67"/>
      <c r="BU75" s="83"/>
      <c r="BV75" s="84">
        <f t="shared" si="156"/>
        <v>240</v>
      </c>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FX75" s="85">
        <f t="shared" ref="FX75:FX101" si="157">W75+AE75</f>
        <v>983</v>
      </c>
      <c r="FY75" s="85">
        <f t="shared" si="128"/>
        <v>743</v>
      </c>
      <c r="FZ75" s="85">
        <f t="shared" ref="FZ75:FZ106" si="158">Y75+AG75</f>
        <v>240</v>
      </c>
      <c r="GA75" s="86">
        <f t="shared" ref="GA75:GA106" si="159">BC75+BK75</f>
        <v>4537</v>
      </c>
      <c r="GB75" s="86">
        <f t="shared" ref="GB75:GB106" si="160">BD75+BL75</f>
        <v>3381</v>
      </c>
      <c r="GC75" s="86">
        <f t="shared" ref="GC75:GC106" si="161">BE75+BM75</f>
        <v>1156</v>
      </c>
    </row>
    <row r="76" spans="1:185" s="13" customFormat="1" ht="24.95" hidden="1" customHeight="1" outlineLevel="1">
      <c r="A76" s="48" t="s">
        <v>414</v>
      </c>
      <c r="B76" s="49" t="s">
        <v>879</v>
      </c>
      <c r="C76" s="50"/>
      <c r="D76" s="41">
        <f t="shared" si="129"/>
        <v>1065</v>
      </c>
      <c r="E76" s="41">
        <f t="shared" si="130"/>
        <v>805</v>
      </c>
      <c r="F76" s="41">
        <f t="shared" si="131"/>
        <v>260</v>
      </c>
      <c r="G76" s="41">
        <f t="shared" si="132"/>
        <v>51</v>
      </c>
      <c r="H76" s="41">
        <f t="shared" si="133"/>
        <v>209</v>
      </c>
      <c r="I76" s="41">
        <f t="shared" si="134"/>
        <v>0</v>
      </c>
      <c r="J76" s="41">
        <f t="shared" si="135"/>
        <v>0</v>
      </c>
      <c r="K76" s="41">
        <f t="shared" si="136"/>
        <v>0</v>
      </c>
      <c r="L76" s="58">
        <f t="shared" si="11"/>
        <v>1065</v>
      </c>
      <c r="M76" s="58">
        <f t="shared" si="12"/>
        <v>805</v>
      </c>
      <c r="N76" s="58">
        <f t="shared" si="13"/>
        <v>260</v>
      </c>
      <c r="O76" s="41">
        <f t="shared" si="109"/>
        <v>1065</v>
      </c>
      <c r="P76" s="41">
        <f t="shared" si="110"/>
        <v>805</v>
      </c>
      <c r="Q76" s="41">
        <f t="shared" si="111"/>
        <v>260</v>
      </c>
      <c r="R76" s="41">
        <f t="shared" si="112"/>
        <v>51</v>
      </c>
      <c r="S76" s="41">
        <f t="shared" si="113"/>
        <v>209</v>
      </c>
      <c r="T76" s="41">
        <f t="shared" si="114"/>
        <v>0</v>
      </c>
      <c r="U76" s="41">
        <f t="shared" si="115"/>
        <v>0</v>
      </c>
      <c r="V76" s="41">
        <f t="shared" si="116"/>
        <v>0</v>
      </c>
      <c r="W76" s="41">
        <f t="shared" si="146"/>
        <v>1065</v>
      </c>
      <c r="X76" s="41">
        <v>805</v>
      </c>
      <c r="Y76" s="41">
        <f>SUM(Z76:AC76)</f>
        <v>260</v>
      </c>
      <c r="Z76" s="41">
        <v>51</v>
      </c>
      <c r="AA76" s="41">
        <v>209</v>
      </c>
      <c r="AB76" s="41"/>
      <c r="AC76" s="41"/>
      <c r="AD76" s="41"/>
      <c r="AE76" s="41">
        <f t="shared" si="127"/>
        <v>0</v>
      </c>
      <c r="AF76" s="41"/>
      <c r="AG76" s="41">
        <f t="shared" si="137"/>
        <v>0</v>
      </c>
      <c r="AH76" s="41"/>
      <c r="AI76" s="41"/>
      <c r="AJ76" s="41"/>
      <c r="AK76" s="41"/>
      <c r="AL76" s="41"/>
      <c r="AM76" s="41"/>
      <c r="AN76" s="41"/>
      <c r="AO76" s="41"/>
      <c r="AP76" s="41"/>
      <c r="AQ76" s="41"/>
      <c r="AR76" s="41"/>
      <c r="AS76" s="41"/>
      <c r="AT76" s="41"/>
      <c r="AU76" s="41"/>
      <c r="AV76" s="41"/>
      <c r="AW76" s="41"/>
      <c r="AX76" s="41"/>
      <c r="AY76" s="41"/>
      <c r="AZ76" s="41"/>
      <c r="BA76" s="41"/>
      <c r="BB76" s="41"/>
      <c r="BC76" s="41">
        <f t="shared" si="138"/>
        <v>1065</v>
      </c>
      <c r="BD76" s="41">
        <f t="shared" si="139"/>
        <v>805</v>
      </c>
      <c r="BE76" s="41">
        <f t="shared" si="140"/>
        <v>260</v>
      </c>
      <c r="BF76" s="41">
        <f t="shared" si="141"/>
        <v>51</v>
      </c>
      <c r="BG76" s="41">
        <f t="shared" si="142"/>
        <v>209</v>
      </c>
      <c r="BH76" s="41">
        <f t="shared" si="143"/>
        <v>0</v>
      </c>
      <c r="BI76" s="41">
        <f t="shared" si="144"/>
        <v>0</v>
      </c>
      <c r="BJ76" s="41">
        <f t="shared" si="145"/>
        <v>0</v>
      </c>
      <c r="BK76" s="41"/>
      <c r="BL76" s="41"/>
      <c r="BM76" s="41">
        <f>SUM(BN76:BR76)</f>
        <v>0</v>
      </c>
      <c r="BN76" s="41"/>
      <c r="BO76" s="41"/>
      <c r="BP76" s="41"/>
      <c r="BQ76" s="41"/>
      <c r="BR76" s="41"/>
      <c r="BS76" s="50"/>
      <c r="BT76" s="67"/>
      <c r="BU76" s="83"/>
      <c r="BV76" s="84">
        <f t="shared" si="156"/>
        <v>260</v>
      </c>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FX76" s="85">
        <f t="shared" si="157"/>
        <v>1065</v>
      </c>
      <c r="FY76" s="85">
        <f t="shared" si="128"/>
        <v>805</v>
      </c>
      <c r="FZ76" s="85">
        <f t="shared" si="158"/>
        <v>260</v>
      </c>
      <c r="GA76" s="86">
        <f t="shared" si="159"/>
        <v>1065</v>
      </c>
      <c r="GB76" s="86">
        <f t="shared" si="160"/>
        <v>805</v>
      </c>
      <c r="GC76" s="86">
        <f t="shared" si="161"/>
        <v>260</v>
      </c>
    </row>
    <row r="77" spans="1:185" s="13" customFormat="1" ht="24.95" hidden="1" customHeight="1" outlineLevel="1">
      <c r="A77" s="48" t="s">
        <v>414</v>
      </c>
      <c r="B77" s="49" t="s">
        <v>2916</v>
      </c>
      <c r="C77" s="50"/>
      <c r="D77" s="41">
        <f t="shared" si="129"/>
        <v>4863</v>
      </c>
      <c r="E77" s="41">
        <f t="shared" si="130"/>
        <v>3629</v>
      </c>
      <c r="F77" s="41">
        <f t="shared" si="131"/>
        <v>1234</v>
      </c>
      <c r="G77" s="41">
        <f t="shared" si="132"/>
        <v>274</v>
      </c>
      <c r="H77" s="41">
        <f t="shared" si="133"/>
        <v>960</v>
      </c>
      <c r="I77" s="41">
        <f t="shared" si="134"/>
        <v>0</v>
      </c>
      <c r="J77" s="41">
        <f t="shared" si="135"/>
        <v>0</v>
      </c>
      <c r="K77" s="41">
        <f t="shared" si="136"/>
        <v>0</v>
      </c>
      <c r="L77" s="58">
        <f t="shared" ref="L77:L140" si="162">W77+AE77</f>
        <v>1309</v>
      </c>
      <c r="M77" s="58">
        <f t="shared" ref="M77:M140" si="163">X77+AF77</f>
        <v>991</v>
      </c>
      <c r="N77" s="58">
        <f t="shared" ref="N77:N140" si="164">Y77+AG77</f>
        <v>318</v>
      </c>
      <c r="O77" s="41">
        <f t="shared" si="109"/>
        <v>1309</v>
      </c>
      <c r="P77" s="41">
        <f t="shared" si="110"/>
        <v>991</v>
      </c>
      <c r="Q77" s="41">
        <f t="shared" si="111"/>
        <v>318</v>
      </c>
      <c r="R77" s="41">
        <f t="shared" si="112"/>
        <v>62</v>
      </c>
      <c r="S77" s="41">
        <f t="shared" si="113"/>
        <v>256</v>
      </c>
      <c r="T77" s="41">
        <f t="shared" si="114"/>
        <v>0</v>
      </c>
      <c r="U77" s="41">
        <f t="shared" si="115"/>
        <v>0</v>
      </c>
      <c r="V77" s="41">
        <f t="shared" si="116"/>
        <v>0</v>
      </c>
      <c r="W77" s="41">
        <f t="shared" si="146"/>
        <v>1309</v>
      </c>
      <c r="X77" s="41">
        <v>991</v>
      </c>
      <c r="Y77" s="41">
        <f>SUM(Z77:AC77)</f>
        <v>318</v>
      </c>
      <c r="Z77" s="41">
        <v>62</v>
      </c>
      <c r="AA77" s="41">
        <v>256</v>
      </c>
      <c r="AB77" s="41"/>
      <c r="AC77" s="41"/>
      <c r="AD77" s="41"/>
      <c r="AE77" s="41">
        <f t="shared" si="127"/>
        <v>0</v>
      </c>
      <c r="AF77" s="41"/>
      <c r="AG77" s="41">
        <f t="shared" si="137"/>
        <v>0</v>
      </c>
      <c r="AH77" s="41"/>
      <c r="AI77" s="41"/>
      <c r="AJ77" s="41"/>
      <c r="AK77" s="41"/>
      <c r="AL77" s="41"/>
      <c r="AM77" s="41">
        <f t="shared" ref="AM77:AM85" si="165">SUM(AN77:AO77)</f>
        <v>1387</v>
      </c>
      <c r="AN77" s="41">
        <v>1058</v>
      </c>
      <c r="AO77" s="41">
        <f>SUM(AP77:AS77)</f>
        <v>329</v>
      </c>
      <c r="AP77" s="41">
        <v>64</v>
      </c>
      <c r="AQ77" s="41">
        <v>265</v>
      </c>
      <c r="AR77" s="41"/>
      <c r="AS77" s="41"/>
      <c r="AT77" s="41"/>
      <c r="AU77" s="41">
        <f>SUM(AV77:AW77)</f>
        <v>0</v>
      </c>
      <c r="AV77" s="41"/>
      <c r="AW77" s="41"/>
      <c r="AX77" s="41"/>
      <c r="AY77" s="41"/>
      <c r="AZ77" s="41"/>
      <c r="BA77" s="41"/>
      <c r="BB77" s="41"/>
      <c r="BC77" s="41">
        <f t="shared" si="138"/>
        <v>2696</v>
      </c>
      <c r="BD77" s="41">
        <f t="shared" si="139"/>
        <v>2049</v>
      </c>
      <c r="BE77" s="41">
        <f t="shared" si="140"/>
        <v>647</v>
      </c>
      <c r="BF77" s="41">
        <f t="shared" si="141"/>
        <v>126</v>
      </c>
      <c r="BG77" s="41">
        <f t="shared" si="142"/>
        <v>521</v>
      </c>
      <c r="BH77" s="41">
        <f t="shared" si="143"/>
        <v>0</v>
      </c>
      <c r="BI77" s="41">
        <f t="shared" si="144"/>
        <v>0</v>
      </c>
      <c r="BJ77" s="41">
        <f t="shared" si="145"/>
        <v>0</v>
      </c>
      <c r="BK77" s="41">
        <f t="shared" ref="BK77:BK85" si="166">SUM(BL77:BM77)</f>
        <v>2167</v>
      </c>
      <c r="BL77" s="41">
        <v>1580</v>
      </c>
      <c r="BM77" s="41">
        <f>SUM(BN77:BR77)</f>
        <v>587</v>
      </c>
      <c r="BN77" s="41">
        <v>148</v>
      </c>
      <c r="BO77" s="41">
        <v>439</v>
      </c>
      <c r="BP77" s="41"/>
      <c r="BQ77" s="41"/>
      <c r="BR77" s="41"/>
      <c r="BS77" s="50"/>
      <c r="BT77" s="67"/>
      <c r="BU77" s="83"/>
      <c r="BV77" s="84">
        <f t="shared" si="156"/>
        <v>318</v>
      </c>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FX77" s="85">
        <f t="shared" si="157"/>
        <v>1309</v>
      </c>
      <c r="FY77" s="85">
        <f t="shared" si="128"/>
        <v>991</v>
      </c>
      <c r="FZ77" s="85">
        <f t="shared" si="158"/>
        <v>318</v>
      </c>
      <c r="GA77" s="86">
        <f t="shared" si="159"/>
        <v>4863</v>
      </c>
      <c r="GB77" s="86">
        <f t="shared" si="160"/>
        <v>3629</v>
      </c>
      <c r="GC77" s="86">
        <f t="shared" si="161"/>
        <v>1234</v>
      </c>
    </row>
    <row r="78" spans="1:185" s="13" customFormat="1" ht="24.95" hidden="1" customHeight="1" outlineLevel="1">
      <c r="A78" s="48" t="s">
        <v>414</v>
      </c>
      <c r="B78" s="49" t="s">
        <v>2917</v>
      </c>
      <c r="C78" s="50"/>
      <c r="D78" s="41">
        <f t="shared" si="129"/>
        <v>3552</v>
      </c>
      <c r="E78" s="41">
        <f t="shared" si="130"/>
        <v>2636</v>
      </c>
      <c r="F78" s="41">
        <f t="shared" si="131"/>
        <v>916</v>
      </c>
      <c r="G78" s="41">
        <f t="shared" si="132"/>
        <v>212</v>
      </c>
      <c r="H78" s="41">
        <f t="shared" si="133"/>
        <v>704</v>
      </c>
      <c r="I78" s="41">
        <f t="shared" si="134"/>
        <v>0</v>
      </c>
      <c r="J78" s="41">
        <f t="shared" si="135"/>
        <v>0</v>
      </c>
      <c r="K78" s="41">
        <f t="shared" si="136"/>
        <v>0</v>
      </c>
      <c r="L78" s="58">
        <f t="shared" si="162"/>
        <v>0</v>
      </c>
      <c r="M78" s="58">
        <f t="shared" si="163"/>
        <v>0</v>
      </c>
      <c r="N78" s="58">
        <f t="shared" si="164"/>
        <v>0</v>
      </c>
      <c r="O78" s="41">
        <f t="shared" ref="O78:O109" si="167">W78+AE78</f>
        <v>0</v>
      </c>
      <c r="P78" s="41">
        <f t="shared" ref="P78:P109" si="168">X78+AF78</f>
        <v>0</v>
      </c>
      <c r="Q78" s="41">
        <f t="shared" ref="Q78:Q109" si="169">Y78+AG78</f>
        <v>0</v>
      </c>
      <c r="R78" s="41">
        <f t="shared" ref="R78:R109" si="170">Z78+AH78</f>
        <v>0</v>
      </c>
      <c r="S78" s="41">
        <f t="shared" ref="S78:S109" si="171">AA78+AI78</f>
        <v>0</v>
      </c>
      <c r="T78" s="41">
        <f t="shared" ref="T78:T109" si="172">AB78+AJ78</f>
        <v>0</v>
      </c>
      <c r="U78" s="41">
        <f t="shared" ref="U78:U109" si="173">AC78+AK78</f>
        <v>0</v>
      </c>
      <c r="V78" s="41">
        <f t="shared" ref="V78:V109" si="174">AD78+AL78</f>
        <v>0</v>
      </c>
      <c r="W78" s="41">
        <f t="shared" si="146"/>
        <v>0</v>
      </c>
      <c r="X78" s="41"/>
      <c r="Y78" s="41"/>
      <c r="Z78" s="41"/>
      <c r="AA78" s="41"/>
      <c r="AB78" s="41"/>
      <c r="AC78" s="41"/>
      <c r="AD78" s="41"/>
      <c r="AE78" s="41">
        <f t="shared" si="127"/>
        <v>0</v>
      </c>
      <c r="AF78" s="41"/>
      <c r="AG78" s="41">
        <f t="shared" si="137"/>
        <v>0</v>
      </c>
      <c r="AH78" s="41"/>
      <c r="AI78" s="41"/>
      <c r="AJ78" s="41"/>
      <c r="AK78" s="41"/>
      <c r="AL78" s="41"/>
      <c r="AM78" s="41">
        <f t="shared" si="165"/>
        <v>1387</v>
      </c>
      <c r="AN78" s="41">
        <v>1058</v>
      </c>
      <c r="AO78" s="41">
        <f>SUM(AP78:AS78)</f>
        <v>329</v>
      </c>
      <c r="AP78" s="41">
        <v>64</v>
      </c>
      <c r="AQ78" s="41">
        <v>265</v>
      </c>
      <c r="AR78" s="41"/>
      <c r="AS78" s="41"/>
      <c r="AT78" s="41"/>
      <c r="AU78" s="41">
        <f>SUM(AV78:AW78)</f>
        <v>0</v>
      </c>
      <c r="AV78" s="41"/>
      <c r="AW78" s="41"/>
      <c r="AX78" s="41"/>
      <c r="AY78" s="41"/>
      <c r="AZ78" s="41"/>
      <c r="BA78" s="41"/>
      <c r="BB78" s="41"/>
      <c r="BC78" s="41">
        <f t="shared" si="138"/>
        <v>1387</v>
      </c>
      <c r="BD78" s="41">
        <f t="shared" si="139"/>
        <v>1058</v>
      </c>
      <c r="BE78" s="41">
        <f t="shared" si="140"/>
        <v>329</v>
      </c>
      <c r="BF78" s="41">
        <f t="shared" si="141"/>
        <v>64</v>
      </c>
      <c r="BG78" s="41">
        <f t="shared" si="142"/>
        <v>265</v>
      </c>
      <c r="BH78" s="41">
        <f t="shared" si="143"/>
        <v>0</v>
      </c>
      <c r="BI78" s="41">
        <f t="shared" si="144"/>
        <v>0</v>
      </c>
      <c r="BJ78" s="41">
        <f t="shared" si="145"/>
        <v>0</v>
      </c>
      <c r="BK78" s="41">
        <f t="shared" si="166"/>
        <v>2165</v>
      </c>
      <c r="BL78" s="41">
        <v>1578</v>
      </c>
      <c r="BM78" s="41">
        <f>SUM(BN78:BR78)</f>
        <v>587</v>
      </c>
      <c r="BN78" s="41">
        <v>148</v>
      </c>
      <c r="BO78" s="41">
        <v>439</v>
      </c>
      <c r="BP78" s="41"/>
      <c r="BQ78" s="41"/>
      <c r="BR78" s="41"/>
      <c r="BS78" s="50"/>
      <c r="BT78" s="67"/>
      <c r="BU78" s="83"/>
      <c r="BV78" s="84">
        <f t="shared" si="156"/>
        <v>0</v>
      </c>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FX78" s="85">
        <f t="shared" si="157"/>
        <v>0</v>
      </c>
      <c r="FY78" s="85">
        <f t="shared" si="128"/>
        <v>0</v>
      </c>
      <c r="FZ78" s="85">
        <f t="shared" si="158"/>
        <v>0</v>
      </c>
      <c r="GA78" s="86">
        <f t="shared" si="159"/>
        <v>3552</v>
      </c>
      <c r="GB78" s="86">
        <f t="shared" si="160"/>
        <v>2636</v>
      </c>
      <c r="GC78" s="86">
        <f t="shared" si="161"/>
        <v>916</v>
      </c>
    </row>
    <row r="79" spans="1:185" s="13" customFormat="1" ht="24.95" customHeight="1" collapsed="1">
      <c r="A79" s="643" t="s">
        <v>222</v>
      </c>
      <c r="B79" s="49" t="s">
        <v>73</v>
      </c>
      <c r="C79" s="50">
        <v>3</v>
      </c>
      <c r="D79" s="41">
        <f t="shared" si="129"/>
        <v>18145</v>
      </c>
      <c r="E79" s="41">
        <f t="shared" si="130"/>
        <v>13789</v>
      </c>
      <c r="F79" s="41">
        <f t="shared" si="131"/>
        <v>4356</v>
      </c>
      <c r="G79" s="41">
        <f t="shared" si="132"/>
        <v>969</v>
      </c>
      <c r="H79" s="41">
        <f t="shared" si="133"/>
        <v>3387</v>
      </c>
      <c r="I79" s="41">
        <f t="shared" si="134"/>
        <v>0</v>
      </c>
      <c r="J79" s="41">
        <f t="shared" si="135"/>
        <v>0</v>
      </c>
      <c r="K79" s="41">
        <f t="shared" si="136"/>
        <v>0</v>
      </c>
      <c r="L79" s="58">
        <f t="shared" si="162"/>
        <v>3834</v>
      </c>
      <c r="M79" s="58">
        <f t="shared" si="163"/>
        <v>2911</v>
      </c>
      <c r="N79" s="58">
        <f t="shared" si="164"/>
        <v>923</v>
      </c>
      <c r="O79" s="41">
        <f t="shared" si="167"/>
        <v>3834</v>
      </c>
      <c r="P79" s="41">
        <f t="shared" si="168"/>
        <v>2911</v>
      </c>
      <c r="Q79" s="41">
        <f t="shared" si="169"/>
        <v>923</v>
      </c>
      <c r="R79" s="41">
        <f t="shared" si="170"/>
        <v>185</v>
      </c>
      <c r="S79" s="41">
        <f t="shared" si="171"/>
        <v>738</v>
      </c>
      <c r="T79" s="41">
        <f t="shared" si="172"/>
        <v>0</v>
      </c>
      <c r="U79" s="41">
        <f t="shared" si="173"/>
        <v>0</v>
      </c>
      <c r="V79" s="41">
        <f t="shared" si="174"/>
        <v>0</v>
      </c>
      <c r="W79" s="41">
        <f t="shared" si="146"/>
        <v>3277</v>
      </c>
      <c r="X79" s="41">
        <f>SUM(X80:X82)</f>
        <v>2477</v>
      </c>
      <c r="Y79" s="41">
        <f>SUM(Y80:Y82)</f>
        <v>800</v>
      </c>
      <c r="Z79" s="41">
        <f>SUM(Z80:Z82)</f>
        <v>157</v>
      </c>
      <c r="AA79" s="41">
        <f>SUM(AA80:AA82)</f>
        <v>643</v>
      </c>
      <c r="AB79" s="41">
        <f>SUM(AB80:AB82)</f>
        <v>0</v>
      </c>
      <c r="AC79" s="41"/>
      <c r="AD79" s="41"/>
      <c r="AE79" s="41">
        <f t="shared" si="127"/>
        <v>557</v>
      </c>
      <c r="AF79" s="41">
        <v>434</v>
      </c>
      <c r="AG79" s="41">
        <f t="shared" si="137"/>
        <v>123</v>
      </c>
      <c r="AH79" s="41">
        <v>28</v>
      </c>
      <c r="AI79" s="41">
        <v>95</v>
      </c>
      <c r="AJ79" s="41">
        <f>SUM(AJ80:AJ82)</f>
        <v>0</v>
      </c>
      <c r="AK79" s="41"/>
      <c r="AL79" s="41"/>
      <c r="AM79" s="41">
        <f t="shared" si="165"/>
        <v>4130</v>
      </c>
      <c r="AN79" s="41">
        <f>SUM(AN80:AN82)</f>
        <v>3150</v>
      </c>
      <c r="AO79" s="41">
        <f>SUM(AO80:AO82)</f>
        <v>980</v>
      </c>
      <c r="AP79" s="41">
        <f>SUM(AP80:AP82)</f>
        <v>191</v>
      </c>
      <c r="AQ79" s="41">
        <f>SUM(AQ80:AQ82)</f>
        <v>789</v>
      </c>
      <c r="AR79" s="41">
        <f>SUM(AR80:AR82)</f>
        <v>0</v>
      </c>
      <c r="AS79" s="41"/>
      <c r="AT79" s="41"/>
      <c r="AU79" s="41">
        <v>3731</v>
      </c>
      <c r="AV79" s="41">
        <v>3024</v>
      </c>
      <c r="AW79" s="41">
        <v>707</v>
      </c>
      <c r="AX79" s="41">
        <v>153</v>
      </c>
      <c r="AY79" s="41">
        <v>554</v>
      </c>
      <c r="AZ79" s="41">
        <f>SUM(AZ80:AZ82)</f>
        <v>0</v>
      </c>
      <c r="BA79" s="41"/>
      <c r="BB79" s="41"/>
      <c r="BC79" s="41">
        <f t="shared" si="138"/>
        <v>11695</v>
      </c>
      <c r="BD79" s="41">
        <f t="shared" si="139"/>
        <v>9085</v>
      </c>
      <c r="BE79" s="41">
        <f t="shared" si="140"/>
        <v>2610</v>
      </c>
      <c r="BF79" s="41">
        <f t="shared" si="141"/>
        <v>529</v>
      </c>
      <c r="BG79" s="41">
        <f t="shared" si="142"/>
        <v>2081</v>
      </c>
      <c r="BH79" s="41">
        <f t="shared" si="143"/>
        <v>0</v>
      </c>
      <c r="BI79" s="41">
        <f t="shared" si="144"/>
        <v>0</v>
      </c>
      <c r="BJ79" s="41">
        <f t="shared" si="145"/>
        <v>0</v>
      </c>
      <c r="BK79" s="41">
        <f t="shared" si="166"/>
        <v>6450</v>
      </c>
      <c r="BL79" s="41">
        <f>SUM(BL80:BL82)</f>
        <v>4704</v>
      </c>
      <c r="BM79" s="41">
        <f>SUM(BM80:BM82)</f>
        <v>1746</v>
      </c>
      <c r="BN79" s="41">
        <f>SUM(BN80:BN82)</f>
        <v>440</v>
      </c>
      <c r="BO79" s="41">
        <f>SUM(BO80:BO82)</f>
        <v>1306</v>
      </c>
      <c r="BP79" s="41">
        <f>SUM(BP80:BP82)</f>
        <v>0</v>
      </c>
      <c r="BQ79" s="41"/>
      <c r="BR79" s="41"/>
      <c r="BS79" s="50"/>
      <c r="BT79" s="67"/>
      <c r="BU79" s="84">
        <f>X79+AF79</f>
        <v>2911</v>
      </c>
      <c r="BV79" s="84">
        <f t="shared" si="156"/>
        <v>923</v>
      </c>
      <c r="BW79" s="83"/>
      <c r="BX79" s="84">
        <f t="shared" ref="BX79:DD79" si="175">AN79</f>
        <v>3150</v>
      </c>
      <c r="BY79" s="84">
        <f t="shared" si="175"/>
        <v>980</v>
      </c>
      <c r="BZ79" s="84">
        <f t="shared" si="175"/>
        <v>191</v>
      </c>
      <c r="CA79" s="84">
        <f t="shared" si="175"/>
        <v>789</v>
      </c>
      <c r="CB79" s="84">
        <f t="shared" si="175"/>
        <v>0</v>
      </c>
      <c r="CC79" s="84">
        <f t="shared" si="175"/>
        <v>0</v>
      </c>
      <c r="CD79" s="84">
        <f t="shared" si="175"/>
        <v>0</v>
      </c>
      <c r="CE79" s="84">
        <f t="shared" si="175"/>
        <v>3731</v>
      </c>
      <c r="CF79" s="84">
        <f t="shared" si="175"/>
        <v>3024</v>
      </c>
      <c r="CG79" s="84">
        <f t="shared" si="175"/>
        <v>707</v>
      </c>
      <c r="CH79" s="84">
        <f t="shared" si="175"/>
        <v>153</v>
      </c>
      <c r="CI79" s="84">
        <f t="shared" si="175"/>
        <v>554</v>
      </c>
      <c r="CJ79" s="84">
        <f t="shared" si="175"/>
        <v>0</v>
      </c>
      <c r="CK79" s="84">
        <f t="shared" si="175"/>
        <v>0</v>
      </c>
      <c r="CL79" s="84">
        <f t="shared" si="175"/>
        <v>0</v>
      </c>
      <c r="CM79" s="84">
        <f t="shared" si="175"/>
        <v>11695</v>
      </c>
      <c r="CN79" s="84">
        <f t="shared" si="175"/>
        <v>9085</v>
      </c>
      <c r="CO79" s="84">
        <f t="shared" si="175"/>
        <v>2610</v>
      </c>
      <c r="CP79" s="84">
        <f t="shared" si="175"/>
        <v>529</v>
      </c>
      <c r="CQ79" s="84">
        <f t="shared" si="175"/>
        <v>2081</v>
      </c>
      <c r="CR79" s="84">
        <f t="shared" si="175"/>
        <v>0</v>
      </c>
      <c r="CS79" s="84">
        <f t="shared" si="175"/>
        <v>0</v>
      </c>
      <c r="CT79" s="84">
        <f t="shared" si="175"/>
        <v>0</v>
      </c>
      <c r="CU79" s="84">
        <f t="shared" si="175"/>
        <v>6450</v>
      </c>
      <c r="CV79" s="84">
        <f t="shared" si="175"/>
        <v>4704</v>
      </c>
      <c r="CW79" s="84">
        <f t="shared" si="175"/>
        <v>1746</v>
      </c>
      <c r="CX79" s="84">
        <f t="shared" si="175"/>
        <v>440</v>
      </c>
      <c r="CY79" s="84">
        <f t="shared" si="175"/>
        <v>1306</v>
      </c>
      <c r="CZ79" s="84">
        <f t="shared" si="175"/>
        <v>0</v>
      </c>
      <c r="DA79" s="84">
        <f t="shared" si="175"/>
        <v>0</v>
      </c>
      <c r="DB79" s="84">
        <f t="shared" si="175"/>
        <v>0</v>
      </c>
      <c r="DC79" s="84">
        <f t="shared" si="175"/>
        <v>0</v>
      </c>
      <c r="DD79" s="84">
        <f t="shared" si="175"/>
        <v>0</v>
      </c>
      <c r="FX79" s="85">
        <f t="shared" si="157"/>
        <v>3834</v>
      </c>
      <c r="FY79" s="85">
        <f t="shared" si="128"/>
        <v>2911</v>
      </c>
      <c r="FZ79" s="85">
        <f t="shared" si="158"/>
        <v>923</v>
      </c>
      <c r="GA79" s="86">
        <f t="shared" si="159"/>
        <v>18145</v>
      </c>
      <c r="GB79" s="86">
        <f t="shared" si="160"/>
        <v>13789</v>
      </c>
      <c r="GC79" s="86">
        <f t="shared" si="161"/>
        <v>4356</v>
      </c>
    </row>
    <row r="80" spans="1:185" s="13" customFormat="1" ht="24.95" hidden="1" customHeight="1" outlineLevel="1">
      <c r="A80" s="48" t="s">
        <v>414</v>
      </c>
      <c r="B80" s="49" t="s">
        <v>2918</v>
      </c>
      <c r="C80" s="50"/>
      <c r="D80" s="41">
        <f t="shared" si="129"/>
        <v>4893</v>
      </c>
      <c r="E80" s="41">
        <f t="shared" si="130"/>
        <v>3688</v>
      </c>
      <c r="F80" s="41">
        <f t="shared" si="131"/>
        <v>1205</v>
      </c>
      <c r="G80" s="41">
        <f t="shared" si="132"/>
        <v>270</v>
      </c>
      <c r="H80" s="41">
        <f t="shared" si="133"/>
        <v>935</v>
      </c>
      <c r="I80" s="41">
        <f t="shared" si="134"/>
        <v>0</v>
      </c>
      <c r="J80" s="41">
        <f t="shared" si="135"/>
        <v>0</v>
      </c>
      <c r="K80" s="41">
        <f t="shared" si="136"/>
        <v>0</v>
      </c>
      <c r="L80" s="58">
        <f t="shared" si="162"/>
        <v>1147</v>
      </c>
      <c r="M80" s="58">
        <f t="shared" si="163"/>
        <v>867</v>
      </c>
      <c r="N80" s="58">
        <f t="shared" si="164"/>
        <v>280</v>
      </c>
      <c r="O80" s="41">
        <f t="shared" si="167"/>
        <v>1147</v>
      </c>
      <c r="P80" s="41">
        <f t="shared" si="168"/>
        <v>867</v>
      </c>
      <c r="Q80" s="41">
        <f t="shared" si="169"/>
        <v>280</v>
      </c>
      <c r="R80" s="41">
        <f t="shared" si="170"/>
        <v>55</v>
      </c>
      <c r="S80" s="41">
        <f t="shared" si="171"/>
        <v>225</v>
      </c>
      <c r="T80" s="41">
        <f t="shared" si="172"/>
        <v>0</v>
      </c>
      <c r="U80" s="41">
        <f t="shared" si="173"/>
        <v>0</v>
      </c>
      <c r="V80" s="41">
        <f t="shared" si="174"/>
        <v>0</v>
      </c>
      <c r="W80" s="41">
        <f t="shared" si="146"/>
        <v>1147</v>
      </c>
      <c r="X80" s="41">
        <v>867</v>
      </c>
      <c r="Y80" s="41">
        <f>SUM(Z80:AC80)</f>
        <v>280</v>
      </c>
      <c r="Z80" s="41">
        <v>55</v>
      </c>
      <c r="AA80" s="41">
        <v>225</v>
      </c>
      <c r="AB80" s="41"/>
      <c r="AC80" s="41"/>
      <c r="AD80" s="41"/>
      <c r="AE80" s="41">
        <f t="shared" si="127"/>
        <v>0</v>
      </c>
      <c r="AF80" s="41"/>
      <c r="AG80" s="41">
        <f t="shared" si="137"/>
        <v>0</v>
      </c>
      <c r="AH80" s="41"/>
      <c r="AI80" s="41"/>
      <c r="AJ80" s="41"/>
      <c r="AK80" s="41"/>
      <c r="AL80" s="41"/>
      <c r="AM80" s="41">
        <f t="shared" si="165"/>
        <v>1559</v>
      </c>
      <c r="AN80" s="41">
        <v>1227</v>
      </c>
      <c r="AO80" s="41">
        <f>SUM(AP80:AS80)</f>
        <v>332</v>
      </c>
      <c r="AP80" s="41">
        <v>65</v>
      </c>
      <c r="AQ80" s="41">
        <v>267</v>
      </c>
      <c r="AR80" s="41"/>
      <c r="AS80" s="41"/>
      <c r="AT80" s="41"/>
      <c r="AU80" s="41">
        <f>SUM(AV80:AW80)</f>
        <v>0</v>
      </c>
      <c r="AV80" s="41"/>
      <c r="AW80" s="41"/>
      <c r="AX80" s="41"/>
      <c r="AY80" s="41"/>
      <c r="AZ80" s="41"/>
      <c r="BA80" s="41"/>
      <c r="BB80" s="41"/>
      <c r="BC80" s="41">
        <f t="shared" si="138"/>
        <v>2706</v>
      </c>
      <c r="BD80" s="41">
        <f t="shared" si="139"/>
        <v>2094</v>
      </c>
      <c r="BE80" s="41">
        <f t="shared" si="140"/>
        <v>612</v>
      </c>
      <c r="BF80" s="41">
        <f t="shared" si="141"/>
        <v>120</v>
      </c>
      <c r="BG80" s="41">
        <f t="shared" si="142"/>
        <v>492</v>
      </c>
      <c r="BH80" s="41">
        <f t="shared" si="143"/>
        <v>0</v>
      </c>
      <c r="BI80" s="41">
        <f t="shared" si="144"/>
        <v>0</v>
      </c>
      <c r="BJ80" s="41">
        <f t="shared" si="145"/>
        <v>0</v>
      </c>
      <c r="BK80" s="41">
        <f t="shared" si="166"/>
        <v>2187</v>
      </c>
      <c r="BL80" s="41">
        <v>1594</v>
      </c>
      <c r="BM80" s="41">
        <f>SUM(BN80:BR80)</f>
        <v>593</v>
      </c>
      <c r="BN80" s="41">
        <v>150</v>
      </c>
      <c r="BO80" s="41">
        <v>443</v>
      </c>
      <c r="BP80" s="41"/>
      <c r="BQ80" s="41"/>
      <c r="BR80" s="41"/>
      <c r="BS80" s="50"/>
      <c r="BT80" s="67"/>
      <c r="BU80" s="83"/>
      <c r="BV80" s="84">
        <f t="shared" si="156"/>
        <v>280</v>
      </c>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FX80" s="85">
        <f t="shared" si="157"/>
        <v>1147</v>
      </c>
      <c r="FY80" s="85">
        <f t="shared" si="128"/>
        <v>867</v>
      </c>
      <c r="FZ80" s="85">
        <f t="shared" si="158"/>
        <v>280</v>
      </c>
      <c r="GA80" s="86">
        <f t="shared" si="159"/>
        <v>4893</v>
      </c>
      <c r="GB80" s="86">
        <f t="shared" si="160"/>
        <v>3688</v>
      </c>
      <c r="GC80" s="86">
        <f t="shared" si="161"/>
        <v>1205</v>
      </c>
    </row>
    <row r="81" spans="1:185" s="13" customFormat="1" ht="24.95" hidden="1" customHeight="1" outlineLevel="1">
      <c r="A81" s="48" t="s">
        <v>414</v>
      </c>
      <c r="B81" s="49" t="s">
        <v>2919</v>
      </c>
      <c r="C81" s="50"/>
      <c r="D81" s="41">
        <f t="shared" si="129"/>
        <v>4321</v>
      </c>
      <c r="E81" s="41">
        <f t="shared" si="130"/>
        <v>3136</v>
      </c>
      <c r="F81" s="41">
        <f t="shared" si="131"/>
        <v>1185</v>
      </c>
      <c r="G81" s="41">
        <f t="shared" si="132"/>
        <v>266</v>
      </c>
      <c r="H81" s="41">
        <f t="shared" si="133"/>
        <v>919</v>
      </c>
      <c r="I81" s="41">
        <f t="shared" si="134"/>
        <v>0</v>
      </c>
      <c r="J81" s="41">
        <f t="shared" si="135"/>
        <v>0</v>
      </c>
      <c r="K81" s="41">
        <f t="shared" si="136"/>
        <v>0</v>
      </c>
      <c r="L81" s="58">
        <f t="shared" si="162"/>
        <v>1065</v>
      </c>
      <c r="M81" s="58">
        <f t="shared" si="163"/>
        <v>805</v>
      </c>
      <c r="N81" s="58">
        <f t="shared" si="164"/>
        <v>260</v>
      </c>
      <c r="O81" s="41">
        <f t="shared" si="167"/>
        <v>1065</v>
      </c>
      <c r="P81" s="41">
        <f t="shared" si="168"/>
        <v>805</v>
      </c>
      <c r="Q81" s="41">
        <f t="shared" si="169"/>
        <v>260</v>
      </c>
      <c r="R81" s="41">
        <f t="shared" si="170"/>
        <v>51</v>
      </c>
      <c r="S81" s="41">
        <f t="shared" si="171"/>
        <v>209</v>
      </c>
      <c r="T81" s="41">
        <f t="shared" si="172"/>
        <v>0</v>
      </c>
      <c r="U81" s="41">
        <f t="shared" si="173"/>
        <v>0</v>
      </c>
      <c r="V81" s="41">
        <f t="shared" si="174"/>
        <v>0</v>
      </c>
      <c r="W81" s="41">
        <f t="shared" si="146"/>
        <v>1065</v>
      </c>
      <c r="X81" s="41">
        <v>805</v>
      </c>
      <c r="Y81" s="41">
        <f>SUM(Z81:AC81)</f>
        <v>260</v>
      </c>
      <c r="Z81" s="41">
        <v>51</v>
      </c>
      <c r="AA81" s="41">
        <v>209</v>
      </c>
      <c r="AB81" s="41"/>
      <c r="AC81" s="41"/>
      <c r="AD81" s="41"/>
      <c r="AE81" s="41">
        <f t="shared" si="127"/>
        <v>0</v>
      </c>
      <c r="AF81" s="41"/>
      <c r="AG81" s="41">
        <f t="shared" si="137"/>
        <v>0</v>
      </c>
      <c r="AH81" s="41"/>
      <c r="AI81" s="41"/>
      <c r="AJ81" s="41"/>
      <c r="AK81" s="41"/>
      <c r="AL81" s="41"/>
      <c r="AM81" s="41">
        <f t="shared" si="165"/>
        <v>1069</v>
      </c>
      <c r="AN81" s="41">
        <v>737</v>
      </c>
      <c r="AO81" s="41">
        <f>SUM(AP81:AS81)</f>
        <v>332</v>
      </c>
      <c r="AP81" s="41">
        <v>65</v>
      </c>
      <c r="AQ81" s="41">
        <v>267</v>
      </c>
      <c r="AR81" s="41"/>
      <c r="AS81" s="41"/>
      <c r="AT81" s="41"/>
      <c r="AU81" s="41">
        <f>SUM(AV81:AW81)</f>
        <v>0</v>
      </c>
      <c r="AV81" s="41"/>
      <c r="AW81" s="41"/>
      <c r="AX81" s="41"/>
      <c r="AY81" s="41"/>
      <c r="AZ81" s="41"/>
      <c r="BA81" s="41"/>
      <c r="BB81" s="41"/>
      <c r="BC81" s="41">
        <f t="shared" si="138"/>
        <v>2134</v>
      </c>
      <c r="BD81" s="41">
        <f t="shared" si="139"/>
        <v>1542</v>
      </c>
      <c r="BE81" s="41">
        <f t="shared" si="140"/>
        <v>592</v>
      </c>
      <c r="BF81" s="41">
        <f t="shared" si="141"/>
        <v>116</v>
      </c>
      <c r="BG81" s="41">
        <f t="shared" si="142"/>
        <v>476</v>
      </c>
      <c r="BH81" s="41">
        <f t="shared" si="143"/>
        <v>0</v>
      </c>
      <c r="BI81" s="41">
        <f t="shared" si="144"/>
        <v>0</v>
      </c>
      <c r="BJ81" s="41">
        <f t="shared" si="145"/>
        <v>0</v>
      </c>
      <c r="BK81" s="41">
        <f t="shared" si="166"/>
        <v>2187</v>
      </c>
      <c r="BL81" s="41">
        <v>1594</v>
      </c>
      <c r="BM81" s="41">
        <f>SUM(BN81:BR81)</f>
        <v>593</v>
      </c>
      <c r="BN81" s="41">
        <v>150</v>
      </c>
      <c r="BO81" s="41">
        <v>443</v>
      </c>
      <c r="BP81" s="41"/>
      <c r="BQ81" s="41"/>
      <c r="BR81" s="41"/>
      <c r="BS81" s="50"/>
      <c r="BT81" s="67"/>
      <c r="BU81" s="83"/>
      <c r="BV81" s="84">
        <f t="shared" si="156"/>
        <v>260</v>
      </c>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FX81" s="85">
        <f t="shared" si="157"/>
        <v>1065</v>
      </c>
      <c r="FY81" s="85">
        <f t="shared" si="128"/>
        <v>805</v>
      </c>
      <c r="FZ81" s="85">
        <f t="shared" si="158"/>
        <v>260</v>
      </c>
      <c r="GA81" s="86">
        <f t="shared" si="159"/>
        <v>4321</v>
      </c>
      <c r="GB81" s="86">
        <f t="shared" si="160"/>
        <v>3136</v>
      </c>
      <c r="GC81" s="86">
        <f t="shared" si="161"/>
        <v>1185</v>
      </c>
    </row>
    <row r="82" spans="1:185" s="13" customFormat="1" ht="24.95" hidden="1" customHeight="1" outlineLevel="1">
      <c r="A82" s="48" t="s">
        <v>414</v>
      </c>
      <c r="B82" s="49" t="s">
        <v>2920</v>
      </c>
      <c r="C82" s="50"/>
      <c r="D82" s="41">
        <f t="shared" si="129"/>
        <v>4643</v>
      </c>
      <c r="E82" s="41">
        <f t="shared" si="130"/>
        <v>3507</v>
      </c>
      <c r="F82" s="41">
        <f t="shared" si="131"/>
        <v>1136</v>
      </c>
      <c r="G82" s="41">
        <f t="shared" si="132"/>
        <v>252</v>
      </c>
      <c r="H82" s="41">
        <f t="shared" si="133"/>
        <v>884</v>
      </c>
      <c r="I82" s="41">
        <f t="shared" si="134"/>
        <v>0</v>
      </c>
      <c r="J82" s="41">
        <f t="shared" si="135"/>
        <v>0</v>
      </c>
      <c r="K82" s="41">
        <f t="shared" si="136"/>
        <v>0</v>
      </c>
      <c r="L82" s="58">
        <f t="shared" si="162"/>
        <v>1065</v>
      </c>
      <c r="M82" s="58">
        <f t="shared" si="163"/>
        <v>805</v>
      </c>
      <c r="N82" s="58">
        <f t="shared" si="164"/>
        <v>260</v>
      </c>
      <c r="O82" s="41">
        <f t="shared" si="167"/>
        <v>1065</v>
      </c>
      <c r="P82" s="41">
        <f t="shared" si="168"/>
        <v>805</v>
      </c>
      <c r="Q82" s="41">
        <f t="shared" si="169"/>
        <v>260</v>
      </c>
      <c r="R82" s="41">
        <f t="shared" si="170"/>
        <v>51</v>
      </c>
      <c r="S82" s="41">
        <f t="shared" si="171"/>
        <v>209</v>
      </c>
      <c r="T82" s="41">
        <f t="shared" si="172"/>
        <v>0</v>
      </c>
      <c r="U82" s="41">
        <f t="shared" si="173"/>
        <v>0</v>
      </c>
      <c r="V82" s="41">
        <f t="shared" si="174"/>
        <v>0</v>
      </c>
      <c r="W82" s="41">
        <f t="shared" si="146"/>
        <v>1065</v>
      </c>
      <c r="X82" s="41">
        <v>805</v>
      </c>
      <c r="Y82" s="41">
        <f>SUM(Z82:AC82)</f>
        <v>260</v>
      </c>
      <c r="Z82" s="41">
        <v>51</v>
      </c>
      <c r="AA82" s="41">
        <v>209</v>
      </c>
      <c r="AB82" s="41"/>
      <c r="AC82" s="41"/>
      <c r="AD82" s="41"/>
      <c r="AE82" s="41">
        <f t="shared" si="127"/>
        <v>0</v>
      </c>
      <c r="AF82" s="41"/>
      <c r="AG82" s="41">
        <f t="shared" si="137"/>
        <v>0</v>
      </c>
      <c r="AH82" s="41"/>
      <c r="AI82" s="41"/>
      <c r="AJ82" s="41"/>
      <c r="AK82" s="41"/>
      <c r="AL82" s="41"/>
      <c r="AM82" s="41">
        <f t="shared" si="165"/>
        <v>1502</v>
      </c>
      <c r="AN82" s="41">
        <v>1186</v>
      </c>
      <c r="AO82" s="41">
        <f>SUM(AP82:AS82)</f>
        <v>316</v>
      </c>
      <c r="AP82" s="41">
        <v>61</v>
      </c>
      <c r="AQ82" s="41">
        <v>255</v>
      </c>
      <c r="AR82" s="41"/>
      <c r="AS82" s="41"/>
      <c r="AT82" s="41"/>
      <c r="AU82" s="41">
        <f>SUM(AV82:AW82)</f>
        <v>0</v>
      </c>
      <c r="AV82" s="41"/>
      <c r="AW82" s="41"/>
      <c r="AX82" s="41"/>
      <c r="AY82" s="41"/>
      <c r="AZ82" s="41"/>
      <c r="BA82" s="41"/>
      <c r="BB82" s="41"/>
      <c r="BC82" s="41">
        <f t="shared" si="138"/>
        <v>2567</v>
      </c>
      <c r="BD82" s="41">
        <f t="shared" si="139"/>
        <v>1991</v>
      </c>
      <c r="BE82" s="41">
        <f t="shared" si="140"/>
        <v>576</v>
      </c>
      <c r="BF82" s="41">
        <f t="shared" si="141"/>
        <v>112</v>
      </c>
      <c r="BG82" s="41">
        <f t="shared" si="142"/>
        <v>464</v>
      </c>
      <c r="BH82" s="41">
        <f t="shared" si="143"/>
        <v>0</v>
      </c>
      <c r="BI82" s="41">
        <f t="shared" si="144"/>
        <v>0</v>
      </c>
      <c r="BJ82" s="41">
        <f t="shared" si="145"/>
        <v>0</v>
      </c>
      <c r="BK82" s="41">
        <f t="shared" si="166"/>
        <v>2076</v>
      </c>
      <c r="BL82" s="41">
        <v>1516</v>
      </c>
      <c r="BM82" s="41">
        <f>SUM(BN82:BR82)</f>
        <v>560</v>
      </c>
      <c r="BN82" s="41">
        <v>140</v>
      </c>
      <c r="BO82" s="41">
        <v>420</v>
      </c>
      <c r="BP82" s="41"/>
      <c r="BQ82" s="41"/>
      <c r="BR82" s="41"/>
      <c r="BS82" s="50"/>
      <c r="BT82" s="67"/>
      <c r="BU82" s="83"/>
      <c r="BV82" s="84">
        <f t="shared" si="156"/>
        <v>260</v>
      </c>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FX82" s="85">
        <f t="shared" si="157"/>
        <v>1065</v>
      </c>
      <c r="FY82" s="85">
        <f t="shared" si="128"/>
        <v>805</v>
      </c>
      <c r="FZ82" s="85">
        <f t="shared" si="158"/>
        <v>260</v>
      </c>
      <c r="GA82" s="86">
        <f t="shared" si="159"/>
        <v>4643</v>
      </c>
      <c r="GB82" s="86">
        <f t="shared" si="160"/>
        <v>3507</v>
      </c>
      <c r="GC82" s="86">
        <f t="shared" si="161"/>
        <v>1136</v>
      </c>
    </row>
    <row r="83" spans="1:185" s="13" customFormat="1" ht="24.95" customHeight="1" collapsed="1">
      <c r="A83" s="643" t="s">
        <v>222</v>
      </c>
      <c r="B83" s="49" t="s">
        <v>63</v>
      </c>
      <c r="C83" s="50">
        <v>4</v>
      </c>
      <c r="D83" s="41">
        <f t="shared" si="129"/>
        <v>24526</v>
      </c>
      <c r="E83" s="41">
        <f t="shared" si="130"/>
        <v>18639</v>
      </c>
      <c r="F83" s="41">
        <f t="shared" si="131"/>
        <v>5887</v>
      </c>
      <c r="G83" s="41">
        <f t="shared" si="132"/>
        <v>1306</v>
      </c>
      <c r="H83" s="41">
        <f t="shared" si="133"/>
        <v>4581</v>
      </c>
      <c r="I83" s="41">
        <f t="shared" si="134"/>
        <v>0</v>
      </c>
      <c r="J83" s="41">
        <f t="shared" si="135"/>
        <v>0</v>
      </c>
      <c r="K83" s="41">
        <f t="shared" si="136"/>
        <v>0</v>
      </c>
      <c r="L83" s="58">
        <f t="shared" si="162"/>
        <v>5845</v>
      </c>
      <c r="M83" s="58">
        <f t="shared" si="163"/>
        <v>4438</v>
      </c>
      <c r="N83" s="58">
        <f t="shared" si="164"/>
        <v>1407</v>
      </c>
      <c r="O83" s="41">
        <f t="shared" si="167"/>
        <v>5845</v>
      </c>
      <c r="P83" s="41">
        <f t="shared" si="168"/>
        <v>4438</v>
      </c>
      <c r="Q83" s="41">
        <f t="shared" si="169"/>
        <v>1407</v>
      </c>
      <c r="R83" s="41">
        <f t="shared" si="170"/>
        <v>282</v>
      </c>
      <c r="S83" s="41">
        <f t="shared" si="171"/>
        <v>1125</v>
      </c>
      <c r="T83" s="41">
        <f t="shared" si="172"/>
        <v>0</v>
      </c>
      <c r="U83" s="41">
        <f t="shared" si="173"/>
        <v>0</v>
      </c>
      <c r="V83" s="41">
        <f t="shared" si="174"/>
        <v>0</v>
      </c>
      <c r="W83" s="41">
        <f t="shared" si="146"/>
        <v>4997</v>
      </c>
      <c r="X83" s="41">
        <f>SUM(X84:X88)</f>
        <v>3777</v>
      </c>
      <c r="Y83" s="41">
        <f>SUM(Y84:Y88)</f>
        <v>1220</v>
      </c>
      <c r="Z83" s="41">
        <f>SUM(Z84:Z88)</f>
        <v>239</v>
      </c>
      <c r="AA83" s="41">
        <f>SUM(AA84:AA88)</f>
        <v>981</v>
      </c>
      <c r="AB83" s="41">
        <f>SUM(AB84:AB88)</f>
        <v>0</v>
      </c>
      <c r="AC83" s="41"/>
      <c r="AD83" s="41"/>
      <c r="AE83" s="41">
        <f t="shared" si="127"/>
        <v>848</v>
      </c>
      <c r="AF83" s="41">
        <v>661</v>
      </c>
      <c r="AG83" s="41">
        <f t="shared" si="137"/>
        <v>187</v>
      </c>
      <c r="AH83" s="41">
        <v>43</v>
      </c>
      <c r="AI83" s="41">
        <v>144</v>
      </c>
      <c r="AJ83" s="41">
        <f>SUM(AJ84:AJ88)</f>
        <v>0</v>
      </c>
      <c r="AK83" s="41"/>
      <c r="AL83" s="41"/>
      <c r="AM83" s="41">
        <f t="shared" si="165"/>
        <v>5388</v>
      </c>
      <c r="AN83" s="41">
        <f>SUM(AN84:AN88)</f>
        <v>4112</v>
      </c>
      <c r="AO83" s="41">
        <f>SUM(AO84:AO88)</f>
        <v>1276</v>
      </c>
      <c r="AP83" s="41">
        <f>SUM(AP84:AP88)</f>
        <v>248</v>
      </c>
      <c r="AQ83" s="41">
        <f>SUM(AQ84:AQ88)</f>
        <v>1028</v>
      </c>
      <c r="AR83" s="41">
        <f>SUM(AR84:AR88)</f>
        <v>0</v>
      </c>
      <c r="AS83" s="41"/>
      <c r="AT83" s="41"/>
      <c r="AU83" s="41">
        <v>4871</v>
      </c>
      <c r="AV83" s="41">
        <v>3947</v>
      </c>
      <c r="AW83" s="41">
        <v>924</v>
      </c>
      <c r="AX83" s="41">
        <v>200</v>
      </c>
      <c r="AY83" s="41">
        <v>724</v>
      </c>
      <c r="AZ83" s="41">
        <f>SUM(AZ84:AZ88)</f>
        <v>0</v>
      </c>
      <c r="BA83" s="41"/>
      <c r="BB83" s="41"/>
      <c r="BC83" s="41">
        <f t="shared" si="138"/>
        <v>16104</v>
      </c>
      <c r="BD83" s="41">
        <f t="shared" si="139"/>
        <v>12497</v>
      </c>
      <c r="BE83" s="41">
        <f t="shared" si="140"/>
        <v>3607</v>
      </c>
      <c r="BF83" s="41">
        <f t="shared" si="141"/>
        <v>730</v>
      </c>
      <c r="BG83" s="41">
        <f t="shared" si="142"/>
        <v>2877</v>
      </c>
      <c r="BH83" s="41">
        <f t="shared" si="143"/>
        <v>0</v>
      </c>
      <c r="BI83" s="41">
        <f t="shared" si="144"/>
        <v>0</v>
      </c>
      <c r="BJ83" s="41">
        <f t="shared" si="145"/>
        <v>0</v>
      </c>
      <c r="BK83" s="41">
        <f t="shared" si="166"/>
        <v>8422</v>
      </c>
      <c r="BL83" s="41">
        <f>SUM(BL84:BL88)</f>
        <v>6142</v>
      </c>
      <c r="BM83" s="41">
        <f>SUM(BM84:BM88)</f>
        <v>2280</v>
      </c>
      <c r="BN83" s="41">
        <f>SUM(BN84:BN88)</f>
        <v>576</v>
      </c>
      <c r="BO83" s="41">
        <f>SUM(BO84:BO88)</f>
        <v>1704</v>
      </c>
      <c r="BP83" s="41">
        <f>SUM(BP84:BP88)</f>
        <v>0</v>
      </c>
      <c r="BQ83" s="41"/>
      <c r="BR83" s="41"/>
      <c r="BS83" s="50"/>
      <c r="BT83" s="67"/>
      <c r="BU83" s="84">
        <f>X83+AF83+X119</f>
        <v>4658</v>
      </c>
      <c r="BV83" s="84">
        <f>Y83+AG83+Y119</f>
        <v>1476</v>
      </c>
      <c r="BW83" s="83"/>
      <c r="BX83" s="84">
        <f t="shared" ref="BX83:DD83" si="176">AN83+AN119</f>
        <v>5222</v>
      </c>
      <c r="BY83" s="84">
        <f t="shared" si="176"/>
        <v>1625</v>
      </c>
      <c r="BZ83" s="84">
        <f t="shared" si="176"/>
        <v>317</v>
      </c>
      <c r="CA83" s="84">
        <f t="shared" si="176"/>
        <v>1308</v>
      </c>
      <c r="CB83" s="84">
        <f t="shared" si="176"/>
        <v>0</v>
      </c>
      <c r="CC83" s="84">
        <f t="shared" si="176"/>
        <v>0</v>
      </c>
      <c r="CD83" s="84">
        <f t="shared" si="176"/>
        <v>0</v>
      </c>
      <c r="CE83" s="84">
        <f t="shared" si="176"/>
        <v>6184</v>
      </c>
      <c r="CF83" s="84">
        <f t="shared" si="176"/>
        <v>5013</v>
      </c>
      <c r="CG83" s="84">
        <f t="shared" si="176"/>
        <v>1171</v>
      </c>
      <c r="CH83" s="84">
        <f t="shared" si="176"/>
        <v>253</v>
      </c>
      <c r="CI83" s="84">
        <f t="shared" si="176"/>
        <v>918</v>
      </c>
      <c r="CJ83" s="84">
        <f t="shared" si="176"/>
        <v>0</v>
      </c>
      <c r="CK83" s="84">
        <f t="shared" si="176"/>
        <v>0</v>
      </c>
      <c r="CL83" s="84">
        <f t="shared" si="176"/>
        <v>0</v>
      </c>
      <c r="CM83" s="84">
        <f t="shared" si="176"/>
        <v>19165</v>
      </c>
      <c r="CN83" s="84">
        <f t="shared" si="176"/>
        <v>14893</v>
      </c>
      <c r="CO83" s="84">
        <f t="shared" si="176"/>
        <v>4272</v>
      </c>
      <c r="CP83" s="84">
        <f t="shared" si="176"/>
        <v>866</v>
      </c>
      <c r="CQ83" s="84">
        <f t="shared" si="176"/>
        <v>3406</v>
      </c>
      <c r="CR83" s="84">
        <f t="shared" si="176"/>
        <v>0</v>
      </c>
      <c r="CS83" s="84">
        <f t="shared" si="176"/>
        <v>0</v>
      </c>
      <c r="CT83" s="84">
        <f t="shared" si="176"/>
        <v>0</v>
      </c>
      <c r="CU83" s="84">
        <f t="shared" si="176"/>
        <v>10697</v>
      </c>
      <c r="CV83" s="84">
        <f t="shared" si="176"/>
        <v>7798</v>
      </c>
      <c r="CW83" s="84">
        <f t="shared" si="176"/>
        <v>2899</v>
      </c>
      <c r="CX83" s="84">
        <f t="shared" si="176"/>
        <v>734</v>
      </c>
      <c r="CY83" s="84">
        <f t="shared" si="176"/>
        <v>2165</v>
      </c>
      <c r="CZ83" s="84">
        <f t="shared" si="176"/>
        <v>0</v>
      </c>
      <c r="DA83" s="84">
        <f t="shared" si="176"/>
        <v>0</v>
      </c>
      <c r="DB83" s="84">
        <f t="shared" si="176"/>
        <v>0</v>
      </c>
      <c r="DC83" s="84">
        <f t="shared" si="176"/>
        <v>0</v>
      </c>
      <c r="DD83" s="84">
        <f t="shared" si="176"/>
        <v>0</v>
      </c>
      <c r="FX83" s="85">
        <f t="shared" si="157"/>
        <v>5845</v>
      </c>
      <c r="FY83" s="85">
        <f t="shared" si="128"/>
        <v>4438</v>
      </c>
      <c r="FZ83" s="85">
        <f t="shared" si="158"/>
        <v>1407</v>
      </c>
      <c r="GA83" s="86">
        <f t="shared" si="159"/>
        <v>24526</v>
      </c>
      <c r="GB83" s="86">
        <f t="shared" si="160"/>
        <v>18639</v>
      </c>
      <c r="GC83" s="86">
        <f t="shared" si="161"/>
        <v>5887</v>
      </c>
    </row>
    <row r="84" spans="1:185" s="13" customFormat="1" ht="24.95" hidden="1" customHeight="1" outlineLevel="1">
      <c r="A84" s="48" t="s">
        <v>414</v>
      </c>
      <c r="B84" s="49" t="s">
        <v>2921</v>
      </c>
      <c r="C84" s="50"/>
      <c r="D84" s="41">
        <f t="shared" si="129"/>
        <v>4436</v>
      </c>
      <c r="E84" s="41">
        <f t="shared" si="130"/>
        <v>3307</v>
      </c>
      <c r="F84" s="41">
        <f t="shared" si="131"/>
        <v>1129</v>
      </c>
      <c r="G84" s="41">
        <f t="shared" si="132"/>
        <v>253</v>
      </c>
      <c r="H84" s="41">
        <f t="shared" si="133"/>
        <v>876</v>
      </c>
      <c r="I84" s="41">
        <f t="shared" si="134"/>
        <v>0</v>
      </c>
      <c r="J84" s="41">
        <f t="shared" si="135"/>
        <v>0</v>
      </c>
      <c r="K84" s="41">
        <f t="shared" si="136"/>
        <v>0</v>
      </c>
      <c r="L84" s="58">
        <f t="shared" si="162"/>
        <v>983</v>
      </c>
      <c r="M84" s="58">
        <f t="shared" si="163"/>
        <v>743</v>
      </c>
      <c r="N84" s="58">
        <f t="shared" si="164"/>
        <v>240</v>
      </c>
      <c r="O84" s="41">
        <f t="shared" si="167"/>
        <v>983</v>
      </c>
      <c r="P84" s="41">
        <f t="shared" si="168"/>
        <v>743</v>
      </c>
      <c r="Q84" s="41">
        <f t="shared" si="169"/>
        <v>240</v>
      </c>
      <c r="R84" s="41">
        <f t="shared" si="170"/>
        <v>47</v>
      </c>
      <c r="S84" s="41">
        <f t="shared" si="171"/>
        <v>193</v>
      </c>
      <c r="T84" s="41">
        <f t="shared" si="172"/>
        <v>0</v>
      </c>
      <c r="U84" s="41">
        <f t="shared" si="173"/>
        <v>0</v>
      </c>
      <c r="V84" s="41">
        <f t="shared" si="174"/>
        <v>0</v>
      </c>
      <c r="W84" s="41">
        <f t="shared" si="146"/>
        <v>983</v>
      </c>
      <c r="X84" s="41">
        <v>743</v>
      </c>
      <c r="Y84" s="41">
        <f>SUM(Z84:AC84)</f>
        <v>240</v>
      </c>
      <c r="Z84" s="41">
        <f>47</f>
        <v>47</v>
      </c>
      <c r="AA84" s="41">
        <f>193</f>
        <v>193</v>
      </c>
      <c r="AB84" s="41"/>
      <c r="AC84" s="41"/>
      <c r="AD84" s="41"/>
      <c r="AE84" s="41">
        <f t="shared" si="127"/>
        <v>0</v>
      </c>
      <c r="AF84" s="41"/>
      <c r="AG84" s="41">
        <f t="shared" si="137"/>
        <v>0</v>
      </c>
      <c r="AH84" s="41"/>
      <c r="AI84" s="41"/>
      <c r="AJ84" s="41"/>
      <c r="AK84" s="41"/>
      <c r="AL84" s="41"/>
      <c r="AM84" s="41">
        <f t="shared" si="165"/>
        <v>1347</v>
      </c>
      <c r="AN84" s="41">
        <v>1028</v>
      </c>
      <c r="AO84" s="41">
        <f>SUM(AP84:AS84)</f>
        <v>319</v>
      </c>
      <c r="AP84" s="41">
        <v>62</v>
      </c>
      <c r="AQ84" s="41">
        <v>257</v>
      </c>
      <c r="AR84" s="41"/>
      <c r="AS84" s="41"/>
      <c r="AT84" s="41"/>
      <c r="AU84" s="41">
        <f>SUM(AV84:AW84)</f>
        <v>0</v>
      </c>
      <c r="AV84" s="41"/>
      <c r="AW84" s="41"/>
      <c r="AX84" s="41"/>
      <c r="AY84" s="41"/>
      <c r="AZ84" s="41"/>
      <c r="BA84" s="41"/>
      <c r="BB84" s="41"/>
      <c r="BC84" s="41">
        <f t="shared" si="138"/>
        <v>2330</v>
      </c>
      <c r="BD84" s="41">
        <f t="shared" si="139"/>
        <v>1771</v>
      </c>
      <c r="BE84" s="41">
        <f t="shared" si="140"/>
        <v>559</v>
      </c>
      <c r="BF84" s="41">
        <f t="shared" si="141"/>
        <v>109</v>
      </c>
      <c r="BG84" s="41">
        <f t="shared" si="142"/>
        <v>450</v>
      </c>
      <c r="BH84" s="41">
        <f t="shared" si="143"/>
        <v>0</v>
      </c>
      <c r="BI84" s="41">
        <f t="shared" si="144"/>
        <v>0</v>
      </c>
      <c r="BJ84" s="41">
        <f t="shared" si="145"/>
        <v>0</v>
      </c>
      <c r="BK84" s="41">
        <f t="shared" si="166"/>
        <v>2106</v>
      </c>
      <c r="BL84" s="41">
        <v>1536</v>
      </c>
      <c r="BM84" s="41">
        <f>SUM(BN84:BR84)</f>
        <v>570</v>
      </c>
      <c r="BN84" s="41">
        <v>144</v>
      </c>
      <c r="BO84" s="41">
        <v>426</v>
      </c>
      <c r="BP84" s="41"/>
      <c r="BQ84" s="41"/>
      <c r="BR84" s="41"/>
      <c r="BS84" s="50"/>
      <c r="BT84" s="67"/>
      <c r="BU84" s="83"/>
      <c r="BV84" s="84">
        <f>Y84+AG84</f>
        <v>240</v>
      </c>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FX84" s="85">
        <f t="shared" si="157"/>
        <v>983</v>
      </c>
      <c r="FY84" s="85">
        <f t="shared" si="128"/>
        <v>743</v>
      </c>
      <c r="FZ84" s="85">
        <f t="shared" si="158"/>
        <v>240</v>
      </c>
      <c r="GA84" s="86">
        <f t="shared" si="159"/>
        <v>4436</v>
      </c>
      <c r="GB84" s="86">
        <f t="shared" si="160"/>
        <v>3307</v>
      </c>
      <c r="GC84" s="86">
        <f t="shared" si="161"/>
        <v>1129</v>
      </c>
    </row>
    <row r="85" spans="1:185" s="13" customFormat="1" ht="24.95" hidden="1" customHeight="1" outlineLevel="1">
      <c r="A85" s="48" t="s">
        <v>414</v>
      </c>
      <c r="B85" s="49" t="s">
        <v>2922</v>
      </c>
      <c r="C85" s="50"/>
      <c r="D85" s="41">
        <f t="shared" si="129"/>
        <v>4354</v>
      </c>
      <c r="E85" s="41">
        <f t="shared" si="130"/>
        <v>3245</v>
      </c>
      <c r="F85" s="41">
        <f t="shared" si="131"/>
        <v>1109</v>
      </c>
      <c r="G85" s="41">
        <f t="shared" si="132"/>
        <v>249</v>
      </c>
      <c r="H85" s="41">
        <f t="shared" si="133"/>
        <v>860</v>
      </c>
      <c r="I85" s="41">
        <f t="shared" si="134"/>
        <v>0</v>
      </c>
      <c r="J85" s="41">
        <f t="shared" si="135"/>
        <v>0</v>
      </c>
      <c r="K85" s="41">
        <f t="shared" si="136"/>
        <v>0</v>
      </c>
      <c r="L85" s="58">
        <f t="shared" si="162"/>
        <v>901</v>
      </c>
      <c r="M85" s="58">
        <f t="shared" si="163"/>
        <v>681</v>
      </c>
      <c r="N85" s="58">
        <f t="shared" si="164"/>
        <v>220</v>
      </c>
      <c r="O85" s="41">
        <f t="shared" si="167"/>
        <v>901</v>
      </c>
      <c r="P85" s="41">
        <f t="shared" si="168"/>
        <v>681</v>
      </c>
      <c r="Q85" s="41">
        <f t="shared" si="169"/>
        <v>220</v>
      </c>
      <c r="R85" s="41">
        <f t="shared" si="170"/>
        <v>43</v>
      </c>
      <c r="S85" s="41">
        <f t="shared" si="171"/>
        <v>177</v>
      </c>
      <c r="T85" s="41">
        <f t="shared" si="172"/>
        <v>0</v>
      </c>
      <c r="U85" s="41">
        <f t="shared" si="173"/>
        <v>0</v>
      </c>
      <c r="V85" s="41">
        <f t="shared" si="174"/>
        <v>0</v>
      </c>
      <c r="W85" s="41">
        <f t="shared" si="146"/>
        <v>901</v>
      </c>
      <c r="X85" s="41">
        <v>681</v>
      </c>
      <c r="Y85" s="41">
        <f>SUM(Z85:AC85)</f>
        <v>220</v>
      </c>
      <c r="Z85" s="41">
        <f>43</f>
        <v>43</v>
      </c>
      <c r="AA85" s="41">
        <f>177</f>
        <v>177</v>
      </c>
      <c r="AB85" s="41"/>
      <c r="AC85" s="41"/>
      <c r="AD85" s="41"/>
      <c r="AE85" s="41">
        <f t="shared" si="127"/>
        <v>0</v>
      </c>
      <c r="AF85" s="41"/>
      <c r="AG85" s="41">
        <f t="shared" si="137"/>
        <v>0</v>
      </c>
      <c r="AH85" s="41"/>
      <c r="AI85" s="41"/>
      <c r="AJ85" s="41"/>
      <c r="AK85" s="41"/>
      <c r="AL85" s="41"/>
      <c r="AM85" s="41">
        <f t="shared" si="165"/>
        <v>1347</v>
      </c>
      <c r="AN85" s="41">
        <v>1028</v>
      </c>
      <c r="AO85" s="41">
        <f>SUM(AP85:AS85)</f>
        <v>319</v>
      </c>
      <c r="AP85" s="41">
        <v>62</v>
      </c>
      <c r="AQ85" s="41">
        <v>257</v>
      </c>
      <c r="AR85" s="41"/>
      <c r="AS85" s="41"/>
      <c r="AT85" s="41"/>
      <c r="AU85" s="41">
        <f>SUM(AV85:AW85)</f>
        <v>0</v>
      </c>
      <c r="AV85" s="41"/>
      <c r="AW85" s="41"/>
      <c r="AX85" s="41"/>
      <c r="AY85" s="41"/>
      <c r="AZ85" s="41"/>
      <c r="BA85" s="41"/>
      <c r="BB85" s="41"/>
      <c r="BC85" s="41">
        <f t="shared" si="138"/>
        <v>2248</v>
      </c>
      <c r="BD85" s="41">
        <f t="shared" si="139"/>
        <v>1709</v>
      </c>
      <c r="BE85" s="41">
        <f t="shared" si="140"/>
        <v>539</v>
      </c>
      <c r="BF85" s="41">
        <f t="shared" si="141"/>
        <v>105</v>
      </c>
      <c r="BG85" s="41">
        <f t="shared" si="142"/>
        <v>434</v>
      </c>
      <c r="BH85" s="41">
        <f t="shared" si="143"/>
        <v>0</v>
      </c>
      <c r="BI85" s="41">
        <f t="shared" si="144"/>
        <v>0</v>
      </c>
      <c r="BJ85" s="41">
        <f t="shared" si="145"/>
        <v>0</v>
      </c>
      <c r="BK85" s="41">
        <f t="shared" si="166"/>
        <v>2106</v>
      </c>
      <c r="BL85" s="41">
        <v>1536</v>
      </c>
      <c r="BM85" s="41">
        <f>SUM(BN85:BR85)</f>
        <v>570</v>
      </c>
      <c r="BN85" s="41">
        <v>144</v>
      </c>
      <c r="BO85" s="41">
        <v>426</v>
      </c>
      <c r="BP85" s="41"/>
      <c r="BQ85" s="41"/>
      <c r="BR85" s="41"/>
      <c r="BS85" s="50"/>
      <c r="BT85" s="67"/>
      <c r="BU85" s="83"/>
      <c r="BV85" s="84">
        <f>Y85+AG85</f>
        <v>220</v>
      </c>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FX85" s="85">
        <f t="shared" si="157"/>
        <v>901</v>
      </c>
      <c r="FY85" s="85">
        <f t="shared" si="128"/>
        <v>681</v>
      </c>
      <c r="FZ85" s="85">
        <f t="shared" si="158"/>
        <v>220</v>
      </c>
      <c r="GA85" s="86">
        <f t="shared" si="159"/>
        <v>4354</v>
      </c>
      <c r="GB85" s="86">
        <f t="shared" si="160"/>
        <v>3245</v>
      </c>
      <c r="GC85" s="86">
        <f t="shared" si="161"/>
        <v>1109</v>
      </c>
    </row>
    <row r="86" spans="1:185" s="13" customFormat="1" ht="24.95" hidden="1" customHeight="1" outlineLevel="1">
      <c r="A86" s="48" t="s">
        <v>414</v>
      </c>
      <c r="B86" s="49" t="s">
        <v>1815</v>
      </c>
      <c r="C86" s="50"/>
      <c r="D86" s="41">
        <f t="shared" si="129"/>
        <v>901</v>
      </c>
      <c r="E86" s="41">
        <f t="shared" si="130"/>
        <v>681</v>
      </c>
      <c r="F86" s="41">
        <f t="shared" si="131"/>
        <v>220</v>
      </c>
      <c r="G86" s="41">
        <f t="shared" si="132"/>
        <v>43</v>
      </c>
      <c r="H86" s="41">
        <f t="shared" si="133"/>
        <v>177</v>
      </c>
      <c r="I86" s="41">
        <f t="shared" si="134"/>
        <v>0</v>
      </c>
      <c r="J86" s="41">
        <f t="shared" si="135"/>
        <v>0</v>
      </c>
      <c r="K86" s="41">
        <f t="shared" si="136"/>
        <v>0</v>
      </c>
      <c r="L86" s="58">
        <f t="shared" si="162"/>
        <v>901</v>
      </c>
      <c r="M86" s="58">
        <f t="shared" si="163"/>
        <v>681</v>
      </c>
      <c r="N86" s="58">
        <f t="shared" si="164"/>
        <v>220</v>
      </c>
      <c r="O86" s="41">
        <f t="shared" si="167"/>
        <v>901</v>
      </c>
      <c r="P86" s="41">
        <f t="shared" si="168"/>
        <v>681</v>
      </c>
      <c r="Q86" s="41">
        <f t="shared" si="169"/>
        <v>220</v>
      </c>
      <c r="R86" s="41">
        <f t="shared" si="170"/>
        <v>43</v>
      </c>
      <c r="S86" s="41">
        <f t="shared" si="171"/>
        <v>177</v>
      </c>
      <c r="T86" s="41">
        <f t="shared" si="172"/>
        <v>0</v>
      </c>
      <c r="U86" s="41">
        <f t="shared" si="173"/>
        <v>0</v>
      </c>
      <c r="V86" s="41">
        <f t="shared" si="174"/>
        <v>0</v>
      </c>
      <c r="W86" s="41">
        <f t="shared" si="146"/>
        <v>901</v>
      </c>
      <c r="X86" s="41">
        <v>681</v>
      </c>
      <c r="Y86" s="41">
        <f>SUM(Z86:AC86)</f>
        <v>220</v>
      </c>
      <c r="Z86" s="41">
        <v>43</v>
      </c>
      <c r="AA86" s="41">
        <v>177</v>
      </c>
      <c r="AB86" s="41"/>
      <c r="AC86" s="41"/>
      <c r="AD86" s="41"/>
      <c r="AE86" s="41">
        <f t="shared" si="127"/>
        <v>0</v>
      </c>
      <c r="AF86" s="41"/>
      <c r="AG86" s="41">
        <f t="shared" si="137"/>
        <v>0</v>
      </c>
      <c r="AH86" s="41"/>
      <c r="AI86" s="41"/>
      <c r="AJ86" s="41"/>
      <c r="AK86" s="41"/>
      <c r="AL86" s="41"/>
      <c r="AM86" s="41"/>
      <c r="AN86" s="41"/>
      <c r="AO86" s="41"/>
      <c r="AP86" s="41"/>
      <c r="AQ86" s="41"/>
      <c r="AR86" s="41"/>
      <c r="AS86" s="41"/>
      <c r="AT86" s="41"/>
      <c r="AU86" s="41"/>
      <c r="AV86" s="41"/>
      <c r="AW86" s="41"/>
      <c r="AX86" s="41"/>
      <c r="AY86" s="41"/>
      <c r="AZ86" s="41"/>
      <c r="BA86" s="41"/>
      <c r="BB86" s="41"/>
      <c r="BC86" s="41">
        <f t="shared" si="138"/>
        <v>901</v>
      </c>
      <c r="BD86" s="41">
        <f t="shared" si="139"/>
        <v>681</v>
      </c>
      <c r="BE86" s="41">
        <f t="shared" si="140"/>
        <v>220</v>
      </c>
      <c r="BF86" s="41">
        <f t="shared" si="141"/>
        <v>43</v>
      </c>
      <c r="BG86" s="41">
        <f t="shared" si="142"/>
        <v>177</v>
      </c>
      <c r="BH86" s="41">
        <f t="shared" si="143"/>
        <v>0</v>
      </c>
      <c r="BI86" s="41">
        <f t="shared" si="144"/>
        <v>0</v>
      </c>
      <c r="BJ86" s="41">
        <f t="shared" si="145"/>
        <v>0</v>
      </c>
      <c r="BK86" s="41"/>
      <c r="BL86" s="41"/>
      <c r="BM86" s="41">
        <f>SUM(BN86:BR86)</f>
        <v>0</v>
      </c>
      <c r="BN86" s="41"/>
      <c r="BO86" s="41"/>
      <c r="BP86" s="41"/>
      <c r="BQ86" s="41"/>
      <c r="BR86" s="41"/>
      <c r="BS86" s="50"/>
      <c r="BT86" s="67"/>
      <c r="BU86" s="83"/>
      <c r="BV86" s="84">
        <f>Y86+AG86</f>
        <v>220</v>
      </c>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FX86" s="85">
        <f t="shared" si="157"/>
        <v>901</v>
      </c>
      <c r="FY86" s="85">
        <f t="shared" si="128"/>
        <v>681</v>
      </c>
      <c r="FZ86" s="85">
        <f t="shared" si="158"/>
        <v>220</v>
      </c>
      <c r="GA86" s="86">
        <f t="shared" si="159"/>
        <v>901</v>
      </c>
      <c r="GB86" s="86">
        <f t="shared" si="160"/>
        <v>681</v>
      </c>
      <c r="GC86" s="86">
        <f t="shared" si="161"/>
        <v>220</v>
      </c>
    </row>
    <row r="87" spans="1:185" s="13" customFormat="1" ht="24.95" hidden="1" customHeight="1" outlineLevel="1">
      <c r="A87" s="48" t="s">
        <v>414</v>
      </c>
      <c r="B87" s="49" t="s">
        <v>2923</v>
      </c>
      <c r="C87" s="50"/>
      <c r="D87" s="41">
        <f t="shared" si="129"/>
        <v>4518</v>
      </c>
      <c r="E87" s="41">
        <f t="shared" si="130"/>
        <v>3369</v>
      </c>
      <c r="F87" s="41">
        <f t="shared" si="131"/>
        <v>1149</v>
      </c>
      <c r="G87" s="41">
        <f t="shared" si="132"/>
        <v>257</v>
      </c>
      <c r="H87" s="41">
        <f t="shared" si="133"/>
        <v>892</v>
      </c>
      <c r="I87" s="41">
        <f t="shared" si="134"/>
        <v>0</v>
      </c>
      <c r="J87" s="41">
        <f t="shared" si="135"/>
        <v>0</v>
      </c>
      <c r="K87" s="41">
        <f t="shared" si="136"/>
        <v>0</v>
      </c>
      <c r="L87" s="58">
        <f t="shared" si="162"/>
        <v>1065</v>
      </c>
      <c r="M87" s="58">
        <f t="shared" si="163"/>
        <v>805</v>
      </c>
      <c r="N87" s="58">
        <f t="shared" si="164"/>
        <v>260</v>
      </c>
      <c r="O87" s="41">
        <f t="shared" si="167"/>
        <v>1065</v>
      </c>
      <c r="P87" s="41">
        <f t="shared" si="168"/>
        <v>805</v>
      </c>
      <c r="Q87" s="41">
        <f t="shared" si="169"/>
        <v>260</v>
      </c>
      <c r="R87" s="41">
        <f t="shared" si="170"/>
        <v>51</v>
      </c>
      <c r="S87" s="41">
        <f t="shared" si="171"/>
        <v>209</v>
      </c>
      <c r="T87" s="41">
        <f t="shared" si="172"/>
        <v>0</v>
      </c>
      <c r="U87" s="41">
        <f t="shared" si="173"/>
        <v>0</v>
      </c>
      <c r="V87" s="41">
        <f t="shared" si="174"/>
        <v>0</v>
      </c>
      <c r="W87" s="41">
        <f t="shared" si="146"/>
        <v>1065</v>
      </c>
      <c r="X87" s="41">
        <v>805</v>
      </c>
      <c r="Y87" s="41">
        <f>SUM(Z87:AC87)</f>
        <v>260</v>
      </c>
      <c r="Z87" s="41">
        <f>51</f>
        <v>51</v>
      </c>
      <c r="AA87" s="41">
        <f>209</f>
        <v>209</v>
      </c>
      <c r="AB87" s="41"/>
      <c r="AC87" s="41"/>
      <c r="AD87" s="41"/>
      <c r="AE87" s="41">
        <f t="shared" si="127"/>
        <v>0</v>
      </c>
      <c r="AF87" s="41"/>
      <c r="AG87" s="41">
        <f t="shared" si="137"/>
        <v>0</v>
      </c>
      <c r="AH87" s="41"/>
      <c r="AI87" s="41"/>
      <c r="AJ87" s="41"/>
      <c r="AK87" s="41"/>
      <c r="AL87" s="41"/>
      <c r="AM87" s="41">
        <f t="shared" ref="AM87:AM96" si="177">SUM(AN87:AO87)</f>
        <v>1347</v>
      </c>
      <c r="AN87" s="41">
        <v>1028</v>
      </c>
      <c r="AO87" s="41">
        <f>SUM(AP87:AS87)</f>
        <v>319</v>
      </c>
      <c r="AP87" s="41">
        <v>62</v>
      </c>
      <c r="AQ87" s="41">
        <v>257</v>
      </c>
      <c r="AR87" s="41"/>
      <c r="AS87" s="41"/>
      <c r="AT87" s="41"/>
      <c r="AU87" s="41">
        <f>SUM(AV87:AW87)</f>
        <v>0</v>
      </c>
      <c r="AV87" s="41"/>
      <c r="AW87" s="41"/>
      <c r="AX87" s="41"/>
      <c r="AY87" s="41"/>
      <c r="AZ87" s="41"/>
      <c r="BA87" s="41"/>
      <c r="BB87" s="41"/>
      <c r="BC87" s="41">
        <f t="shared" si="138"/>
        <v>2412</v>
      </c>
      <c r="BD87" s="41">
        <f t="shared" si="139"/>
        <v>1833</v>
      </c>
      <c r="BE87" s="41">
        <f t="shared" si="140"/>
        <v>579</v>
      </c>
      <c r="BF87" s="41">
        <f t="shared" si="141"/>
        <v>113</v>
      </c>
      <c r="BG87" s="41">
        <f t="shared" si="142"/>
        <v>466</v>
      </c>
      <c r="BH87" s="41">
        <f t="shared" si="143"/>
        <v>0</v>
      </c>
      <c r="BI87" s="41">
        <f t="shared" si="144"/>
        <v>0</v>
      </c>
      <c r="BJ87" s="41">
        <f t="shared" si="145"/>
        <v>0</v>
      </c>
      <c r="BK87" s="41">
        <f t="shared" ref="BK87:BK96" si="178">SUM(BL87:BM87)</f>
        <v>2106</v>
      </c>
      <c r="BL87" s="41">
        <v>1536</v>
      </c>
      <c r="BM87" s="41">
        <f>SUM(BN87:BR87)</f>
        <v>570</v>
      </c>
      <c r="BN87" s="41">
        <v>144</v>
      </c>
      <c r="BO87" s="41">
        <v>426</v>
      </c>
      <c r="BP87" s="41"/>
      <c r="BQ87" s="41"/>
      <c r="BR87" s="41"/>
      <c r="BS87" s="50"/>
      <c r="BT87" s="67"/>
      <c r="BU87" s="83"/>
      <c r="BV87" s="84">
        <f>Y87+AG87</f>
        <v>260</v>
      </c>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FX87" s="85">
        <f t="shared" si="157"/>
        <v>1065</v>
      </c>
      <c r="FY87" s="85">
        <f t="shared" si="128"/>
        <v>805</v>
      </c>
      <c r="FZ87" s="85">
        <f t="shared" si="158"/>
        <v>260</v>
      </c>
      <c r="GA87" s="86">
        <f t="shared" si="159"/>
        <v>4518</v>
      </c>
      <c r="GB87" s="86">
        <f t="shared" si="160"/>
        <v>3369</v>
      </c>
      <c r="GC87" s="86">
        <f t="shared" si="161"/>
        <v>1149</v>
      </c>
    </row>
    <row r="88" spans="1:185" s="13" customFormat="1" ht="24.95" hidden="1" customHeight="1" outlineLevel="1">
      <c r="A88" s="48" t="s">
        <v>414</v>
      </c>
      <c r="B88" s="49" t="s">
        <v>2924</v>
      </c>
      <c r="C88" s="50"/>
      <c r="D88" s="41">
        <f t="shared" si="129"/>
        <v>4598</v>
      </c>
      <c r="E88" s="41">
        <f t="shared" si="130"/>
        <v>3429</v>
      </c>
      <c r="F88" s="41">
        <f t="shared" si="131"/>
        <v>1169</v>
      </c>
      <c r="G88" s="41">
        <f t="shared" si="132"/>
        <v>261</v>
      </c>
      <c r="H88" s="41">
        <f t="shared" si="133"/>
        <v>908</v>
      </c>
      <c r="I88" s="41">
        <f t="shared" si="134"/>
        <v>0</v>
      </c>
      <c r="J88" s="41">
        <f t="shared" si="135"/>
        <v>0</v>
      </c>
      <c r="K88" s="41">
        <f t="shared" si="136"/>
        <v>0</v>
      </c>
      <c r="L88" s="58">
        <f t="shared" si="162"/>
        <v>1147</v>
      </c>
      <c r="M88" s="58">
        <f t="shared" si="163"/>
        <v>867</v>
      </c>
      <c r="N88" s="58">
        <f t="shared" si="164"/>
        <v>280</v>
      </c>
      <c r="O88" s="41">
        <f t="shared" si="167"/>
        <v>1147</v>
      </c>
      <c r="P88" s="41">
        <f t="shared" si="168"/>
        <v>867</v>
      </c>
      <c r="Q88" s="41">
        <f t="shared" si="169"/>
        <v>280</v>
      </c>
      <c r="R88" s="41">
        <f t="shared" si="170"/>
        <v>55</v>
      </c>
      <c r="S88" s="41">
        <f t="shared" si="171"/>
        <v>225</v>
      </c>
      <c r="T88" s="41">
        <f t="shared" si="172"/>
        <v>0</v>
      </c>
      <c r="U88" s="41">
        <f t="shared" si="173"/>
        <v>0</v>
      </c>
      <c r="V88" s="41">
        <f t="shared" si="174"/>
        <v>0</v>
      </c>
      <c r="W88" s="41">
        <f t="shared" si="146"/>
        <v>1147</v>
      </c>
      <c r="X88" s="41">
        <v>867</v>
      </c>
      <c r="Y88" s="41">
        <f>SUM(Z88:AC88)</f>
        <v>280</v>
      </c>
      <c r="Z88" s="41">
        <f>55</f>
        <v>55</v>
      </c>
      <c r="AA88" s="41">
        <f>225</f>
        <v>225</v>
      </c>
      <c r="AB88" s="41"/>
      <c r="AC88" s="41"/>
      <c r="AD88" s="41"/>
      <c r="AE88" s="41">
        <f t="shared" si="127"/>
        <v>0</v>
      </c>
      <c r="AF88" s="41"/>
      <c r="AG88" s="41">
        <f t="shared" si="137"/>
        <v>0</v>
      </c>
      <c r="AH88" s="41"/>
      <c r="AI88" s="41"/>
      <c r="AJ88" s="41"/>
      <c r="AK88" s="41"/>
      <c r="AL88" s="41"/>
      <c r="AM88" s="41">
        <f t="shared" si="177"/>
        <v>1347</v>
      </c>
      <c r="AN88" s="41">
        <v>1028</v>
      </c>
      <c r="AO88" s="41">
        <f>SUM(AP88:AS88)</f>
        <v>319</v>
      </c>
      <c r="AP88" s="41">
        <v>62</v>
      </c>
      <c r="AQ88" s="41">
        <v>257</v>
      </c>
      <c r="AR88" s="41"/>
      <c r="AS88" s="41"/>
      <c r="AT88" s="41"/>
      <c r="AU88" s="41">
        <f>SUM(AV88:AW88)</f>
        <v>0</v>
      </c>
      <c r="AV88" s="41"/>
      <c r="AW88" s="41"/>
      <c r="AX88" s="41"/>
      <c r="AY88" s="41"/>
      <c r="AZ88" s="41"/>
      <c r="BA88" s="41"/>
      <c r="BB88" s="41"/>
      <c r="BC88" s="41">
        <f t="shared" si="138"/>
        <v>2494</v>
      </c>
      <c r="BD88" s="41">
        <f t="shared" si="139"/>
        <v>1895</v>
      </c>
      <c r="BE88" s="41">
        <f t="shared" si="140"/>
        <v>599</v>
      </c>
      <c r="BF88" s="41">
        <f t="shared" si="141"/>
        <v>117</v>
      </c>
      <c r="BG88" s="41">
        <f t="shared" si="142"/>
        <v>482</v>
      </c>
      <c r="BH88" s="41">
        <f t="shared" si="143"/>
        <v>0</v>
      </c>
      <c r="BI88" s="41">
        <f t="shared" si="144"/>
        <v>0</v>
      </c>
      <c r="BJ88" s="41">
        <f t="shared" si="145"/>
        <v>0</v>
      </c>
      <c r="BK88" s="41">
        <f t="shared" si="178"/>
        <v>2104</v>
      </c>
      <c r="BL88" s="41">
        <v>1534</v>
      </c>
      <c r="BM88" s="41">
        <f>SUM(BN88:BR88)</f>
        <v>570</v>
      </c>
      <c r="BN88" s="41">
        <v>144</v>
      </c>
      <c r="BO88" s="41">
        <v>426</v>
      </c>
      <c r="BP88" s="41"/>
      <c r="BQ88" s="41"/>
      <c r="BR88" s="41"/>
      <c r="BS88" s="50"/>
      <c r="BT88" s="67"/>
      <c r="BU88" s="83"/>
      <c r="BV88" s="84">
        <f>Y88+AG88</f>
        <v>280</v>
      </c>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FX88" s="85">
        <f t="shared" si="157"/>
        <v>1147</v>
      </c>
      <c r="FY88" s="85">
        <f t="shared" si="128"/>
        <v>867</v>
      </c>
      <c r="FZ88" s="85">
        <f t="shared" si="158"/>
        <v>280</v>
      </c>
      <c r="GA88" s="86">
        <f t="shared" si="159"/>
        <v>4598</v>
      </c>
      <c r="GB88" s="86">
        <f t="shared" si="160"/>
        <v>3429</v>
      </c>
      <c r="GC88" s="86">
        <f t="shared" si="161"/>
        <v>1169</v>
      </c>
    </row>
    <row r="89" spans="1:185" s="13" customFormat="1" ht="24.95" customHeight="1" collapsed="1">
      <c r="A89" s="643" t="s">
        <v>222</v>
      </c>
      <c r="B89" s="49" t="s">
        <v>52</v>
      </c>
      <c r="C89" s="50">
        <v>4</v>
      </c>
      <c r="D89" s="41">
        <f t="shared" si="129"/>
        <v>24431</v>
      </c>
      <c r="E89" s="41">
        <f t="shared" si="130"/>
        <v>18572</v>
      </c>
      <c r="F89" s="41">
        <f t="shared" si="131"/>
        <v>5859</v>
      </c>
      <c r="G89" s="41">
        <f t="shared" si="132"/>
        <v>1299</v>
      </c>
      <c r="H89" s="41">
        <f t="shared" si="133"/>
        <v>4560</v>
      </c>
      <c r="I89" s="41">
        <f t="shared" si="134"/>
        <v>0</v>
      </c>
      <c r="J89" s="41">
        <f t="shared" si="135"/>
        <v>0</v>
      </c>
      <c r="K89" s="41">
        <f t="shared" si="136"/>
        <v>0</v>
      </c>
      <c r="L89" s="58">
        <f t="shared" si="162"/>
        <v>5747</v>
      </c>
      <c r="M89" s="58">
        <f t="shared" si="163"/>
        <v>4368</v>
      </c>
      <c r="N89" s="58">
        <f t="shared" si="164"/>
        <v>1379</v>
      </c>
      <c r="O89" s="41">
        <f t="shared" si="167"/>
        <v>5747</v>
      </c>
      <c r="P89" s="41">
        <f t="shared" si="168"/>
        <v>4368</v>
      </c>
      <c r="Q89" s="41">
        <f t="shared" si="169"/>
        <v>1379</v>
      </c>
      <c r="R89" s="41">
        <f t="shared" si="170"/>
        <v>275</v>
      </c>
      <c r="S89" s="41">
        <f t="shared" si="171"/>
        <v>1104</v>
      </c>
      <c r="T89" s="41">
        <f t="shared" si="172"/>
        <v>0</v>
      </c>
      <c r="U89" s="41">
        <f t="shared" si="173"/>
        <v>0</v>
      </c>
      <c r="V89" s="41">
        <f t="shared" si="174"/>
        <v>0</v>
      </c>
      <c r="W89" s="41">
        <f t="shared" si="146"/>
        <v>4914</v>
      </c>
      <c r="X89" s="41">
        <f>SUM(X90:X93)</f>
        <v>3716</v>
      </c>
      <c r="Y89" s="41">
        <f>SUM(Y90:Y93)</f>
        <v>1198</v>
      </c>
      <c r="Z89" s="41">
        <f>SUM(Z90:Z93)</f>
        <v>235</v>
      </c>
      <c r="AA89" s="41">
        <f>SUM(AA90:AA93)</f>
        <v>963</v>
      </c>
      <c r="AB89" s="41">
        <f>SUM(AB90:AB93)</f>
        <v>0</v>
      </c>
      <c r="AC89" s="41"/>
      <c r="AD89" s="41"/>
      <c r="AE89" s="41">
        <f t="shared" si="127"/>
        <v>833</v>
      </c>
      <c r="AF89" s="41">
        <v>652</v>
      </c>
      <c r="AG89" s="41">
        <f t="shared" si="137"/>
        <v>181</v>
      </c>
      <c r="AH89" s="41">
        <v>40</v>
      </c>
      <c r="AI89" s="41">
        <v>141</v>
      </c>
      <c r="AJ89" s="41">
        <f>SUM(AJ90:AJ93)</f>
        <v>0</v>
      </c>
      <c r="AK89" s="41"/>
      <c r="AL89" s="41"/>
      <c r="AM89" s="41">
        <f t="shared" si="177"/>
        <v>5388</v>
      </c>
      <c r="AN89" s="41">
        <f>SUM(AN90:AN93)</f>
        <v>4112</v>
      </c>
      <c r="AO89" s="41">
        <f>SUM(AO90:AO93)</f>
        <v>1276</v>
      </c>
      <c r="AP89" s="41">
        <f>SUM(AP90:AP93)</f>
        <v>248</v>
      </c>
      <c r="AQ89" s="41">
        <f>SUM(AQ90:AQ93)</f>
        <v>1028</v>
      </c>
      <c r="AR89" s="41">
        <f>SUM(AR90:AR93)</f>
        <v>0</v>
      </c>
      <c r="AS89" s="41"/>
      <c r="AT89" s="41"/>
      <c r="AU89" s="41">
        <v>4872</v>
      </c>
      <c r="AV89" s="41">
        <v>3948</v>
      </c>
      <c r="AW89" s="41">
        <v>924</v>
      </c>
      <c r="AX89" s="41">
        <v>200</v>
      </c>
      <c r="AY89" s="41">
        <v>724</v>
      </c>
      <c r="AZ89" s="41">
        <f>SUM(AZ90:AZ93)</f>
        <v>0</v>
      </c>
      <c r="BA89" s="41"/>
      <c r="BB89" s="41"/>
      <c r="BC89" s="41">
        <f t="shared" si="138"/>
        <v>16007</v>
      </c>
      <c r="BD89" s="41">
        <f t="shared" si="139"/>
        <v>12428</v>
      </c>
      <c r="BE89" s="41">
        <f t="shared" si="140"/>
        <v>3579</v>
      </c>
      <c r="BF89" s="41">
        <f t="shared" si="141"/>
        <v>723</v>
      </c>
      <c r="BG89" s="41">
        <f t="shared" si="142"/>
        <v>2856</v>
      </c>
      <c r="BH89" s="41">
        <f t="shared" si="143"/>
        <v>0</v>
      </c>
      <c r="BI89" s="41">
        <f t="shared" si="144"/>
        <v>0</v>
      </c>
      <c r="BJ89" s="41">
        <f t="shared" si="145"/>
        <v>0</v>
      </c>
      <c r="BK89" s="41">
        <f t="shared" si="178"/>
        <v>8424</v>
      </c>
      <c r="BL89" s="41">
        <f>SUM(BL90:BL93)</f>
        <v>6144</v>
      </c>
      <c r="BM89" s="41">
        <f>SUM(BM90:BM93)</f>
        <v>2280</v>
      </c>
      <c r="BN89" s="41">
        <f>SUM(BN90:BN93)</f>
        <v>576</v>
      </c>
      <c r="BO89" s="41">
        <f>SUM(BO90:BO93)</f>
        <v>1704</v>
      </c>
      <c r="BP89" s="41">
        <f>SUM(BP90:BP93)</f>
        <v>0</v>
      </c>
      <c r="BQ89" s="41"/>
      <c r="BR89" s="41"/>
      <c r="BS89" s="50"/>
      <c r="BT89" s="67"/>
      <c r="BU89" s="84">
        <f>X89+AF89+X123</f>
        <v>7150</v>
      </c>
      <c r="BV89" s="84">
        <f>Y89+AG89+Y123</f>
        <v>2250</v>
      </c>
      <c r="BW89" s="83"/>
      <c r="BX89" s="84">
        <f t="shared" ref="BX89:DD89" si="179">AN89+AN123</f>
        <v>6517</v>
      </c>
      <c r="BY89" s="84">
        <f t="shared" si="179"/>
        <v>2027</v>
      </c>
      <c r="BZ89" s="84">
        <f t="shared" si="179"/>
        <v>395</v>
      </c>
      <c r="CA89" s="84">
        <f t="shared" si="179"/>
        <v>1632</v>
      </c>
      <c r="CB89" s="84">
        <f t="shared" si="179"/>
        <v>0</v>
      </c>
      <c r="CC89" s="84">
        <f t="shared" si="179"/>
        <v>0</v>
      </c>
      <c r="CD89" s="84">
        <f t="shared" si="179"/>
        <v>0</v>
      </c>
      <c r="CE89" s="84">
        <f t="shared" si="179"/>
        <v>7718</v>
      </c>
      <c r="CF89" s="84">
        <f t="shared" si="179"/>
        <v>6257</v>
      </c>
      <c r="CG89" s="84">
        <f t="shared" si="179"/>
        <v>1461</v>
      </c>
      <c r="CH89" s="84">
        <f t="shared" si="179"/>
        <v>316</v>
      </c>
      <c r="CI89" s="84">
        <f t="shared" si="179"/>
        <v>1145</v>
      </c>
      <c r="CJ89" s="84">
        <f t="shared" si="179"/>
        <v>0</v>
      </c>
      <c r="CK89" s="84">
        <f t="shared" si="179"/>
        <v>0</v>
      </c>
      <c r="CL89" s="84">
        <f t="shared" si="179"/>
        <v>0</v>
      </c>
      <c r="CM89" s="84">
        <f t="shared" si="179"/>
        <v>25662</v>
      </c>
      <c r="CN89" s="84">
        <f t="shared" si="179"/>
        <v>19924</v>
      </c>
      <c r="CO89" s="84">
        <f t="shared" si="179"/>
        <v>5738</v>
      </c>
      <c r="CP89" s="84">
        <f t="shared" si="179"/>
        <v>1162</v>
      </c>
      <c r="CQ89" s="84">
        <f t="shared" si="179"/>
        <v>4576</v>
      </c>
      <c r="CR89" s="84">
        <f t="shared" si="179"/>
        <v>0</v>
      </c>
      <c r="CS89" s="84">
        <f t="shared" si="179"/>
        <v>0</v>
      </c>
      <c r="CT89" s="84">
        <f t="shared" si="179"/>
        <v>0</v>
      </c>
      <c r="CU89" s="84">
        <f t="shared" si="179"/>
        <v>13351</v>
      </c>
      <c r="CV89" s="84">
        <f t="shared" si="179"/>
        <v>9732</v>
      </c>
      <c r="CW89" s="84">
        <f t="shared" si="179"/>
        <v>3619</v>
      </c>
      <c r="CX89" s="84">
        <f t="shared" si="179"/>
        <v>916</v>
      </c>
      <c r="CY89" s="84">
        <f t="shared" si="179"/>
        <v>2703</v>
      </c>
      <c r="CZ89" s="84">
        <f t="shared" si="179"/>
        <v>0</v>
      </c>
      <c r="DA89" s="84">
        <f t="shared" si="179"/>
        <v>0</v>
      </c>
      <c r="DB89" s="84">
        <f t="shared" si="179"/>
        <v>0</v>
      </c>
      <c r="DC89" s="84">
        <f t="shared" si="179"/>
        <v>0</v>
      </c>
      <c r="DD89" s="84">
        <f t="shared" si="179"/>
        <v>0</v>
      </c>
      <c r="FX89" s="85">
        <f t="shared" si="157"/>
        <v>5747</v>
      </c>
      <c r="FY89" s="85">
        <f t="shared" si="128"/>
        <v>4368</v>
      </c>
      <c r="FZ89" s="85">
        <f t="shared" si="158"/>
        <v>1379</v>
      </c>
      <c r="GA89" s="86">
        <f t="shared" si="159"/>
        <v>24431</v>
      </c>
      <c r="GB89" s="86">
        <f t="shared" si="160"/>
        <v>18572</v>
      </c>
      <c r="GC89" s="86">
        <f t="shared" si="161"/>
        <v>5859</v>
      </c>
    </row>
    <row r="90" spans="1:185" s="13" customFormat="1" ht="24.95" hidden="1" customHeight="1" outlineLevel="1">
      <c r="A90" s="48" t="s">
        <v>414</v>
      </c>
      <c r="B90" s="49" t="s">
        <v>2925</v>
      </c>
      <c r="C90" s="50"/>
      <c r="D90" s="41">
        <f t="shared" si="129"/>
        <v>4682</v>
      </c>
      <c r="E90" s="41">
        <f t="shared" si="130"/>
        <v>3493</v>
      </c>
      <c r="F90" s="41">
        <f t="shared" si="131"/>
        <v>1189</v>
      </c>
      <c r="G90" s="41">
        <f t="shared" si="132"/>
        <v>265</v>
      </c>
      <c r="H90" s="41">
        <f t="shared" si="133"/>
        <v>924</v>
      </c>
      <c r="I90" s="41">
        <f t="shared" si="134"/>
        <v>0</v>
      </c>
      <c r="J90" s="41">
        <f t="shared" si="135"/>
        <v>0</v>
      </c>
      <c r="K90" s="41">
        <f t="shared" si="136"/>
        <v>0</v>
      </c>
      <c r="L90" s="58">
        <f t="shared" si="162"/>
        <v>1229</v>
      </c>
      <c r="M90" s="58">
        <f t="shared" si="163"/>
        <v>929</v>
      </c>
      <c r="N90" s="58">
        <f t="shared" si="164"/>
        <v>300</v>
      </c>
      <c r="O90" s="41">
        <f t="shared" si="167"/>
        <v>1229</v>
      </c>
      <c r="P90" s="41">
        <f t="shared" si="168"/>
        <v>929</v>
      </c>
      <c r="Q90" s="41">
        <f t="shared" si="169"/>
        <v>300</v>
      </c>
      <c r="R90" s="41">
        <f t="shared" si="170"/>
        <v>59</v>
      </c>
      <c r="S90" s="41">
        <f t="shared" si="171"/>
        <v>241</v>
      </c>
      <c r="T90" s="41">
        <f t="shared" si="172"/>
        <v>0</v>
      </c>
      <c r="U90" s="41">
        <f t="shared" si="173"/>
        <v>0</v>
      </c>
      <c r="V90" s="41">
        <f t="shared" si="174"/>
        <v>0</v>
      </c>
      <c r="W90" s="41">
        <f t="shared" si="146"/>
        <v>1229</v>
      </c>
      <c r="X90" s="41">
        <v>929</v>
      </c>
      <c r="Y90" s="41">
        <f>SUM(Z90:AC90)</f>
        <v>300</v>
      </c>
      <c r="Z90" s="41">
        <v>59</v>
      </c>
      <c r="AA90" s="41">
        <v>241</v>
      </c>
      <c r="AB90" s="41"/>
      <c r="AC90" s="41"/>
      <c r="AD90" s="41"/>
      <c r="AE90" s="41">
        <f t="shared" si="127"/>
        <v>0</v>
      </c>
      <c r="AF90" s="41"/>
      <c r="AG90" s="41">
        <f t="shared" si="137"/>
        <v>0</v>
      </c>
      <c r="AH90" s="41"/>
      <c r="AI90" s="41"/>
      <c r="AJ90" s="41"/>
      <c r="AK90" s="41"/>
      <c r="AL90" s="41"/>
      <c r="AM90" s="41">
        <f t="shared" si="177"/>
        <v>1347</v>
      </c>
      <c r="AN90" s="41">
        <v>1028</v>
      </c>
      <c r="AO90" s="41">
        <f>SUM(AP90:AS90)</f>
        <v>319</v>
      </c>
      <c r="AP90" s="41">
        <v>62</v>
      </c>
      <c r="AQ90" s="41">
        <v>257</v>
      </c>
      <c r="AR90" s="41"/>
      <c r="AS90" s="41"/>
      <c r="AT90" s="41"/>
      <c r="AU90" s="41">
        <f>SUM(AV90:AW90)</f>
        <v>0</v>
      </c>
      <c r="AV90" s="41"/>
      <c r="AW90" s="41"/>
      <c r="AX90" s="41"/>
      <c r="AY90" s="41"/>
      <c r="AZ90" s="41"/>
      <c r="BA90" s="41"/>
      <c r="BB90" s="41"/>
      <c r="BC90" s="41">
        <f t="shared" si="138"/>
        <v>2576</v>
      </c>
      <c r="BD90" s="41">
        <f t="shared" si="139"/>
        <v>1957</v>
      </c>
      <c r="BE90" s="41">
        <f t="shared" si="140"/>
        <v>619</v>
      </c>
      <c r="BF90" s="41">
        <f t="shared" si="141"/>
        <v>121</v>
      </c>
      <c r="BG90" s="41">
        <f t="shared" si="142"/>
        <v>498</v>
      </c>
      <c r="BH90" s="41">
        <f t="shared" si="143"/>
        <v>0</v>
      </c>
      <c r="BI90" s="41">
        <f t="shared" si="144"/>
        <v>0</v>
      </c>
      <c r="BJ90" s="41">
        <f t="shared" si="145"/>
        <v>0</v>
      </c>
      <c r="BK90" s="41">
        <f t="shared" si="178"/>
        <v>2106</v>
      </c>
      <c r="BL90" s="41">
        <v>1536</v>
      </c>
      <c r="BM90" s="41">
        <f>SUM(BN90:BR90)</f>
        <v>570</v>
      </c>
      <c r="BN90" s="41">
        <v>144</v>
      </c>
      <c r="BO90" s="41">
        <v>426</v>
      </c>
      <c r="BP90" s="41"/>
      <c r="BQ90" s="41"/>
      <c r="BR90" s="41"/>
      <c r="BS90" s="50"/>
      <c r="BT90" s="67"/>
      <c r="BU90" s="83"/>
      <c r="BV90" s="84">
        <f>Y90+AG90</f>
        <v>300</v>
      </c>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FX90" s="85">
        <f t="shared" si="157"/>
        <v>1229</v>
      </c>
      <c r="FY90" s="85">
        <f t="shared" si="128"/>
        <v>929</v>
      </c>
      <c r="FZ90" s="85">
        <f t="shared" si="158"/>
        <v>300</v>
      </c>
      <c r="GA90" s="86">
        <f t="shared" si="159"/>
        <v>4682</v>
      </c>
      <c r="GB90" s="86">
        <f t="shared" si="160"/>
        <v>3493</v>
      </c>
      <c r="GC90" s="86">
        <f t="shared" si="161"/>
        <v>1189</v>
      </c>
    </row>
    <row r="91" spans="1:185" s="13" customFormat="1" ht="24.95" hidden="1" customHeight="1" outlineLevel="1">
      <c r="A91" s="48" t="s">
        <v>414</v>
      </c>
      <c r="B91" s="49" t="s">
        <v>2926</v>
      </c>
      <c r="C91" s="50"/>
      <c r="D91" s="41">
        <f t="shared" si="129"/>
        <v>4682</v>
      </c>
      <c r="E91" s="41">
        <f t="shared" si="130"/>
        <v>3493</v>
      </c>
      <c r="F91" s="41">
        <f t="shared" si="131"/>
        <v>1189</v>
      </c>
      <c r="G91" s="41">
        <f t="shared" si="132"/>
        <v>265</v>
      </c>
      <c r="H91" s="41">
        <f t="shared" si="133"/>
        <v>924</v>
      </c>
      <c r="I91" s="41">
        <f t="shared" si="134"/>
        <v>0</v>
      </c>
      <c r="J91" s="41">
        <f t="shared" si="135"/>
        <v>0</v>
      </c>
      <c r="K91" s="41">
        <f t="shared" si="136"/>
        <v>0</v>
      </c>
      <c r="L91" s="58">
        <f t="shared" si="162"/>
        <v>1229</v>
      </c>
      <c r="M91" s="58">
        <f t="shared" si="163"/>
        <v>929</v>
      </c>
      <c r="N91" s="58">
        <f t="shared" si="164"/>
        <v>300</v>
      </c>
      <c r="O91" s="41">
        <f t="shared" si="167"/>
        <v>1229</v>
      </c>
      <c r="P91" s="41">
        <f t="shared" si="168"/>
        <v>929</v>
      </c>
      <c r="Q91" s="41">
        <f t="shared" si="169"/>
        <v>300</v>
      </c>
      <c r="R91" s="41">
        <f t="shared" si="170"/>
        <v>59</v>
      </c>
      <c r="S91" s="41">
        <f t="shared" si="171"/>
        <v>241</v>
      </c>
      <c r="T91" s="41">
        <f t="shared" si="172"/>
        <v>0</v>
      </c>
      <c r="U91" s="41">
        <f t="shared" si="173"/>
        <v>0</v>
      </c>
      <c r="V91" s="41">
        <f t="shared" si="174"/>
        <v>0</v>
      </c>
      <c r="W91" s="41">
        <f t="shared" si="146"/>
        <v>1229</v>
      </c>
      <c r="X91" s="41">
        <v>929</v>
      </c>
      <c r="Y91" s="41">
        <f>SUM(Z91:AC91)</f>
        <v>300</v>
      </c>
      <c r="Z91" s="41">
        <v>59</v>
      </c>
      <c r="AA91" s="41">
        <v>241</v>
      </c>
      <c r="AB91" s="41"/>
      <c r="AC91" s="41"/>
      <c r="AD91" s="41"/>
      <c r="AE91" s="41">
        <f t="shared" ref="AE91:AE101" si="180">SUM(AF91:AG91)</f>
        <v>0</v>
      </c>
      <c r="AF91" s="41"/>
      <c r="AG91" s="41">
        <f t="shared" si="137"/>
        <v>0</v>
      </c>
      <c r="AH91" s="41"/>
      <c r="AI91" s="41"/>
      <c r="AJ91" s="41"/>
      <c r="AK91" s="41"/>
      <c r="AL91" s="41"/>
      <c r="AM91" s="41">
        <f t="shared" si="177"/>
        <v>1347</v>
      </c>
      <c r="AN91" s="41">
        <v>1028</v>
      </c>
      <c r="AO91" s="41">
        <f>SUM(AP91:AS91)</f>
        <v>319</v>
      </c>
      <c r="AP91" s="41">
        <v>62</v>
      </c>
      <c r="AQ91" s="41">
        <v>257</v>
      </c>
      <c r="AR91" s="41"/>
      <c r="AS91" s="41"/>
      <c r="AT91" s="41"/>
      <c r="AU91" s="41">
        <f>SUM(AV91:AW91)</f>
        <v>0</v>
      </c>
      <c r="AV91" s="41"/>
      <c r="AW91" s="41"/>
      <c r="AX91" s="41"/>
      <c r="AY91" s="41"/>
      <c r="AZ91" s="41"/>
      <c r="BA91" s="41"/>
      <c r="BB91" s="41"/>
      <c r="BC91" s="41">
        <f t="shared" si="138"/>
        <v>2576</v>
      </c>
      <c r="BD91" s="41">
        <f t="shared" si="139"/>
        <v>1957</v>
      </c>
      <c r="BE91" s="41">
        <f t="shared" si="140"/>
        <v>619</v>
      </c>
      <c r="BF91" s="41">
        <f t="shared" si="141"/>
        <v>121</v>
      </c>
      <c r="BG91" s="41">
        <f t="shared" si="142"/>
        <v>498</v>
      </c>
      <c r="BH91" s="41">
        <f t="shared" si="143"/>
        <v>0</v>
      </c>
      <c r="BI91" s="41">
        <f t="shared" si="144"/>
        <v>0</v>
      </c>
      <c r="BJ91" s="41">
        <f t="shared" si="145"/>
        <v>0</v>
      </c>
      <c r="BK91" s="41">
        <f t="shared" si="178"/>
        <v>2106</v>
      </c>
      <c r="BL91" s="41">
        <v>1536</v>
      </c>
      <c r="BM91" s="41">
        <f>SUM(BN91:BR91)</f>
        <v>570</v>
      </c>
      <c r="BN91" s="41">
        <v>144</v>
      </c>
      <c r="BO91" s="41">
        <v>426</v>
      </c>
      <c r="BP91" s="41"/>
      <c r="BQ91" s="41"/>
      <c r="BR91" s="41"/>
      <c r="BS91" s="50"/>
      <c r="BT91" s="67"/>
      <c r="BU91" s="83"/>
      <c r="BV91" s="84">
        <f>Y91+AG91</f>
        <v>300</v>
      </c>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FX91" s="85">
        <f t="shared" si="157"/>
        <v>1229</v>
      </c>
      <c r="FY91" s="85">
        <f t="shared" si="128"/>
        <v>929</v>
      </c>
      <c r="FZ91" s="85">
        <f t="shared" si="158"/>
        <v>300</v>
      </c>
      <c r="GA91" s="86">
        <f t="shared" si="159"/>
        <v>4682</v>
      </c>
      <c r="GB91" s="86">
        <f t="shared" si="160"/>
        <v>3493</v>
      </c>
      <c r="GC91" s="86">
        <f t="shared" si="161"/>
        <v>1189</v>
      </c>
    </row>
    <row r="92" spans="1:185" s="13" customFormat="1" ht="24.95" hidden="1" customHeight="1" outlineLevel="1">
      <c r="A92" s="48" t="s">
        <v>414</v>
      </c>
      <c r="B92" s="49" t="s">
        <v>2905</v>
      </c>
      <c r="C92" s="50"/>
      <c r="D92" s="41">
        <f t="shared" si="129"/>
        <v>4600</v>
      </c>
      <c r="E92" s="41">
        <f t="shared" si="130"/>
        <v>3431</v>
      </c>
      <c r="F92" s="41">
        <f t="shared" si="131"/>
        <v>1169</v>
      </c>
      <c r="G92" s="41">
        <f t="shared" si="132"/>
        <v>261</v>
      </c>
      <c r="H92" s="41">
        <f t="shared" si="133"/>
        <v>908</v>
      </c>
      <c r="I92" s="41">
        <f t="shared" si="134"/>
        <v>0</v>
      </c>
      <c r="J92" s="41">
        <f t="shared" si="135"/>
        <v>0</v>
      </c>
      <c r="K92" s="41">
        <f t="shared" si="136"/>
        <v>0</v>
      </c>
      <c r="L92" s="58">
        <f t="shared" si="162"/>
        <v>1147</v>
      </c>
      <c r="M92" s="58">
        <f t="shared" si="163"/>
        <v>867</v>
      </c>
      <c r="N92" s="58">
        <f t="shared" si="164"/>
        <v>280</v>
      </c>
      <c r="O92" s="41">
        <f t="shared" si="167"/>
        <v>1147</v>
      </c>
      <c r="P92" s="41">
        <f t="shared" si="168"/>
        <v>867</v>
      </c>
      <c r="Q92" s="41">
        <f t="shared" si="169"/>
        <v>280</v>
      </c>
      <c r="R92" s="41">
        <f t="shared" si="170"/>
        <v>55</v>
      </c>
      <c r="S92" s="41">
        <f t="shared" si="171"/>
        <v>225</v>
      </c>
      <c r="T92" s="41">
        <f t="shared" si="172"/>
        <v>0</v>
      </c>
      <c r="U92" s="41">
        <f t="shared" si="173"/>
        <v>0</v>
      </c>
      <c r="V92" s="41">
        <f t="shared" si="174"/>
        <v>0</v>
      </c>
      <c r="W92" s="41">
        <f t="shared" si="146"/>
        <v>1147</v>
      </c>
      <c r="X92" s="41">
        <v>867</v>
      </c>
      <c r="Y92" s="41">
        <f>SUM(Z92:AC92)</f>
        <v>280</v>
      </c>
      <c r="Z92" s="41">
        <v>55</v>
      </c>
      <c r="AA92" s="41">
        <v>225</v>
      </c>
      <c r="AB92" s="41"/>
      <c r="AC92" s="41"/>
      <c r="AD92" s="41"/>
      <c r="AE92" s="41">
        <f t="shared" si="180"/>
        <v>0</v>
      </c>
      <c r="AF92" s="41"/>
      <c r="AG92" s="41">
        <f t="shared" si="137"/>
        <v>0</v>
      </c>
      <c r="AH92" s="41"/>
      <c r="AI92" s="41"/>
      <c r="AJ92" s="41"/>
      <c r="AK92" s="41"/>
      <c r="AL92" s="41"/>
      <c r="AM92" s="41">
        <f t="shared" si="177"/>
        <v>1347</v>
      </c>
      <c r="AN92" s="41">
        <v>1028</v>
      </c>
      <c r="AO92" s="41">
        <f>SUM(AP92:AS92)</f>
        <v>319</v>
      </c>
      <c r="AP92" s="41">
        <v>62</v>
      </c>
      <c r="AQ92" s="41">
        <v>257</v>
      </c>
      <c r="AR92" s="41"/>
      <c r="AS92" s="41"/>
      <c r="AT92" s="41"/>
      <c r="AU92" s="41">
        <f>SUM(AV92:AW92)</f>
        <v>0</v>
      </c>
      <c r="AV92" s="41"/>
      <c r="AW92" s="41"/>
      <c r="AX92" s="41"/>
      <c r="AY92" s="41"/>
      <c r="AZ92" s="41"/>
      <c r="BA92" s="41"/>
      <c r="BB92" s="41"/>
      <c r="BC92" s="41">
        <f t="shared" si="138"/>
        <v>2494</v>
      </c>
      <c r="BD92" s="41">
        <f t="shared" si="139"/>
        <v>1895</v>
      </c>
      <c r="BE92" s="41">
        <f t="shared" si="140"/>
        <v>599</v>
      </c>
      <c r="BF92" s="41">
        <f t="shared" si="141"/>
        <v>117</v>
      </c>
      <c r="BG92" s="41">
        <f t="shared" si="142"/>
        <v>482</v>
      </c>
      <c r="BH92" s="41">
        <f t="shared" si="143"/>
        <v>0</v>
      </c>
      <c r="BI92" s="41">
        <f t="shared" si="144"/>
        <v>0</v>
      </c>
      <c r="BJ92" s="41">
        <f t="shared" si="145"/>
        <v>0</v>
      </c>
      <c r="BK92" s="41">
        <f t="shared" si="178"/>
        <v>2106</v>
      </c>
      <c r="BL92" s="41">
        <v>1536</v>
      </c>
      <c r="BM92" s="41">
        <f>SUM(BN92:BR92)</f>
        <v>570</v>
      </c>
      <c r="BN92" s="41">
        <v>144</v>
      </c>
      <c r="BO92" s="41">
        <v>426</v>
      </c>
      <c r="BP92" s="41"/>
      <c r="BQ92" s="41"/>
      <c r="BR92" s="41"/>
      <c r="BS92" s="50"/>
      <c r="BT92" s="67"/>
      <c r="BU92" s="83"/>
      <c r="BV92" s="84">
        <f>Y92+AG92</f>
        <v>280</v>
      </c>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FX92" s="85">
        <f t="shared" si="157"/>
        <v>1147</v>
      </c>
      <c r="FY92" s="85">
        <f t="shared" si="128"/>
        <v>867</v>
      </c>
      <c r="FZ92" s="85">
        <f t="shared" si="158"/>
        <v>280</v>
      </c>
      <c r="GA92" s="86">
        <f t="shared" si="159"/>
        <v>4600</v>
      </c>
      <c r="GB92" s="86">
        <f t="shared" si="160"/>
        <v>3431</v>
      </c>
      <c r="GC92" s="86">
        <f t="shared" si="161"/>
        <v>1169</v>
      </c>
    </row>
    <row r="93" spans="1:185" s="13" customFormat="1" ht="24.95" hidden="1" customHeight="1" outlineLevel="1">
      <c r="A93" s="48" t="s">
        <v>414</v>
      </c>
      <c r="B93" s="49" t="s">
        <v>2927</v>
      </c>
      <c r="C93" s="50"/>
      <c r="D93" s="41">
        <f t="shared" si="129"/>
        <v>4762</v>
      </c>
      <c r="E93" s="41">
        <f t="shared" si="130"/>
        <v>3555</v>
      </c>
      <c r="F93" s="41">
        <f t="shared" si="131"/>
        <v>1207</v>
      </c>
      <c r="G93" s="41">
        <f t="shared" si="132"/>
        <v>268</v>
      </c>
      <c r="H93" s="41">
        <f t="shared" si="133"/>
        <v>939</v>
      </c>
      <c r="I93" s="41">
        <f t="shared" si="134"/>
        <v>0</v>
      </c>
      <c r="J93" s="41">
        <f t="shared" si="135"/>
        <v>0</v>
      </c>
      <c r="K93" s="41">
        <f t="shared" si="136"/>
        <v>0</v>
      </c>
      <c r="L93" s="58">
        <f t="shared" si="162"/>
        <v>1309</v>
      </c>
      <c r="M93" s="58">
        <f t="shared" si="163"/>
        <v>991</v>
      </c>
      <c r="N93" s="58">
        <f t="shared" si="164"/>
        <v>318</v>
      </c>
      <c r="O93" s="41">
        <f t="shared" si="167"/>
        <v>1309</v>
      </c>
      <c r="P93" s="41">
        <f t="shared" si="168"/>
        <v>991</v>
      </c>
      <c r="Q93" s="41">
        <f t="shared" si="169"/>
        <v>318</v>
      </c>
      <c r="R93" s="41">
        <f t="shared" si="170"/>
        <v>62</v>
      </c>
      <c r="S93" s="41">
        <f t="shared" si="171"/>
        <v>256</v>
      </c>
      <c r="T93" s="41">
        <f t="shared" si="172"/>
        <v>0</v>
      </c>
      <c r="U93" s="41">
        <f t="shared" si="173"/>
        <v>0</v>
      </c>
      <c r="V93" s="41">
        <f t="shared" si="174"/>
        <v>0</v>
      </c>
      <c r="W93" s="41">
        <f t="shared" si="146"/>
        <v>1309</v>
      </c>
      <c r="X93" s="41">
        <v>991</v>
      </c>
      <c r="Y93" s="41">
        <f>SUM(Z93:AC93)</f>
        <v>318</v>
      </c>
      <c r="Z93" s="41">
        <v>62</v>
      </c>
      <c r="AA93" s="41">
        <v>256</v>
      </c>
      <c r="AB93" s="41"/>
      <c r="AC93" s="41"/>
      <c r="AD93" s="41"/>
      <c r="AE93" s="41">
        <f t="shared" si="180"/>
        <v>0</v>
      </c>
      <c r="AF93" s="41"/>
      <c r="AG93" s="41">
        <f t="shared" si="137"/>
        <v>0</v>
      </c>
      <c r="AH93" s="41"/>
      <c r="AI93" s="41"/>
      <c r="AJ93" s="41"/>
      <c r="AK93" s="41"/>
      <c r="AL93" s="41"/>
      <c r="AM93" s="41">
        <f t="shared" si="177"/>
        <v>1347</v>
      </c>
      <c r="AN93" s="41">
        <v>1028</v>
      </c>
      <c r="AO93" s="41">
        <f>SUM(AP93:AS93)</f>
        <v>319</v>
      </c>
      <c r="AP93" s="41">
        <v>62</v>
      </c>
      <c r="AQ93" s="41">
        <v>257</v>
      </c>
      <c r="AR93" s="41"/>
      <c r="AS93" s="41"/>
      <c r="AT93" s="41"/>
      <c r="AU93" s="41">
        <f>SUM(AV93:AW93)</f>
        <v>0</v>
      </c>
      <c r="AV93" s="41"/>
      <c r="AW93" s="41"/>
      <c r="AX93" s="41"/>
      <c r="AY93" s="41"/>
      <c r="AZ93" s="41"/>
      <c r="BA93" s="41"/>
      <c r="BB93" s="41"/>
      <c r="BC93" s="41">
        <f t="shared" si="138"/>
        <v>2656</v>
      </c>
      <c r="BD93" s="41">
        <f t="shared" si="139"/>
        <v>2019</v>
      </c>
      <c r="BE93" s="41">
        <f t="shared" si="140"/>
        <v>637</v>
      </c>
      <c r="BF93" s="41">
        <f t="shared" si="141"/>
        <v>124</v>
      </c>
      <c r="BG93" s="41">
        <f t="shared" si="142"/>
        <v>513</v>
      </c>
      <c r="BH93" s="41">
        <f t="shared" si="143"/>
        <v>0</v>
      </c>
      <c r="BI93" s="41">
        <f t="shared" si="144"/>
        <v>0</v>
      </c>
      <c r="BJ93" s="41">
        <f t="shared" si="145"/>
        <v>0</v>
      </c>
      <c r="BK93" s="41">
        <f t="shared" si="178"/>
        <v>2106</v>
      </c>
      <c r="BL93" s="41">
        <v>1536</v>
      </c>
      <c r="BM93" s="41">
        <f>SUM(BN93:BR93)</f>
        <v>570</v>
      </c>
      <c r="BN93" s="41">
        <v>144</v>
      </c>
      <c r="BO93" s="41">
        <v>426</v>
      </c>
      <c r="BP93" s="41"/>
      <c r="BQ93" s="41"/>
      <c r="BR93" s="41"/>
      <c r="BS93" s="50"/>
      <c r="BT93" s="67"/>
      <c r="BU93" s="83"/>
      <c r="BV93" s="84">
        <f>Y93+AG93</f>
        <v>318</v>
      </c>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FX93" s="85">
        <f t="shared" si="157"/>
        <v>1309</v>
      </c>
      <c r="FY93" s="85">
        <f t="shared" ref="FY93:FY124" si="181">X93+AF93</f>
        <v>991</v>
      </c>
      <c r="FZ93" s="85">
        <f t="shared" si="158"/>
        <v>318</v>
      </c>
      <c r="GA93" s="86">
        <f t="shared" si="159"/>
        <v>4762</v>
      </c>
      <c r="GB93" s="86">
        <f t="shared" si="160"/>
        <v>3555</v>
      </c>
      <c r="GC93" s="86">
        <f t="shared" si="161"/>
        <v>1207</v>
      </c>
    </row>
    <row r="94" spans="1:185" s="13" customFormat="1" ht="24.95" customHeight="1" collapsed="1">
      <c r="A94" s="643" t="s">
        <v>222</v>
      </c>
      <c r="B94" s="49" t="s">
        <v>97</v>
      </c>
      <c r="C94" s="50">
        <v>5</v>
      </c>
      <c r="D94" s="41">
        <f t="shared" si="129"/>
        <v>29824</v>
      </c>
      <c r="E94" s="41">
        <f t="shared" si="130"/>
        <v>22662</v>
      </c>
      <c r="F94" s="41">
        <f t="shared" si="131"/>
        <v>7162</v>
      </c>
      <c r="G94" s="41">
        <f t="shared" si="132"/>
        <v>1585</v>
      </c>
      <c r="H94" s="41">
        <f t="shared" si="133"/>
        <v>5577</v>
      </c>
      <c r="I94" s="41">
        <f t="shared" si="134"/>
        <v>0</v>
      </c>
      <c r="J94" s="41">
        <f t="shared" si="135"/>
        <v>0</v>
      </c>
      <c r="K94" s="41">
        <f t="shared" si="136"/>
        <v>0</v>
      </c>
      <c r="L94" s="58">
        <f t="shared" si="162"/>
        <v>8332</v>
      </c>
      <c r="M94" s="58">
        <f t="shared" si="163"/>
        <v>6332</v>
      </c>
      <c r="N94" s="58">
        <f t="shared" si="164"/>
        <v>2000</v>
      </c>
      <c r="O94" s="41">
        <f t="shared" si="167"/>
        <v>8332</v>
      </c>
      <c r="P94" s="41">
        <f t="shared" si="168"/>
        <v>6332</v>
      </c>
      <c r="Q94" s="41">
        <f t="shared" si="169"/>
        <v>2000</v>
      </c>
      <c r="R94" s="41">
        <f t="shared" si="170"/>
        <v>399</v>
      </c>
      <c r="S94" s="41">
        <f t="shared" si="171"/>
        <v>1601</v>
      </c>
      <c r="T94" s="41">
        <f t="shared" si="172"/>
        <v>0</v>
      </c>
      <c r="U94" s="41">
        <f t="shared" si="173"/>
        <v>0</v>
      </c>
      <c r="V94" s="41">
        <f t="shared" si="174"/>
        <v>0</v>
      </c>
      <c r="W94" s="41">
        <f t="shared" si="146"/>
        <v>7124</v>
      </c>
      <c r="X94" s="41">
        <f>SUM(X95:X100)</f>
        <v>5388</v>
      </c>
      <c r="Y94" s="41">
        <f>SUM(Y95:Y100)</f>
        <v>1736</v>
      </c>
      <c r="Z94" s="41">
        <f>SUM(Z95:Z100)</f>
        <v>340</v>
      </c>
      <c r="AA94" s="41">
        <f>SUM(AA95:AA100)</f>
        <v>1396</v>
      </c>
      <c r="AB94" s="41">
        <f>SUM(AB95:AB100)</f>
        <v>0</v>
      </c>
      <c r="AC94" s="41"/>
      <c r="AD94" s="41"/>
      <c r="AE94" s="41">
        <f t="shared" si="180"/>
        <v>1208</v>
      </c>
      <c r="AF94" s="41">
        <v>944</v>
      </c>
      <c r="AG94" s="41">
        <f t="shared" si="137"/>
        <v>264</v>
      </c>
      <c r="AH94" s="41">
        <v>59</v>
      </c>
      <c r="AI94" s="41">
        <v>205</v>
      </c>
      <c r="AJ94" s="41">
        <f>SUM(AJ95:AJ100)</f>
        <v>0</v>
      </c>
      <c r="AK94" s="41"/>
      <c r="AL94" s="41"/>
      <c r="AM94" s="41">
        <f t="shared" si="177"/>
        <v>6199</v>
      </c>
      <c r="AN94" s="41">
        <f>SUM(AN95:AN100)</f>
        <v>4728</v>
      </c>
      <c r="AO94" s="41">
        <f>SUM(AO95:AO100)</f>
        <v>1471</v>
      </c>
      <c r="AP94" s="41">
        <f>SUM(AP95:AP100)</f>
        <v>287</v>
      </c>
      <c r="AQ94" s="41">
        <f>SUM(AQ95:AQ100)</f>
        <v>1184</v>
      </c>
      <c r="AR94" s="41">
        <f>SUM(AR95:AR100)</f>
        <v>0</v>
      </c>
      <c r="AS94" s="41"/>
      <c r="AT94" s="41"/>
      <c r="AU94" s="41">
        <v>5600</v>
      </c>
      <c r="AV94" s="41">
        <v>4540</v>
      </c>
      <c r="AW94" s="41">
        <v>1060</v>
      </c>
      <c r="AX94" s="41">
        <v>229</v>
      </c>
      <c r="AY94" s="41">
        <v>831</v>
      </c>
      <c r="AZ94" s="41">
        <f>SUM(AZ95:AZ100)</f>
        <v>0</v>
      </c>
      <c r="BA94" s="41"/>
      <c r="BB94" s="41"/>
      <c r="BC94" s="41">
        <f t="shared" si="138"/>
        <v>20131</v>
      </c>
      <c r="BD94" s="41">
        <f t="shared" si="139"/>
        <v>15600</v>
      </c>
      <c r="BE94" s="41">
        <f t="shared" si="140"/>
        <v>4531</v>
      </c>
      <c r="BF94" s="41">
        <f t="shared" si="141"/>
        <v>915</v>
      </c>
      <c r="BG94" s="41">
        <f t="shared" si="142"/>
        <v>3616</v>
      </c>
      <c r="BH94" s="41">
        <f t="shared" si="143"/>
        <v>0</v>
      </c>
      <c r="BI94" s="41">
        <f t="shared" si="144"/>
        <v>0</v>
      </c>
      <c r="BJ94" s="41">
        <f t="shared" si="145"/>
        <v>0</v>
      </c>
      <c r="BK94" s="41">
        <f t="shared" si="178"/>
        <v>9693</v>
      </c>
      <c r="BL94" s="41">
        <f>SUM(BL95:BL100)</f>
        <v>7062</v>
      </c>
      <c r="BM94" s="41">
        <f>SUM(BM95:BM100)</f>
        <v>2631</v>
      </c>
      <c r="BN94" s="41">
        <f>SUM(BN95:BN100)</f>
        <v>670</v>
      </c>
      <c r="BO94" s="41">
        <f>SUM(BO95:BO100)</f>
        <v>1961</v>
      </c>
      <c r="BP94" s="41">
        <f>SUM(BP95:BP100)</f>
        <v>0</v>
      </c>
      <c r="BQ94" s="41"/>
      <c r="BR94" s="41"/>
      <c r="BS94" s="50"/>
      <c r="BT94" s="67"/>
      <c r="BU94" s="84">
        <f>X94+AF94+X129</f>
        <v>6694</v>
      </c>
      <c r="BV94" s="84">
        <f>Y94+AG94+Y129</f>
        <v>2113</v>
      </c>
      <c r="BW94" s="83"/>
      <c r="BX94" s="84">
        <f t="shared" ref="BX94:DD94" si="182">AN94+AN129</f>
        <v>4728</v>
      </c>
      <c r="BY94" s="84">
        <f t="shared" si="182"/>
        <v>1471</v>
      </c>
      <c r="BZ94" s="84">
        <f t="shared" si="182"/>
        <v>287</v>
      </c>
      <c r="CA94" s="84">
        <f t="shared" si="182"/>
        <v>1184</v>
      </c>
      <c r="CB94" s="84">
        <f t="shared" si="182"/>
        <v>0</v>
      </c>
      <c r="CC94" s="84">
        <f t="shared" si="182"/>
        <v>0</v>
      </c>
      <c r="CD94" s="84">
        <f t="shared" si="182"/>
        <v>0</v>
      </c>
      <c r="CE94" s="84">
        <f t="shared" si="182"/>
        <v>5600</v>
      </c>
      <c r="CF94" s="84">
        <f t="shared" si="182"/>
        <v>4540</v>
      </c>
      <c r="CG94" s="84">
        <f t="shared" si="182"/>
        <v>1060</v>
      </c>
      <c r="CH94" s="84">
        <f t="shared" si="182"/>
        <v>229</v>
      </c>
      <c r="CI94" s="84">
        <f t="shared" si="182"/>
        <v>831</v>
      </c>
      <c r="CJ94" s="84">
        <f t="shared" si="182"/>
        <v>0</v>
      </c>
      <c r="CK94" s="84">
        <f t="shared" si="182"/>
        <v>0</v>
      </c>
      <c r="CL94" s="84">
        <f t="shared" si="182"/>
        <v>0</v>
      </c>
      <c r="CM94" s="84">
        <f t="shared" si="182"/>
        <v>20606</v>
      </c>
      <c r="CN94" s="84">
        <f t="shared" si="182"/>
        <v>15962</v>
      </c>
      <c r="CO94" s="84">
        <f t="shared" si="182"/>
        <v>4644</v>
      </c>
      <c r="CP94" s="84">
        <f t="shared" si="182"/>
        <v>938</v>
      </c>
      <c r="CQ94" s="84">
        <f t="shared" si="182"/>
        <v>3706</v>
      </c>
      <c r="CR94" s="84">
        <f t="shared" si="182"/>
        <v>0</v>
      </c>
      <c r="CS94" s="84">
        <f t="shared" si="182"/>
        <v>0</v>
      </c>
      <c r="CT94" s="84">
        <f t="shared" si="182"/>
        <v>0</v>
      </c>
      <c r="CU94" s="84">
        <f t="shared" si="182"/>
        <v>9693</v>
      </c>
      <c r="CV94" s="84">
        <f t="shared" si="182"/>
        <v>7062</v>
      </c>
      <c r="CW94" s="84">
        <f t="shared" si="182"/>
        <v>2631</v>
      </c>
      <c r="CX94" s="84">
        <f t="shared" si="182"/>
        <v>670</v>
      </c>
      <c r="CY94" s="84">
        <f t="shared" si="182"/>
        <v>1961</v>
      </c>
      <c r="CZ94" s="84">
        <f t="shared" si="182"/>
        <v>0</v>
      </c>
      <c r="DA94" s="84">
        <f t="shared" si="182"/>
        <v>0</v>
      </c>
      <c r="DB94" s="84">
        <f t="shared" si="182"/>
        <v>0</v>
      </c>
      <c r="DC94" s="84">
        <f t="shared" si="182"/>
        <v>0</v>
      </c>
      <c r="DD94" s="84">
        <f t="shared" si="182"/>
        <v>0</v>
      </c>
      <c r="FX94" s="85">
        <f t="shared" si="157"/>
        <v>8332</v>
      </c>
      <c r="FY94" s="85">
        <f t="shared" si="181"/>
        <v>6332</v>
      </c>
      <c r="FZ94" s="85">
        <f t="shared" si="158"/>
        <v>2000</v>
      </c>
      <c r="GA94" s="86">
        <f t="shared" si="159"/>
        <v>29824</v>
      </c>
      <c r="GB94" s="86">
        <f t="shared" si="160"/>
        <v>22662</v>
      </c>
      <c r="GC94" s="86">
        <f t="shared" si="161"/>
        <v>7162</v>
      </c>
    </row>
    <row r="95" spans="1:185" s="13" customFormat="1" ht="24.95" hidden="1" customHeight="1" outlineLevel="1">
      <c r="A95" s="48" t="s">
        <v>414</v>
      </c>
      <c r="B95" s="49" t="s">
        <v>2928</v>
      </c>
      <c r="C95" s="50"/>
      <c r="D95" s="46">
        <f t="shared" ref="D95:D102" si="183">BC95+BK95</f>
        <v>4764</v>
      </c>
      <c r="E95" s="46">
        <f t="shared" ref="E95:E102" si="184">BD95+BL95</f>
        <v>3555</v>
      </c>
      <c r="F95" s="46">
        <f t="shared" ref="F95:F102" si="185">BE95+BM95</f>
        <v>1209</v>
      </c>
      <c r="G95" s="46">
        <f t="shared" ref="G95:G102" si="186">BF95+BN95</f>
        <v>271</v>
      </c>
      <c r="H95" s="46">
        <f t="shared" ref="H95:H102" si="187">BG95+BO95</f>
        <v>938</v>
      </c>
      <c r="I95" s="46">
        <f t="shared" ref="I95:I102" si="188">BH95+BP95</f>
        <v>0</v>
      </c>
      <c r="J95" s="46">
        <f t="shared" ref="J95:J102" si="189">BI95+BQ95</f>
        <v>0</v>
      </c>
      <c r="K95" s="46">
        <f t="shared" ref="K95:K102" si="190">BJ95+BR95</f>
        <v>0</v>
      </c>
      <c r="L95" s="36">
        <f t="shared" si="162"/>
        <v>1309</v>
      </c>
      <c r="M95" s="36">
        <f t="shared" si="163"/>
        <v>991</v>
      </c>
      <c r="N95" s="36">
        <f t="shared" si="164"/>
        <v>318</v>
      </c>
      <c r="O95" s="41">
        <f t="shared" si="167"/>
        <v>1309</v>
      </c>
      <c r="P95" s="41">
        <f t="shared" si="168"/>
        <v>991</v>
      </c>
      <c r="Q95" s="41">
        <f t="shared" si="169"/>
        <v>318</v>
      </c>
      <c r="R95" s="41">
        <f t="shared" si="170"/>
        <v>62</v>
      </c>
      <c r="S95" s="41">
        <f t="shared" si="171"/>
        <v>256</v>
      </c>
      <c r="T95" s="41">
        <f t="shared" si="172"/>
        <v>0</v>
      </c>
      <c r="U95" s="41">
        <f t="shared" si="173"/>
        <v>0</v>
      </c>
      <c r="V95" s="41">
        <f t="shared" si="174"/>
        <v>0</v>
      </c>
      <c r="W95" s="41">
        <f t="shared" si="146"/>
        <v>1309</v>
      </c>
      <c r="X95" s="41">
        <v>991</v>
      </c>
      <c r="Y95" s="41">
        <f t="shared" ref="Y95:Y100" si="191">SUM(Z95:AC95)</f>
        <v>318</v>
      </c>
      <c r="Z95" s="41">
        <v>62</v>
      </c>
      <c r="AA95" s="41">
        <v>256</v>
      </c>
      <c r="AB95" s="41"/>
      <c r="AC95" s="41"/>
      <c r="AD95" s="41"/>
      <c r="AE95" s="41">
        <f t="shared" si="180"/>
        <v>0</v>
      </c>
      <c r="AF95" s="41"/>
      <c r="AG95" s="46">
        <f t="shared" ref="AG95:AG101" si="192">SUM(AH95:AL95)</f>
        <v>0</v>
      </c>
      <c r="AH95" s="41"/>
      <c r="AI95" s="41"/>
      <c r="AJ95" s="41"/>
      <c r="AK95" s="41"/>
      <c r="AL95" s="41"/>
      <c r="AM95" s="41">
        <f t="shared" si="177"/>
        <v>1348</v>
      </c>
      <c r="AN95" s="41">
        <v>1028</v>
      </c>
      <c r="AO95" s="41">
        <f>SUM(AP95:AS95)</f>
        <v>320</v>
      </c>
      <c r="AP95" s="41">
        <v>63</v>
      </c>
      <c r="AQ95" s="41">
        <v>257</v>
      </c>
      <c r="AR95" s="41"/>
      <c r="AS95" s="41"/>
      <c r="AT95" s="41"/>
      <c r="AU95" s="41">
        <f>SUM(AV95:AW95)</f>
        <v>0</v>
      </c>
      <c r="AV95" s="41"/>
      <c r="AW95" s="41"/>
      <c r="AX95" s="41"/>
      <c r="AY95" s="41"/>
      <c r="AZ95" s="41"/>
      <c r="BA95" s="41"/>
      <c r="BB95" s="41"/>
      <c r="BC95" s="46">
        <f t="shared" ref="BC95:BC102" si="193">W95+AE95+AM95+AU95</f>
        <v>2657</v>
      </c>
      <c r="BD95" s="46">
        <f t="shared" ref="BD95:BD102" si="194">X95+AF95+AN95+AV95</f>
        <v>2019</v>
      </c>
      <c r="BE95" s="46">
        <f t="shared" ref="BE95:BE102" si="195">Y95+AG95+AO95+AW95</f>
        <v>638</v>
      </c>
      <c r="BF95" s="46">
        <f t="shared" ref="BF95:BF102" si="196">Z95+AH95+AP95+AX95</f>
        <v>125</v>
      </c>
      <c r="BG95" s="46">
        <f t="shared" ref="BG95:BG102" si="197">AA95+AI95+AQ95+AY95</f>
        <v>513</v>
      </c>
      <c r="BH95" s="46">
        <f t="shared" ref="BH95:BH102" si="198">AB95+AJ95+AR95+AZ95</f>
        <v>0</v>
      </c>
      <c r="BI95" s="46">
        <f t="shared" ref="BI95:BI102" si="199">AC95+AK95+AS95+BA95</f>
        <v>0</v>
      </c>
      <c r="BJ95" s="46">
        <f t="shared" ref="BJ95:BJ102" si="200">AD95+AL95+AT95+BB95</f>
        <v>0</v>
      </c>
      <c r="BK95" s="41">
        <f t="shared" si="178"/>
        <v>2107</v>
      </c>
      <c r="BL95" s="41">
        <v>1536</v>
      </c>
      <c r="BM95" s="41">
        <f t="shared" ref="BM95:BM103" si="201">SUM(BN95:BR95)</f>
        <v>571</v>
      </c>
      <c r="BN95" s="41">
        <v>146</v>
      </c>
      <c r="BO95" s="41">
        <v>425</v>
      </c>
      <c r="BP95" s="41"/>
      <c r="BQ95" s="41"/>
      <c r="BR95" s="41"/>
      <c r="BS95" s="50"/>
      <c r="BT95" s="67"/>
      <c r="BU95" s="83"/>
      <c r="BV95" s="84">
        <f t="shared" ref="BV95:BV100" si="202">Y95+AG95</f>
        <v>318</v>
      </c>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FX95" s="85">
        <f t="shared" si="157"/>
        <v>1309</v>
      </c>
      <c r="FY95" s="85">
        <f t="shared" si="181"/>
        <v>991</v>
      </c>
      <c r="FZ95" s="85">
        <f t="shared" si="158"/>
        <v>318</v>
      </c>
      <c r="GA95" s="86">
        <f t="shared" si="159"/>
        <v>4764</v>
      </c>
      <c r="GB95" s="86">
        <f t="shared" si="160"/>
        <v>3555</v>
      </c>
      <c r="GC95" s="86">
        <f t="shared" si="161"/>
        <v>1209</v>
      </c>
    </row>
    <row r="96" spans="1:185" s="13" customFormat="1" ht="24.95" hidden="1" customHeight="1" outlineLevel="1">
      <c r="A96" s="48" t="s">
        <v>414</v>
      </c>
      <c r="B96" s="49" t="s">
        <v>2929</v>
      </c>
      <c r="C96" s="50"/>
      <c r="D96" s="46">
        <f t="shared" si="183"/>
        <v>4346</v>
      </c>
      <c r="E96" s="46">
        <f t="shared" si="184"/>
        <v>3239</v>
      </c>
      <c r="F96" s="46">
        <f t="shared" si="185"/>
        <v>1107</v>
      </c>
      <c r="G96" s="46">
        <f t="shared" si="186"/>
        <v>248</v>
      </c>
      <c r="H96" s="46">
        <f t="shared" si="187"/>
        <v>859</v>
      </c>
      <c r="I96" s="46">
        <f t="shared" si="188"/>
        <v>0</v>
      </c>
      <c r="J96" s="46">
        <f t="shared" si="189"/>
        <v>0</v>
      </c>
      <c r="K96" s="46">
        <f t="shared" si="190"/>
        <v>0</v>
      </c>
      <c r="L96" s="36">
        <f t="shared" si="162"/>
        <v>1065</v>
      </c>
      <c r="M96" s="36">
        <f t="shared" si="163"/>
        <v>805</v>
      </c>
      <c r="N96" s="36">
        <f t="shared" si="164"/>
        <v>260</v>
      </c>
      <c r="O96" s="41">
        <f t="shared" si="167"/>
        <v>1065</v>
      </c>
      <c r="P96" s="41">
        <f t="shared" si="168"/>
        <v>805</v>
      </c>
      <c r="Q96" s="41">
        <f t="shared" si="169"/>
        <v>260</v>
      </c>
      <c r="R96" s="41">
        <f t="shared" si="170"/>
        <v>51</v>
      </c>
      <c r="S96" s="41">
        <f t="shared" si="171"/>
        <v>209</v>
      </c>
      <c r="T96" s="41">
        <f t="shared" si="172"/>
        <v>0</v>
      </c>
      <c r="U96" s="41">
        <f t="shared" si="173"/>
        <v>0</v>
      </c>
      <c r="V96" s="41">
        <f t="shared" si="174"/>
        <v>0</v>
      </c>
      <c r="W96" s="41">
        <f t="shared" ref="W96:W128" si="203">SUM(X96:Y96)</f>
        <v>1065</v>
      </c>
      <c r="X96" s="41">
        <v>805</v>
      </c>
      <c r="Y96" s="41">
        <f t="shared" si="191"/>
        <v>260</v>
      </c>
      <c r="Z96" s="41">
        <v>51</v>
      </c>
      <c r="AA96" s="41">
        <v>209</v>
      </c>
      <c r="AB96" s="41"/>
      <c r="AC96" s="41"/>
      <c r="AD96" s="41"/>
      <c r="AE96" s="41">
        <f t="shared" si="180"/>
        <v>0</v>
      </c>
      <c r="AF96" s="41"/>
      <c r="AG96" s="46">
        <f t="shared" si="192"/>
        <v>0</v>
      </c>
      <c r="AH96" s="41"/>
      <c r="AI96" s="41"/>
      <c r="AJ96" s="41"/>
      <c r="AK96" s="41"/>
      <c r="AL96" s="41"/>
      <c r="AM96" s="41">
        <f t="shared" si="177"/>
        <v>1280</v>
      </c>
      <c r="AN96" s="41">
        <v>976</v>
      </c>
      <c r="AO96" s="41">
        <f>SUM(AP96:AS96)</f>
        <v>304</v>
      </c>
      <c r="AP96" s="41">
        <v>59</v>
      </c>
      <c r="AQ96" s="41">
        <v>245</v>
      </c>
      <c r="AR96" s="41"/>
      <c r="AS96" s="41"/>
      <c r="AT96" s="41"/>
      <c r="AU96" s="41">
        <f>SUM(AV96:AW96)</f>
        <v>0</v>
      </c>
      <c r="AV96" s="41"/>
      <c r="AW96" s="41"/>
      <c r="AX96" s="41"/>
      <c r="AY96" s="41"/>
      <c r="AZ96" s="41"/>
      <c r="BA96" s="41"/>
      <c r="BB96" s="41"/>
      <c r="BC96" s="46">
        <f t="shared" si="193"/>
        <v>2345</v>
      </c>
      <c r="BD96" s="46">
        <f t="shared" si="194"/>
        <v>1781</v>
      </c>
      <c r="BE96" s="46">
        <f t="shared" si="195"/>
        <v>564</v>
      </c>
      <c r="BF96" s="46">
        <f t="shared" si="196"/>
        <v>110</v>
      </c>
      <c r="BG96" s="46">
        <f t="shared" si="197"/>
        <v>454</v>
      </c>
      <c r="BH96" s="46">
        <f t="shared" si="198"/>
        <v>0</v>
      </c>
      <c r="BI96" s="46">
        <f t="shared" si="199"/>
        <v>0</v>
      </c>
      <c r="BJ96" s="46">
        <f t="shared" si="200"/>
        <v>0</v>
      </c>
      <c r="BK96" s="41">
        <f t="shared" si="178"/>
        <v>2001</v>
      </c>
      <c r="BL96" s="41">
        <v>1458</v>
      </c>
      <c r="BM96" s="41">
        <f t="shared" si="201"/>
        <v>543</v>
      </c>
      <c r="BN96" s="41">
        <v>138</v>
      </c>
      <c r="BO96" s="41">
        <v>405</v>
      </c>
      <c r="BP96" s="41"/>
      <c r="BQ96" s="41"/>
      <c r="BR96" s="41"/>
      <c r="BS96" s="50"/>
      <c r="BT96" s="67"/>
      <c r="BU96" s="83"/>
      <c r="BV96" s="84">
        <f t="shared" si="202"/>
        <v>260</v>
      </c>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FX96" s="85">
        <f t="shared" si="157"/>
        <v>1065</v>
      </c>
      <c r="FY96" s="85">
        <f t="shared" si="181"/>
        <v>805</v>
      </c>
      <c r="FZ96" s="85">
        <f t="shared" si="158"/>
        <v>260</v>
      </c>
      <c r="GA96" s="86">
        <f t="shared" si="159"/>
        <v>4346</v>
      </c>
      <c r="GB96" s="86">
        <f t="shared" si="160"/>
        <v>3239</v>
      </c>
      <c r="GC96" s="86">
        <f t="shared" si="161"/>
        <v>1107</v>
      </c>
    </row>
    <row r="97" spans="1:202" s="13" customFormat="1" ht="24.95" hidden="1" customHeight="1" outlineLevel="1">
      <c r="A97" s="48" t="s">
        <v>414</v>
      </c>
      <c r="B97" s="49" t="s">
        <v>2930</v>
      </c>
      <c r="C97" s="50"/>
      <c r="D97" s="46">
        <f t="shared" si="183"/>
        <v>901</v>
      </c>
      <c r="E97" s="46">
        <f t="shared" si="184"/>
        <v>681</v>
      </c>
      <c r="F97" s="46">
        <f t="shared" si="185"/>
        <v>220</v>
      </c>
      <c r="G97" s="46">
        <f t="shared" si="186"/>
        <v>43</v>
      </c>
      <c r="H97" s="46">
        <f t="shared" si="187"/>
        <v>177</v>
      </c>
      <c r="I97" s="46">
        <f t="shared" si="188"/>
        <v>0</v>
      </c>
      <c r="J97" s="46">
        <f t="shared" si="189"/>
        <v>0</v>
      </c>
      <c r="K97" s="46">
        <f t="shared" si="190"/>
        <v>0</v>
      </c>
      <c r="L97" s="36">
        <f t="shared" si="162"/>
        <v>901</v>
      </c>
      <c r="M97" s="36">
        <f t="shared" si="163"/>
        <v>681</v>
      </c>
      <c r="N97" s="36">
        <f t="shared" si="164"/>
        <v>220</v>
      </c>
      <c r="O97" s="41">
        <f t="shared" si="167"/>
        <v>901</v>
      </c>
      <c r="P97" s="41">
        <f t="shared" si="168"/>
        <v>681</v>
      </c>
      <c r="Q97" s="41">
        <f t="shared" si="169"/>
        <v>220</v>
      </c>
      <c r="R97" s="41">
        <f t="shared" si="170"/>
        <v>43</v>
      </c>
      <c r="S97" s="41">
        <f t="shared" si="171"/>
        <v>177</v>
      </c>
      <c r="T97" s="41">
        <f t="shared" si="172"/>
        <v>0</v>
      </c>
      <c r="U97" s="41">
        <f t="shared" si="173"/>
        <v>0</v>
      </c>
      <c r="V97" s="41">
        <f t="shared" si="174"/>
        <v>0</v>
      </c>
      <c r="W97" s="41">
        <f t="shared" si="203"/>
        <v>901</v>
      </c>
      <c r="X97" s="41">
        <v>681</v>
      </c>
      <c r="Y97" s="41">
        <f t="shared" si="191"/>
        <v>220</v>
      </c>
      <c r="Z97" s="41">
        <v>43</v>
      </c>
      <c r="AA97" s="41">
        <v>177</v>
      </c>
      <c r="AB97" s="41"/>
      <c r="AC97" s="41"/>
      <c r="AD97" s="41"/>
      <c r="AE97" s="41">
        <f t="shared" si="180"/>
        <v>0</v>
      </c>
      <c r="AF97" s="41"/>
      <c r="AG97" s="46">
        <f t="shared" si="192"/>
        <v>0</v>
      </c>
      <c r="AH97" s="41"/>
      <c r="AI97" s="41"/>
      <c r="AJ97" s="41"/>
      <c r="AK97" s="41"/>
      <c r="AL97" s="41"/>
      <c r="AM97" s="41"/>
      <c r="AN97" s="41"/>
      <c r="AO97" s="41"/>
      <c r="AP97" s="41"/>
      <c r="AQ97" s="41"/>
      <c r="AR97" s="41"/>
      <c r="AS97" s="41"/>
      <c r="AT97" s="41"/>
      <c r="AU97" s="41"/>
      <c r="AV97" s="41"/>
      <c r="AW97" s="41"/>
      <c r="AX97" s="41"/>
      <c r="AY97" s="41"/>
      <c r="AZ97" s="41"/>
      <c r="BA97" s="41"/>
      <c r="BB97" s="41"/>
      <c r="BC97" s="46">
        <f t="shared" si="193"/>
        <v>901</v>
      </c>
      <c r="BD97" s="46">
        <f t="shared" si="194"/>
        <v>681</v>
      </c>
      <c r="BE97" s="46">
        <f t="shared" si="195"/>
        <v>220</v>
      </c>
      <c r="BF97" s="46">
        <f t="shared" si="196"/>
        <v>43</v>
      </c>
      <c r="BG97" s="46">
        <f t="shared" si="197"/>
        <v>177</v>
      </c>
      <c r="BH97" s="46">
        <f t="shared" si="198"/>
        <v>0</v>
      </c>
      <c r="BI97" s="46">
        <f t="shared" si="199"/>
        <v>0</v>
      </c>
      <c r="BJ97" s="46">
        <f t="shared" si="200"/>
        <v>0</v>
      </c>
      <c r="BK97" s="41"/>
      <c r="BL97" s="41"/>
      <c r="BM97" s="41">
        <f t="shared" si="201"/>
        <v>0</v>
      </c>
      <c r="BN97" s="41"/>
      <c r="BO97" s="41"/>
      <c r="BP97" s="41"/>
      <c r="BQ97" s="41"/>
      <c r="BR97" s="41"/>
      <c r="BS97" s="50"/>
      <c r="BT97" s="67"/>
      <c r="BU97" s="83"/>
      <c r="BV97" s="84">
        <f t="shared" si="202"/>
        <v>220</v>
      </c>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FX97" s="85">
        <f t="shared" si="157"/>
        <v>901</v>
      </c>
      <c r="FY97" s="85">
        <f t="shared" si="181"/>
        <v>681</v>
      </c>
      <c r="FZ97" s="85">
        <f t="shared" si="158"/>
        <v>220</v>
      </c>
      <c r="GA97" s="86">
        <f t="shared" si="159"/>
        <v>901</v>
      </c>
      <c r="GB97" s="86">
        <f t="shared" si="160"/>
        <v>681</v>
      </c>
      <c r="GC97" s="86">
        <f t="shared" si="161"/>
        <v>220</v>
      </c>
    </row>
    <row r="98" spans="1:202" s="13" customFormat="1" ht="24.95" hidden="1" customHeight="1" outlineLevel="1">
      <c r="A98" s="48" t="s">
        <v>414</v>
      </c>
      <c r="B98" s="49" t="s">
        <v>2931</v>
      </c>
      <c r="C98" s="50"/>
      <c r="D98" s="46">
        <f t="shared" si="183"/>
        <v>4510</v>
      </c>
      <c r="E98" s="46">
        <f t="shared" si="184"/>
        <v>3363</v>
      </c>
      <c r="F98" s="46">
        <f t="shared" si="185"/>
        <v>1147</v>
      </c>
      <c r="G98" s="46">
        <f t="shared" si="186"/>
        <v>256</v>
      </c>
      <c r="H98" s="46">
        <f t="shared" si="187"/>
        <v>891</v>
      </c>
      <c r="I98" s="46">
        <f t="shared" si="188"/>
        <v>0</v>
      </c>
      <c r="J98" s="46">
        <f t="shared" si="189"/>
        <v>0</v>
      </c>
      <c r="K98" s="46">
        <f t="shared" si="190"/>
        <v>0</v>
      </c>
      <c r="L98" s="36">
        <f t="shared" si="162"/>
        <v>1229</v>
      </c>
      <c r="M98" s="36">
        <f t="shared" si="163"/>
        <v>929</v>
      </c>
      <c r="N98" s="36">
        <f t="shared" si="164"/>
        <v>300</v>
      </c>
      <c r="O98" s="41">
        <f t="shared" si="167"/>
        <v>1229</v>
      </c>
      <c r="P98" s="41">
        <f t="shared" si="168"/>
        <v>929</v>
      </c>
      <c r="Q98" s="41">
        <f t="shared" si="169"/>
        <v>300</v>
      </c>
      <c r="R98" s="41">
        <f t="shared" si="170"/>
        <v>59</v>
      </c>
      <c r="S98" s="41">
        <f t="shared" si="171"/>
        <v>241</v>
      </c>
      <c r="T98" s="41">
        <f t="shared" si="172"/>
        <v>0</v>
      </c>
      <c r="U98" s="41">
        <f t="shared" si="173"/>
        <v>0</v>
      </c>
      <c r="V98" s="41">
        <f t="shared" si="174"/>
        <v>0</v>
      </c>
      <c r="W98" s="41">
        <f t="shared" si="203"/>
        <v>1229</v>
      </c>
      <c r="X98" s="41">
        <v>929</v>
      </c>
      <c r="Y98" s="41">
        <f t="shared" si="191"/>
        <v>300</v>
      </c>
      <c r="Z98" s="41">
        <v>59</v>
      </c>
      <c r="AA98" s="41">
        <v>241</v>
      </c>
      <c r="AB98" s="41"/>
      <c r="AC98" s="41"/>
      <c r="AD98" s="41"/>
      <c r="AE98" s="41">
        <f t="shared" si="180"/>
        <v>0</v>
      </c>
      <c r="AF98" s="41"/>
      <c r="AG98" s="46">
        <f t="shared" si="192"/>
        <v>0</v>
      </c>
      <c r="AH98" s="41"/>
      <c r="AI98" s="41"/>
      <c r="AJ98" s="41"/>
      <c r="AK98" s="41"/>
      <c r="AL98" s="41"/>
      <c r="AM98" s="41">
        <f t="shared" ref="AM98:AM116" si="204">SUM(AN98:AO98)</f>
        <v>1280</v>
      </c>
      <c r="AN98" s="41">
        <v>976</v>
      </c>
      <c r="AO98" s="41">
        <f>SUM(AP98:AS98)</f>
        <v>304</v>
      </c>
      <c r="AP98" s="41">
        <v>59</v>
      </c>
      <c r="AQ98" s="41">
        <v>245</v>
      </c>
      <c r="AR98" s="41"/>
      <c r="AS98" s="41"/>
      <c r="AT98" s="41"/>
      <c r="AU98" s="41">
        <f>SUM(AV98:AW98)</f>
        <v>0</v>
      </c>
      <c r="AV98" s="41"/>
      <c r="AW98" s="41"/>
      <c r="AX98" s="41"/>
      <c r="AY98" s="41"/>
      <c r="AZ98" s="41"/>
      <c r="BA98" s="41"/>
      <c r="BB98" s="41"/>
      <c r="BC98" s="46">
        <f t="shared" si="193"/>
        <v>2509</v>
      </c>
      <c r="BD98" s="46">
        <f t="shared" si="194"/>
        <v>1905</v>
      </c>
      <c r="BE98" s="46">
        <f t="shared" si="195"/>
        <v>604</v>
      </c>
      <c r="BF98" s="46">
        <f t="shared" si="196"/>
        <v>118</v>
      </c>
      <c r="BG98" s="46">
        <f t="shared" si="197"/>
        <v>486</v>
      </c>
      <c r="BH98" s="46">
        <f t="shared" si="198"/>
        <v>0</v>
      </c>
      <c r="BI98" s="46">
        <f t="shared" si="199"/>
        <v>0</v>
      </c>
      <c r="BJ98" s="46">
        <f t="shared" si="200"/>
        <v>0</v>
      </c>
      <c r="BK98" s="41">
        <f>SUM(BL98:BM98)</f>
        <v>2001</v>
      </c>
      <c r="BL98" s="41">
        <v>1458</v>
      </c>
      <c r="BM98" s="41">
        <f t="shared" si="201"/>
        <v>543</v>
      </c>
      <c r="BN98" s="41">
        <v>138</v>
      </c>
      <c r="BO98" s="41">
        <v>405</v>
      </c>
      <c r="BP98" s="41"/>
      <c r="BQ98" s="41"/>
      <c r="BR98" s="41"/>
      <c r="BS98" s="50"/>
      <c r="BT98" s="67"/>
      <c r="BU98" s="83"/>
      <c r="BV98" s="84">
        <f t="shared" si="202"/>
        <v>300</v>
      </c>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FX98" s="85">
        <f t="shared" si="157"/>
        <v>1229</v>
      </c>
      <c r="FY98" s="85">
        <f t="shared" si="181"/>
        <v>929</v>
      </c>
      <c r="FZ98" s="85">
        <f t="shared" si="158"/>
        <v>300</v>
      </c>
      <c r="GA98" s="86">
        <f t="shared" si="159"/>
        <v>4510</v>
      </c>
      <c r="GB98" s="86">
        <f t="shared" si="160"/>
        <v>3363</v>
      </c>
      <c r="GC98" s="86">
        <f t="shared" si="161"/>
        <v>1147</v>
      </c>
    </row>
    <row r="99" spans="1:202" s="13" customFormat="1" ht="24.95" hidden="1" customHeight="1" outlineLevel="1">
      <c r="A99" s="48" t="s">
        <v>414</v>
      </c>
      <c r="B99" s="49" t="s">
        <v>2932</v>
      </c>
      <c r="C99" s="50"/>
      <c r="D99" s="46">
        <f t="shared" si="183"/>
        <v>4084</v>
      </c>
      <c r="E99" s="46">
        <f t="shared" si="184"/>
        <v>3045</v>
      </c>
      <c r="F99" s="46">
        <f t="shared" si="185"/>
        <v>1039</v>
      </c>
      <c r="G99" s="46">
        <f t="shared" si="186"/>
        <v>232</v>
      </c>
      <c r="H99" s="46">
        <f t="shared" si="187"/>
        <v>807</v>
      </c>
      <c r="I99" s="46">
        <f t="shared" si="188"/>
        <v>0</v>
      </c>
      <c r="J99" s="46">
        <f t="shared" si="189"/>
        <v>0</v>
      </c>
      <c r="K99" s="46">
        <f t="shared" si="190"/>
        <v>0</v>
      </c>
      <c r="L99" s="36">
        <f t="shared" si="162"/>
        <v>1147</v>
      </c>
      <c r="M99" s="36">
        <f t="shared" si="163"/>
        <v>867</v>
      </c>
      <c r="N99" s="36">
        <f t="shared" si="164"/>
        <v>280</v>
      </c>
      <c r="O99" s="41">
        <f t="shared" si="167"/>
        <v>1147</v>
      </c>
      <c r="P99" s="41">
        <f t="shared" si="168"/>
        <v>867</v>
      </c>
      <c r="Q99" s="41">
        <f t="shared" si="169"/>
        <v>280</v>
      </c>
      <c r="R99" s="41">
        <f t="shared" si="170"/>
        <v>55</v>
      </c>
      <c r="S99" s="41">
        <f t="shared" si="171"/>
        <v>225</v>
      </c>
      <c r="T99" s="41">
        <f t="shared" si="172"/>
        <v>0</v>
      </c>
      <c r="U99" s="41">
        <f t="shared" si="173"/>
        <v>0</v>
      </c>
      <c r="V99" s="41">
        <f t="shared" si="174"/>
        <v>0</v>
      </c>
      <c r="W99" s="41">
        <f t="shared" si="203"/>
        <v>1147</v>
      </c>
      <c r="X99" s="41">
        <v>867</v>
      </c>
      <c r="Y99" s="41">
        <f t="shared" si="191"/>
        <v>280</v>
      </c>
      <c r="Z99" s="41">
        <v>55</v>
      </c>
      <c r="AA99" s="41">
        <v>225</v>
      </c>
      <c r="AB99" s="41"/>
      <c r="AC99" s="41"/>
      <c r="AD99" s="41"/>
      <c r="AE99" s="41">
        <f t="shared" si="180"/>
        <v>0</v>
      </c>
      <c r="AF99" s="41"/>
      <c r="AG99" s="46">
        <f t="shared" si="192"/>
        <v>0</v>
      </c>
      <c r="AH99" s="41"/>
      <c r="AI99" s="41"/>
      <c r="AJ99" s="41"/>
      <c r="AK99" s="41"/>
      <c r="AL99" s="41"/>
      <c r="AM99" s="41">
        <f t="shared" si="204"/>
        <v>1146</v>
      </c>
      <c r="AN99" s="41">
        <v>874</v>
      </c>
      <c r="AO99" s="41">
        <f>SUM(AP99:AS99)</f>
        <v>272</v>
      </c>
      <c r="AP99" s="41">
        <v>53</v>
      </c>
      <c r="AQ99" s="41">
        <v>219</v>
      </c>
      <c r="AR99" s="41"/>
      <c r="AS99" s="41"/>
      <c r="AT99" s="41"/>
      <c r="AU99" s="41">
        <f>SUM(AV99:AW99)</f>
        <v>0</v>
      </c>
      <c r="AV99" s="41"/>
      <c r="AW99" s="41"/>
      <c r="AX99" s="41"/>
      <c r="AY99" s="41"/>
      <c r="AZ99" s="41"/>
      <c r="BA99" s="41"/>
      <c r="BB99" s="41"/>
      <c r="BC99" s="46">
        <f t="shared" si="193"/>
        <v>2293</v>
      </c>
      <c r="BD99" s="46">
        <f t="shared" si="194"/>
        <v>1741</v>
      </c>
      <c r="BE99" s="46">
        <f t="shared" si="195"/>
        <v>552</v>
      </c>
      <c r="BF99" s="46">
        <f t="shared" si="196"/>
        <v>108</v>
      </c>
      <c r="BG99" s="46">
        <f t="shared" si="197"/>
        <v>444</v>
      </c>
      <c r="BH99" s="46">
        <f t="shared" si="198"/>
        <v>0</v>
      </c>
      <c r="BI99" s="46">
        <f t="shared" si="199"/>
        <v>0</v>
      </c>
      <c r="BJ99" s="46">
        <f t="shared" si="200"/>
        <v>0</v>
      </c>
      <c r="BK99" s="41">
        <f>SUM(BL99:BM99)</f>
        <v>1791</v>
      </c>
      <c r="BL99" s="41">
        <v>1304</v>
      </c>
      <c r="BM99" s="41">
        <f t="shared" si="201"/>
        <v>487</v>
      </c>
      <c r="BN99" s="41">
        <v>124</v>
      </c>
      <c r="BO99" s="41">
        <v>363</v>
      </c>
      <c r="BP99" s="41"/>
      <c r="BQ99" s="41"/>
      <c r="BR99" s="41"/>
      <c r="BS99" s="50"/>
      <c r="BT99" s="67"/>
      <c r="BU99" s="83"/>
      <c r="BV99" s="84">
        <f t="shared" si="202"/>
        <v>280</v>
      </c>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FX99" s="85">
        <f t="shared" si="157"/>
        <v>1147</v>
      </c>
      <c r="FY99" s="85">
        <f t="shared" si="181"/>
        <v>867</v>
      </c>
      <c r="FZ99" s="85">
        <f t="shared" si="158"/>
        <v>280</v>
      </c>
      <c r="GA99" s="86">
        <f t="shared" si="159"/>
        <v>4084</v>
      </c>
      <c r="GB99" s="86">
        <f t="shared" si="160"/>
        <v>3045</v>
      </c>
      <c r="GC99" s="86">
        <f t="shared" si="161"/>
        <v>1039</v>
      </c>
    </row>
    <row r="100" spans="1:202" s="13" customFormat="1" ht="24.95" hidden="1" customHeight="1" outlineLevel="1">
      <c r="A100" s="48" t="s">
        <v>414</v>
      </c>
      <c r="B100" s="49" t="s">
        <v>2933</v>
      </c>
      <c r="C100" s="50"/>
      <c r="D100" s="46">
        <f t="shared" si="183"/>
        <v>4411</v>
      </c>
      <c r="E100" s="46">
        <f t="shared" si="184"/>
        <v>3295</v>
      </c>
      <c r="F100" s="46">
        <f t="shared" si="185"/>
        <v>1116</v>
      </c>
      <c r="G100" s="46">
        <f t="shared" si="186"/>
        <v>247</v>
      </c>
      <c r="H100" s="46">
        <f t="shared" si="187"/>
        <v>869</v>
      </c>
      <c r="I100" s="46">
        <f t="shared" si="188"/>
        <v>0</v>
      </c>
      <c r="J100" s="46">
        <f t="shared" si="189"/>
        <v>0</v>
      </c>
      <c r="K100" s="46">
        <f t="shared" si="190"/>
        <v>0</v>
      </c>
      <c r="L100" s="36">
        <f t="shared" si="162"/>
        <v>1473</v>
      </c>
      <c r="M100" s="36">
        <f t="shared" si="163"/>
        <v>1115</v>
      </c>
      <c r="N100" s="36">
        <f t="shared" si="164"/>
        <v>358</v>
      </c>
      <c r="O100" s="41">
        <f t="shared" si="167"/>
        <v>1473</v>
      </c>
      <c r="P100" s="41">
        <f t="shared" si="168"/>
        <v>1115</v>
      </c>
      <c r="Q100" s="41">
        <f t="shared" si="169"/>
        <v>358</v>
      </c>
      <c r="R100" s="41">
        <f t="shared" si="170"/>
        <v>70</v>
      </c>
      <c r="S100" s="41">
        <f t="shared" si="171"/>
        <v>288</v>
      </c>
      <c r="T100" s="41">
        <f t="shared" si="172"/>
        <v>0</v>
      </c>
      <c r="U100" s="41">
        <f t="shared" si="173"/>
        <v>0</v>
      </c>
      <c r="V100" s="41">
        <f t="shared" si="174"/>
        <v>0</v>
      </c>
      <c r="W100" s="41">
        <f t="shared" si="203"/>
        <v>1473</v>
      </c>
      <c r="X100" s="41">
        <v>1115</v>
      </c>
      <c r="Y100" s="41">
        <f t="shared" si="191"/>
        <v>358</v>
      </c>
      <c r="Z100" s="41">
        <v>70</v>
      </c>
      <c r="AA100" s="41">
        <v>288</v>
      </c>
      <c r="AB100" s="41"/>
      <c r="AC100" s="41"/>
      <c r="AD100" s="41"/>
      <c r="AE100" s="41">
        <f t="shared" si="180"/>
        <v>0</v>
      </c>
      <c r="AF100" s="41"/>
      <c r="AG100" s="46">
        <f t="shared" si="192"/>
        <v>0</v>
      </c>
      <c r="AH100" s="41"/>
      <c r="AI100" s="41"/>
      <c r="AJ100" s="41"/>
      <c r="AK100" s="41"/>
      <c r="AL100" s="41"/>
      <c r="AM100" s="41">
        <f t="shared" si="204"/>
        <v>1145</v>
      </c>
      <c r="AN100" s="41">
        <v>874</v>
      </c>
      <c r="AO100" s="41">
        <f>SUM(AP100:AS100)</f>
        <v>271</v>
      </c>
      <c r="AP100" s="41">
        <v>53</v>
      </c>
      <c r="AQ100" s="41">
        <v>218</v>
      </c>
      <c r="AR100" s="41"/>
      <c r="AS100" s="41"/>
      <c r="AT100" s="41"/>
      <c r="AU100" s="41">
        <f>SUM(AV100:AW100)</f>
        <v>0</v>
      </c>
      <c r="AV100" s="41"/>
      <c r="AW100" s="41"/>
      <c r="AX100" s="41"/>
      <c r="AY100" s="41"/>
      <c r="AZ100" s="41"/>
      <c r="BA100" s="41"/>
      <c r="BB100" s="41"/>
      <c r="BC100" s="46">
        <f t="shared" si="193"/>
        <v>2618</v>
      </c>
      <c r="BD100" s="46">
        <f t="shared" si="194"/>
        <v>1989</v>
      </c>
      <c r="BE100" s="46">
        <f t="shared" si="195"/>
        <v>629</v>
      </c>
      <c r="BF100" s="46">
        <f t="shared" si="196"/>
        <v>123</v>
      </c>
      <c r="BG100" s="46">
        <f t="shared" si="197"/>
        <v>506</v>
      </c>
      <c r="BH100" s="46">
        <f t="shared" si="198"/>
        <v>0</v>
      </c>
      <c r="BI100" s="46">
        <f t="shared" si="199"/>
        <v>0</v>
      </c>
      <c r="BJ100" s="46">
        <f t="shared" si="200"/>
        <v>0</v>
      </c>
      <c r="BK100" s="41">
        <f>SUM(BL100:BM100)</f>
        <v>1793</v>
      </c>
      <c r="BL100" s="41">
        <v>1306</v>
      </c>
      <c r="BM100" s="41">
        <f t="shared" si="201"/>
        <v>487</v>
      </c>
      <c r="BN100" s="41">
        <v>124</v>
      </c>
      <c r="BO100" s="41">
        <v>363</v>
      </c>
      <c r="BP100" s="41"/>
      <c r="BQ100" s="41"/>
      <c r="BR100" s="41"/>
      <c r="BS100" s="50"/>
      <c r="BT100" s="67"/>
      <c r="BU100" s="83"/>
      <c r="BV100" s="84">
        <f t="shared" si="202"/>
        <v>358</v>
      </c>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FX100" s="85">
        <f t="shared" si="157"/>
        <v>1473</v>
      </c>
      <c r="FY100" s="85">
        <f t="shared" si="181"/>
        <v>1115</v>
      </c>
      <c r="FZ100" s="85">
        <f t="shared" si="158"/>
        <v>358</v>
      </c>
      <c r="GA100" s="86">
        <f t="shared" si="159"/>
        <v>4411</v>
      </c>
      <c r="GB100" s="86">
        <f t="shared" si="160"/>
        <v>3295</v>
      </c>
      <c r="GC100" s="86">
        <f t="shared" si="161"/>
        <v>1116</v>
      </c>
    </row>
    <row r="101" spans="1:202" s="13" customFormat="1" ht="24.95" customHeight="1" collapsed="1">
      <c r="A101" s="643" t="s">
        <v>222</v>
      </c>
      <c r="B101" s="49" t="s">
        <v>1550</v>
      </c>
      <c r="C101" s="50">
        <v>5</v>
      </c>
      <c r="D101" s="41">
        <f t="shared" si="183"/>
        <v>1149</v>
      </c>
      <c r="E101" s="41">
        <f t="shared" si="184"/>
        <v>873</v>
      </c>
      <c r="F101" s="41">
        <f t="shared" si="185"/>
        <v>276</v>
      </c>
      <c r="G101" s="41">
        <f t="shared" si="186"/>
        <v>55</v>
      </c>
      <c r="H101" s="41">
        <f t="shared" si="187"/>
        <v>221</v>
      </c>
      <c r="I101" s="41">
        <f t="shared" si="188"/>
        <v>0</v>
      </c>
      <c r="J101" s="41">
        <f t="shared" si="189"/>
        <v>0</v>
      </c>
      <c r="K101" s="41">
        <f t="shared" si="190"/>
        <v>0</v>
      </c>
      <c r="L101" s="58">
        <f t="shared" si="162"/>
        <v>1149</v>
      </c>
      <c r="M101" s="58">
        <f t="shared" si="163"/>
        <v>873</v>
      </c>
      <c r="N101" s="58">
        <f t="shared" si="164"/>
        <v>276</v>
      </c>
      <c r="O101" s="41">
        <f t="shared" si="167"/>
        <v>1149</v>
      </c>
      <c r="P101" s="41">
        <f t="shared" si="168"/>
        <v>873</v>
      </c>
      <c r="Q101" s="41">
        <f t="shared" si="169"/>
        <v>276</v>
      </c>
      <c r="R101" s="41">
        <f t="shared" si="170"/>
        <v>55</v>
      </c>
      <c r="S101" s="41">
        <f t="shared" si="171"/>
        <v>221</v>
      </c>
      <c r="T101" s="41">
        <f t="shared" si="172"/>
        <v>0</v>
      </c>
      <c r="U101" s="41">
        <f t="shared" si="173"/>
        <v>0</v>
      </c>
      <c r="V101" s="41">
        <f t="shared" si="174"/>
        <v>0</v>
      </c>
      <c r="W101" s="41">
        <f t="shared" si="203"/>
        <v>983</v>
      </c>
      <c r="X101" s="41">
        <f t="shared" ref="X101:AD101" si="205">X102</f>
        <v>743</v>
      </c>
      <c r="Y101" s="41">
        <f t="shared" si="205"/>
        <v>240</v>
      </c>
      <c r="Z101" s="41">
        <f t="shared" si="205"/>
        <v>47</v>
      </c>
      <c r="AA101" s="41">
        <f t="shared" si="205"/>
        <v>193</v>
      </c>
      <c r="AB101" s="41">
        <f t="shared" si="205"/>
        <v>0</v>
      </c>
      <c r="AC101" s="41">
        <f t="shared" si="205"/>
        <v>0</v>
      </c>
      <c r="AD101" s="41">
        <f t="shared" si="205"/>
        <v>0</v>
      </c>
      <c r="AE101" s="41">
        <f t="shared" si="180"/>
        <v>166</v>
      </c>
      <c r="AF101" s="41">
        <v>130</v>
      </c>
      <c r="AG101" s="41">
        <f t="shared" si="192"/>
        <v>36</v>
      </c>
      <c r="AH101" s="41">
        <v>8</v>
      </c>
      <c r="AI101" s="41">
        <v>28</v>
      </c>
      <c r="AJ101" s="41">
        <f>AJ102</f>
        <v>0</v>
      </c>
      <c r="AK101" s="41">
        <f>AK102</f>
        <v>0</v>
      </c>
      <c r="AL101" s="41">
        <f>AL102</f>
        <v>0</v>
      </c>
      <c r="AM101" s="41">
        <f t="shared" si="204"/>
        <v>0</v>
      </c>
      <c r="AN101" s="41">
        <f>AN102</f>
        <v>0</v>
      </c>
      <c r="AO101" s="41">
        <f>AO102</f>
        <v>0</v>
      </c>
      <c r="AP101" s="41">
        <f>AP102</f>
        <v>0</v>
      </c>
      <c r="AQ101" s="41">
        <f>AQ102</f>
        <v>0</v>
      </c>
      <c r="AR101" s="41">
        <f>SUM(AR102:AR107)</f>
        <v>0</v>
      </c>
      <c r="AS101" s="41"/>
      <c r="AT101" s="41"/>
      <c r="AU101" s="41">
        <f>AU102</f>
        <v>0</v>
      </c>
      <c r="AV101" s="41">
        <f>AV102</f>
        <v>0</v>
      </c>
      <c r="AW101" s="41">
        <f>AW102</f>
        <v>0</v>
      </c>
      <c r="AX101" s="41">
        <f>AX102</f>
        <v>0</v>
      </c>
      <c r="AY101" s="41">
        <f>AY102</f>
        <v>0</v>
      </c>
      <c r="AZ101" s="41">
        <f>SUM(AZ102:AZ107)</f>
        <v>0</v>
      </c>
      <c r="BA101" s="41"/>
      <c r="BB101" s="41"/>
      <c r="BC101" s="41">
        <f t="shared" si="193"/>
        <v>1149</v>
      </c>
      <c r="BD101" s="41">
        <f t="shared" si="194"/>
        <v>873</v>
      </c>
      <c r="BE101" s="41">
        <f t="shared" si="195"/>
        <v>276</v>
      </c>
      <c r="BF101" s="41">
        <f t="shared" si="196"/>
        <v>55</v>
      </c>
      <c r="BG101" s="41">
        <f t="shared" si="197"/>
        <v>221</v>
      </c>
      <c r="BH101" s="41">
        <f t="shared" si="198"/>
        <v>0</v>
      </c>
      <c r="BI101" s="41">
        <f t="shared" si="199"/>
        <v>0</v>
      </c>
      <c r="BJ101" s="41">
        <f t="shared" si="200"/>
        <v>0</v>
      </c>
      <c r="BK101" s="41">
        <f>BK102</f>
        <v>0</v>
      </c>
      <c r="BL101" s="41">
        <f>BL102</f>
        <v>0</v>
      </c>
      <c r="BM101" s="41">
        <f t="shared" si="201"/>
        <v>0</v>
      </c>
      <c r="BN101" s="41">
        <f>BN102</f>
        <v>0</v>
      </c>
      <c r="BO101" s="41">
        <f>BO102</f>
        <v>0</v>
      </c>
      <c r="BP101" s="41">
        <f>BP102</f>
        <v>0</v>
      </c>
      <c r="BQ101" s="41">
        <f>BQ102</f>
        <v>0</v>
      </c>
      <c r="BR101" s="41">
        <f>BR102</f>
        <v>0</v>
      </c>
      <c r="BS101" s="50"/>
      <c r="BT101" s="67"/>
      <c r="BU101" s="84">
        <f>X101+AF101+X131</f>
        <v>3123</v>
      </c>
      <c r="BV101" s="84">
        <f>Y101+AG101+Y131</f>
        <v>981</v>
      </c>
      <c r="BW101" s="83"/>
      <c r="BX101" s="84">
        <f t="shared" ref="BX101:DD101" si="206">AN101+AN131</f>
        <v>2960</v>
      </c>
      <c r="BY101" s="84">
        <f t="shared" si="206"/>
        <v>919</v>
      </c>
      <c r="BZ101" s="84">
        <f t="shared" si="206"/>
        <v>178</v>
      </c>
      <c r="CA101" s="84">
        <f t="shared" si="206"/>
        <v>741</v>
      </c>
      <c r="CB101" s="84">
        <f t="shared" si="206"/>
        <v>0</v>
      </c>
      <c r="CC101" s="84">
        <f t="shared" si="206"/>
        <v>0</v>
      </c>
      <c r="CD101" s="84">
        <f t="shared" si="206"/>
        <v>0</v>
      </c>
      <c r="CE101" s="84">
        <f t="shared" si="206"/>
        <v>3508</v>
      </c>
      <c r="CF101" s="84">
        <f t="shared" si="206"/>
        <v>2842</v>
      </c>
      <c r="CG101" s="84">
        <f t="shared" si="206"/>
        <v>666</v>
      </c>
      <c r="CH101" s="84">
        <f t="shared" si="206"/>
        <v>144</v>
      </c>
      <c r="CI101" s="84">
        <f t="shared" si="206"/>
        <v>522</v>
      </c>
      <c r="CJ101" s="84">
        <f t="shared" si="206"/>
        <v>0</v>
      </c>
      <c r="CK101" s="84">
        <f t="shared" si="206"/>
        <v>0</v>
      </c>
      <c r="CL101" s="84">
        <f t="shared" si="206"/>
        <v>0</v>
      </c>
      <c r="CM101" s="84">
        <f t="shared" si="206"/>
        <v>11491</v>
      </c>
      <c r="CN101" s="84">
        <f t="shared" si="206"/>
        <v>8925</v>
      </c>
      <c r="CO101" s="84">
        <f t="shared" si="206"/>
        <v>2566</v>
      </c>
      <c r="CP101" s="84">
        <f t="shared" si="206"/>
        <v>519</v>
      </c>
      <c r="CQ101" s="84">
        <f t="shared" si="206"/>
        <v>2047</v>
      </c>
      <c r="CR101" s="84">
        <f t="shared" si="206"/>
        <v>0</v>
      </c>
      <c r="CS101" s="84">
        <f t="shared" si="206"/>
        <v>0</v>
      </c>
      <c r="CT101" s="84">
        <f t="shared" si="206"/>
        <v>0</v>
      </c>
      <c r="CU101" s="84">
        <f t="shared" si="206"/>
        <v>6065</v>
      </c>
      <c r="CV101" s="84">
        <f t="shared" si="206"/>
        <v>4420</v>
      </c>
      <c r="CW101" s="84">
        <f t="shared" si="206"/>
        <v>1645</v>
      </c>
      <c r="CX101" s="84">
        <f t="shared" si="206"/>
        <v>416</v>
      </c>
      <c r="CY101" s="84">
        <f t="shared" si="206"/>
        <v>1229</v>
      </c>
      <c r="CZ101" s="84">
        <f t="shared" si="206"/>
        <v>0</v>
      </c>
      <c r="DA101" s="84">
        <f t="shared" si="206"/>
        <v>0</v>
      </c>
      <c r="DB101" s="84">
        <f t="shared" si="206"/>
        <v>0</v>
      </c>
      <c r="DC101" s="84">
        <f t="shared" si="206"/>
        <v>0</v>
      </c>
      <c r="DD101" s="84">
        <f t="shared" si="206"/>
        <v>0</v>
      </c>
      <c r="FX101" s="85">
        <f t="shared" si="157"/>
        <v>1149</v>
      </c>
      <c r="FY101" s="85">
        <f t="shared" si="181"/>
        <v>873</v>
      </c>
      <c r="FZ101" s="85">
        <f t="shared" si="158"/>
        <v>276</v>
      </c>
      <c r="GA101" s="86">
        <f t="shared" si="159"/>
        <v>1149</v>
      </c>
      <c r="GB101" s="86">
        <f t="shared" si="160"/>
        <v>873</v>
      </c>
      <c r="GC101" s="86">
        <f t="shared" si="161"/>
        <v>276</v>
      </c>
    </row>
    <row r="102" spans="1:202" s="13" customFormat="1" ht="24.95" hidden="1" customHeight="1" outlineLevel="1">
      <c r="A102" s="48" t="s">
        <v>414</v>
      </c>
      <c r="B102" s="49" t="s">
        <v>2934</v>
      </c>
      <c r="C102" s="50"/>
      <c r="D102" s="92">
        <f t="shared" si="183"/>
        <v>983</v>
      </c>
      <c r="E102" s="92">
        <f t="shared" si="184"/>
        <v>743</v>
      </c>
      <c r="F102" s="92">
        <f t="shared" si="185"/>
        <v>240</v>
      </c>
      <c r="G102" s="92">
        <f t="shared" si="186"/>
        <v>47</v>
      </c>
      <c r="H102" s="92">
        <f t="shared" si="187"/>
        <v>193</v>
      </c>
      <c r="I102" s="92">
        <f t="shared" si="188"/>
        <v>0</v>
      </c>
      <c r="J102" s="92">
        <f t="shared" si="189"/>
        <v>0</v>
      </c>
      <c r="K102" s="92">
        <f t="shared" si="190"/>
        <v>0</v>
      </c>
      <c r="L102" s="36">
        <f t="shared" si="162"/>
        <v>983</v>
      </c>
      <c r="M102" s="36">
        <f t="shared" si="163"/>
        <v>743</v>
      </c>
      <c r="N102" s="36">
        <f t="shared" si="164"/>
        <v>240</v>
      </c>
      <c r="O102" s="41">
        <f t="shared" si="167"/>
        <v>983</v>
      </c>
      <c r="P102" s="41">
        <f t="shared" si="168"/>
        <v>743</v>
      </c>
      <c r="Q102" s="41">
        <f t="shared" si="169"/>
        <v>240</v>
      </c>
      <c r="R102" s="41">
        <f t="shared" si="170"/>
        <v>47</v>
      </c>
      <c r="S102" s="41">
        <f t="shared" si="171"/>
        <v>193</v>
      </c>
      <c r="T102" s="41">
        <f t="shared" si="172"/>
        <v>0</v>
      </c>
      <c r="U102" s="41">
        <f t="shared" si="173"/>
        <v>0</v>
      </c>
      <c r="V102" s="41">
        <f t="shared" si="174"/>
        <v>0</v>
      </c>
      <c r="W102" s="41">
        <f t="shared" si="203"/>
        <v>983</v>
      </c>
      <c r="X102" s="41">
        <v>743</v>
      </c>
      <c r="Y102" s="41">
        <f t="shared" ref="Y102:Y117" si="207">SUM(Z102:AC102)</f>
        <v>240</v>
      </c>
      <c r="Z102" s="41">
        <v>47</v>
      </c>
      <c r="AA102" s="41">
        <v>193</v>
      </c>
      <c r="AB102" s="41"/>
      <c r="AC102" s="41"/>
      <c r="AD102" s="41"/>
      <c r="AE102" s="41"/>
      <c r="AF102" s="41"/>
      <c r="AG102" s="41"/>
      <c r="AH102" s="41"/>
      <c r="AI102" s="41"/>
      <c r="AJ102" s="41"/>
      <c r="AK102" s="41"/>
      <c r="AL102" s="41"/>
      <c r="AM102" s="41">
        <f t="shared" si="204"/>
        <v>0</v>
      </c>
      <c r="AN102" s="41"/>
      <c r="AO102" s="41">
        <f t="shared" ref="AO102:AO116" si="208">SUM(AP102:AS102)</f>
        <v>0</v>
      </c>
      <c r="AP102" s="41"/>
      <c r="AQ102" s="41"/>
      <c r="AR102" s="41"/>
      <c r="AS102" s="41"/>
      <c r="AT102" s="41"/>
      <c r="AU102" s="41">
        <f>SUM(AV102:AW102)</f>
        <v>0</v>
      </c>
      <c r="AV102" s="41"/>
      <c r="AW102" s="41"/>
      <c r="AX102" s="41"/>
      <c r="AY102" s="41"/>
      <c r="AZ102" s="41"/>
      <c r="BA102" s="41"/>
      <c r="BB102" s="41"/>
      <c r="BC102" s="92">
        <f t="shared" si="193"/>
        <v>983</v>
      </c>
      <c r="BD102" s="92">
        <f t="shared" si="194"/>
        <v>743</v>
      </c>
      <c r="BE102" s="92">
        <f t="shared" si="195"/>
        <v>240</v>
      </c>
      <c r="BF102" s="92">
        <f t="shared" si="196"/>
        <v>47</v>
      </c>
      <c r="BG102" s="92">
        <f t="shared" si="197"/>
        <v>193</v>
      </c>
      <c r="BH102" s="92">
        <f t="shared" si="198"/>
        <v>0</v>
      </c>
      <c r="BI102" s="92">
        <f t="shared" si="199"/>
        <v>0</v>
      </c>
      <c r="BJ102" s="92">
        <f t="shared" si="200"/>
        <v>0</v>
      </c>
      <c r="BK102" s="41">
        <f t="shared" ref="BK102:BK116" si="209">SUM(BL102:BM102)</f>
        <v>0</v>
      </c>
      <c r="BL102" s="41"/>
      <c r="BM102" s="41">
        <f t="shared" si="201"/>
        <v>0</v>
      </c>
      <c r="BN102" s="41"/>
      <c r="BO102" s="41"/>
      <c r="BP102" s="41"/>
      <c r="BQ102" s="41"/>
      <c r="BR102" s="41"/>
      <c r="BS102" s="50"/>
      <c r="BT102" s="67"/>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FX102" s="85">
        <f>W103+AE103</f>
        <v>11029</v>
      </c>
      <c r="FY102" s="85">
        <f t="shared" si="181"/>
        <v>743</v>
      </c>
      <c r="FZ102" s="85">
        <f t="shared" si="158"/>
        <v>240</v>
      </c>
      <c r="GA102" s="86">
        <f t="shared" si="159"/>
        <v>983</v>
      </c>
      <c r="GB102" s="86">
        <f t="shared" si="160"/>
        <v>743</v>
      </c>
      <c r="GC102" s="86">
        <f t="shared" si="161"/>
        <v>240</v>
      </c>
    </row>
    <row r="103" spans="1:202" s="12" customFormat="1" ht="24.95" customHeight="1" collapsed="1">
      <c r="A103" s="43" t="s">
        <v>2935</v>
      </c>
      <c r="B103" s="44" t="s">
        <v>2936</v>
      </c>
      <c r="C103" s="47">
        <f>SUM(C104,C107,C111,C114,C119,C123,C131)</f>
        <v>66</v>
      </c>
      <c r="D103" s="46">
        <f>SUM(E103:F103)</f>
        <v>67541</v>
      </c>
      <c r="E103" s="46">
        <f>SUM(E104,E107,E111,E114,E119,E123,E131,E129)</f>
        <v>51332</v>
      </c>
      <c r="F103" s="46">
        <f>SUM(G103:J103)</f>
        <v>16209</v>
      </c>
      <c r="G103" s="46">
        <f>SUM(G104,G107,G111,G114,G119,G123,G131,G129)</f>
        <v>3652</v>
      </c>
      <c r="H103" s="46">
        <f>SUM(H104,H107,H111,H114,H119,H123,H131,H129)</f>
        <v>12557</v>
      </c>
      <c r="I103" s="46">
        <f>SUM(I104,I107,I111,I114,I119,I123,I131,I129)</f>
        <v>0</v>
      </c>
      <c r="J103" s="46">
        <f>SUM(J104,J107,J111,J114,J119,J123,J131,J129)</f>
        <v>0</v>
      </c>
      <c r="K103" s="46">
        <f>SUM(K104,K107,K111,K114,K119,K123,K131,K129)</f>
        <v>0</v>
      </c>
      <c r="L103" s="36">
        <f t="shared" si="162"/>
        <v>11029</v>
      </c>
      <c r="M103" s="36">
        <f t="shared" si="163"/>
        <v>8400</v>
      </c>
      <c r="N103" s="36">
        <f t="shared" si="164"/>
        <v>2629</v>
      </c>
      <c r="O103" s="46">
        <f t="shared" si="167"/>
        <v>11029</v>
      </c>
      <c r="P103" s="46">
        <f t="shared" si="168"/>
        <v>8400</v>
      </c>
      <c r="Q103" s="46">
        <f t="shared" si="169"/>
        <v>2629</v>
      </c>
      <c r="R103" s="46">
        <f t="shared" si="170"/>
        <v>529</v>
      </c>
      <c r="S103" s="46">
        <f t="shared" si="171"/>
        <v>2100</v>
      </c>
      <c r="T103" s="46">
        <f t="shared" si="172"/>
        <v>0</v>
      </c>
      <c r="U103" s="46">
        <f t="shared" si="173"/>
        <v>0</v>
      </c>
      <c r="V103" s="46">
        <f t="shared" si="174"/>
        <v>0</v>
      </c>
      <c r="W103" s="46">
        <f t="shared" si="203"/>
        <v>11029</v>
      </c>
      <c r="X103" s="46">
        <f>SUM(X104,X107,X111,X114,X119,X123,X131,X129)</f>
        <v>8400</v>
      </c>
      <c r="Y103" s="46">
        <f t="shared" si="207"/>
        <v>2629</v>
      </c>
      <c r="Z103" s="46">
        <f>SUM(Z104,Z107,Z111,Z114,Z119,Z123,Z131,Z129)</f>
        <v>529</v>
      </c>
      <c r="AA103" s="46">
        <f>SUM(AA104,AA107,AA111,AA114,AA119,AA123,AA131,AA129)</f>
        <v>2100</v>
      </c>
      <c r="AB103" s="46">
        <f>SUM(AB104,AB107,AB111,AB114,AB119,AB123,AB131,AB129)</f>
        <v>0</v>
      </c>
      <c r="AC103" s="46">
        <f>SUM(AC104,AC107,AC111,AC114,AC119,AC123,AC131,AC129)</f>
        <v>0</v>
      </c>
      <c r="AD103" s="46">
        <f>SUM(AD104,AD107,AD111,AD114,AD119,AD123,AD131,AD129)</f>
        <v>0</v>
      </c>
      <c r="AE103" s="46">
        <f t="shared" ref="AE103:AE128" si="210">SUM(AF103:AG103)</f>
        <v>0</v>
      </c>
      <c r="AF103" s="46">
        <f>SUM(AF104,AF107,AF111,AF114,AF119,AF123,AF131,AF129)</f>
        <v>0</v>
      </c>
      <c r="AG103" s="46">
        <f t="shared" ref="AG103:AG117" si="211">SUM(AH103:AK103)</f>
        <v>0</v>
      </c>
      <c r="AH103" s="46">
        <f>SUM(AH104,AH107,AH111,AH114,AH119,AH123,AH131,AH129)</f>
        <v>0</v>
      </c>
      <c r="AI103" s="46">
        <f>SUM(AI104,AI107,AI111,AI114,AI119,AI123,AI131,AI129)</f>
        <v>0</v>
      </c>
      <c r="AJ103" s="46">
        <f>SUM(AJ104,AJ107,AJ111,AJ114,AJ119,AJ123,AJ131,AJ129)</f>
        <v>0</v>
      </c>
      <c r="AK103" s="46">
        <f>SUM(AK104,AK107,AK111,AK114,AK119,AK123,AK131,AK129)</f>
        <v>0</v>
      </c>
      <c r="AL103" s="46">
        <f>SUM(AL104,AL107,AL111,AL114,AL119,AL123,AL131,AL129)</f>
        <v>0</v>
      </c>
      <c r="AM103" s="46">
        <f t="shared" si="204"/>
        <v>16303</v>
      </c>
      <c r="AN103" s="46">
        <f>SUM(AN104,AN107,AN111,AN114,AN119,AN123,AN131,AN129)</f>
        <v>12427</v>
      </c>
      <c r="AO103" s="46">
        <f t="shared" si="208"/>
        <v>3876</v>
      </c>
      <c r="AP103" s="46">
        <f>SUM(AP104,AP107,AP111,AP114,AP119,AP123,AP131,AP129)</f>
        <v>757</v>
      </c>
      <c r="AQ103" s="46">
        <f>SUM(AQ104,AQ107,AQ111,AQ114,AQ119,AQ123,AQ131,AQ129)</f>
        <v>3119</v>
      </c>
      <c r="AR103" s="46">
        <f>SUM(AR104,AR107,AR111,AR114,AR119,AR123,AR131,AR129)</f>
        <v>0</v>
      </c>
      <c r="AS103" s="46">
        <f>SUM(AS104,AS107,AS111,AS114,AS119,AS123,AS131,AS129)</f>
        <v>0</v>
      </c>
      <c r="AT103" s="46">
        <f>SUM(AT104,AT107,AT111,AT114,AT119,AT123,AT131,AT129)</f>
        <v>0</v>
      </c>
      <c r="AU103" s="46">
        <f>SUM(AV103:AW103)</f>
        <v>14725</v>
      </c>
      <c r="AV103" s="46">
        <f>SUM(AV104,AV107,AV111,AV114,AV119,AV123,AV131,AV129)</f>
        <v>11937</v>
      </c>
      <c r="AW103" s="46">
        <f>SUM(AX103:BA103)</f>
        <v>2788</v>
      </c>
      <c r="AX103" s="46">
        <f>SUM(AX104,AX107,AX111,AX114,AX119,AX123,AX131,AX129)</f>
        <v>606</v>
      </c>
      <c r="AY103" s="46">
        <f>SUM(AY104,AY107,AY111,AY114,AY119,AY123,AY131,AY129)</f>
        <v>2182</v>
      </c>
      <c r="AZ103" s="46">
        <f>SUM(AZ104,AZ107,AZ111,AZ114,AZ119,AZ123,AZ131,AZ129)</f>
        <v>0</v>
      </c>
      <c r="BA103" s="46">
        <f>SUM(BA104,BA107,BA111,BA114,BA119,BA123,BA131,BA129)</f>
        <v>0</v>
      </c>
      <c r="BB103" s="46">
        <f>SUM(BB104,BB107,BB111,BB114,BB119,BB123,BB131,BB129)</f>
        <v>0</v>
      </c>
      <c r="BC103" s="46">
        <f>SUM(BD103:BE103)</f>
        <v>42057</v>
      </c>
      <c r="BD103" s="46">
        <f>SUM(BD104,BD107,BD111,BD114,BD119,BD123,BD131,BD129)</f>
        <v>32764</v>
      </c>
      <c r="BE103" s="46">
        <f>SUM(BF103:BI103)</f>
        <v>9293</v>
      </c>
      <c r="BF103" s="46">
        <f>SUM(BF104,BF107,BF111,BF114,BF119,BF123,BF131,BF129)</f>
        <v>1892</v>
      </c>
      <c r="BG103" s="46">
        <f>SUM(BG104,BG107,BG111,BG114,BG119,BG123,BG131,BG129)</f>
        <v>7401</v>
      </c>
      <c r="BH103" s="46">
        <f>SUM(BH104,BH107,BH111,BH114,BH119,BH123,BH131,BH129)</f>
        <v>0</v>
      </c>
      <c r="BI103" s="46">
        <f>SUM(BI104,BI107,BI111,BI114,BI119,BI123,BI131,BI129)</f>
        <v>0</v>
      </c>
      <c r="BJ103" s="46">
        <f>SUM(BJ104,BJ107,BJ111,BJ114,BJ119,BJ123,BJ131,BJ129)</f>
        <v>0</v>
      </c>
      <c r="BK103" s="46">
        <f t="shared" si="209"/>
        <v>25484</v>
      </c>
      <c r="BL103" s="46">
        <f>SUM(BL104,BL107,BL111,BL114,BL119,BL123,BL131,BL129)</f>
        <v>18568</v>
      </c>
      <c r="BM103" s="46">
        <f t="shared" si="201"/>
        <v>6916</v>
      </c>
      <c r="BN103" s="46">
        <f>SUM(BN104,BN107,BN111,BN114,BN119,BN123,BN131,BN129)</f>
        <v>1760</v>
      </c>
      <c r="BO103" s="46">
        <f>SUM(BO104,BO107,BO111,BO114,BO119,BO123,BO131,BO129)</f>
        <v>5156</v>
      </c>
      <c r="BP103" s="46">
        <f>SUM(BP104,BP107,BP111,BP114,BP119,BP123,BP131,BP129)</f>
        <v>0</v>
      </c>
      <c r="BQ103" s="46">
        <f>SUM(BQ104,BQ107,BQ111,BQ114,BQ119,BQ123,BQ131,BQ129)</f>
        <v>0</v>
      </c>
      <c r="BR103" s="46">
        <f>SUM(BR104,BR107,BR111,BR114,BR119,BR123,BR131,BR129)</f>
        <v>0</v>
      </c>
      <c r="BS103" s="641" t="s">
        <v>2881</v>
      </c>
      <c r="BT103" s="67"/>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c r="CR103" s="82"/>
      <c r="CS103" s="82"/>
      <c r="CT103" s="82"/>
      <c r="CU103" s="82"/>
      <c r="CV103" s="82"/>
      <c r="CW103" s="82"/>
      <c r="CX103" s="82"/>
      <c r="CY103" s="82"/>
      <c r="CZ103" s="82"/>
      <c r="DA103" s="82"/>
      <c r="DB103" s="82"/>
      <c r="DC103" s="82"/>
      <c r="DD103" s="82"/>
      <c r="DJ103" s="87">
        <f t="shared" ref="DJ103:EO103" si="212">D104+D107+D111+D114+D119+D123+D129+D131</f>
        <v>67541</v>
      </c>
      <c r="DK103" s="87">
        <f t="shared" si="212"/>
        <v>51332</v>
      </c>
      <c r="DL103" s="87">
        <f t="shared" si="212"/>
        <v>16209</v>
      </c>
      <c r="DM103" s="87">
        <f t="shared" si="212"/>
        <v>3652</v>
      </c>
      <c r="DN103" s="87">
        <f t="shared" si="212"/>
        <v>12557</v>
      </c>
      <c r="DO103" s="87">
        <f t="shared" si="212"/>
        <v>0</v>
      </c>
      <c r="DP103" s="87">
        <f t="shared" si="212"/>
        <v>0</v>
      </c>
      <c r="DQ103" s="87">
        <f t="shared" si="212"/>
        <v>0</v>
      </c>
      <c r="DR103" s="87">
        <f t="shared" si="212"/>
        <v>11029</v>
      </c>
      <c r="DS103" s="87">
        <f t="shared" si="212"/>
        <v>8400</v>
      </c>
      <c r="DT103" s="87">
        <f t="shared" si="212"/>
        <v>2629</v>
      </c>
      <c r="DU103" s="87">
        <f t="shared" si="212"/>
        <v>11029</v>
      </c>
      <c r="DV103" s="87">
        <f t="shared" si="212"/>
        <v>8400</v>
      </c>
      <c r="DW103" s="87">
        <f t="shared" si="212"/>
        <v>2629</v>
      </c>
      <c r="DX103" s="87">
        <f t="shared" si="212"/>
        <v>529</v>
      </c>
      <c r="DY103" s="87">
        <f t="shared" si="212"/>
        <v>2100</v>
      </c>
      <c r="DZ103" s="87">
        <f t="shared" si="212"/>
        <v>0</v>
      </c>
      <c r="EA103" s="87">
        <f t="shared" si="212"/>
        <v>0</v>
      </c>
      <c r="EB103" s="87">
        <f t="shared" si="212"/>
        <v>0</v>
      </c>
      <c r="EC103" s="87">
        <f t="shared" si="212"/>
        <v>11029</v>
      </c>
      <c r="ED103" s="87">
        <f t="shared" si="212"/>
        <v>8400</v>
      </c>
      <c r="EE103" s="87">
        <f t="shared" si="212"/>
        <v>2629</v>
      </c>
      <c r="EF103" s="87">
        <f t="shared" si="212"/>
        <v>529</v>
      </c>
      <c r="EG103" s="87">
        <f t="shared" si="212"/>
        <v>2100</v>
      </c>
      <c r="EH103" s="87">
        <f t="shared" si="212"/>
        <v>0</v>
      </c>
      <c r="EI103" s="87">
        <f t="shared" si="212"/>
        <v>0</v>
      </c>
      <c r="EJ103" s="87">
        <f t="shared" si="212"/>
        <v>0</v>
      </c>
      <c r="EK103" s="87">
        <f t="shared" si="212"/>
        <v>0</v>
      </c>
      <c r="EL103" s="87">
        <f t="shared" si="212"/>
        <v>0</v>
      </c>
      <c r="EM103" s="87">
        <f t="shared" si="212"/>
        <v>0</v>
      </c>
      <c r="EN103" s="87">
        <f t="shared" si="212"/>
        <v>0</v>
      </c>
      <c r="EO103" s="87">
        <f t="shared" si="212"/>
        <v>0</v>
      </c>
      <c r="EP103" s="87">
        <f t="shared" ref="EP103:FW103" si="213">AJ104+AJ107+AJ111+AJ114+AJ119+AJ123+AJ129+AJ131</f>
        <v>0</v>
      </c>
      <c r="EQ103" s="87">
        <f t="shared" si="213"/>
        <v>0</v>
      </c>
      <c r="ER103" s="87">
        <f t="shared" si="213"/>
        <v>0</v>
      </c>
      <c r="ES103" s="87">
        <f t="shared" si="213"/>
        <v>16303</v>
      </c>
      <c r="ET103" s="87">
        <f t="shared" si="213"/>
        <v>12427</v>
      </c>
      <c r="EU103" s="87">
        <f t="shared" si="213"/>
        <v>3876</v>
      </c>
      <c r="EV103" s="87">
        <f t="shared" si="213"/>
        <v>757</v>
      </c>
      <c r="EW103" s="87">
        <f t="shared" si="213"/>
        <v>3119</v>
      </c>
      <c r="EX103" s="87">
        <f t="shared" si="213"/>
        <v>0</v>
      </c>
      <c r="EY103" s="87">
        <f t="shared" si="213"/>
        <v>0</v>
      </c>
      <c r="EZ103" s="87">
        <f t="shared" si="213"/>
        <v>0</v>
      </c>
      <c r="FA103" s="87">
        <f t="shared" si="213"/>
        <v>14725</v>
      </c>
      <c r="FB103" s="87">
        <f t="shared" si="213"/>
        <v>11937</v>
      </c>
      <c r="FC103" s="87">
        <f t="shared" si="213"/>
        <v>2788</v>
      </c>
      <c r="FD103" s="87">
        <f t="shared" si="213"/>
        <v>606</v>
      </c>
      <c r="FE103" s="87">
        <f t="shared" si="213"/>
        <v>2182</v>
      </c>
      <c r="FF103" s="87">
        <f t="shared" si="213"/>
        <v>0</v>
      </c>
      <c r="FG103" s="87">
        <f t="shared" si="213"/>
        <v>0</v>
      </c>
      <c r="FH103" s="87">
        <f t="shared" si="213"/>
        <v>0</v>
      </c>
      <c r="FI103" s="87">
        <f t="shared" si="213"/>
        <v>42057</v>
      </c>
      <c r="FJ103" s="87">
        <f t="shared" si="213"/>
        <v>32764</v>
      </c>
      <c r="FK103" s="87">
        <f t="shared" si="213"/>
        <v>9293</v>
      </c>
      <c r="FL103" s="87">
        <f t="shared" si="213"/>
        <v>1892</v>
      </c>
      <c r="FM103" s="87">
        <f t="shared" si="213"/>
        <v>7401</v>
      </c>
      <c r="FN103" s="87">
        <f t="shared" si="213"/>
        <v>0</v>
      </c>
      <c r="FO103" s="87">
        <f t="shared" si="213"/>
        <v>0</v>
      </c>
      <c r="FP103" s="87">
        <f t="shared" si="213"/>
        <v>0</v>
      </c>
      <c r="FQ103" s="87">
        <f t="shared" si="213"/>
        <v>25484</v>
      </c>
      <c r="FR103" s="87">
        <f t="shared" si="213"/>
        <v>18568</v>
      </c>
      <c r="FS103" s="87">
        <f t="shared" si="213"/>
        <v>6916</v>
      </c>
      <c r="FT103" s="87">
        <f t="shared" si="213"/>
        <v>1760</v>
      </c>
      <c r="FU103" s="87">
        <f t="shared" si="213"/>
        <v>5156</v>
      </c>
      <c r="FV103" s="87">
        <f t="shared" si="213"/>
        <v>0</v>
      </c>
      <c r="FW103" s="87">
        <f t="shared" si="213"/>
        <v>0</v>
      </c>
      <c r="FX103" s="85">
        <f t="shared" ref="FX103:FX140" si="214">W103+AE103</f>
        <v>11029</v>
      </c>
      <c r="FY103" s="85">
        <f t="shared" si="181"/>
        <v>8400</v>
      </c>
      <c r="FZ103" s="85">
        <f t="shared" si="158"/>
        <v>2629</v>
      </c>
      <c r="GA103" s="86">
        <f t="shared" si="159"/>
        <v>67541</v>
      </c>
      <c r="GB103" s="86">
        <f t="shared" si="160"/>
        <v>51332</v>
      </c>
      <c r="GC103" s="86">
        <f t="shared" si="161"/>
        <v>16209</v>
      </c>
      <c r="GD103" s="87">
        <f t="shared" ref="GD103:GT103" si="215">BX104+BX107+BX111+BX114+BX119+BX123+BX129+BX131</f>
        <v>0</v>
      </c>
      <c r="GE103" s="87">
        <f t="shared" si="215"/>
        <v>0</v>
      </c>
      <c r="GF103" s="87">
        <f t="shared" si="215"/>
        <v>0</v>
      </c>
      <c r="GG103" s="87">
        <f t="shared" si="215"/>
        <v>0</v>
      </c>
      <c r="GH103" s="87">
        <f t="shared" si="215"/>
        <v>0</v>
      </c>
      <c r="GI103" s="87">
        <f t="shared" si="215"/>
        <v>0</v>
      </c>
      <c r="GJ103" s="87">
        <f t="shared" si="215"/>
        <v>0</v>
      </c>
      <c r="GK103" s="87">
        <f t="shared" si="215"/>
        <v>0</v>
      </c>
      <c r="GL103" s="87">
        <f t="shared" si="215"/>
        <v>0</v>
      </c>
      <c r="GM103" s="87">
        <f t="shared" si="215"/>
        <v>0</v>
      </c>
      <c r="GN103" s="87">
        <f t="shared" si="215"/>
        <v>0</v>
      </c>
      <c r="GO103" s="87">
        <f t="shared" si="215"/>
        <v>0</v>
      </c>
      <c r="GP103" s="87">
        <f t="shared" si="215"/>
        <v>0</v>
      </c>
      <c r="GQ103" s="87">
        <f t="shared" si="215"/>
        <v>0</v>
      </c>
      <c r="GR103" s="87">
        <f t="shared" si="215"/>
        <v>0</v>
      </c>
      <c r="GS103" s="87">
        <f t="shared" si="215"/>
        <v>0</v>
      </c>
      <c r="GT103" s="87">
        <f t="shared" si="215"/>
        <v>0</v>
      </c>
    </row>
    <row r="104" spans="1:202" s="13" customFormat="1" ht="24.95" customHeight="1">
      <c r="A104" s="48" t="s">
        <v>222</v>
      </c>
      <c r="B104" s="49" t="s">
        <v>78</v>
      </c>
      <c r="C104" s="50">
        <v>11</v>
      </c>
      <c r="D104" s="41">
        <f t="shared" ref="D104:D139" si="216">BC104+BK104</f>
        <v>9703</v>
      </c>
      <c r="E104" s="41">
        <f t="shared" ref="E104:E139" si="217">BD104+BL104</f>
        <v>7370</v>
      </c>
      <c r="F104" s="41">
        <f t="shared" ref="F104:F139" si="218">BE104+BM104</f>
        <v>2333</v>
      </c>
      <c r="G104" s="41">
        <f t="shared" ref="G104:G139" si="219">BF104+BN104</f>
        <v>536</v>
      </c>
      <c r="H104" s="41">
        <f t="shared" ref="H104:H139" si="220">BG104+BO104</f>
        <v>1797</v>
      </c>
      <c r="I104" s="41">
        <f t="shared" ref="I104:I139" si="221">BH104+BP104</f>
        <v>0</v>
      </c>
      <c r="J104" s="41">
        <f t="shared" ref="J104:J139" si="222">BI104+BQ104</f>
        <v>0</v>
      </c>
      <c r="K104" s="41">
        <f t="shared" ref="K104:K139" si="223">BJ104+BR104</f>
        <v>0</v>
      </c>
      <c r="L104" s="58">
        <f t="shared" si="162"/>
        <v>0</v>
      </c>
      <c r="M104" s="58">
        <f t="shared" si="163"/>
        <v>0</v>
      </c>
      <c r="N104" s="58">
        <f t="shared" si="164"/>
        <v>0</v>
      </c>
      <c r="O104" s="41">
        <f t="shared" si="167"/>
        <v>0</v>
      </c>
      <c r="P104" s="41">
        <f t="shared" si="168"/>
        <v>0</v>
      </c>
      <c r="Q104" s="41">
        <f t="shared" si="169"/>
        <v>0</v>
      </c>
      <c r="R104" s="41">
        <f t="shared" si="170"/>
        <v>0</v>
      </c>
      <c r="S104" s="41">
        <f t="shared" si="171"/>
        <v>0</v>
      </c>
      <c r="T104" s="41">
        <f t="shared" si="172"/>
        <v>0</v>
      </c>
      <c r="U104" s="41">
        <f t="shared" si="173"/>
        <v>0</v>
      </c>
      <c r="V104" s="41">
        <f t="shared" si="174"/>
        <v>0</v>
      </c>
      <c r="W104" s="41">
        <f t="shared" si="203"/>
        <v>0</v>
      </c>
      <c r="X104" s="41">
        <f>SUM(X105:X106)</f>
        <v>0</v>
      </c>
      <c r="Y104" s="41">
        <f t="shared" si="207"/>
        <v>0</v>
      </c>
      <c r="Z104" s="41">
        <f>SUM(Z105:Z106)</f>
        <v>0</v>
      </c>
      <c r="AA104" s="41">
        <f>SUM(AA105:AA106)</f>
        <v>0</v>
      </c>
      <c r="AB104" s="41">
        <f>SUM(AB105:AB106)</f>
        <v>0</v>
      </c>
      <c r="AC104" s="41"/>
      <c r="AD104" s="41"/>
      <c r="AE104" s="41">
        <f t="shared" si="210"/>
        <v>0</v>
      </c>
      <c r="AF104" s="41"/>
      <c r="AG104" s="41">
        <f t="shared" si="211"/>
        <v>0</v>
      </c>
      <c r="AH104" s="41">
        <f>SUM(AH105:AH106)</f>
        <v>0</v>
      </c>
      <c r="AI104" s="41">
        <f>SUM(AI105:AI106)</f>
        <v>0</v>
      </c>
      <c r="AJ104" s="41">
        <f>SUM(AJ105:AJ106)</f>
        <v>0</v>
      </c>
      <c r="AK104" s="41"/>
      <c r="AL104" s="41"/>
      <c r="AM104" s="41">
        <f t="shared" si="204"/>
        <v>2799</v>
      </c>
      <c r="AN104" s="41">
        <f>SUM(AN105:AN106)</f>
        <v>2133</v>
      </c>
      <c r="AO104" s="41">
        <f t="shared" si="208"/>
        <v>666</v>
      </c>
      <c r="AP104" s="41">
        <f>SUM(AP105:AP106)</f>
        <v>132</v>
      </c>
      <c r="AQ104" s="41">
        <f>SUM(AQ105:AQ106)</f>
        <v>534</v>
      </c>
      <c r="AR104" s="41">
        <f>SUM(AR105:AR106)</f>
        <v>0</v>
      </c>
      <c r="AS104" s="41"/>
      <c r="AT104" s="41"/>
      <c r="AU104" s="41">
        <v>2533</v>
      </c>
      <c r="AV104" s="41">
        <v>2049</v>
      </c>
      <c r="AW104" s="41">
        <v>484</v>
      </c>
      <c r="AX104" s="41">
        <v>106</v>
      </c>
      <c r="AY104" s="41">
        <v>378</v>
      </c>
      <c r="AZ104" s="41">
        <f>SUM(AZ105:AZ106)</f>
        <v>0</v>
      </c>
      <c r="BA104" s="41"/>
      <c r="BB104" s="41"/>
      <c r="BC104" s="41">
        <f t="shared" ref="BC104:BC139" si="224">W104+AE104+AM104+AU104</f>
        <v>5332</v>
      </c>
      <c r="BD104" s="41">
        <f t="shared" ref="BD104:BD139" si="225">X104+AF104+AN104+AV104</f>
        <v>4182</v>
      </c>
      <c r="BE104" s="41">
        <f t="shared" ref="BE104:BE139" si="226">Y104+AG104+AO104+AW104</f>
        <v>1150</v>
      </c>
      <c r="BF104" s="41">
        <f t="shared" ref="BF104:BF139" si="227">Z104+AH104+AP104+AX104</f>
        <v>238</v>
      </c>
      <c r="BG104" s="41">
        <f t="shared" ref="BG104:BG139" si="228">AA104+AI104+AQ104+AY104</f>
        <v>912</v>
      </c>
      <c r="BH104" s="41">
        <f t="shared" ref="BH104:BH139" si="229">AB104+AJ104+AR104+AZ104</f>
        <v>0</v>
      </c>
      <c r="BI104" s="41">
        <f t="shared" ref="BI104:BI139" si="230">AC104+AK104+AS104+BA104</f>
        <v>0</v>
      </c>
      <c r="BJ104" s="41">
        <f t="shared" ref="BJ104:BJ139" si="231">AD104+AL104+AT104+BB104</f>
        <v>0</v>
      </c>
      <c r="BK104" s="41">
        <f t="shared" si="209"/>
        <v>4371</v>
      </c>
      <c r="BL104" s="41">
        <f>SUM(BL105:BL106)</f>
        <v>3188</v>
      </c>
      <c r="BM104" s="41">
        <f>SUM(BM105:BM106)</f>
        <v>1183</v>
      </c>
      <c r="BN104" s="41">
        <f>SUM(BN105:BN106)</f>
        <v>298</v>
      </c>
      <c r="BO104" s="41">
        <f>SUM(BO105:BO106)</f>
        <v>885</v>
      </c>
      <c r="BP104" s="41">
        <f>SUM(BP105:BP106)</f>
        <v>0</v>
      </c>
      <c r="BQ104" s="41"/>
      <c r="BR104" s="41"/>
      <c r="BS104" s="50"/>
      <c r="BT104" s="67"/>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c r="CY104" s="83"/>
      <c r="CZ104" s="83"/>
      <c r="DA104" s="83"/>
      <c r="DB104" s="83"/>
      <c r="DC104" s="83"/>
      <c r="DD104" s="83"/>
      <c r="DJ104" s="13">
        <v>67541</v>
      </c>
      <c r="DK104" s="13">
        <v>51332</v>
      </c>
      <c r="DL104" s="13">
        <v>16209</v>
      </c>
      <c r="DM104" s="13">
        <v>3652</v>
      </c>
      <c r="DN104" s="13">
        <v>12557</v>
      </c>
      <c r="DO104" s="13">
        <v>0</v>
      </c>
      <c r="DP104" s="13">
        <v>0</v>
      </c>
      <c r="DQ104" s="13">
        <v>0</v>
      </c>
      <c r="DR104" s="13">
        <v>11029</v>
      </c>
      <c r="DS104" s="13">
        <v>8400</v>
      </c>
      <c r="DT104" s="13">
        <v>2629</v>
      </c>
      <c r="DU104" s="13">
        <v>11029</v>
      </c>
      <c r="DV104" s="13">
        <v>8400</v>
      </c>
      <c r="DW104" s="13">
        <v>2629</v>
      </c>
      <c r="DX104" s="13">
        <v>529</v>
      </c>
      <c r="DY104" s="13">
        <v>2100</v>
      </c>
      <c r="DZ104" s="13">
        <v>0</v>
      </c>
      <c r="EA104" s="13">
        <v>0</v>
      </c>
      <c r="EB104" s="13">
        <v>0</v>
      </c>
      <c r="EC104" s="13">
        <v>11029</v>
      </c>
      <c r="ED104" s="13">
        <v>8400</v>
      </c>
      <c r="EE104" s="13">
        <v>2629</v>
      </c>
      <c r="EF104" s="13">
        <v>529</v>
      </c>
      <c r="EG104" s="13">
        <v>2100</v>
      </c>
      <c r="EH104" s="13">
        <v>0</v>
      </c>
      <c r="EI104" s="13">
        <v>0</v>
      </c>
      <c r="EJ104" s="13">
        <v>0</v>
      </c>
      <c r="EK104" s="13">
        <v>0</v>
      </c>
      <c r="EL104" s="13">
        <v>0</v>
      </c>
      <c r="EM104" s="13">
        <v>0</v>
      </c>
      <c r="EN104" s="13">
        <v>0</v>
      </c>
      <c r="EO104" s="13">
        <v>0</v>
      </c>
      <c r="EP104" s="13">
        <v>0</v>
      </c>
      <c r="EQ104" s="13">
        <v>0</v>
      </c>
      <c r="ER104" s="13">
        <v>0</v>
      </c>
      <c r="ES104" s="13">
        <v>16303</v>
      </c>
      <c r="ET104" s="13">
        <v>12427</v>
      </c>
      <c r="EU104" s="13">
        <v>3876</v>
      </c>
      <c r="EV104" s="13">
        <v>757</v>
      </c>
      <c r="EW104" s="13">
        <v>3119</v>
      </c>
      <c r="EX104" s="13">
        <v>0</v>
      </c>
      <c r="EY104" s="13">
        <v>0</v>
      </c>
      <c r="EZ104" s="13">
        <v>0</v>
      </c>
      <c r="FA104" s="13">
        <v>14725</v>
      </c>
      <c r="FB104" s="13">
        <v>11937</v>
      </c>
      <c r="FC104" s="13">
        <v>2788</v>
      </c>
      <c r="FD104" s="13">
        <v>606</v>
      </c>
      <c r="FE104" s="13">
        <v>2182</v>
      </c>
      <c r="FF104" s="13">
        <v>0</v>
      </c>
      <c r="FG104" s="13">
        <v>0</v>
      </c>
      <c r="FH104" s="13">
        <v>0</v>
      </c>
      <c r="FI104" s="13">
        <v>42057</v>
      </c>
      <c r="FJ104" s="13">
        <v>32764</v>
      </c>
      <c r="FK104" s="13">
        <v>9293</v>
      </c>
      <c r="FL104" s="13">
        <v>1892</v>
      </c>
      <c r="FM104" s="13">
        <v>7401</v>
      </c>
      <c r="FN104" s="13">
        <v>0</v>
      </c>
      <c r="FO104" s="13">
        <v>0</v>
      </c>
      <c r="FP104" s="13">
        <v>0</v>
      </c>
      <c r="FQ104" s="13">
        <v>25484</v>
      </c>
      <c r="FR104" s="13">
        <v>18568</v>
      </c>
      <c r="FS104" s="13">
        <v>6916</v>
      </c>
      <c r="FT104" s="13">
        <v>1760</v>
      </c>
      <c r="FU104" s="13">
        <v>5156</v>
      </c>
      <c r="FV104" s="13">
        <v>0</v>
      </c>
      <c r="FW104" s="13">
        <v>0</v>
      </c>
      <c r="FX104" s="85">
        <f t="shared" si="214"/>
        <v>0</v>
      </c>
      <c r="FY104" s="85">
        <f t="shared" si="181"/>
        <v>0</v>
      </c>
      <c r="FZ104" s="85">
        <f t="shared" si="158"/>
        <v>0</v>
      </c>
      <c r="GA104" s="86">
        <f t="shared" si="159"/>
        <v>9703</v>
      </c>
      <c r="GB104" s="86">
        <f t="shared" si="160"/>
        <v>7370</v>
      </c>
      <c r="GC104" s="86">
        <f t="shared" si="161"/>
        <v>2333</v>
      </c>
    </row>
    <row r="105" spans="1:202" s="13" customFormat="1" ht="24.95" hidden="1" customHeight="1" outlineLevel="1">
      <c r="A105" s="48" t="s">
        <v>414</v>
      </c>
      <c r="B105" s="49" t="s">
        <v>2905</v>
      </c>
      <c r="C105" s="50"/>
      <c r="D105" s="41">
        <f t="shared" si="216"/>
        <v>5196</v>
      </c>
      <c r="E105" s="41">
        <f t="shared" si="217"/>
        <v>3868</v>
      </c>
      <c r="F105" s="41">
        <f t="shared" si="218"/>
        <v>1328</v>
      </c>
      <c r="G105" s="41">
        <f t="shared" si="219"/>
        <v>298</v>
      </c>
      <c r="H105" s="41">
        <f t="shared" si="220"/>
        <v>1030</v>
      </c>
      <c r="I105" s="41">
        <f t="shared" si="221"/>
        <v>0</v>
      </c>
      <c r="J105" s="41">
        <f t="shared" si="222"/>
        <v>0</v>
      </c>
      <c r="K105" s="41">
        <f t="shared" si="223"/>
        <v>0</v>
      </c>
      <c r="L105" s="58">
        <f t="shared" si="162"/>
        <v>0</v>
      </c>
      <c r="M105" s="58">
        <f t="shared" si="163"/>
        <v>0</v>
      </c>
      <c r="N105" s="58">
        <f t="shared" si="164"/>
        <v>0</v>
      </c>
      <c r="O105" s="41">
        <f t="shared" si="167"/>
        <v>0</v>
      </c>
      <c r="P105" s="41">
        <f t="shared" si="168"/>
        <v>0</v>
      </c>
      <c r="Q105" s="41">
        <f t="shared" si="169"/>
        <v>0</v>
      </c>
      <c r="R105" s="41">
        <f t="shared" si="170"/>
        <v>0</v>
      </c>
      <c r="S105" s="41">
        <f t="shared" si="171"/>
        <v>0</v>
      </c>
      <c r="T105" s="41">
        <f t="shared" si="172"/>
        <v>0</v>
      </c>
      <c r="U105" s="41">
        <f t="shared" si="173"/>
        <v>0</v>
      </c>
      <c r="V105" s="41">
        <f t="shared" si="174"/>
        <v>0</v>
      </c>
      <c r="W105" s="41">
        <f t="shared" si="203"/>
        <v>0</v>
      </c>
      <c r="X105" s="41"/>
      <c r="Y105" s="41">
        <f t="shared" si="207"/>
        <v>0</v>
      </c>
      <c r="Z105" s="41"/>
      <c r="AA105" s="41"/>
      <c r="AB105" s="41"/>
      <c r="AC105" s="41"/>
      <c r="AD105" s="41"/>
      <c r="AE105" s="41">
        <f t="shared" si="210"/>
        <v>0</v>
      </c>
      <c r="AF105" s="41"/>
      <c r="AG105" s="41">
        <f t="shared" si="211"/>
        <v>0</v>
      </c>
      <c r="AH105" s="41"/>
      <c r="AI105" s="41"/>
      <c r="AJ105" s="41"/>
      <c r="AK105" s="41"/>
      <c r="AL105" s="41"/>
      <c r="AM105" s="41">
        <f t="shared" si="204"/>
        <v>2029</v>
      </c>
      <c r="AN105" s="41">
        <v>1550</v>
      </c>
      <c r="AO105" s="41">
        <f t="shared" si="208"/>
        <v>479</v>
      </c>
      <c r="AP105" s="41">
        <v>92</v>
      </c>
      <c r="AQ105" s="41">
        <v>387</v>
      </c>
      <c r="AR105" s="41"/>
      <c r="AS105" s="41"/>
      <c r="AT105" s="41"/>
      <c r="AU105" s="41">
        <f>SUM(AV105:AW105)</f>
        <v>0</v>
      </c>
      <c r="AV105" s="41"/>
      <c r="AW105" s="41"/>
      <c r="AX105" s="41"/>
      <c r="AY105" s="41"/>
      <c r="AZ105" s="41"/>
      <c r="BA105" s="41"/>
      <c r="BB105" s="41"/>
      <c r="BC105" s="41">
        <f t="shared" si="224"/>
        <v>2029</v>
      </c>
      <c r="BD105" s="41">
        <f t="shared" si="225"/>
        <v>1550</v>
      </c>
      <c r="BE105" s="41">
        <f t="shared" si="226"/>
        <v>479</v>
      </c>
      <c r="BF105" s="41">
        <f t="shared" si="227"/>
        <v>92</v>
      </c>
      <c r="BG105" s="41">
        <f t="shared" si="228"/>
        <v>387</v>
      </c>
      <c r="BH105" s="41">
        <f t="shared" si="229"/>
        <v>0</v>
      </c>
      <c r="BI105" s="41">
        <f t="shared" si="230"/>
        <v>0</v>
      </c>
      <c r="BJ105" s="41">
        <f t="shared" si="231"/>
        <v>0</v>
      </c>
      <c r="BK105" s="41">
        <f t="shared" si="209"/>
        <v>3167</v>
      </c>
      <c r="BL105" s="41">
        <v>2318</v>
      </c>
      <c r="BM105" s="41">
        <f>SUM(BN105:BR105)</f>
        <v>849</v>
      </c>
      <c r="BN105" s="41">
        <v>206</v>
      </c>
      <c r="BO105" s="41">
        <v>643</v>
      </c>
      <c r="BP105" s="41"/>
      <c r="BQ105" s="41"/>
      <c r="BR105" s="41"/>
      <c r="BS105" s="50"/>
      <c r="BT105" s="67"/>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c r="CY105" s="83"/>
      <c r="CZ105" s="83"/>
      <c r="DA105" s="83"/>
      <c r="DB105" s="83"/>
      <c r="DC105" s="83"/>
      <c r="DD105" s="83"/>
      <c r="FX105" s="85">
        <f t="shared" si="214"/>
        <v>0</v>
      </c>
      <c r="FY105" s="85">
        <f t="shared" si="181"/>
        <v>0</v>
      </c>
      <c r="FZ105" s="85">
        <f t="shared" si="158"/>
        <v>0</v>
      </c>
      <c r="GA105" s="86">
        <f t="shared" si="159"/>
        <v>5196</v>
      </c>
      <c r="GB105" s="86">
        <f t="shared" si="160"/>
        <v>3868</v>
      </c>
      <c r="GC105" s="86">
        <f t="shared" si="161"/>
        <v>1328</v>
      </c>
    </row>
    <row r="106" spans="1:202" s="13" customFormat="1" ht="24.95" hidden="1" customHeight="1" outlineLevel="1">
      <c r="A106" s="48" t="s">
        <v>414</v>
      </c>
      <c r="B106" s="49" t="s">
        <v>2937</v>
      </c>
      <c r="C106" s="50"/>
      <c r="D106" s="41">
        <f t="shared" si="216"/>
        <v>1974</v>
      </c>
      <c r="E106" s="41">
        <f t="shared" si="217"/>
        <v>1453</v>
      </c>
      <c r="F106" s="41">
        <f t="shared" si="218"/>
        <v>521</v>
      </c>
      <c r="G106" s="41">
        <f t="shared" si="219"/>
        <v>132</v>
      </c>
      <c r="H106" s="41">
        <f t="shared" si="220"/>
        <v>389</v>
      </c>
      <c r="I106" s="41">
        <f t="shared" si="221"/>
        <v>0</v>
      </c>
      <c r="J106" s="41">
        <f t="shared" si="222"/>
        <v>0</v>
      </c>
      <c r="K106" s="41">
        <f t="shared" si="223"/>
        <v>0</v>
      </c>
      <c r="L106" s="58">
        <f t="shared" si="162"/>
        <v>0</v>
      </c>
      <c r="M106" s="58">
        <f t="shared" si="163"/>
        <v>0</v>
      </c>
      <c r="N106" s="58">
        <f t="shared" si="164"/>
        <v>0</v>
      </c>
      <c r="O106" s="41">
        <f t="shared" si="167"/>
        <v>0</v>
      </c>
      <c r="P106" s="41">
        <f t="shared" si="168"/>
        <v>0</v>
      </c>
      <c r="Q106" s="41">
        <f t="shared" si="169"/>
        <v>0</v>
      </c>
      <c r="R106" s="41">
        <f t="shared" si="170"/>
        <v>0</v>
      </c>
      <c r="S106" s="41">
        <f t="shared" si="171"/>
        <v>0</v>
      </c>
      <c r="T106" s="41">
        <f t="shared" si="172"/>
        <v>0</v>
      </c>
      <c r="U106" s="41">
        <f t="shared" si="173"/>
        <v>0</v>
      </c>
      <c r="V106" s="41">
        <f t="shared" si="174"/>
        <v>0</v>
      </c>
      <c r="W106" s="41">
        <f t="shared" si="203"/>
        <v>0</v>
      </c>
      <c r="X106" s="41"/>
      <c r="Y106" s="41">
        <f t="shared" si="207"/>
        <v>0</v>
      </c>
      <c r="Z106" s="41"/>
      <c r="AA106" s="41"/>
      <c r="AB106" s="41"/>
      <c r="AC106" s="41"/>
      <c r="AD106" s="41"/>
      <c r="AE106" s="41">
        <f t="shared" si="210"/>
        <v>0</v>
      </c>
      <c r="AF106" s="41"/>
      <c r="AG106" s="41">
        <f t="shared" si="211"/>
        <v>0</v>
      </c>
      <c r="AH106" s="41"/>
      <c r="AI106" s="41"/>
      <c r="AJ106" s="41"/>
      <c r="AK106" s="41"/>
      <c r="AL106" s="41"/>
      <c r="AM106" s="41">
        <f t="shared" si="204"/>
        <v>770</v>
      </c>
      <c r="AN106" s="41">
        <v>583</v>
      </c>
      <c r="AO106" s="41">
        <f t="shared" si="208"/>
        <v>187</v>
      </c>
      <c r="AP106" s="41">
        <v>40</v>
      </c>
      <c r="AQ106" s="41">
        <v>147</v>
      </c>
      <c r="AR106" s="41"/>
      <c r="AS106" s="41"/>
      <c r="AT106" s="41"/>
      <c r="AU106" s="41">
        <f>SUM(AV106:AW106)</f>
        <v>0</v>
      </c>
      <c r="AV106" s="41"/>
      <c r="AW106" s="41"/>
      <c r="AX106" s="41"/>
      <c r="AY106" s="41"/>
      <c r="AZ106" s="41"/>
      <c r="BA106" s="41"/>
      <c r="BB106" s="41"/>
      <c r="BC106" s="41">
        <f t="shared" si="224"/>
        <v>770</v>
      </c>
      <c r="BD106" s="41">
        <f t="shared" si="225"/>
        <v>583</v>
      </c>
      <c r="BE106" s="41">
        <f t="shared" si="226"/>
        <v>187</v>
      </c>
      <c r="BF106" s="41">
        <f t="shared" si="227"/>
        <v>40</v>
      </c>
      <c r="BG106" s="41">
        <f t="shared" si="228"/>
        <v>147</v>
      </c>
      <c r="BH106" s="41">
        <f t="shared" si="229"/>
        <v>0</v>
      </c>
      <c r="BI106" s="41">
        <f t="shared" si="230"/>
        <v>0</v>
      </c>
      <c r="BJ106" s="41">
        <f t="shared" si="231"/>
        <v>0</v>
      </c>
      <c r="BK106" s="41">
        <f t="shared" si="209"/>
        <v>1204</v>
      </c>
      <c r="BL106" s="41">
        <v>870</v>
      </c>
      <c r="BM106" s="41">
        <f>SUM(BN106:BR106)</f>
        <v>334</v>
      </c>
      <c r="BN106" s="41">
        <v>92</v>
      </c>
      <c r="BO106" s="41">
        <v>242</v>
      </c>
      <c r="BP106" s="41"/>
      <c r="BQ106" s="41"/>
      <c r="BR106" s="41"/>
      <c r="BS106" s="50"/>
      <c r="BT106" s="67"/>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c r="CY106" s="83"/>
      <c r="CZ106" s="83"/>
      <c r="DA106" s="83"/>
      <c r="DB106" s="83"/>
      <c r="DC106" s="83"/>
      <c r="DD106" s="83"/>
      <c r="FX106" s="85">
        <f t="shared" si="214"/>
        <v>0</v>
      </c>
      <c r="FY106" s="85">
        <f t="shared" si="181"/>
        <v>0</v>
      </c>
      <c r="FZ106" s="85">
        <f t="shared" si="158"/>
        <v>0</v>
      </c>
      <c r="GA106" s="86">
        <f t="shared" si="159"/>
        <v>1974</v>
      </c>
      <c r="GB106" s="86">
        <f t="shared" si="160"/>
        <v>1453</v>
      </c>
      <c r="GC106" s="86">
        <f t="shared" si="161"/>
        <v>521</v>
      </c>
    </row>
    <row r="107" spans="1:202" s="13" customFormat="1" ht="24.95" customHeight="1" collapsed="1">
      <c r="A107" s="48" t="s">
        <v>222</v>
      </c>
      <c r="B107" s="49" t="s">
        <v>38</v>
      </c>
      <c r="C107" s="50">
        <v>8</v>
      </c>
      <c r="D107" s="41">
        <f t="shared" si="216"/>
        <v>7983</v>
      </c>
      <c r="E107" s="41">
        <f t="shared" si="217"/>
        <v>6072</v>
      </c>
      <c r="F107" s="41">
        <f t="shared" si="218"/>
        <v>1911</v>
      </c>
      <c r="G107" s="41">
        <f t="shared" si="219"/>
        <v>429</v>
      </c>
      <c r="H107" s="41">
        <f t="shared" si="220"/>
        <v>1482</v>
      </c>
      <c r="I107" s="41">
        <f t="shared" si="221"/>
        <v>0</v>
      </c>
      <c r="J107" s="41">
        <f t="shared" si="222"/>
        <v>0</v>
      </c>
      <c r="K107" s="41">
        <f t="shared" si="223"/>
        <v>0</v>
      </c>
      <c r="L107" s="58">
        <f t="shared" si="162"/>
        <v>992</v>
      </c>
      <c r="M107" s="58">
        <f t="shared" si="163"/>
        <v>756</v>
      </c>
      <c r="N107" s="58">
        <f t="shared" si="164"/>
        <v>236</v>
      </c>
      <c r="O107" s="41">
        <f t="shared" si="167"/>
        <v>992</v>
      </c>
      <c r="P107" s="41">
        <f t="shared" si="168"/>
        <v>756</v>
      </c>
      <c r="Q107" s="41">
        <f t="shared" si="169"/>
        <v>236</v>
      </c>
      <c r="R107" s="41">
        <f t="shared" si="170"/>
        <v>47</v>
      </c>
      <c r="S107" s="41">
        <f t="shared" si="171"/>
        <v>189</v>
      </c>
      <c r="T107" s="41">
        <f t="shared" si="172"/>
        <v>0</v>
      </c>
      <c r="U107" s="41">
        <f t="shared" si="173"/>
        <v>0</v>
      </c>
      <c r="V107" s="41">
        <f t="shared" si="174"/>
        <v>0</v>
      </c>
      <c r="W107" s="41">
        <f t="shared" si="203"/>
        <v>992</v>
      </c>
      <c r="X107" s="41">
        <f>SUM(X108:X110)</f>
        <v>756</v>
      </c>
      <c r="Y107" s="41">
        <f t="shared" si="207"/>
        <v>236</v>
      </c>
      <c r="Z107" s="41">
        <f>SUM(Z108:Z110)</f>
        <v>47</v>
      </c>
      <c r="AA107" s="41">
        <f>SUM(AA108:AA110)</f>
        <v>189</v>
      </c>
      <c r="AB107" s="41">
        <f>SUM(AB108:AB110)</f>
        <v>0</v>
      </c>
      <c r="AC107" s="41"/>
      <c r="AD107" s="41"/>
      <c r="AE107" s="41">
        <f t="shared" si="210"/>
        <v>0</v>
      </c>
      <c r="AF107" s="41"/>
      <c r="AG107" s="41">
        <f t="shared" si="211"/>
        <v>0</v>
      </c>
      <c r="AH107" s="41"/>
      <c r="AI107" s="41"/>
      <c r="AJ107" s="41">
        <f>SUM(AJ108:AJ110)</f>
        <v>0</v>
      </c>
      <c r="AK107" s="41"/>
      <c r="AL107" s="41"/>
      <c r="AM107" s="41">
        <f t="shared" si="204"/>
        <v>2016</v>
      </c>
      <c r="AN107" s="41">
        <f>SUM(AN108:AN110)</f>
        <v>1536</v>
      </c>
      <c r="AO107" s="41">
        <f t="shared" si="208"/>
        <v>480</v>
      </c>
      <c r="AP107" s="41">
        <f>SUM(AP108:AP110)</f>
        <v>91</v>
      </c>
      <c r="AQ107" s="41">
        <f>SUM(AQ108:AQ110)</f>
        <v>389</v>
      </c>
      <c r="AR107" s="41">
        <f>SUM(AR108:AR110)</f>
        <v>0</v>
      </c>
      <c r="AS107" s="41"/>
      <c r="AT107" s="41"/>
      <c r="AU107" s="41">
        <v>1818</v>
      </c>
      <c r="AV107" s="41">
        <v>1478</v>
      </c>
      <c r="AW107" s="41">
        <v>340</v>
      </c>
      <c r="AX107" s="41">
        <v>73</v>
      </c>
      <c r="AY107" s="41">
        <v>267</v>
      </c>
      <c r="AZ107" s="41">
        <f>SUM(AZ108:AZ110)</f>
        <v>0</v>
      </c>
      <c r="BA107" s="41"/>
      <c r="BB107" s="41"/>
      <c r="BC107" s="41">
        <f t="shared" si="224"/>
        <v>4826</v>
      </c>
      <c r="BD107" s="41">
        <f t="shared" si="225"/>
        <v>3770</v>
      </c>
      <c r="BE107" s="41">
        <f t="shared" si="226"/>
        <v>1056</v>
      </c>
      <c r="BF107" s="41">
        <f t="shared" si="227"/>
        <v>211</v>
      </c>
      <c r="BG107" s="41">
        <f t="shared" si="228"/>
        <v>845</v>
      </c>
      <c r="BH107" s="41">
        <f t="shared" si="229"/>
        <v>0</v>
      </c>
      <c r="BI107" s="41">
        <f t="shared" si="230"/>
        <v>0</v>
      </c>
      <c r="BJ107" s="41">
        <f t="shared" si="231"/>
        <v>0</v>
      </c>
      <c r="BK107" s="41">
        <f t="shared" si="209"/>
        <v>3157</v>
      </c>
      <c r="BL107" s="41">
        <f>SUM(BL108:BL110)</f>
        <v>2302</v>
      </c>
      <c r="BM107" s="41">
        <f>SUM(BM108:BM110)</f>
        <v>855</v>
      </c>
      <c r="BN107" s="41">
        <f>SUM(BN108:BN110)</f>
        <v>218</v>
      </c>
      <c r="BO107" s="41">
        <f>SUM(BO108:BO110)</f>
        <v>637</v>
      </c>
      <c r="BP107" s="41">
        <f>SUM(BP108:BP110)</f>
        <v>0</v>
      </c>
      <c r="BQ107" s="41"/>
      <c r="BR107" s="41"/>
      <c r="BS107" s="50"/>
      <c r="BT107" s="67"/>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c r="DA107" s="83"/>
      <c r="DB107" s="83"/>
      <c r="DC107" s="83"/>
      <c r="DD107" s="83"/>
      <c r="FX107" s="85">
        <f t="shared" si="214"/>
        <v>992</v>
      </c>
      <c r="FY107" s="85">
        <f t="shared" si="181"/>
        <v>756</v>
      </c>
      <c r="FZ107" s="85">
        <f t="shared" ref="FZ107:FZ140" si="232">Y107+AG107</f>
        <v>236</v>
      </c>
      <c r="GA107" s="86">
        <f t="shared" ref="GA107:GA140" si="233">BC107+BK107</f>
        <v>7983</v>
      </c>
      <c r="GB107" s="86">
        <f t="shared" ref="GB107:GB140" si="234">BD107+BL107</f>
        <v>6072</v>
      </c>
      <c r="GC107" s="86">
        <f t="shared" ref="GC107:GC140" si="235">BE107+BM107</f>
        <v>1911</v>
      </c>
    </row>
    <row r="108" spans="1:202" s="13" customFormat="1" ht="24.95" hidden="1" customHeight="1" outlineLevel="1">
      <c r="A108" s="48" t="s">
        <v>414</v>
      </c>
      <c r="B108" s="49" t="s">
        <v>2386</v>
      </c>
      <c r="C108" s="50"/>
      <c r="D108" s="41">
        <f t="shared" si="216"/>
        <v>2282</v>
      </c>
      <c r="E108" s="41">
        <f t="shared" si="217"/>
        <v>1714</v>
      </c>
      <c r="F108" s="41">
        <f t="shared" si="218"/>
        <v>568</v>
      </c>
      <c r="G108" s="41">
        <f t="shared" si="219"/>
        <v>124</v>
      </c>
      <c r="H108" s="41">
        <f t="shared" si="220"/>
        <v>444</v>
      </c>
      <c r="I108" s="41">
        <f t="shared" si="221"/>
        <v>0</v>
      </c>
      <c r="J108" s="41">
        <f t="shared" si="222"/>
        <v>0</v>
      </c>
      <c r="K108" s="41">
        <f t="shared" si="223"/>
        <v>0</v>
      </c>
      <c r="L108" s="58">
        <f t="shared" si="162"/>
        <v>992</v>
      </c>
      <c r="M108" s="58">
        <f t="shared" si="163"/>
        <v>756</v>
      </c>
      <c r="N108" s="58">
        <f t="shared" si="164"/>
        <v>236</v>
      </c>
      <c r="O108" s="41">
        <f t="shared" si="167"/>
        <v>992</v>
      </c>
      <c r="P108" s="41">
        <f t="shared" si="168"/>
        <v>756</v>
      </c>
      <c r="Q108" s="41">
        <f t="shared" si="169"/>
        <v>236</v>
      </c>
      <c r="R108" s="41">
        <f t="shared" si="170"/>
        <v>47</v>
      </c>
      <c r="S108" s="41">
        <f t="shared" si="171"/>
        <v>189</v>
      </c>
      <c r="T108" s="41">
        <f t="shared" si="172"/>
        <v>0</v>
      </c>
      <c r="U108" s="41">
        <f t="shared" si="173"/>
        <v>0</v>
      </c>
      <c r="V108" s="41">
        <f t="shared" si="174"/>
        <v>0</v>
      </c>
      <c r="W108" s="41">
        <f t="shared" si="203"/>
        <v>992</v>
      </c>
      <c r="X108" s="41">
        <v>756</v>
      </c>
      <c r="Y108" s="41">
        <f t="shared" si="207"/>
        <v>236</v>
      </c>
      <c r="Z108" s="41">
        <v>47</v>
      </c>
      <c r="AA108" s="41">
        <v>189</v>
      </c>
      <c r="AB108" s="41"/>
      <c r="AC108" s="41"/>
      <c r="AD108" s="41"/>
      <c r="AE108" s="41">
        <f t="shared" si="210"/>
        <v>0</v>
      </c>
      <c r="AF108" s="41"/>
      <c r="AG108" s="41">
        <f t="shared" si="211"/>
        <v>0</v>
      </c>
      <c r="AH108" s="41"/>
      <c r="AI108" s="41"/>
      <c r="AJ108" s="41"/>
      <c r="AK108" s="41"/>
      <c r="AL108" s="41"/>
      <c r="AM108" s="41">
        <f t="shared" si="204"/>
        <v>503</v>
      </c>
      <c r="AN108" s="41">
        <v>384</v>
      </c>
      <c r="AO108" s="41">
        <f t="shared" si="208"/>
        <v>119</v>
      </c>
      <c r="AP108" s="41">
        <v>23</v>
      </c>
      <c r="AQ108" s="41">
        <v>96</v>
      </c>
      <c r="AR108" s="41"/>
      <c r="AS108" s="41"/>
      <c r="AT108" s="41"/>
      <c r="AU108" s="41">
        <f>SUM(AV108:AW108)</f>
        <v>0</v>
      </c>
      <c r="AV108" s="41"/>
      <c r="AW108" s="41"/>
      <c r="AX108" s="41"/>
      <c r="AY108" s="41"/>
      <c r="AZ108" s="41"/>
      <c r="BA108" s="41"/>
      <c r="BB108" s="41"/>
      <c r="BC108" s="41">
        <f t="shared" si="224"/>
        <v>1495</v>
      </c>
      <c r="BD108" s="41">
        <f t="shared" si="225"/>
        <v>1140</v>
      </c>
      <c r="BE108" s="41">
        <f t="shared" si="226"/>
        <v>355</v>
      </c>
      <c r="BF108" s="41">
        <f t="shared" si="227"/>
        <v>70</v>
      </c>
      <c r="BG108" s="41">
        <f t="shared" si="228"/>
        <v>285</v>
      </c>
      <c r="BH108" s="41">
        <f t="shared" si="229"/>
        <v>0</v>
      </c>
      <c r="BI108" s="41">
        <f t="shared" si="230"/>
        <v>0</v>
      </c>
      <c r="BJ108" s="41">
        <f t="shared" si="231"/>
        <v>0</v>
      </c>
      <c r="BK108" s="41">
        <f t="shared" si="209"/>
        <v>787</v>
      </c>
      <c r="BL108" s="41">
        <v>574</v>
      </c>
      <c r="BM108" s="41">
        <f>SUM(BN108:BR108)</f>
        <v>213</v>
      </c>
      <c r="BN108" s="41">
        <v>54</v>
      </c>
      <c r="BO108" s="41">
        <v>159</v>
      </c>
      <c r="BP108" s="41"/>
      <c r="BQ108" s="41"/>
      <c r="BR108" s="41"/>
      <c r="BS108" s="50"/>
      <c r="BT108" s="67"/>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c r="DA108" s="83"/>
      <c r="DB108" s="83"/>
      <c r="DC108" s="83"/>
      <c r="DD108" s="83"/>
      <c r="FX108" s="85">
        <f t="shared" si="214"/>
        <v>992</v>
      </c>
      <c r="FY108" s="85">
        <f t="shared" si="181"/>
        <v>756</v>
      </c>
      <c r="FZ108" s="85">
        <f t="shared" si="232"/>
        <v>236</v>
      </c>
      <c r="GA108" s="86">
        <f t="shared" si="233"/>
        <v>2282</v>
      </c>
      <c r="GB108" s="86">
        <f t="shared" si="234"/>
        <v>1714</v>
      </c>
      <c r="GC108" s="86">
        <f t="shared" si="235"/>
        <v>568</v>
      </c>
    </row>
    <row r="109" spans="1:202" s="13" customFormat="1" ht="24.95" hidden="1" customHeight="1" outlineLevel="1">
      <c r="A109" s="48" t="s">
        <v>414</v>
      </c>
      <c r="B109" s="49" t="s">
        <v>2938</v>
      </c>
      <c r="C109" s="50"/>
      <c r="D109" s="41">
        <f t="shared" si="216"/>
        <v>661</v>
      </c>
      <c r="E109" s="41">
        <f t="shared" si="217"/>
        <v>484</v>
      </c>
      <c r="F109" s="41">
        <f t="shared" si="218"/>
        <v>177</v>
      </c>
      <c r="G109" s="41">
        <f t="shared" si="219"/>
        <v>45</v>
      </c>
      <c r="H109" s="41">
        <f t="shared" si="220"/>
        <v>132</v>
      </c>
      <c r="I109" s="41">
        <f t="shared" si="221"/>
        <v>0</v>
      </c>
      <c r="J109" s="41">
        <f t="shared" si="222"/>
        <v>0</v>
      </c>
      <c r="K109" s="41">
        <f t="shared" si="223"/>
        <v>0</v>
      </c>
      <c r="L109" s="58">
        <f t="shared" si="162"/>
        <v>0</v>
      </c>
      <c r="M109" s="58">
        <f t="shared" si="163"/>
        <v>0</v>
      </c>
      <c r="N109" s="58">
        <f t="shared" si="164"/>
        <v>0</v>
      </c>
      <c r="O109" s="41">
        <f t="shared" si="167"/>
        <v>0</v>
      </c>
      <c r="P109" s="41">
        <f t="shared" si="168"/>
        <v>0</v>
      </c>
      <c r="Q109" s="41">
        <f t="shared" si="169"/>
        <v>0</v>
      </c>
      <c r="R109" s="41">
        <f t="shared" si="170"/>
        <v>0</v>
      </c>
      <c r="S109" s="41">
        <f t="shared" si="171"/>
        <v>0</v>
      </c>
      <c r="T109" s="41">
        <f t="shared" si="172"/>
        <v>0</v>
      </c>
      <c r="U109" s="41">
        <f t="shared" si="173"/>
        <v>0</v>
      </c>
      <c r="V109" s="41">
        <f t="shared" si="174"/>
        <v>0</v>
      </c>
      <c r="W109" s="41">
        <f t="shared" si="203"/>
        <v>0</v>
      </c>
      <c r="X109" s="41"/>
      <c r="Y109" s="41">
        <f t="shared" si="207"/>
        <v>0</v>
      </c>
      <c r="Z109" s="41"/>
      <c r="AA109" s="41"/>
      <c r="AB109" s="41"/>
      <c r="AC109" s="41"/>
      <c r="AD109" s="41"/>
      <c r="AE109" s="41">
        <f t="shared" si="210"/>
        <v>0</v>
      </c>
      <c r="AF109" s="41"/>
      <c r="AG109" s="41">
        <f t="shared" si="211"/>
        <v>0</v>
      </c>
      <c r="AH109" s="41"/>
      <c r="AI109" s="41"/>
      <c r="AJ109" s="41"/>
      <c r="AK109" s="41"/>
      <c r="AL109" s="41"/>
      <c r="AM109" s="41">
        <f t="shared" si="204"/>
        <v>257</v>
      </c>
      <c r="AN109" s="41">
        <v>192</v>
      </c>
      <c r="AO109" s="41">
        <f t="shared" si="208"/>
        <v>65</v>
      </c>
      <c r="AP109" s="41">
        <v>13</v>
      </c>
      <c r="AQ109" s="41">
        <v>52</v>
      </c>
      <c r="AR109" s="41"/>
      <c r="AS109" s="41"/>
      <c r="AT109" s="41"/>
      <c r="AU109" s="41">
        <f>SUM(AV109:AW109)</f>
        <v>0</v>
      </c>
      <c r="AV109" s="41"/>
      <c r="AW109" s="41"/>
      <c r="AX109" s="41"/>
      <c r="AY109" s="41"/>
      <c r="AZ109" s="41"/>
      <c r="BA109" s="41"/>
      <c r="BB109" s="41"/>
      <c r="BC109" s="41">
        <f t="shared" si="224"/>
        <v>257</v>
      </c>
      <c r="BD109" s="41">
        <f t="shared" si="225"/>
        <v>192</v>
      </c>
      <c r="BE109" s="41">
        <f t="shared" si="226"/>
        <v>65</v>
      </c>
      <c r="BF109" s="41">
        <f t="shared" si="227"/>
        <v>13</v>
      </c>
      <c r="BG109" s="41">
        <f t="shared" si="228"/>
        <v>52</v>
      </c>
      <c r="BH109" s="41">
        <f t="shared" si="229"/>
        <v>0</v>
      </c>
      <c r="BI109" s="41">
        <f t="shared" si="230"/>
        <v>0</v>
      </c>
      <c r="BJ109" s="41">
        <f t="shared" si="231"/>
        <v>0</v>
      </c>
      <c r="BK109" s="41">
        <f t="shared" si="209"/>
        <v>404</v>
      </c>
      <c r="BL109" s="41">
        <v>292</v>
      </c>
      <c r="BM109" s="41">
        <f>SUM(BN109:BR109)</f>
        <v>112</v>
      </c>
      <c r="BN109" s="41">
        <v>32</v>
      </c>
      <c r="BO109" s="41">
        <v>80</v>
      </c>
      <c r="BP109" s="41"/>
      <c r="BQ109" s="41"/>
      <c r="BR109" s="41"/>
      <c r="BS109" s="50"/>
      <c r="BT109" s="67"/>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c r="CZ109" s="83"/>
      <c r="DA109" s="83"/>
      <c r="DB109" s="83"/>
      <c r="DC109" s="83"/>
      <c r="DD109" s="83"/>
      <c r="FX109" s="85">
        <f t="shared" si="214"/>
        <v>0</v>
      </c>
      <c r="FY109" s="85">
        <f t="shared" si="181"/>
        <v>0</v>
      </c>
      <c r="FZ109" s="85">
        <f t="shared" si="232"/>
        <v>0</v>
      </c>
      <c r="GA109" s="86">
        <f t="shared" si="233"/>
        <v>661</v>
      </c>
      <c r="GB109" s="86">
        <f t="shared" si="234"/>
        <v>484</v>
      </c>
      <c r="GC109" s="86">
        <f t="shared" si="235"/>
        <v>177</v>
      </c>
    </row>
    <row r="110" spans="1:202" s="13" customFormat="1" ht="24.95" hidden="1" customHeight="1" outlineLevel="1">
      <c r="A110" s="48" t="s">
        <v>414</v>
      </c>
      <c r="B110" s="49" t="s">
        <v>2939</v>
      </c>
      <c r="C110" s="50"/>
      <c r="D110" s="41">
        <f t="shared" si="216"/>
        <v>3222</v>
      </c>
      <c r="E110" s="41">
        <f t="shared" si="217"/>
        <v>2396</v>
      </c>
      <c r="F110" s="41">
        <f t="shared" si="218"/>
        <v>826</v>
      </c>
      <c r="G110" s="41">
        <f t="shared" si="219"/>
        <v>187</v>
      </c>
      <c r="H110" s="41">
        <f t="shared" si="220"/>
        <v>639</v>
      </c>
      <c r="I110" s="41">
        <f t="shared" si="221"/>
        <v>0</v>
      </c>
      <c r="J110" s="41">
        <f t="shared" si="222"/>
        <v>0</v>
      </c>
      <c r="K110" s="41">
        <f t="shared" si="223"/>
        <v>0</v>
      </c>
      <c r="L110" s="58">
        <f t="shared" si="162"/>
        <v>0</v>
      </c>
      <c r="M110" s="58">
        <f t="shared" si="163"/>
        <v>0</v>
      </c>
      <c r="N110" s="58">
        <f t="shared" si="164"/>
        <v>0</v>
      </c>
      <c r="O110" s="41">
        <f t="shared" ref="O110:O140" si="236">W110+AE110</f>
        <v>0</v>
      </c>
      <c r="P110" s="41">
        <f t="shared" ref="P110:P140" si="237">X110+AF110</f>
        <v>0</v>
      </c>
      <c r="Q110" s="41">
        <f t="shared" ref="Q110:Q140" si="238">Y110+AG110</f>
        <v>0</v>
      </c>
      <c r="R110" s="41">
        <f t="shared" ref="R110:R140" si="239">Z110+AH110</f>
        <v>0</v>
      </c>
      <c r="S110" s="41">
        <f t="shared" ref="S110:S140" si="240">AA110+AI110</f>
        <v>0</v>
      </c>
      <c r="T110" s="41">
        <f t="shared" ref="T110:T140" si="241">AB110+AJ110</f>
        <v>0</v>
      </c>
      <c r="U110" s="41">
        <f t="shared" ref="U110:U140" si="242">AC110+AK110</f>
        <v>0</v>
      </c>
      <c r="V110" s="41">
        <f t="shared" ref="V110:V140" si="243">AD110+AL110</f>
        <v>0</v>
      </c>
      <c r="W110" s="41">
        <f t="shared" si="203"/>
        <v>0</v>
      </c>
      <c r="X110" s="41"/>
      <c r="Y110" s="41">
        <f t="shared" si="207"/>
        <v>0</v>
      </c>
      <c r="Z110" s="41"/>
      <c r="AA110" s="41"/>
      <c r="AB110" s="41"/>
      <c r="AC110" s="41"/>
      <c r="AD110" s="41"/>
      <c r="AE110" s="41">
        <f t="shared" si="210"/>
        <v>0</v>
      </c>
      <c r="AF110" s="41"/>
      <c r="AG110" s="41">
        <f t="shared" si="211"/>
        <v>0</v>
      </c>
      <c r="AH110" s="41"/>
      <c r="AI110" s="41"/>
      <c r="AJ110" s="41"/>
      <c r="AK110" s="41"/>
      <c r="AL110" s="41"/>
      <c r="AM110" s="41">
        <f t="shared" si="204"/>
        <v>1256</v>
      </c>
      <c r="AN110" s="41">
        <v>960</v>
      </c>
      <c r="AO110" s="41">
        <f t="shared" si="208"/>
        <v>296</v>
      </c>
      <c r="AP110" s="41">
        <v>55</v>
      </c>
      <c r="AQ110" s="41">
        <v>241</v>
      </c>
      <c r="AR110" s="41"/>
      <c r="AS110" s="41"/>
      <c r="AT110" s="41"/>
      <c r="AU110" s="41">
        <f>SUM(AV110:AW110)</f>
        <v>0</v>
      </c>
      <c r="AV110" s="41"/>
      <c r="AW110" s="41"/>
      <c r="AX110" s="41"/>
      <c r="AY110" s="41"/>
      <c r="AZ110" s="41"/>
      <c r="BA110" s="41"/>
      <c r="BB110" s="41"/>
      <c r="BC110" s="41">
        <f t="shared" si="224"/>
        <v>1256</v>
      </c>
      <c r="BD110" s="41">
        <f t="shared" si="225"/>
        <v>960</v>
      </c>
      <c r="BE110" s="41">
        <f t="shared" si="226"/>
        <v>296</v>
      </c>
      <c r="BF110" s="41">
        <f t="shared" si="227"/>
        <v>55</v>
      </c>
      <c r="BG110" s="41">
        <f t="shared" si="228"/>
        <v>241</v>
      </c>
      <c r="BH110" s="41">
        <f t="shared" si="229"/>
        <v>0</v>
      </c>
      <c r="BI110" s="41">
        <f t="shared" si="230"/>
        <v>0</v>
      </c>
      <c r="BJ110" s="41">
        <f t="shared" si="231"/>
        <v>0</v>
      </c>
      <c r="BK110" s="41">
        <f t="shared" si="209"/>
        <v>1966</v>
      </c>
      <c r="BL110" s="41">
        <v>1436</v>
      </c>
      <c r="BM110" s="41">
        <f>SUM(BN110:BR110)</f>
        <v>530</v>
      </c>
      <c r="BN110" s="41">
        <v>132</v>
      </c>
      <c r="BO110" s="41">
        <v>398</v>
      </c>
      <c r="BP110" s="41"/>
      <c r="BQ110" s="41"/>
      <c r="BR110" s="41"/>
      <c r="BS110" s="50"/>
      <c r="BT110" s="67"/>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c r="CZ110" s="83"/>
      <c r="DA110" s="83"/>
      <c r="DB110" s="83"/>
      <c r="DC110" s="83"/>
      <c r="DD110" s="83"/>
      <c r="FX110" s="85">
        <f t="shared" si="214"/>
        <v>0</v>
      </c>
      <c r="FY110" s="85">
        <f t="shared" si="181"/>
        <v>0</v>
      </c>
      <c r="FZ110" s="85">
        <f t="shared" si="232"/>
        <v>0</v>
      </c>
      <c r="GA110" s="86">
        <f t="shared" si="233"/>
        <v>3222</v>
      </c>
      <c r="GB110" s="86">
        <f t="shared" si="234"/>
        <v>2396</v>
      </c>
      <c r="GC110" s="86">
        <f t="shared" si="235"/>
        <v>826</v>
      </c>
    </row>
    <row r="111" spans="1:202" s="13" customFormat="1" ht="24.95" customHeight="1" collapsed="1">
      <c r="A111" s="48" t="s">
        <v>222</v>
      </c>
      <c r="B111" s="49" t="s">
        <v>106</v>
      </c>
      <c r="C111" s="50">
        <v>4</v>
      </c>
      <c r="D111" s="41">
        <f t="shared" si="216"/>
        <v>4413</v>
      </c>
      <c r="E111" s="41">
        <f t="shared" si="217"/>
        <v>3353</v>
      </c>
      <c r="F111" s="41">
        <f t="shared" si="218"/>
        <v>1060</v>
      </c>
      <c r="G111" s="41">
        <f t="shared" si="219"/>
        <v>242</v>
      </c>
      <c r="H111" s="41">
        <f t="shared" si="220"/>
        <v>818</v>
      </c>
      <c r="I111" s="41">
        <f t="shared" si="221"/>
        <v>0</v>
      </c>
      <c r="J111" s="41">
        <f t="shared" si="222"/>
        <v>0</v>
      </c>
      <c r="K111" s="41">
        <f t="shared" si="223"/>
        <v>0</v>
      </c>
      <c r="L111" s="58">
        <f t="shared" si="162"/>
        <v>949</v>
      </c>
      <c r="M111" s="58">
        <f t="shared" si="163"/>
        <v>724</v>
      </c>
      <c r="N111" s="58">
        <f t="shared" si="164"/>
        <v>225</v>
      </c>
      <c r="O111" s="41">
        <f t="shared" si="236"/>
        <v>949</v>
      </c>
      <c r="P111" s="41">
        <f t="shared" si="237"/>
        <v>724</v>
      </c>
      <c r="Q111" s="41">
        <f t="shared" si="238"/>
        <v>225</v>
      </c>
      <c r="R111" s="41">
        <f t="shared" si="239"/>
        <v>44</v>
      </c>
      <c r="S111" s="41">
        <f t="shared" si="240"/>
        <v>181</v>
      </c>
      <c r="T111" s="41">
        <f t="shared" si="241"/>
        <v>0</v>
      </c>
      <c r="U111" s="41">
        <f t="shared" si="242"/>
        <v>0</v>
      </c>
      <c r="V111" s="41">
        <f t="shared" si="243"/>
        <v>0</v>
      </c>
      <c r="W111" s="41">
        <f t="shared" si="203"/>
        <v>949</v>
      </c>
      <c r="X111" s="41">
        <f>SUM(X112:X113)</f>
        <v>724</v>
      </c>
      <c r="Y111" s="41">
        <f t="shared" si="207"/>
        <v>225</v>
      </c>
      <c r="Z111" s="41">
        <f>SUM(Z112:Z113)</f>
        <v>44</v>
      </c>
      <c r="AA111" s="41">
        <f>SUM(AA112:AA113)</f>
        <v>181</v>
      </c>
      <c r="AB111" s="41">
        <f>SUM(AB112:AB113)</f>
        <v>0</v>
      </c>
      <c r="AC111" s="41"/>
      <c r="AD111" s="41"/>
      <c r="AE111" s="41">
        <f t="shared" si="210"/>
        <v>0</v>
      </c>
      <c r="AF111" s="41"/>
      <c r="AG111" s="41">
        <f t="shared" si="211"/>
        <v>0</v>
      </c>
      <c r="AH111" s="41"/>
      <c r="AI111" s="41"/>
      <c r="AJ111" s="41">
        <f>SUM(AJ112:AJ113)</f>
        <v>0</v>
      </c>
      <c r="AK111" s="41"/>
      <c r="AL111" s="41"/>
      <c r="AM111" s="41">
        <f t="shared" si="204"/>
        <v>997</v>
      </c>
      <c r="AN111" s="41">
        <f>SUM(AN112:AN113)</f>
        <v>760</v>
      </c>
      <c r="AO111" s="41">
        <f t="shared" si="208"/>
        <v>237</v>
      </c>
      <c r="AP111" s="41">
        <f>SUM(AP112:AP113)</f>
        <v>47</v>
      </c>
      <c r="AQ111" s="41">
        <f>SUM(AQ112:AQ113)</f>
        <v>190</v>
      </c>
      <c r="AR111" s="41">
        <f>SUM(AR112:AR113)</f>
        <v>0</v>
      </c>
      <c r="AS111" s="41"/>
      <c r="AT111" s="41"/>
      <c r="AU111" s="41">
        <v>903</v>
      </c>
      <c r="AV111" s="41">
        <v>731</v>
      </c>
      <c r="AW111" s="41">
        <v>172</v>
      </c>
      <c r="AX111" s="41">
        <v>39</v>
      </c>
      <c r="AY111" s="41">
        <v>133</v>
      </c>
      <c r="AZ111" s="41">
        <f>SUM(AZ112:AZ113)</f>
        <v>0</v>
      </c>
      <c r="BA111" s="41"/>
      <c r="BB111" s="41"/>
      <c r="BC111" s="41">
        <f t="shared" si="224"/>
        <v>2849</v>
      </c>
      <c r="BD111" s="41">
        <f t="shared" si="225"/>
        <v>2215</v>
      </c>
      <c r="BE111" s="41">
        <f t="shared" si="226"/>
        <v>634</v>
      </c>
      <c r="BF111" s="41">
        <f t="shared" si="227"/>
        <v>130</v>
      </c>
      <c r="BG111" s="41">
        <f t="shared" si="228"/>
        <v>504</v>
      </c>
      <c r="BH111" s="41">
        <f t="shared" si="229"/>
        <v>0</v>
      </c>
      <c r="BI111" s="41">
        <f t="shared" si="230"/>
        <v>0</v>
      </c>
      <c r="BJ111" s="41">
        <f t="shared" si="231"/>
        <v>0</v>
      </c>
      <c r="BK111" s="41">
        <f t="shared" si="209"/>
        <v>1564</v>
      </c>
      <c r="BL111" s="41">
        <f>SUM(BL112:BL113)</f>
        <v>1138</v>
      </c>
      <c r="BM111" s="41">
        <f>SUM(BM112:BM113)</f>
        <v>426</v>
      </c>
      <c r="BN111" s="41">
        <f>SUM(BN112:BN113)</f>
        <v>112</v>
      </c>
      <c r="BO111" s="41">
        <f>SUM(BO112:BO113)</f>
        <v>314</v>
      </c>
      <c r="BP111" s="41">
        <f>SUM(BP112:BP113)</f>
        <v>0</v>
      </c>
      <c r="BQ111" s="41"/>
      <c r="BR111" s="41"/>
      <c r="BS111" s="50"/>
      <c r="BT111" s="67"/>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c r="CY111" s="83"/>
      <c r="CZ111" s="83"/>
      <c r="DA111" s="83"/>
      <c r="DB111" s="83"/>
      <c r="DC111" s="83"/>
      <c r="DD111" s="83"/>
      <c r="FX111" s="85">
        <f t="shared" si="214"/>
        <v>949</v>
      </c>
      <c r="FY111" s="85">
        <f t="shared" si="181"/>
        <v>724</v>
      </c>
      <c r="FZ111" s="85">
        <f t="shared" si="232"/>
        <v>225</v>
      </c>
      <c r="GA111" s="86">
        <f t="shared" si="233"/>
        <v>4413</v>
      </c>
      <c r="GB111" s="86">
        <f t="shared" si="234"/>
        <v>3353</v>
      </c>
      <c r="GC111" s="86">
        <f t="shared" si="235"/>
        <v>1060</v>
      </c>
    </row>
    <row r="112" spans="1:202" s="13" customFormat="1" ht="24.95" hidden="1" customHeight="1" outlineLevel="1">
      <c r="A112" s="48" t="s">
        <v>414</v>
      </c>
      <c r="B112" s="49" t="s">
        <v>2940</v>
      </c>
      <c r="C112" s="50"/>
      <c r="D112" s="41">
        <f t="shared" si="216"/>
        <v>2575</v>
      </c>
      <c r="E112" s="41">
        <f t="shared" si="217"/>
        <v>1928</v>
      </c>
      <c r="F112" s="41">
        <f t="shared" si="218"/>
        <v>647</v>
      </c>
      <c r="G112" s="41">
        <f t="shared" si="219"/>
        <v>144</v>
      </c>
      <c r="H112" s="41">
        <f t="shared" si="220"/>
        <v>503</v>
      </c>
      <c r="I112" s="41">
        <f t="shared" si="221"/>
        <v>0</v>
      </c>
      <c r="J112" s="41">
        <f t="shared" si="222"/>
        <v>0</v>
      </c>
      <c r="K112" s="41">
        <f t="shared" si="223"/>
        <v>0</v>
      </c>
      <c r="L112" s="58">
        <f t="shared" si="162"/>
        <v>660</v>
      </c>
      <c r="M112" s="58">
        <f t="shared" si="163"/>
        <v>504</v>
      </c>
      <c r="N112" s="58">
        <f t="shared" si="164"/>
        <v>156</v>
      </c>
      <c r="O112" s="41">
        <f t="shared" si="236"/>
        <v>660</v>
      </c>
      <c r="P112" s="41">
        <f t="shared" si="237"/>
        <v>504</v>
      </c>
      <c r="Q112" s="41">
        <f t="shared" si="238"/>
        <v>156</v>
      </c>
      <c r="R112" s="41">
        <f t="shared" si="239"/>
        <v>30</v>
      </c>
      <c r="S112" s="41">
        <f t="shared" si="240"/>
        <v>126</v>
      </c>
      <c r="T112" s="41">
        <f t="shared" si="241"/>
        <v>0</v>
      </c>
      <c r="U112" s="41">
        <f t="shared" si="242"/>
        <v>0</v>
      </c>
      <c r="V112" s="41">
        <f t="shared" si="243"/>
        <v>0</v>
      </c>
      <c r="W112" s="41">
        <f t="shared" si="203"/>
        <v>660</v>
      </c>
      <c r="X112" s="41">
        <v>504</v>
      </c>
      <c r="Y112" s="41">
        <f t="shared" si="207"/>
        <v>156</v>
      </c>
      <c r="Z112" s="41">
        <v>30</v>
      </c>
      <c r="AA112" s="41">
        <v>126</v>
      </c>
      <c r="AB112" s="41"/>
      <c r="AC112" s="41"/>
      <c r="AD112" s="41"/>
      <c r="AE112" s="41">
        <f t="shared" si="210"/>
        <v>0</v>
      </c>
      <c r="AF112" s="41"/>
      <c r="AG112" s="41">
        <f t="shared" si="211"/>
        <v>0</v>
      </c>
      <c r="AH112" s="41"/>
      <c r="AI112" s="41"/>
      <c r="AJ112" s="41"/>
      <c r="AK112" s="41"/>
      <c r="AL112" s="41"/>
      <c r="AM112" s="41">
        <f t="shared" si="204"/>
        <v>746</v>
      </c>
      <c r="AN112" s="41">
        <v>570</v>
      </c>
      <c r="AO112" s="41">
        <f t="shared" si="208"/>
        <v>176</v>
      </c>
      <c r="AP112" s="41">
        <v>34</v>
      </c>
      <c r="AQ112" s="41">
        <v>142</v>
      </c>
      <c r="AR112" s="41"/>
      <c r="AS112" s="41"/>
      <c r="AT112" s="41"/>
      <c r="AU112" s="41">
        <f>SUM(AV112:AW112)</f>
        <v>0</v>
      </c>
      <c r="AV112" s="41"/>
      <c r="AW112" s="41"/>
      <c r="AX112" s="41"/>
      <c r="AY112" s="41"/>
      <c r="AZ112" s="41"/>
      <c r="BA112" s="41"/>
      <c r="BB112" s="41"/>
      <c r="BC112" s="41">
        <f t="shared" si="224"/>
        <v>1406</v>
      </c>
      <c r="BD112" s="41">
        <f t="shared" si="225"/>
        <v>1074</v>
      </c>
      <c r="BE112" s="41">
        <f t="shared" si="226"/>
        <v>332</v>
      </c>
      <c r="BF112" s="41">
        <f t="shared" si="227"/>
        <v>64</v>
      </c>
      <c r="BG112" s="41">
        <f t="shared" si="228"/>
        <v>268</v>
      </c>
      <c r="BH112" s="41">
        <f t="shared" si="229"/>
        <v>0</v>
      </c>
      <c r="BI112" s="41">
        <f t="shared" si="230"/>
        <v>0</v>
      </c>
      <c r="BJ112" s="41">
        <f t="shared" si="231"/>
        <v>0</v>
      </c>
      <c r="BK112" s="41">
        <f t="shared" si="209"/>
        <v>1169</v>
      </c>
      <c r="BL112" s="41">
        <v>854</v>
      </c>
      <c r="BM112" s="41">
        <f t="shared" ref="BM112:BM118" si="244">SUM(BN112:BR112)</f>
        <v>315</v>
      </c>
      <c r="BN112" s="41">
        <v>80</v>
      </c>
      <c r="BO112" s="41">
        <v>235</v>
      </c>
      <c r="BP112" s="41"/>
      <c r="BQ112" s="41"/>
      <c r="BR112" s="41"/>
      <c r="BS112" s="50"/>
      <c r="BT112" s="67"/>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c r="CY112" s="83"/>
      <c r="CZ112" s="83"/>
      <c r="DA112" s="83"/>
      <c r="DB112" s="83"/>
      <c r="DC112" s="83"/>
      <c r="DD112" s="83"/>
      <c r="FX112" s="85">
        <f t="shared" si="214"/>
        <v>660</v>
      </c>
      <c r="FY112" s="85">
        <f t="shared" si="181"/>
        <v>504</v>
      </c>
      <c r="FZ112" s="85">
        <f t="shared" si="232"/>
        <v>156</v>
      </c>
      <c r="GA112" s="86">
        <f t="shared" si="233"/>
        <v>2575</v>
      </c>
      <c r="GB112" s="86">
        <f t="shared" si="234"/>
        <v>1928</v>
      </c>
      <c r="GC112" s="86">
        <f t="shared" si="235"/>
        <v>647</v>
      </c>
    </row>
    <row r="113" spans="1:185" s="13" customFormat="1" ht="24.95" hidden="1" customHeight="1" outlineLevel="1">
      <c r="A113" s="48" t="s">
        <v>414</v>
      </c>
      <c r="B113" s="49" t="s">
        <v>2941</v>
      </c>
      <c r="C113" s="50"/>
      <c r="D113" s="41">
        <f t="shared" si="216"/>
        <v>935</v>
      </c>
      <c r="E113" s="41">
        <f t="shared" si="217"/>
        <v>694</v>
      </c>
      <c r="F113" s="41">
        <f t="shared" si="218"/>
        <v>241</v>
      </c>
      <c r="G113" s="41">
        <f t="shared" si="219"/>
        <v>59</v>
      </c>
      <c r="H113" s="41">
        <f t="shared" si="220"/>
        <v>182</v>
      </c>
      <c r="I113" s="41">
        <f t="shared" si="221"/>
        <v>0</v>
      </c>
      <c r="J113" s="41">
        <f t="shared" si="222"/>
        <v>0</v>
      </c>
      <c r="K113" s="41">
        <f t="shared" si="223"/>
        <v>0</v>
      </c>
      <c r="L113" s="58">
        <f t="shared" si="162"/>
        <v>289</v>
      </c>
      <c r="M113" s="58">
        <f t="shared" si="163"/>
        <v>220</v>
      </c>
      <c r="N113" s="58">
        <f t="shared" si="164"/>
        <v>69</v>
      </c>
      <c r="O113" s="41">
        <f t="shared" si="236"/>
        <v>289</v>
      </c>
      <c r="P113" s="41">
        <f t="shared" si="237"/>
        <v>220</v>
      </c>
      <c r="Q113" s="41">
        <f t="shared" si="238"/>
        <v>69</v>
      </c>
      <c r="R113" s="41">
        <f t="shared" si="239"/>
        <v>14</v>
      </c>
      <c r="S113" s="41">
        <f t="shared" si="240"/>
        <v>55</v>
      </c>
      <c r="T113" s="41">
        <f t="shared" si="241"/>
        <v>0</v>
      </c>
      <c r="U113" s="41">
        <f t="shared" si="242"/>
        <v>0</v>
      </c>
      <c r="V113" s="41">
        <f t="shared" si="243"/>
        <v>0</v>
      </c>
      <c r="W113" s="41">
        <f t="shared" si="203"/>
        <v>289</v>
      </c>
      <c r="X113" s="41">
        <v>220</v>
      </c>
      <c r="Y113" s="41">
        <f t="shared" si="207"/>
        <v>69</v>
      </c>
      <c r="Z113" s="41">
        <v>14</v>
      </c>
      <c r="AA113" s="41">
        <v>55</v>
      </c>
      <c r="AB113" s="41"/>
      <c r="AC113" s="41"/>
      <c r="AD113" s="41"/>
      <c r="AE113" s="41">
        <f t="shared" si="210"/>
        <v>0</v>
      </c>
      <c r="AF113" s="41"/>
      <c r="AG113" s="41">
        <f t="shared" si="211"/>
        <v>0</v>
      </c>
      <c r="AH113" s="41"/>
      <c r="AI113" s="41"/>
      <c r="AJ113" s="41"/>
      <c r="AK113" s="41"/>
      <c r="AL113" s="41"/>
      <c r="AM113" s="41">
        <f t="shared" si="204"/>
        <v>251</v>
      </c>
      <c r="AN113" s="41">
        <v>190</v>
      </c>
      <c r="AO113" s="41">
        <f t="shared" si="208"/>
        <v>61</v>
      </c>
      <c r="AP113" s="41">
        <v>13</v>
      </c>
      <c r="AQ113" s="41">
        <v>48</v>
      </c>
      <c r="AR113" s="41"/>
      <c r="AS113" s="41"/>
      <c r="AT113" s="41"/>
      <c r="AU113" s="41">
        <f>SUM(AV113:AW113)</f>
        <v>0</v>
      </c>
      <c r="AV113" s="41"/>
      <c r="AW113" s="41"/>
      <c r="AX113" s="41"/>
      <c r="AY113" s="41"/>
      <c r="AZ113" s="41"/>
      <c r="BA113" s="41"/>
      <c r="BB113" s="41"/>
      <c r="BC113" s="41">
        <f t="shared" si="224"/>
        <v>540</v>
      </c>
      <c r="BD113" s="41">
        <f t="shared" si="225"/>
        <v>410</v>
      </c>
      <c r="BE113" s="41">
        <f t="shared" si="226"/>
        <v>130</v>
      </c>
      <c r="BF113" s="41">
        <f t="shared" si="227"/>
        <v>27</v>
      </c>
      <c r="BG113" s="41">
        <f t="shared" si="228"/>
        <v>103</v>
      </c>
      <c r="BH113" s="41">
        <f t="shared" si="229"/>
        <v>0</v>
      </c>
      <c r="BI113" s="41">
        <f t="shared" si="230"/>
        <v>0</v>
      </c>
      <c r="BJ113" s="41">
        <f t="shared" si="231"/>
        <v>0</v>
      </c>
      <c r="BK113" s="41">
        <f t="shared" si="209"/>
        <v>395</v>
      </c>
      <c r="BL113" s="41">
        <v>284</v>
      </c>
      <c r="BM113" s="41">
        <f t="shared" si="244"/>
        <v>111</v>
      </c>
      <c r="BN113" s="41">
        <v>32</v>
      </c>
      <c r="BO113" s="41">
        <v>79</v>
      </c>
      <c r="BP113" s="41"/>
      <c r="BQ113" s="41"/>
      <c r="BR113" s="41"/>
      <c r="BS113" s="50"/>
      <c r="BT113" s="67"/>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c r="CY113" s="83"/>
      <c r="CZ113" s="83"/>
      <c r="DA113" s="83"/>
      <c r="DB113" s="83"/>
      <c r="DC113" s="83"/>
      <c r="DD113" s="83"/>
      <c r="FX113" s="85">
        <f t="shared" si="214"/>
        <v>289</v>
      </c>
      <c r="FY113" s="85">
        <f t="shared" si="181"/>
        <v>220</v>
      </c>
      <c r="FZ113" s="85">
        <f t="shared" si="232"/>
        <v>69</v>
      </c>
      <c r="GA113" s="86">
        <f t="shared" si="233"/>
        <v>935</v>
      </c>
      <c r="GB113" s="86">
        <f t="shared" si="234"/>
        <v>694</v>
      </c>
      <c r="GC113" s="86">
        <f t="shared" si="235"/>
        <v>241</v>
      </c>
    </row>
    <row r="114" spans="1:185" s="13" customFormat="1" ht="24.95" customHeight="1" collapsed="1">
      <c r="A114" s="48" t="s">
        <v>222</v>
      </c>
      <c r="B114" s="49" t="s">
        <v>89</v>
      </c>
      <c r="C114" s="50">
        <v>8</v>
      </c>
      <c r="D114" s="41">
        <f t="shared" si="216"/>
        <v>8642</v>
      </c>
      <c r="E114" s="41">
        <f t="shared" si="217"/>
        <v>6567</v>
      </c>
      <c r="F114" s="41">
        <f t="shared" si="218"/>
        <v>2075</v>
      </c>
      <c r="G114" s="41">
        <f t="shared" si="219"/>
        <v>469</v>
      </c>
      <c r="H114" s="41">
        <f t="shared" si="220"/>
        <v>1606</v>
      </c>
      <c r="I114" s="41">
        <f t="shared" si="221"/>
        <v>0</v>
      </c>
      <c r="J114" s="41">
        <f t="shared" si="222"/>
        <v>0</v>
      </c>
      <c r="K114" s="41">
        <f t="shared" si="223"/>
        <v>0</v>
      </c>
      <c r="L114" s="58">
        <f t="shared" si="162"/>
        <v>1716</v>
      </c>
      <c r="M114" s="58">
        <f t="shared" si="163"/>
        <v>1306</v>
      </c>
      <c r="N114" s="58">
        <f t="shared" si="164"/>
        <v>410</v>
      </c>
      <c r="O114" s="41">
        <f t="shared" si="236"/>
        <v>1716</v>
      </c>
      <c r="P114" s="41">
        <f t="shared" si="237"/>
        <v>1306</v>
      </c>
      <c r="Q114" s="41">
        <f t="shared" si="238"/>
        <v>410</v>
      </c>
      <c r="R114" s="41">
        <f t="shared" si="239"/>
        <v>83</v>
      </c>
      <c r="S114" s="41">
        <f t="shared" si="240"/>
        <v>327</v>
      </c>
      <c r="T114" s="41">
        <f t="shared" si="241"/>
        <v>0</v>
      </c>
      <c r="U114" s="41">
        <f t="shared" si="242"/>
        <v>0</v>
      </c>
      <c r="V114" s="41">
        <f t="shared" si="243"/>
        <v>0</v>
      </c>
      <c r="W114" s="41">
        <f t="shared" si="203"/>
        <v>1716</v>
      </c>
      <c r="X114" s="41">
        <f>SUM(X115:X118)</f>
        <v>1306</v>
      </c>
      <c r="Y114" s="41">
        <f t="shared" si="207"/>
        <v>410</v>
      </c>
      <c r="Z114" s="41">
        <f>SUM(Z115:Z118)</f>
        <v>83</v>
      </c>
      <c r="AA114" s="41">
        <f>SUM(AA115:AA118)</f>
        <v>327</v>
      </c>
      <c r="AB114" s="41">
        <f>SUM(AB115:AB118)</f>
        <v>0</v>
      </c>
      <c r="AC114" s="41"/>
      <c r="AD114" s="41"/>
      <c r="AE114" s="41">
        <f t="shared" si="210"/>
        <v>0</v>
      </c>
      <c r="AF114" s="41"/>
      <c r="AG114" s="41">
        <f t="shared" si="211"/>
        <v>0</v>
      </c>
      <c r="AH114" s="41"/>
      <c r="AI114" s="41"/>
      <c r="AJ114" s="41">
        <f>SUM(AJ115:AJ118)</f>
        <v>0</v>
      </c>
      <c r="AK114" s="41"/>
      <c r="AL114" s="41"/>
      <c r="AM114" s="41">
        <f t="shared" si="204"/>
        <v>1997</v>
      </c>
      <c r="AN114" s="41">
        <f>SUM(AN115:AN118)</f>
        <v>1523</v>
      </c>
      <c r="AO114" s="41">
        <f t="shared" si="208"/>
        <v>474</v>
      </c>
      <c r="AP114" s="41">
        <f>SUM(AP115:AP118)</f>
        <v>93</v>
      </c>
      <c r="AQ114" s="41">
        <f>SUM(AQ115:AQ118)</f>
        <v>381</v>
      </c>
      <c r="AR114" s="41">
        <f>SUM(AR115:AR118)</f>
        <v>0</v>
      </c>
      <c r="AS114" s="41"/>
      <c r="AT114" s="41"/>
      <c r="AU114" s="41">
        <v>1804</v>
      </c>
      <c r="AV114" s="41">
        <v>1462</v>
      </c>
      <c r="AW114" s="41">
        <v>342</v>
      </c>
      <c r="AX114" s="41">
        <v>75</v>
      </c>
      <c r="AY114" s="41">
        <v>267</v>
      </c>
      <c r="AZ114" s="41">
        <f>SUM(AZ115:AZ118)</f>
        <v>0</v>
      </c>
      <c r="BA114" s="41"/>
      <c r="BB114" s="41"/>
      <c r="BC114" s="41">
        <f t="shared" si="224"/>
        <v>5517</v>
      </c>
      <c r="BD114" s="41">
        <f t="shared" si="225"/>
        <v>4291</v>
      </c>
      <c r="BE114" s="41">
        <f t="shared" si="226"/>
        <v>1226</v>
      </c>
      <c r="BF114" s="41">
        <f t="shared" si="227"/>
        <v>251</v>
      </c>
      <c r="BG114" s="41">
        <f t="shared" si="228"/>
        <v>975</v>
      </c>
      <c r="BH114" s="41">
        <f t="shared" si="229"/>
        <v>0</v>
      </c>
      <c r="BI114" s="41">
        <f t="shared" si="230"/>
        <v>0</v>
      </c>
      <c r="BJ114" s="41">
        <f t="shared" si="231"/>
        <v>0</v>
      </c>
      <c r="BK114" s="41">
        <f t="shared" si="209"/>
        <v>3125</v>
      </c>
      <c r="BL114" s="41">
        <f>SUM(BL115:BL118)</f>
        <v>2276</v>
      </c>
      <c r="BM114" s="41">
        <f t="shared" si="244"/>
        <v>849</v>
      </c>
      <c r="BN114" s="41">
        <f>SUM(BN115:BN118)</f>
        <v>218</v>
      </c>
      <c r="BO114" s="41">
        <f>SUM(BO115:BO118)</f>
        <v>631</v>
      </c>
      <c r="BP114" s="41">
        <f>SUM(BP115:BP118)</f>
        <v>0</v>
      </c>
      <c r="BQ114" s="41"/>
      <c r="BR114" s="41"/>
      <c r="BS114" s="50"/>
      <c r="BT114" s="67"/>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FX114" s="85">
        <f t="shared" si="214"/>
        <v>1716</v>
      </c>
      <c r="FY114" s="85">
        <f t="shared" si="181"/>
        <v>1306</v>
      </c>
      <c r="FZ114" s="85">
        <f t="shared" si="232"/>
        <v>410</v>
      </c>
      <c r="GA114" s="86">
        <f t="shared" si="233"/>
        <v>8642</v>
      </c>
      <c r="GB114" s="86">
        <f t="shared" si="234"/>
        <v>6567</v>
      </c>
      <c r="GC114" s="86">
        <f t="shared" si="235"/>
        <v>2075</v>
      </c>
    </row>
    <row r="115" spans="1:185" s="13" customFormat="1" ht="24.95" hidden="1" customHeight="1" outlineLevel="1">
      <c r="A115" s="48" t="s">
        <v>414</v>
      </c>
      <c r="B115" s="49" t="s">
        <v>927</v>
      </c>
      <c r="C115" s="50"/>
      <c r="D115" s="41">
        <f t="shared" si="216"/>
        <v>2870</v>
      </c>
      <c r="E115" s="41">
        <f t="shared" si="217"/>
        <v>2149</v>
      </c>
      <c r="F115" s="41">
        <f t="shared" si="218"/>
        <v>721</v>
      </c>
      <c r="G115" s="41">
        <f t="shared" si="219"/>
        <v>161</v>
      </c>
      <c r="H115" s="41">
        <f t="shared" si="220"/>
        <v>560</v>
      </c>
      <c r="I115" s="41">
        <f t="shared" si="221"/>
        <v>0</v>
      </c>
      <c r="J115" s="41">
        <f t="shared" si="222"/>
        <v>0</v>
      </c>
      <c r="K115" s="41">
        <f t="shared" si="223"/>
        <v>0</v>
      </c>
      <c r="L115" s="58">
        <f t="shared" si="162"/>
        <v>951</v>
      </c>
      <c r="M115" s="58">
        <f t="shared" si="163"/>
        <v>724</v>
      </c>
      <c r="N115" s="58">
        <f t="shared" si="164"/>
        <v>227</v>
      </c>
      <c r="O115" s="41">
        <f t="shared" si="236"/>
        <v>951</v>
      </c>
      <c r="P115" s="41">
        <f t="shared" si="237"/>
        <v>724</v>
      </c>
      <c r="Q115" s="41">
        <f t="shared" si="238"/>
        <v>227</v>
      </c>
      <c r="R115" s="41">
        <f t="shared" si="239"/>
        <v>46</v>
      </c>
      <c r="S115" s="41">
        <f t="shared" si="240"/>
        <v>181</v>
      </c>
      <c r="T115" s="41">
        <f t="shared" si="241"/>
        <v>0</v>
      </c>
      <c r="U115" s="41">
        <f t="shared" si="242"/>
        <v>0</v>
      </c>
      <c r="V115" s="41">
        <f t="shared" si="243"/>
        <v>0</v>
      </c>
      <c r="W115" s="41">
        <f t="shared" si="203"/>
        <v>951</v>
      </c>
      <c r="X115" s="41">
        <v>724</v>
      </c>
      <c r="Y115" s="41">
        <f t="shared" si="207"/>
        <v>227</v>
      </c>
      <c r="Z115" s="41">
        <v>46</v>
      </c>
      <c r="AA115" s="41">
        <v>181</v>
      </c>
      <c r="AB115" s="41"/>
      <c r="AC115" s="41"/>
      <c r="AD115" s="41"/>
      <c r="AE115" s="41">
        <f t="shared" si="210"/>
        <v>0</v>
      </c>
      <c r="AF115" s="41"/>
      <c r="AG115" s="41">
        <f t="shared" si="211"/>
        <v>0</v>
      </c>
      <c r="AH115" s="41"/>
      <c r="AI115" s="41"/>
      <c r="AJ115" s="41"/>
      <c r="AK115" s="41"/>
      <c r="AL115" s="41"/>
      <c r="AM115" s="41">
        <f t="shared" si="204"/>
        <v>749</v>
      </c>
      <c r="AN115" s="41">
        <v>571</v>
      </c>
      <c r="AO115" s="41">
        <f t="shared" si="208"/>
        <v>178</v>
      </c>
      <c r="AP115" s="41">
        <v>35</v>
      </c>
      <c r="AQ115" s="41">
        <v>143</v>
      </c>
      <c r="AR115" s="41"/>
      <c r="AS115" s="41"/>
      <c r="AT115" s="41"/>
      <c r="AU115" s="41">
        <f>SUM(AV115:AW115)</f>
        <v>0</v>
      </c>
      <c r="AV115" s="41"/>
      <c r="AW115" s="41"/>
      <c r="AX115" s="41"/>
      <c r="AY115" s="41"/>
      <c r="AZ115" s="41"/>
      <c r="BA115" s="41"/>
      <c r="BB115" s="41"/>
      <c r="BC115" s="41">
        <f t="shared" si="224"/>
        <v>1700</v>
      </c>
      <c r="BD115" s="41">
        <f t="shared" si="225"/>
        <v>1295</v>
      </c>
      <c r="BE115" s="41">
        <f t="shared" si="226"/>
        <v>405</v>
      </c>
      <c r="BF115" s="41">
        <f t="shared" si="227"/>
        <v>81</v>
      </c>
      <c r="BG115" s="41">
        <f t="shared" si="228"/>
        <v>324</v>
      </c>
      <c r="BH115" s="41">
        <f t="shared" si="229"/>
        <v>0</v>
      </c>
      <c r="BI115" s="41">
        <f t="shared" si="230"/>
        <v>0</v>
      </c>
      <c r="BJ115" s="41">
        <f t="shared" si="231"/>
        <v>0</v>
      </c>
      <c r="BK115" s="41">
        <f t="shared" si="209"/>
        <v>1170</v>
      </c>
      <c r="BL115" s="41">
        <v>854</v>
      </c>
      <c r="BM115" s="41">
        <f t="shared" si="244"/>
        <v>316</v>
      </c>
      <c r="BN115" s="41">
        <v>80</v>
      </c>
      <c r="BO115" s="41">
        <v>236</v>
      </c>
      <c r="BP115" s="41"/>
      <c r="BQ115" s="41"/>
      <c r="BR115" s="41"/>
      <c r="BS115" s="50"/>
      <c r="BT115" s="67"/>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FX115" s="85">
        <f t="shared" si="214"/>
        <v>951</v>
      </c>
      <c r="FY115" s="85">
        <f t="shared" si="181"/>
        <v>724</v>
      </c>
      <c r="FZ115" s="85">
        <f t="shared" si="232"/>
        <v>227</v>
      </c>
      <c r="GA115" s="86">
        <f t="shared" si="233"/>
        <v>2870</v>
      </c>
      <c r="GB115" s="86">
        <f t="shared" si="234"/>
        <v>2149</v>
      </c>
      <c r="GC115" s="86">
        <f t="shared" si="235"/>
        <v>721</v>
      </c>
    </row>
    <row r="116" spans="1:185" s="13" customFormat="1" ht="24.95" hidden="1" customHeight="1" outlineLevel="1">
      <c r="A116" s="48" t="s">
        <v>414</v>
      </c>
      <c r="B116" s="49" t="s">
        <v>2942</v>
      </c>
      <c r="C116" s="50"/>
      <c r="D116" s="41">
        <f t="shared" si="216"/>
        <v>1821</v>
      </c>
      <c r="E116" s="41">
        <f t="shared" si="217"/>
        <v>1358</v>
      </c>
      <c r="F116" s="41">
        <f t="shared" si="218"/>
        <v>463</v>
      </c>
      <c r="G116" s="41">
        <f t="shared" si="219"/>
        <v>107</v>
      </c>
      <c r="H116" s="41">
        <f t="shared" si="220"/>
        <v>356</v>
      </c>
      <c r="I116" s="41">
        <f t="shared" si="221"/>
        <v>0</v>
      </c>
      <c r="J116" s="41">
        <f t="shared" si="222"/>
        <v>0</v>
      </c>
      <c r="K116" s="41">
        <f t="shared" si="223"/>
        <v>0</v>
      </c>
      <c r="L116" s="58">
        <f t="shared" si="162"/>
        <v>537</v>
      </c>
      <c r="M116" s="58">
        <f t="shared" si="163"/>
        <v>409</v>
      </c>
      <c r="N116" s="58">
        <f t="shared" si="164"/>
        <v>128</v>
      </c>
      <c r="O116" s="41">
        <f t="shared" si="236"/>
        <v>537</v>
      </c>
      <c r="P116" s="41">
        <f t="shared" si="237"/>
        <v>409</v>
      </c>
      <c r="Q116" s="41">
        <f t="shared" si="238"/>
        <v>128</v>
      </c>
      <c r="R116" s="41">
        <f t="shared" si="239"/>
        <v>26</v>
      </c>
      <c r="S116" s="41">
        <f t="shared" si="240"/>
        <v>102</v>
      </c>
      <c r="T116" s="41">
        <f t="shared" si="241"/>
        <v>0</v>
      </c>
      <c r="U116" s="41">
        <f t="shared" si="242"/>
        <v>0</v>
      </c>
      <c r="V116" s="41">
        <f t="shared" si="243"/>
        <v>0</v>
      </c>
      <c r="W116" s="41">
        <f t="shared" si="203"/>
        <v>537</v>
      </c>
      <c r="X116" s="41">
        <v>409</v>
      </c>
      <c r="Y116" s="41">
        <f t="shared" si="207"/>
        <v>128</v>
      </c>
      <c r="Z116" s="41">
        <v>26</v>
      </c>
      <c r="AA116" s="41">
        <v>102</v>
      </c>
      <c r="AB116" s="41"/>
      <c r="AC116" s="41"/>
      <c r="AD116" s="41"/>
      <c r="AE116" s="41">
        <f t="shared" si="210"/>
        <v>0</v>
      </c>
      <c r="AF116" s="41"/>
      <c r="AG116" s="41">
        <f t="shared" si="211"/>
        <v>0</v>
      </c>
      <c r="AH116" s="41"/>
      <c r="AI116" s="41"/>
      <c r="AJ116" s="41"/>
      <c r="AK116" s="41"/>
      <c r="AL116" s="41"/>
      <c r="AM116" s="41">
        <f t="shared" si="204"/>
        <v>499</v>
      </c>
      <c r="AN116" s="41">
        <v>381</v>
      </c>
      <c r="AO116" s="41">
        <f t="shared" si="208"/>
        <v>118</v>
      </c>
      <c r="AP116" s="41">
        <v>23</v>
      </c>
      <c r="AQ116" s="41">
        <v>95</v>
      </c>
      <c r="AR116" s="41"/>
      <c r="AS116" s="41"/>
      <c r="AT116" s="41"/>
      <c r="AU116" s="41">
        <f>SUM(AV116:AW116)</f>
        <v>0</v>
      </c>
      <c r="AV116" s="41"/>
      <c r="AW116" s="41"/>
      <c r="AX116" s="41"/>
      <c r="AY116" s="41"/>
      <c r="AZ116" s="41"/>
      <c r="BA116" s="41"/>
      <c r="BB116" s="41"/>
      <c r="BC116" s="41">
        <f t="shared" si="224"/>
        <v>1036</v>
      </c>
      <c r="BD116" s="41">
        <f t="shared" si="225"/>
        <v>790</v>
      </c>
      <c r="BE116" s="41">
        <f t="shared" si="226"/>
        <v>246</v>
      </c>
      <c r="BF116" s="41">
        <f t="shared" si="227"/>
        <v>49</v>
      </c>
      <c r="BG116" s="41">
        <f t="shared" si="228"/>
        <v>197</v>
      </c>
      <c r="BH116" s="41">
        <f t="shared" si="229"/>
        <v>0</v>
      </c>
      <c r="BI116" s="41">
        <f t="shared" si="230"/>
        <v>0</v>
      </c>
      <c r="BJ116" s="41">
        <f t="shared" si="231"/>
        <v>0</v>
      </c>
      <c r="BK116" s="41">
        <f t="shared" si="209"/>
        <v>785</v>
      </c>
      <c r="BL116" s="41">
        <v>568</v>
      </c>
      <c r="BM116" s="41">
        <f t="shared" si="244"/>
        <v>217</v>
      </c>
      <c r="BN116" s="41">
        <v>58</v>
      </c>
      <c r="BO116" s="41">
        <v>159</v>
      </c>
      <c r="BP116" s="41"/>
      <c r="BQ116" s="41"/>
      <c r="BR116" s="41"/>
      <c r="BS116" s="50"/>
      <c r="BT116" s="67"/>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c r="CY116" s="83"/>
      <c r="CZ116" s="83"/>
      <c r="DA116" s="83"/>
      <c r="DB116" s="83"/>
      <c r="DC116" s="83"/>
      <c r="DD116" s="83"/>
      <c r="FX116" s="85">
        <f t="shared" si="214"/>
        <v>537</v>
      </c>
      <c r="FY116" s="85">
        <f t="shared" si="181"/>
        <v>409</v>
      </c>
      <c r="FZ116" s="85">
        <f t="shared" si="232"/>
        <v>128</v>
      </c>
      <c r="GA116" s="86">
        <f t="shared" si="233"/>
        <v>1821</v>
      </c>
      <c r="GB116" s="86">
        <f t="shared" si="234"/>
        <v>1358</v>
      </c>
      <c r="GC116" s="86">
        <f t="shared" si="235"/>
        <v>463</v>
      </c>
    </row>
    <row r="117" spans="1:185" s="13" customFormat="1" ht="24.95" hidden="1" customHeight="1" outlineLevel="1">
      <c r="A117" s="48" t="s">
        <v>414</v>
      </c>
      <c r="B117" s="49" t="s">
        <v>2917</v>
      </c>
      <c r="C117" s="50"/>
      <c r="D117" s="41">
        <f t="shared" si="216"/>
        <v>228</v>
      </c>
      <c r="E117" s="41">
        <f t="shared" si="217"/>
        <v>173</v>
      </c>
      <c r="F117" s="41">
        <f t="shared" si="218"/>
        <v>55</v>
      </c>
      <c r="G117" s="41">
        <f t="shared" si="219"/>
        <v>11</v>
      </c>
      <c r="H117" s="41">
        <f t="shared" si="220"/>
        <v>44</v>
      </c>
      <c r="I117" s="41">
        <f t="shared" si="221"/>
        <v>0</v>
      </c>
      <c r="J117" s="41">
        <f t="shared" si="222"/>
        <v>0</v>
      </c>
      <c r="K117" s="41">
        <f t="shared" si="223"/>
        <v>0</v>
      </c>
      <c r="L117" s="58">
        <f t="shared" si="162"/>
        <v>228</v>
      </c>
      <c r="M117" s="58">
        <f t="shared" si="163"/>
        <v>173</v>
      </c>
      <c r="N117" s="58">
        <f t="shared" si="164"/>
        <v>55</v>
      </c>
      <c r="O117" s="41">
        <f t="shared" si="236"/>
        <v>228</v>
      </c>
      <c r="P117" s="41">
        <f t="shared" si="237"/>
        <v>173</v>
      </c>
      <c r="Q117" s="41">
        <f t="shared" si="238"/>
        <v>55</v>
      </c>
      <c r="R117" s="41">
        <f t="shared" si="239"/>
        <v>11</v>
      </c>
      <c r="S117" s="41">
        <f t="shared" si="240"/>
        <v>44</v>
      </c>
      <c r="T117" s="41">
        <f t="shared" si="241"/>
        <v>0</v>
      </c>
      <c r="U117" s="41">
        <f t="shared" si="242"/>
        <v>0</v>
      </c>
      <c r="V117" s="41">
        <f t="shared" si="243"/>
        <v>0</v>
      </c>
      <c r="W117" s="41">
        <f t="shared" si="203"/>
        <v>228</v>
      </c>
      <c r="X117" s="41">
        <v>173</v>
      </c>
      <c r="Y117" s="41">
        <f t="shared" si="207"/>
        <v>55</v>
      </c>
      <c r="Z117" s="41">
        <v>11</v>
      </c>
      <c r="AA117" s="41">
        <v>44</v>
      </c>
      <c r="AB117" s="41"/>
      <c r="AC117" s="41"/>
      <c r="AD117" s="41"/>
      <c r="AE117" s="41">
        <f t="shared" si="210"/>
        <v>0</v>
      </c>
      <c r="AF117" s="41"/>
      <c r="AG117" s="41">
        <f t="shared" si="211"/>
        <v>0</v>
      </c>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f t="shared" si="224"/>
        <v>228</v>
      </c>
      <c r="BD117" s="41">
        <f t="shared" si="225"/>
        <v>173</v>
      </c>
      <c r="BE117" s="41">
        <f t="shared" si="226"/>
        <v>55</v>
      </c>
      <c r="BF117" s="41">
        <f t="shared" si="227"/>
        <v>11</v>
      </c>
      <c r="BG117" s="41">
        <f t="shared" si="228"/>
        <v>44</v>
      </c>
      <c r="BH117" s="41">
        <f t="shared" si="229"/>
        <v>0</v>
      </c>
      <c r="BI117" s="41">
        <f t="shared" si="230"/>
        <v>0</v>
      </c>
      <c r="BJ117" s="41">
        <f t="shared" si="231"/>
        <v>0</v>
      </c>
      <c r="BK117" s="41"/>
      <c r="BL117" s="41"/>
      <c r="BM117" s="41">
        <f t="shared" si="244"/>
        <v>0</v>
      </c>
      <c r="BN117" s="41"/>
      <c r="BO117" s="41"/>
      <c r="BP117" s="41"/>
      <c r="BQ117" s="41"/>
      <c r="BR117" s="41"/>
      <c r="BS117" s="50"/>
      <c r="BT117" s="67"/>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c r="CY117" s="83"/>
      <c r="CZ117" s="83"/>
      <c r="DA117" s="83"/>
      <c r="DB117" s="83"/>
      <c r="DC117" s="83"/>
      <c r="DD117" s="83"/>
      <c r="FX117" s="85">
        <f t="shared" si="214"/>
        <v>228</v>
      </c>
      <c r="FY117" s="85">
        <f t="shared" si="181"/>
        <v>173</v>
      </c>
      <c r="FZ117" s="85">
        <f t="shared" si="232"/>
        <v>55</v>
      </c>
      <c r="GA117" s="86">
        <f t="shared" si="233"/>
        <v>228</v>
      </c>
      <c r="GB117" s="86">
        <f t="shared" si="234"/>
        <v>173</v>
      </c>
      <c r="GC117" s="86">
        <f t="shared" si="235"/>
        <v>55</v>
      </c>
    </row>
    <row r="118" spans="1:185" s="13" customFormat="1" ht="24.95" hidden="1" customHeight="1" outlineLevel="1">
      <c r="A118" s="48" t="s">
        <v>414</v>
      </c>
      <c r="B118" s="49" t="s">
        <v>2943</v>
      </c>
      <c r="C118" s="50"/>
      <c r="D118" s="41">
        <f t="shared" si="216"/>
        <v>1919</v>
      </c>
      <c r="E118" s="41">
        <f t="shared" si="217"/>
        <v>1425</v>
      </c>
      <c r="F118" s="41">
        <f t="shared" si="218"/>
        <v>494</v>
      </c>
      <c r="G118" s="41">
        <f t="shared" si="219"/>
        <v>115</v>
      </c>
      <c r="H118" s="41">
        <f t="shared" si="220"/>
        <v>379</v>
      </c>
      <c r="I118" s="41">
        <f t="shared" si="221"/>
        <v>0</v>
      </c>
      <c r="J118" s="41">
        <f t="shared" si="222"/>
        <v>0</v>
      </c>
      <c r="K118" s="41">
        <f t="shared" si="223"/>
        <v>0</v>
      </c>
      <c r="L118" s="58">
        <f t="shared" si="162"/>
        <v>0</v>
      </c>
      <c r="M118" s="58">
        <f t="shared" si="163"/>
        <v>0</v>
      </c>
      <c r="N118" s="58">
        <f t="shared" si="164"/>
        <v>0</v>
      </c>
      <c r="O118" s="41">
        <f t="shared" si="236"/>
        <v>0</v>
      </c>
      <c r="P118" s="41">
        <f t="shared" si="237"/>
        <v>0</v>
      </c>
      <c r="Q118" s="41">
        <f t="shared" si="238"/>
        <v>0</v>
      </c>
      <c r="R118" s="41">
        <f t="shared" si="239"/>
        <v>0</v>
      </c>
      <c r="S118" s="41">
        <f t="shared" si="240"/>
        <v>0</v>
      </c>
      <c r="T118" s="41">
        <f t="shared" si="241"/>
        <v>0</v>
      </c>
      <c r="U118" s="41">
        <f t="shared" si="242"/>
        <v>0</v>
      </c>
      <c r="V118" s="41">
        <f t="shared" si="243"/>
        <v>0</v>
      </c>
      <c r="W118" s="41">
        <f t="shared" si="203"/>
        <v>0</v>
      </c>
      <c r="X118" s="41"/>
      <c r="Y118" s="41"/>
      <c r="Z118" s="41"/>
      <c r="AA118" s="41"/>
      <c r="AB118" s="41"/>
      <c r="AC118" s="41"/>
      <c r="AD118" s="41"/>
      <c r="AE118" s="41">
        <f t="shared" si="210"/>
        <v>0</v>
      </c>
      <c r="AF118" s="41"/>
      <c r="AG118" s="41"/>
      <c r="AH118" s="41"/>
      <c r="AI118" s="41"/>
      <c r="AJ118" s="41"/>
      <c r="AK118" s="41"/>
      <c r="AL118" s="41"/>
      <c r="AM118" s="41">
        <f>SUM(AN118:AO118)</f>
        <v>749</v>
      </c>
      <c r="AN118" s="41">
        <v>571</v>
      </c>
      <c r="AO118" s="41">
        <f>SUM(AP118:AS118)</f>
        <v>178</v>
      </c>
      <c r="AP118" s="41">
        <v>35</v>
      </c>
      <c r="AQ118" s="41">
        <v>143</v>
      </c>
      <c r="AR118" s="41"/>
      <c r="AS118" s="41"/>
      <c r="AT118" s="41"/>
      <c r="AU118" s="41">
        <f>SUM(AV118:AW118)</f>
        <v>0</v>
      </c>
      <c r="AV118" s="41"/>
      <c r="AW118" s="41"/>
      <c r="AX118" s="41"/>
      <c r="AY118" s="41"/>
      <c r="AZ118" s="41"/>
      <c r="BA118" s="41"/>
      <c r="BB118" s="41"/>
      <c r="BC118" s="41">
        <f t="shared" si="224"/>
        <v>749</v>
      </c>
      <c r="BD118" s="41">
        <f t="shared" si="225"/>
        <v>571</v>
      </c>
      <c r="BE118" s="41">
        <f t="shared" si="226"/>
        <v>178</v>
      </c>
      <c r="BF118" s="41">
        <f t="shared" si="227"/>
        <v>35</v>
      </c>
      <c r="BG118" s="41">
        <f t="shared" si="228"/>
        <v>143</v>
      </c>
      <c r="BH118" s="41">
        <f t="shared" si="229"/>
        <v>0</v>
      </c>
      <c r="BI118" s="41">
        <f t="shared" si="230"/>
        <v>0</v>
      </c>
      <c r="BJ118" s="41">
        <f t="shared" si="231"/>
        <v>0</v>
      </c>
      <c r="BK118" s="41">
        <f>SUM(BL118:BM118)</f>
        <v>1170</v>
      </c>
      <c r="BL118" s="41">
        <v>854</v>
      </c>
      <c r="BM118" s="41">
        <f t="shared" si="244"/>
        <v>316</v>
      </c>
      <c r="BN118" s="41">
        <v>80</v>
      </c>
      <c r="BO118" s="41">
        <v>236</v>
      </c>
      <c r="BP118" s="41"/>
      <c r="BQ118" s="41"/>
      <c r="BR118" s="41"/>
      <c r="BS118" s="50"/>
      <c r="BT118" s="67"/>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FX118" s="85">
        <f t="shared" si="214"/>
        <v>0</v>
      </c>
      <c r="FY118" s="85">
        <f t="shared" si="181"/>
        <v>0</v>
      </c>
      <c r="FZ118" s="85">
        <f t="shared" si="232"/>
        <v>0</v>
      </c>
      <c r="GA118" s="86">
        <f t="shared" si="233"/>
        <v>1919</v>
      </c>
      <c r="GB118" s="86">
        <f t="shared" si="234"/>
        <v>1425</v>
      </c>
      <c r="GC118" s="86">
        <f t="shared" si="235"/>
        <v>494</v>
      </c>
    </row>
    <row r="119" spans="1:185" s="13" customFormat="1" ht="24.95" customHeight="1" collapsed="1">
      <c r="A119" s="48" t="s">
        <v>222</v>
      </c>
      <c r="B119" s="49" t="s">
        <v>63</v>
      </c>
      <c r="C119" s="50">
        <v>6</v>
      </c>
      <c r="D119" s="41">
        <f t="shared" si="216"/>
        <v>5336</v>
      </c>
      <c r="E119" s="41">
        <f t="shared" si="217"/>
        <v>4052</v>
      </c>
      <c r="F119" s="41">
        <f t="shared" si="218"/>
        <v>1284</v>
      </c>
      <c r="G119" s="41">
        <f t="shared" si="219"/>
        <v>294</v>
      </c>
      <c r="H119" s="41">
        <f t="shared" si="220"/>
        <v>990</v>
      </c>
      <c r="I119" s="41">
        <f t="shared" si="221"/>
        <v>0</v>
      </c>
      <c r="J119" s="41">
        <f t="shared" si="222"/>
        <v>0</v>
      </c>
      <c r="K119" s="41">
        <f t="shared" si="223"/>
        <v>0</v>
      </c>
      <c r="L119" s="58">
        <f t="shared" si="162"/>
        <v>289</v>
      </c>
      <c r="M119" s="58">
        <f t="shared" si="163"/>
        <v>220</v>
      </c>
      <c r="N119" s="58">
        <f t="shared" si="164"/>
        <v>69</v>
      </c>
      <c r="O119" s="41">
        <f t="shared" si="236"/>
        <v>289</v>
      </c>
      <c r="P119" s="41">
        <f t="shared" si="237"/>
        <v>220</v>
      </c>
      <c r="Q119" s="41">
        <f t="shared" si="238"/>
        <v>69</v>
      </c>
      <c r="R119" s="41">
        <f t="shared" si="239"/>
        <v>14</v>
      </c>
      <c r="S119" s="41">
        <f t="shared" si="240"/>
        <v>55</v>
      </c>
      <c r="T119" s="41">
        <f t="shared" si="241"/>
        <v>0</v>
      </c>
      <c r="U119" s="41">
        <f t="shared" si="242"/>
        <v>0</v>
      </c>
      <c r="V119" s="41">
        <f t="shared" si="243"/>
        <v>0</v>
      </c>
      <c r="W119" s="41">
        <f t="shared" si="203"/>
        <v>289</v>
      </c>
      <c r="X119" s="41">
        <f>SUM(X120:X122)</f>
        <v>220</v>
      </c>
      <c r="Y119" s="41">
        <f t="shared" ref="Y119:Y128" si="245">SUM(Z119:AC119)</f>
        <v>69</v>
      </c>
      <c r="Z119" s="41">
        <f>SUM(Z120:Z122)</f>
        <v>14</v>
      </c>
      <c r="AA119" s="41">
        <f>SUM(AA120:AA122)</f>
        <v>55</v>
      </c>
      <c r="AB119" s="41">
        <f>SUM(AB120:AB122)</f>
        <v>0</v>
      </c>
      <c r="AC119" s="41"/>
      <c r="AD119" s="41"/>
      <c r="AE119" s="41">
        <f t="shared" si="210"/>
        <v>0</v>
      </c>
      <c r="AF119" s="41"/>
      <c r="AG119" s="41">
        <f t="shared" ref="AG119:AG128" si="246">SUM(AH119:AK119)</f>
        <v>0</v>
      </c>
      <c r="AH119" s="41"/>
      <c r="AI119" s="41"/>
      <c r="AJ119" s="41">
        <f>SUM(AJ120:AJ122)</f>
        <v>0</v>
      </c>
      <c r="AK119" s="41"/>
      <c r="AL119" s="41"/>
      <c r="AM119" s="41">
        <f>SUM(AN119:AO119)</f>
        <v>1459</v>
      </c>
      <c r="AN119" s="41">
        <f>SUM(AN120:AN122)</f>
        <v>1110</v>
      </c>
      <c r="AO119" s="41">
        <f>SUM(AP119:AS119)</f>
        <v>349</v>
      </c>
      <c r="AP119" s="41">
        <f>SUM(AP120:AP122)</f>
        <v>69</v>
      </c>
      <c r="AQ119" s="41">
        <f>SUM(AQ120:AQ122)</f>
        <v>280</v>
      </c>
      <c r="AR119" s="41">
        <f>SUM(AR120:AR122)</f>
        <v>0</v>
      </c>
      <c r="AS119" s="41"/>
      <c r="AT119" s="41"/>
      <c r="AU119" s="41">
        <v>1313</v>
      </c>
      <c r="AV119" s="41">
        <v>1066</v>
      </c>
      <c r="AW119" s="41">
        <v>247</v>
      </c>
      <c r="AX119" s="41">
        <v>53</v>
      </c>
      <c r="AY119" s="41">
        <v>194</v>
      </c>
      <c r="AZ119" s="41">
        <f>SUM(AZ120:AZ122)</f>
        <v>0</v>
      </c>
      <c r="BA119" s="41"/>
      <c r="BB119" s="41"/>
      <c r="BC119" s="41">
        <f t="shared" si="224"/>
        <v>3061</v>
      </c>
      <c r="BD119" s="41">
        <f t="shared" si="225"/>
        <v>2396</v>
      </c>
      <c r="BE119" s="41">
        <f t="shared" si="226"/>
        <v>665</v>
      </c>
      <c r="BF119" s="41">
        <f t="shared" si="227"/>
        <v>136</v>
      </c>
      <c r="BG119" s="41">
        <f t="shared" si="228"/>
        <v>529</v>
      </c>
      <c r="BH119" s="41">
        <f t="shared" si="229"/>
        <v>0</v>
      </c>
      <c r="BI119" s="41">
        <f t="shared" si="230"/>
        <v>0</v>
      </c>
      <c r="BJ119" s="41">
        <f t="shared" si="231"/>
        <v>0</v>
      </c>
      <c r="BK119" s="41">
        <f>SUM(BL119:BM119)</f>
        <v>2275</v>
      </c>
      <c r="BL119" s="41">
        <f>SUM(BL120:BL122)</f>
        <v>1656</v>
      </c>
      <c r="BM119" s="41">
        <f>SUM(BM120:BM122)</f>
        <v>619</v>
      </c>
      <c r="BN119" s="41">
        <f>SUM(BN120:BN122)</f>
        <v>158</v>
      </c>
      <c r="BO119" s="41">
        <f>SUM(BO120:BO122)</f>
        <v>461</v>
      </c>
      <c r="BP119" s="41">
        <f>SUM(BP120:BP122)</f>
        <v>0</v>
      </c>
      <c r="BQ119" s="41"/>
      <c r="BR119" s="41"/>
      <c r="BS119" s="50"/>
      <c r="BT119" s="67"/>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c r="CY119" s="83"/>
      <c r="CZ119" s="83"/>
      <c r="DA119" s="83"/>
      <c r="DB119" s="83"/>
      <c r="DC119" s="83"/>
      <c r="DD119" s="83"/>
      <c r="FX119" s="85">
        <f t="shared" si="214"/>
        <v>289</v>
      </c>
      <c r="FY119" s="85">
        <f t="shared" si="181"/>
        <v>220</v>
      </c>
      <c r="FZ119" s="85">
        <f t="shared" si="232"/>
        <v>69</v>
      </c>
      <c r="GA119" s="86">
        <f t="shared" si="233"/>
        <v>5336</v>
      </c>
      <c r="GB119" s="86">
        <f t="shared" si="234"/>
        <v>4052</v>
      </c>
      <c r="GC119" s="86">
        <f t="shared" si="235"/>
        <v>1284</v>
      </c>
    </row>
    <row r="120" spans="1:185" s="13" customFormat="1" ht="24.95" hidden="1" customHeight="1" outlineLevel="1">
      <c r="A120" s="48" t="s">
        <v>414</v>
      </c>
      <c r="B120" s="49" t="s">
        <v>2944</v>
      </c>
      <c r="C120" s="50"/>
      <c r="D120" s="41">
        <f t="shared" si="216"/>
        <v>917</v>
      </c>
      <c r="E120" s="41">
        <f t="shared" si="217"/>
        <v>681</v>
      </c>
      <c r="F120" s="41">
        <f t="shared" si="218"/>
        <v>236</v>
      </c>
      <c r="G120" s="41">
        <f t="shared" si="219"/>
        <v>55</v>
      </c>
      <c r="H120" s="41">
        <f t="shared" si="220"/>
        <v>181</v>
      </c>
      <c r="I120" s="41">
        <f t="shared" si="221"/>
        <v>0</v>
      </c>
      <c r="J120" s="41">
        <f t="shared" si="222"/>
        <v>0</v>
      </c>
      <c r="K120" s="41">
        <f t="shared" si="223"/>
        <v>0</v>
      </c>
      <c r="L120" s="58">
        <f t="shared" si="162"/>
        <v>289</v>
      </c>
      <c r="M120" s="58">
        <f t="shared" si="163"/>
        <v>220</v>
      </c>
      <c r="N120" s="58">
        <f t="shared" si="164"/>
        <v>69</v>
      </c>
      <c r="O120" s="41">
        <f t="shared" si="236"/>
        <v>289</v>
      </c>
      <c r="P120" s="41">
        <f t="shared" si="237"/>
        <v>220</v>
      </c>
      <c r="Q120" s="41">
        <f t="shared" si="238"/>
        <v>69</v>
      </c>
      <c r="R120" s="41">
        <f t="shared" si="239"/>
        <v>14</v>
      </c>
      <c r="S120" s="41">
        <f t="shared" si="240"/>
        <v>55</v>
      </c>
      <c r="T120" s="41">
        <f t="shared" si="241"/>
        <v>0</v>
      </c>
      <c r="U120" s="41">
        <f t="shared" si="242"/>
        <v>0</v>
      </c>
      <c r="V120" s="41">
        <f t="shared" si="243"/>
        <v>0</v>
      </c>
      <c r="W120" s="41">
        <f t="shared" si="203"/>
        <v>289</v>
      </c>
      <c r="X120" s="41">
        <v>220</v>
      </c>
      <c r="Y120" s="41">
        <f t="shared" si="245"/>
        <v>69</v>
      </c>
      <c r="Z120" s="41">
        <v>14</v>
      </c>
      <c r="AA120" s="41">
        <v>55</v>
      </c>
      <c r="AB120" s="41"/>
      <c r="AC120" s="41"/>
      <c r="AD120" s="41"/>
      <c r="AE120" s="41">
        <f t="shared" si="210"/>
        <v>0</v>
      </c>
      <c r="AF120" s="41"/>
      <c r="AG120" s="41">
        <f t="shared" si="246"/>
        <v>0</v>
      </c>
      <c r="AH120" s="41"/>
      <c r="AI120" s="41"/>
      <c r="AJ120" s="41"/>
      <c r="AK120" s="41"/>
      <c r="AL120" s="41"/>
      <c r="AM120" s="41">
        <f>SUM(AN120:AO120)</f>
        <v>246</v>
      </c>
      <c r="AN120" s="41">
        <v>185</v>
      </c>
      <c r="AO120" s="41">
        <f>SUM(AP120:AS120)</f>
        <v>61</v>
      </c>
      <c r="AP120" s="41">
        <v>13</v>
      </c>
      <c r="AQ120" s="41">
        <v>48</v>
      </c>
      <c r="AR120" s="41"/>
      <c r="AS120" s="41"/>
      <c r="AT120" s="41"/>
      <c r="AU120" s="41">
        <f>SUM(AV120:AW120)</f>
        <v>0</v>
      </c>
      <c r="AV120" s="41"/>
      <c r="AW120" s="41"/>
      <c r="AX120" s="41"/>
      <c r="AY120" s="41"/>
      <c r="AZ120" s="41"/>
      <c r="BA120" s="41"/>
      <c r="BB120" s="41"/>
      <c r="BC120" s="41">
        <f t="shared" si="224"/>
        <v>535</v>
      </c>
      <c r="BD120" s="41">
        <f t="shared" si="225"/>
        <v>405</v>
      </c>
      <c r="BE120" s="41">
        <f t="shared" si="226"/>
        <v>130</v>
      </c>
      <c r="BF120" s="41">
        <f t="shared" si="227"/>
        <v>27</v>
      </c>
      <c r="BG120" s="41">
        <f t="shared" si="228"/>
        <v>103</v>
      </c>
      <c r="BH120" s="41">
        <f t="shared" si="229"/>
        <v>0</v>
      </c>
      <c r="BI120" s="41">
        <f t="shared" si="230"/>
        <v>0</v>
      </c>
      <c r="BJ120" s="41">
        <f t="shared" si="231"/>
        <v>0</v>
      </c>
      <c r="BK120" s="41">
        <f>SUM(BL120:BM120)</f>
        <v>382</v>
      </c>
      <c r="BL120" s="41">
        <v>276</v>
      </c>
      <c r="BM120" s="41">
        <f t="shared" ref="BM120:BM130" si="247">SUM(BN120:BR120)</f>
        <v>106</v>
      </c>
      <c r="BN120" s="41">
        <v>28</v>
      </c>
      <c r="BO120" s="41">
        <v>78</v>
      </c>
      <c r="BP120" s="41"/>
      <c r="BQ120" s="41"/>
      <c r="BR120" s="41"/>
      <c r="BS120" s="50"/>
      <c r="BT120" s="67"/>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c r="CY120" s="83"/>
      <c r="CZ120" s="83"/>
      <c r="DA120" s="83"/>
      <c r="DB120" s="83"/>
      <c r="DC120" s="83"/>
      <c r="DD120" s="83"/>
      <c r="FX120" s="85">
        <f t="shared" si="214"/>
        <v>289</v>
      </c>
      <c r="FY120" s="85">
        <f t="shared" si="181"/>
        <v>220</v>
      </c>
      <c r="FZ120" s="85">
        <f t="shared" si="232"/>
        <v>69</v>
      </c>
      <c r="GA120" s="86">
        <f t="shared" si="233"/>
        <v>917</v>
      </c>
      <c r="GB120" s="86">
        <f t="shared" si="234"/>
        <v>681</v>
      </c>
      <c r="GC120" s="86">
        <f t="shared" si="235"/>
        <v>236</v>
      </c>
    </row>
    <row r="121" spans="1:185" s="13" customFormat="1" ht="24.95" hidden="1" customHeight="1" outlineLevel="1">
      <c r="A121" s="48" t="s">
        <v>414</v>
      </c>
      <c r="B121" s="49" t="s">
        <v>2945</v>
      </c>
      <c r="C121" s="50"/>
      <c r="D121" s="41">
        <f t="shared" si="216"/>
        <v>1242</v>
      </c>
      <c r="E121" s="41">
        <f t="shared" si="217"/>
        <v>922</v>
      </c>
      <c r="F121" s="41">
        <f t="shared" si="218"/>
        <v>320</v>
      </c>
      <c r="G121" s="41">
        <f t="shared" si="219"/>
        <v>74</v>
      </c>
      <c r="H121" s="41">
        <f t="shared" si="220"/>
        <v>246</v>
      </c>
      <c r="I121" s="41">
        <f t="shared" si="221"/>
        <v>0</v>
      </c>
      <c r="J121" s="41">
        <f t="shared" si="222"/>
        <v>0</v>
      </c>
      <c r="K121" s="41">
        <f t="shared" si="223"/>
        <v>0</v>
      </c>
      <c r="L121" s="58">
        <f t="shared" si="162"/>
        <v>0</v>
      </c>
      <c r="M121" s="58">
        <f t="shared" si="163"/>
        <v>0</v>
      </c>
      <c r="N121" s="58">
        <f t="shared" si="164"/>
        <v>0</v>
      </c>
      <c r="O121" s="41">
        <f t="shared" si="236"/>
        <v>0</v>
      </c>
      <c r="P121" s="41">
        <f t="shared" si="237"/>
        <v>0</v>
      </c>
      <c r="Q121" s="41">
        <f t="shared" si="238"/>
        <v>0</v>
      </c>
      <c r="R121" s="41">
        <f t="shared" si="239"/>
        <v>0</v>
      </c>
      <c r="S121" s="41">
        <f t="shared" si="240"/>
        <v>0</v>
      </c>
      <c r="T121" s="41">
        <f t="shared" si="241"/>
        <v>0</v>
      </c>
      <c r="U121" s="41">
        <f t="shared" si="242"/>
        <v>0</v>
      </c>
      <c r="V121" s="41">
        <f t="shared" si="243"/>
        <v>0</v>
      </c>
      <c r="W121" s="41">
        <f t="shared" si="203"/>
        <v>0</v>
      </c>
      <c r="X121" s="41"/>
      <c r="Y121" s="41">
        <f t="shared" si="245"/>
        <v>0</v>
      </c>
      <c r="Z121" s="41"/>
      <c r="AA121" s="41"/>
      <c r="AB121" s="41"/>
      <c r="AC121" s="41"/>
      <c r="AD121" s="41"/>
      <c r="AE121" s="41">
        <f t="shared" si="210"/>
        <v>0</v>
      </c>
      <c r="AF121" s="41"/>
      <c r="AG121" s="41">
        <f t="shared" si="246"/>
        <v>0</v>
      </c>
      <c r="AH121" s="41"/>
      <c r="AI121" s="41"/>
      <c r="AJ121" s="41"/>
      <c r="AK121" s="41"/>
      <c r="AL121" s="41"/>
      <c r="AM121" s="41">
        <f>SUM(AN121:AO121)</f>
        <v>485</v>
      </c>
      <c r="AN121" s="41">
        <v>370</v>
      </c>
      <c r="AO121" s="41">
        <f>SUM(AP121:AS121)</f>
        <v>115</v>
      </c>
      <c r="AP121" s="41">
        <v>22</v>
      </c>
      <c r="AQ121" s="41">
        <v>93</v>
      </c>
      <c r="AR121" s="41"/>
      <c r="AS121" s="41"/>
      <c r="AT121" s="41"/>
      <c r="AU121" s="41">
        <f>SUM(AV121:AW121)</f>
        <v>0</v>
      </c>
      <c r="AV121" s="41"/>
      <c r="AW121" s="41"/>
      <c r="AX121" s="41"/>
      <c r="AY121" s="41"/>
      <c r="AZ121" s="41"/>
      <c r="BA121" s="41"/>
      <c r="BB121" s="41"/>
      <c r="BC121" s="41">
        <f t="shared" si="224"/>
        <v>485</v>
      </c>
      <c r="BD121" s="41">
        <f t="shared" si="225"/>
        <v>370</v>
      </c>
      <c r="BE121" s="41">
        <f t="shared" si="226"/>
        <v>115</v>
      </c>
      <c r="BF121" s="41">
        <f t="shared" si="227"/>
        <v>22</v>
      </c>
      <c r="BG121" s="41">
        <f t="shared" si="228"/>
        <v>93</v>
      </c>
      <c r="BH121" s="41">
        <f t="shared" si="229"/>
        <v>0</v>
      </c>
      <c r="BI121" s="41">
        <f t="shared" si="230"/>
        <v>0</v>
      </c>
      <c r="BJ121" s="41">
        <f t="shared" si="231"/>
        <v>0</v>
      </c>
      <c r="BK121" s="41">
        <f>SUM(BL121:BM121)</f>
        <v>757</v>
      </c>
      <c r="BL121" s="41">
        <v>552</v>
      </c>
      <c r="BM121" s="41">
        <f t="shared" si="247"/>
        <v>205</v>
      </c>
      <c r="BN121" s="41">
        <v>52</v>
      </c>
      <c r="BO121" s="41">
        <v>153</v>
      </c>
      <c r="BP121" s="41"/>
      <c r="BQ121" s="41"/>
      <c r="BR121" s="41"/>
      <c r="BS121" s="50"/>
      <c r="BT121" s="67"/>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c r="CY121" s="83"/>
      <c r="CZ121" s="83"/>
      <c r="DA121" s="83"/>
      <c r="DB121" s="83"/>
      <c r="DC121" s="83"/>
      <c r="DD121" s="83"/>
      <c r="FX121" s="85">
        <f t="shared" si="214"/>
        <v>0</v>
      </c>
      <c r="FY121" s="85">
        <f t="shared" si="181"/>
        <v>0</v>
      </c>
      <c r="FZ121" s="85">
        <f t="shared" si="232"/>
        <v>0</v>
      </c>
      <c r="GA121" s="86">
        <f t="shared" si="233"/>
        <v>1242</v>
      </c>
      <c r="GB121" s="86">
        <f t="shared" si="234"/>
        <v>922</v>
      </c>
      <c r="GC121" s="86">
        <f t="shared" si="235"/>
        <v>320</v>
      </c>
    </row>
    <row r="122" spans="1:185" s="13" customFormat="1" ht="24.95" hidden="1" customHeight="1" outlineLevel="1">
      <c r="A122" s="48" t="s">
        <v>414</v>
      </c>
      <c r="B122" s="49" t="s">
        <v>2946</v>
      </c>
      <c r="C122" s="50"/>
      <c r="D122" s="41">
        <f t="shared" si="216"/>
        <v>1864</v>
      </c>
      <c r="E122" s="41">
        <f t="shared" si="217"/>
        <v>1383</v>
      </c>
      <c r="F122" s="41">
        <f t="shared" si="218"/>
        <v>481</v>
      </c>
      <c r="G122" s="41">
        <f t="shared" si="219"/>
        <v>112</v>
      </c>
      <c r="H122" s="41">
        <f t="shared" si="220"/>
        <v>369</v>
      </c>
      <c r="I122" s="41">
        <f t="shared" si="221"/>
        <v>0</v>
      </c>
      <c r="J122" s="41">
        <f t="shared" si="222"/>
        <v>0</v>
      </c>
      <c r="K122" s="41">
        <f t="shared" si="223"/>
        <v>0</v>
      </c>
      <c r="L122" s="58">
        <f t="shared" si="162"/>
        <v>0</v>
      </c>
      <c r="M122" s="58">
        <f t="shared" si="163"/>
        <v>0</v>
      </c>
      <c r="N122" s="58">
        <f t="shared" si="164"/>
        <v>0</v>
      </c>
      <c r="O122" s="41">
        <f t="shared" si="236"/>
        <v>0</v>
      </c>
      <c r="P122" s="41">
        <f t="shared" si="237"/>
        <v>0</v>
      </c>
      <c r="Q122" s="41">
        <f t="shared" si="238"/>
        <v>0</v>
      </c>
      <c r="R122" s="41">
        <f t="shared" si="239"/>
        <v>0</v>
      </c>
      <c r="S122" s="41">
        <f t="shared" si="240"/>
        <v>0</v>
      </c>
      <c r="T122" s="41">
        <f t="shared" si="241"/>
        <v>0</v>
      </c>
      <c r="U122" s="41">
        <f t="shared" si="242"/>
        <v>0</v>
      </c>
      <c r="V122" s="41">
        <f t="shared" si="243"/>
        <v>0</v>
      </c>
      <c r="W122" s="41">
        <f t="shared" si="203"/>
        <v>0</v>
      </c>
      <c r="X122" s="41"/>
      <c r="Y122" s="41">
        <f t="shared" si="245"/>
        <v>0</v>
      </c>
      <c r="Z122" s="41"/>
      <c r="AA122" s="41"/>
      <c r="AB122" s="41"/>
      <c r="AC122" s="41"/>
      <c r="AD122" s="41"/>
      <c r="AE122" s="41">
        <f t="shared" si="210"/>
        <v>0</v>
      </c>
      <c r="AF122" s="41"/>
      <c r="AG122" s="41">
        <f t="shared" si="246"/>
        <v>0</v>
      </c>
      <c r="AH122" s="41"/>
      <c r="AI122" s="41"/>
      <c r="AJ122" s="41"/>
      <c r="AK122" s="41"/>
      <c r="AL122" s="41"/>
      <c r="AM122" s="41">
        <f>SUM(AN122:AO122)</f>
        <v>728</v>
      </c>
      <c r="AN122" s="41">
        <v>555</v>
      </c>
      <c r="AO122" s="41">
        <f>SUM(AP122:AS122)</f>
        <v>173</v>
      </c>
      <c r="AP122" s="41">
        <v>34</v>
      </c>
      <c r="AQ122" s="41">
        <v>139</v>
      </c>
      <c r="AR122" s="41"/>
      <c r="AS122" s="41"/>
      <c r="AT122" s="41"/>
      <c r="AU122" s="41">
        <f>SUM(AV122:AW122)</f>
        <v>0</v>
      </c>
      <c r="AV122" s="41"/>
      <c r="AW122" s="41"/>
      <c r="AX122" s="41"/>
      <c r="AY122" s="41"/>
      <c r="AZ122" s="41"/>
      <c r="BA122" s="41"/>
      <c r="BB122" s="41"/>
      <c r="BC122" s="41">
        <f t="shared" si="224"/>
        <v>728</v>
      </c>
      <c r="BD122" s="41">
        <f t="shared" si="225"/>
        <v>555</v>
      </c>
      <c r="BE122" s="41">
        <f t="shared" si="226"/>
        <v>173</v>
      </c>
      <c r="BF122" s="41">
        <f t="shared" si="227"/>
        <v>34</v>
      </c>
      <c r="BG122" s="41">
        <f t="shared" si="228"/>
        <v>139</v>
      </c>
      <c r="BH122" s="41">
        <f t="shared" si="229"/>
        <v>0</v>
      </c>
      <c r="BI122" s="41">
        <f t="shared" si="230"/>
        <v>0</v>
      </c>
      <c r="BJ122" s="41">
        <f t="shared" si="231"/>
        <v>0</v>
      </c>
      <c r="BK122" s="41">
        <f>SUM(BL122:BM122)</f>
        <v>1136</v>
      </c>
      <c r="BL122" s="41">
        <v>828</v>
      </c>
      <c r="BM122" s="41">
        <f t="shared" si="247"/>
        <v>308</v>
      </c>
      <c r="BN122" s="41">
        <v>78</v>
      </c>
      <c r="BO122" s="41">
        <v>230</v>
      </c>
      <c r="BP122" s="41"/>
      <c r="BQ122" s="41"/>
      <c r="BR122" s="41"/>
      <c r="BS122" s="50"/>
      <c r="BT122" s="67"/>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c r="CY122" s="83"/>
      <c r="CZ122" s="83"/>
      <c r="DA122" s="83"/>
      <c r="DB122" s="83"/>
      <c r="DC122" s="83"/>
      <c r="DD122" s="83"/>
      <c r="FX122" s="85">
        <f t="shared" si="214"/>
        <v>0</v>
      </c>
      <c r="FY122" s="85">
        <f t="shared" si="181"/>
        <v>0</v>
      </c>
      <c r="FZ122" s="85">
        <f t="shared" si="232"/>
        <v>0</v>
      </c>
      <c r="GA122" s="86">
        <f t="shared" si="233"/>
        <v>1864</v>
      </c>
      <c r="GB122" s="86">
        <f t="shared" si="234"/>
        <v>1383</v>
      </c>
      <c r="GC122" s="86">
        <f t="shared" si="235"/>
        <v>481</v>
      </c>
    </row>
    <row r="123" spans="1:185" s="13" customFormat="1" ht="24.95" customHeight="1" collapsed="1">
      <c r="A123" s="48" t="s">
        <v>222</v>
      </c>
      <c r="B123" s="49" t="s">
        <v>52</v>
      </c>
      <c r="C123" s="50">
        <v>13</v>
      </c>
      <c r="D123" s="41">
        <f t="shared" si="216"/>
        <v>14582</v>
      </c>
      <c r="E123" s="41">
        <f t="shared" si="217"/>
        <v>11084</v>
      </c>
      <c r="F123" s="41">
        <f t="shared" si="218"/>
        <v>3498</v>
      </c>
      <c r="G123" s="41">
        <f t="shared" si="219"/>
        <v>779</v>
      </c>
      <c r="H123" s="41">
        <f t="shared" si="220"/>
        <v>2719</v>
      </c>
      <c r="I123" s="41">
        <f t="shared" si="221"/>
        <v>0</v>
      </c>
      <c r="J123" s="41">
        <f t="shared" si="222"/>
        <v>0</v>
      </c>
      <c r="K123" s="41">
        <f t="shared" si="223"/>
        <v>0</v>
      </c>
      <c r="L123" s="58">
        <f t="shared" si="162"/>
        <v>3653</v>
      </c>
      <c r="M123" s="58">
        <f t="shared" si="163"/>
        <v>2782</v>
      </c>
      <c r="N123" s="58">
        <f t="shared" si="164"/>
        <v>871</v>
      </c>
      <c r="O123" s="41">
        <f t="shared" si="236"/>
        <v>3653</v>
      </c>
      <c r="P123" s="41">
        <f t="shared" si="237"/>
        <v>2782</v>
      </c>
      <c r="Q123" s="41">
        <f t="shared" si="238"/>
        <v>871</v>
      </c>
      <c r="R123" s="41">
        <f t="shared" si="239"/>
        <v>176</v>
      </c>
      <c r="S123" s="41">
        <f t="shared" si="240"/>
        <v>695</v>
      </c>
      <c r="T123" s="41">
        <f t="shared" si="241"/>
        <v>0</v>
      </c>
      <c r="U123" s="41">
        <f t="shared" si="242"/>
        <v>0</v>
      </c>
      <c r="V123" s="41">
        <f t="shared" si="243"/>
        <v>0</v>
      </c>
      <c r="W123" s="41">
        <f t="shared" si="203"/>
        <v>3653</v>
      </c>
      <c r="X123" s="41">
        <f>SUM(X124:X128)</f>
        <v>2782</v>
      </c>
      <c r="Y123" s="41">
        <f t="shared" si="245"/>
        <v>871</v>
      </c>
      <c r="Z123" s="41">
        <f>SUM(Z124:Z128)</f>
        <v>176</v>
      </c>
      <c r="AA123" s="41">
        <f>SUM(AA124:AA128)</f>
        <v>695</v>
      </c>
      <c r="AB123" s="41">
        <f>SUM(AB124:AB128)</f>
        <v>0</v>
      </c>
      <c r="AC123" s="41">
        <f>SUM(AC124:AC128)</f>
        <v>0</v>
      </c>
      <c r="AD123" s="41">
        <f>SUM(AD124:AD128)</f>
        <v>0</v>
      </c>
      <c r="AE123" s="41">
        <f t="shared" si="210"/>
        <v>0</v>
      </c>
      <c r="AF123" s="41"/>
      <c r="AG123" s="41">
        <f t="shared" si="246"/>
        <v>0</v>
      </c>
      <c r="AH123" s="41"/>
      <c r="AI123" s="41"/>
      <c r="AJ123" s="41">
        <f t="shared" ref="AJ123:AT123" si="248">SUM(AJ124:AJ128)</f>
        <v>0</v>
      </c>
      <c r="AK123" s="41">
        <f t="shared" si="248"/>
        <v>0</v>
      </c>
      <c r="AL123" s="41">
        <f t="shared" si="248"/>
        <v>0</v>
      </c>
      <c r="AM123" s="41">
        <f t="shared" si="248"/>
        <v>3156</v>
      </c>
      <c r="AN123" s="41">
        <f t="shared" si="248"/>
        <v>2405</v>
      </c>
      <c r="AO123" s="41">
        <f t="shared" si="248"/>
        <v>751</v>
      </c>
      <c r="AP123" s="41">
        <f t="shared" si="248"/>
        <v>147</v>
      </c>
      <c r="AQ123" s="41">
        <f t="shared" si="248"/>
        <v>604</v>
      </c>
      <c r="AR123" s="41">
        <f t="shared" si="248"/>
        <v>0</v>
      </c>
      <c r="AS123" s="41">
        <f t="shared" si="248"/>
        <v>0</v>
      </c>
      <c r="AT123" s="41">
        <f t="shared" si="248"/>
        <v>0</v>
      </c>
      <c r="AU123" s="41">
        <v>2846</v>
      </c>
      <c r="AV123" s="41">
        <v>2309</v>
      </c>
      <c r="AW123" s="41">
        <v>537</v>
      </c>
      <c r="AX123" s="41">
        <v>116</v>
      </c>
      <c r="AY123" s="41">
        <v>421</v>
      </c>
      <c r="AZ123" s="41">
        <f>SUM(AZ124:AZ128)</f>
        <v>0</v>
      </c>
      <c r="BA123" s="41">
        <f>SUM(BA124:BA128)</f>
        <v>0</v>
      </c>
      <c r="BB123" s="41">
        <f>SUM(BB124:BB128)</f>
        <v>0</v>
      </c>
      <c r="BC123" s="41">
        <f t="shared" si="224"/>
        <v>9655</v>
      </c>
      <c r="BD123" s="41">
        <f t="shared" si="225"/>
        <v>7496</v>
      </c>
      <c r="BE123" s="41">
        <f t="shared" si="226"/>
        <v>2159</v>
      </c>
      <c r="BF123" s="41">
        <f t="shared" si="227"/>
        <v>439</v>
      </c>
      <c r="BG123" s="41">
        <f t="shared" si="228"/>
        <v>1720</v>
      </c>
      <c r="BH123" s="41">
        <f t="shared" si="229"/>
        <v>0</v>
      </c>
      <c r="BI123" s="41">
        <f t="shared" si="230"/>
        <v>0</v>
      </c>
      <c r="BJ123" s="41">
        <f t="shared" si="231"/>
        <v>0</v>
      </c>
      <c r="BK123" s="41">
        <f>SUM(BK124:BK128)</f>
        <v>4927</v>
      </c>
      <c r="BL123" s="41">
        <f>SUM(BL124:BL128)</f>
        <v>3588</v>
      </c>
      <c r="BM123" s="41">
        <f t="shared" si="247"/>
        <v>1339</v>
      </c>
      <c r="BN123" s="41">
        <f>SUM(BN124:BN128)</f>
        <v>340</v>
      </c>
      <c r="BO123" s="41">
        <f>SUM(BO124:BO128)</f>
        <v>999</v>
      </c>
      <c r="BP123" s="41">
        <f>SUM(BP124:BP128)</f>
        <v>0</v>
      </c>
      <c r="BQ123" s="41">
        <f>SUM(BQ124:BQ128)</f>
        <v>0</v>
      </c>
      <c r="BR123" s="41">
        <f>SUM(BR124:BR128)</f>
        <v>0</v>
      </c>
      <c r="BS123" s="50"/>
      <c r="BT123" s="67"/>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c r="CY123" s="83"/>
      <c r="CZ123" s="83"/>
      <c r="DA123" s="83"/>
      <c r="DB123" s="83"/>
      <c r="DC123" s="83"/>
      <c r="DD123" s="83"/>
      <c r="FX123" s="85">
        <f t="shared" si="214"/>
        <v>3653</v>
      </c>
      <c r="FY123" s="85">
        <f t="shared" si="181"/>
        <v>2782</v>
      </c>
      <c r="FZ123" s="85">
        <f t="shared" si="232"/>
        <v>871</v>
      </c>
      <c r="GA123" s="86">
        <f t="shared" si="233"/>
        <v>14582</v>
      </c>
      <c r="GB123" s="86">
        <f t="shared" si="234"/>
        <v>11084</v>
      </c>
      <c r="GC123" s="86">
        <f t="shared" si="235"/>
        <v>3498</v>
      </c>
    </row>
    <row r="124" spans="1:185" s="13" customFormat="1" ht="24.95" hidden="1" customHeight="1" outlineLevel="1">
      <c r="A124" s="48" t="s">
        <v>414</v>
      </c>
      <c r="B124" s="49" t="s">
        <v>2947</v>
      </c>
      <c r="C124" s="50"/>
      <c r="D124" s="41">
        <f t="shared" si="216"/>
        <v>268</v>
      </c>
      <c r="E124" s="41">
        <f t="shared" si="217"/>
        <v>204</v>
      </c>
      <c r="F124" s="41">
        <f t="shared" si="218"/>
        <v>64</v>
      </c>
      <c r="G124" s="41">
        <f t="shared" si="219"/>
        <v>13</v>
      </c>
      <c r="H124" s="41">
        <f t="shared" si="220"/>
        <v>51</v>
      </c>
      <c r="I124" s="41">
        <f t="shared" si="221"/>
        <v>0</v>
      </c>
      <c r="J124" s="41">
        <f t="shared" si="222"/>
        <v>0</v>
      </c>
      <c r="K124" s="41">
        <f t="shared" si="223"/>
        <v>0</v>
      </c>
      <c r="L124" s="58">
        <f t="shared" si="162"/>
        <v>268</v>
      </c>
      <c r="M124" s="58">
        <f t="shared" si="163"/>
        <v>204</v>
      </c>
      <c r="N124" s="58">
        <f t="shared" si="164"/>
        <v>64</v>
      </c>
      <c r="O124" s="41">
        <f t="shared" si="236"/>
        <v>268</v>
      </c>
      <c r="P124" s="41">
        <f t="shared" si="237"/>
        <v>204</v>
      </c>
      <c r="Q124" s="41">
        <f t="shared" si="238"/>
        <v>64</v>
      </c>
      <c r="R124" s="41">
        <f t="shared" si="239"/>
        <v>13</v>
      </c>
      <c r="S124" s="41">
        <f t="shared" si="240"/>
        <v>51</v>
      </c>
      <c r="T124" s="41">
        <f t="shared" si="241"/>
        <v>0</v>
      </c>
      <c r="U124" s="41">
        <f t="shared" si="242"/>
        <v>0</v>
      </c>
      <c r="V124" s="41">
        <f t="shared" si="243"/>
        <v>0</v>
      </c>
      <c r="W124" s="41">
        <f t="shared" si="203"/>
        <v>268</v>
      </c>
      <c r="X124" s="41">
        <v>204</v>
      </c>
      <c r="Y124" s="41">
        <f t="shared" si="245"/>
        <v>64</v>
      </c>
      <c r="Z124" s="41">
        <v>13</v>
      </c>
      <c r="AA124" s="41">
        <v>51</v>
      </c>
      <c r="AB124" s="41"/>
      <c r="AC124" s="41"/>
      <c r="AD124" s="41"/>
      <c r="AE124" s="41">
        <f t="shared" si="210"/>
        <v>0</v>
      </c>
      <c r="AF124" s="41"/>
      <c r="AG124" s="41">
        <f t="shared" si="246"/>
        <v>0</v>
      </c>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f t="shared" si="224"/>
        <v>268</v>
      </c>
      <c r="BD124" s="41">
        <f t="shared" si="225"/>
        <v>204</v>
      </c>
      <c r="BE124" s="41">
        <f t="shared" si="226"/>
        <v>64</v>
      </c>
      <c r="BF124" s="41">
        <f t="shared" si="227"/>
        <v>13</v>
      </c>
      <c r="BG124" s="41">
        <f t="shared" si="228"/>
        <v>51</v>
      </c>
      <c r="BH124" s="41">
        <f t="shared" si="229"/>
        <v>0</v>
      </c>
      <c r="BI124" s="41">
        <f t="shared" si="230"/>
        <v>0</v>
      </c>
      <c r="BJ124" s="41">
        <f t="shared" si="231"/>
        <v>0</v>
      </c>
      <c r="BK124" s="41"/>
      <c r="BL124" s="41"/>
      <c r="BM124" s="41">
        <f t="shared" si="247"/>
        <v>0</v>
      </c>
      <c r="BN124" s="41"/>
      <c r="BO124" s="41"/>
      <c r="BP124" s="41"/>
      <c r="BQ124" s="41"/>
      <c r="BR124" s="41"/>
      <c r="BS124" s="50"/>
      <c r="BT124" s="67"/>
      <c r="BU124" s="83"/>
      <c r="BV124" s="83"/>
      <c r="BW124" s="83"/>
      <c r="BX124" s="83"/>
      <c r="BY124" s="83"/>
      <c r="BZ124" s="83"/>
      <c r="CA124" s="83"/>
      <c r="CB124" s="83"/>
      <c r="CC124" s="83"/>
      <c r="CD124" s="83"/>
      <c r="CE124" s="83"/>
      <c r="CF124" s="83"/>
      <c r="CG124" s="83"/>
      <c r="CH124" s="83"/>
      <c r="CI124" s="83"/>
      <c r="CJ124" s="83"/>
      <c r="CK124" s="83"/>
      <c r="CL124" s="83"/>
      <c r="CM124" s="83"/>
      <c r="CN124" s="83"/>
      <c r="CO124" s="83"/>
      <c r="CP124" s="83"/>
      <c r="CQ124" s="83"/>
      <c r="CR124" s="83"/>
      <c r="CS124" s="83"/>
      <c r="CT124" s="83"/>
      <c r="CU124" s="83"/>
      <c r="CV124" s="83"/>
      <c r="CW124" s="83"/>
      <c r="CX124" s="83"/>
      <c r="CY124" s="83"/>
      <c r="CZ124" s="83"/>
      <c r="DA124" s="83"/>
      <c r="DB124" s="83"/>
      <c r="DC124" s="83"/>
      <c r="DD124" s="83"/>
      <c r="FX124" s="85">
        <f t="shared" si="214"/>
        <v>268</v>
      </c>
      <c r="FY124" s="85">
        <f t="shared" si="181"/>
        <v>204</v>
      </c>
      <c r="FZ124" s="85">
        <f t="shared" si="232"/>
        <v>64</v>
      </c>
      <c r="GA124" s="86">
        <f t="shared" si="233"/>
        <v>268</v>
      </c>
      <c r="GB124" s="86">
        <f t="shared" si="234"/>
        <v>204</v>
      </c>
      <c r="GC124" s="86">
        <f t="shared" si="235"/>
        <v>64</v>
      </c>
    </row>
    <row r="125" spans="1:185" s="13" customFormat="1" ht="24.95" hidden="1" customHeight="1" outlineLevel="1">
      <c r="A125" s="48" t="s">
        <v>414</v>
      </c>
      <c r="B125" s="49" t="s">
        <v>2948</v>
      </c>
      <c r="C125" s="50"/>
      <c r="D125" s="41">
        <f t="shared" si="216"/>
        <v>5525</v>
      </c>
      <c r="E125" s="41">
        <f t="shared" si="217"/>
        <v>4121</v>
      </c>
      <c r="F125" s="41">
        <f t="shared" si="218"/>
        <v>1404</v>
      </c>
      <c r="G125" s="41">
        <f t="shared" si="219"/>
        <v>318</v>
      </c>
      <c r="H125" s="41">
        <f t="shared" si="220"/>
        <v>1086</v>
      </c>
      <c r="I125" s="41">
        <f t="shared" si="221"/>
        <v>0</v>
      </c>
      <c r="J125" s="41">
        <f t="shared" si="222"/>
        <v>0</v>
      </c>
      <c r="K125" s="41">
        <f t="shared" si="223"/>
        <v>0</v>
      </c>
      <c r="L125" s="58">
        <f t="shared" si="162"/>
        <v>1177</v>
      </c>
      <c r="M125" s="58">
        <f t="shared" si="163"/>
        <v>896</v>
      </c>
      <c r="N125" s="58">
        <f t="shared" si="164"/>
        <v>281</v>
      </c>
      <c r="O125" s="41">
        <f t="shared" si="236"/>
        <v>1177</v>
      </c>
      <c r="P125" s="41">
        <f t="shared" si="237"/>
        <v>896</v>
      </c>
      <c r="Q125" s="41">
        <f t="shared" si="238"/>
        <v>281</v>
      </c>
      <c r="R125" s="41">
        <f t="shared" si="239"/>
        <v>57</v>
      </c>
      <c r="S125" s="41">
        <f t="shared" si="240"/>
        <v>224</v>
      </c>
      <c r="T125" s="41">
        <f t="shared" si="241"/>
        <v>0</v>
      </c>
      <c r="U125" s="41">
        <f t="shared" si="242"/>
        <v>0</v>
      </c>
      <c r="V125" s="41">
        <f t="shared" si="243"/>
        <v>0</v>
      </c>
      <c r="W125" s="41">
        <f t="shared" si="203"/>
        <v>1177</v>
      </c>
      <c r="X125" s="41">
        <v>896</v>
      </c>
      <c r="Y125" s="41">
        <f t="shared" si="245"/>
        <v>281</v>
      </c>
      <c r="Z125" s="41">
        <v>57</v>
      </c>
      <c r="AA125" s="41">
        <v>224</v>
      </c>
      <c r="AB125" s="41"/>
      <c r="AC125" s="41"/>
      <c r="AD125" s="41"/>
      <c r="AE125" s="41">
        <f t="shared" si="210"/>
        <v>0</v>
      </c>
      <c r="AF125" s="41"/>
      <c r="AG125" s="41">
        <f t="shared" si="246"/>
        <v>0</v>
      </c>
      <c r="AH125" s="41"/>
      <c r="AI125" s="41"/>
      <c r="AJ125" s="41"/>
      <c r="AK125" s="41"/>
      <c r="AL125" s="41"/>
      <c r="AM125" s="41">
        <f>SUM(AN125:AO125)</f>
        <v>1698</v>
      </c>
      <c r="AN125" s="41">
        <v>1295</v>
      </c>
      <c r="AO125" s="41">
        <f>SUM(AP125:AS125)</f>
        <v>403</v>
      </c>
      <c r="AP125" s="41">
        <v>79</v>
      </c>
      <c r="AQ125" s="41">
        <v>324</v>
      </c>
      <c r="AR125" s="41"/>
      <c r="AS125" s="41"/>
      <c r="AT125" s="41"/>
      <c r="AU125" s="41">
        <f>SUM(AV125:AW125)</f>
        <v>0</v>
      </c>
      <c r="AV125" s="41"/>
      <c r="AW125" s="41"/>
      <c r="AX125" s="41"/>
      <c r="AY125" s="41"/>
      <c r="AZ125" s="41"/>
      <c r="BA125" s="41"/>
      <c r="BB125" s="41"/>
      <c r="BC125" s="41">
        <f t="shared" si="224"/>
        <v>2875</v>
      </c>
      <c r="BD125" s="41">
        <f t="shared" si="225"/>
        <v>2191</v>
      </c>
      <c r="BE125" s="41">
        <f t="shared" si="226"/>
        <v>684</v>
      </c>
      <c r="BF125" s="41">
        <f t="shared" si="227"/>
        <v>136</v>
      </c>
      <c r="BG125" s="41">
        <f t="shared" si="228"/>
        <v>548</v>
      </c>
      <c r="BH125" s="41">
        <f t="shared" si="229"/>
        <v>0</v>
      </c>
      <c r="BI125" s="41">
        <f t="shared" si="230"/>
        <v>0</v>
      </c>
      <c r="BJ125" s="41">
        <f t="shared" si="231"/>
        <v>0</v>
      </c>
      <c r="BK125" s="41">
        <f>SUM(BL125:BM125)</f>
        <v>2650</v>
      </c>
      <c r="BL125" s="69">
        <v>1930</v>
      </c>
      <c r="BM125" s="41">
        <f t="shared" si="247"/>
        <v>720</v>
      </c>
      <c r="BN125" s="41">
        <v>182</v>
      </c>
      <c r="BO125" s="41">
        <v>538</v>
      </c>
      <c r="BP125" s="41"/>
      <c r="BQ125" s="41"/>
      <c r="BR125" s="41"/>
      <c r="BS125" s="50"/>
      <c r="BT125" s="67"/>
      <c r="BU125" s="83"/>
      <c r="BV125" s="83"/>
      <c r="BW125" s="83"/>
      <c r="BX125" s="83"/>
      <c r="BY125" s="83"/>
      <c r="BZ125" s="83"/>
      <c r="CA125" s="83"/>
      <c r="CB125" s="83"/>
      <c r="CC125" s="83"/>
      <c r="CD125" s="83"/>
      <c r="CE125" s="83"/>
      <c r="CF125" s="83"/>
      <c r="CG125" s="83"/>
      <c r="CH125" s="83"/>
      <c r="CI125" s="83"/>
      <c r="CJ125" s="83"/>
      <c r="CK125" s="83"/>
      <c r="CL125" s="83"/>
      <c r="CM125" s="83"/>
      <c r="CN125" s="83"/>
      <c r="CO125" s="83"/>
      <c r="CP125" s="83"/>
      <c r="CQ125" s="83"/>
      <c r="CR125" s="83"/>
      <c r="CS125" s="83"/>
      <c r="CT125" s="83"/>
      <c r="CU125" s="83"/>
      <c r="CV125" s="83"/>
      <c r="CW125" s="83"/>
      <c r="CX125" s="83"/>
      <c r="CY125" s="83"/>
      <c r="CZ125" s="83"/>
      <c r="DA125" s="83"/>
      <c r="DB125" s="83"/>
      <c r="DC125" s="83"/>
      <c r="DD125" s="83"/>
      <c r="FX125" s="85">
        <f t="shared" si="214"/>
        <v>1177</v>
      </c>
      <c r="FY125" s="85">
        <f t="shared" ref="FY125:FY140" si="249">X125+AF125</f>
        <v>896</v>
      </c>
      <c r="FZ125" s="85">
        <f t="shared" si="232"/>
        <v>281</v>
      </c>
      <c r="GA125" s="86">
        <f t="shared" si="233"/>
        <v>5525</v>
      </c>
      <c r="GB125" s="86">
        <f t="shared" si="234"/>
        <v>4121</v>
      </c>
      <c r="GC125" s="86">
        <f t="shared" si="235"/>
        <v>1404</v>
      </c>
    </row>
    <row r="126" spans="1:185" s="13" customFormat="1" ht="24.95" hidden="1" customHeight="1" outlineLevel="1">
      <c r="A126" s="48" t="s">
        <v>414</v>
      </c>
      <c r="B126" s="49" t="s">
        <v>2949</v>
      </c>
      <c r="C126" s="50"/>
      <c r="D126" s="41">
        <f t="shared" si="216"/>
        <v>743</v>
      </c>
      <c r="E126" s="41">
        <f t="shared" si="217"/>
        <v>566</v>
      </c>
      <c r="F126" s="41">
        <f t="shared" si="218"/>
        <v>177</v>
      </c>
      <c r="G126" s="41">
        <f t="shared" si="219"/>
        <v>36</v>
      </c>
      <c r="H126" s="41">
        <f t="shared" si="220"/>
        <v>141</v>
      </c>
      <c r="I126" s="41">
        <f t="shared" si="221"/>
        <v>0</v>
      </c>
      <c r="J126" s="41">
        <f t="shared" si="222"/>
        <v>0</v>
      </c>
      <c r="K126" s="41">
        <f t="shared" si="223"/>
        <v>0</v>
      </c>
      <c r="L126" s="58">
        <f t="shared" si="162"/>
        <v>743</v>
      </c>
      <c r="M126" s="58">
        <f t="shared" si="163"/>
        <v>566</v>
      </c>
      <c r="N126" s="58">
        <f t="shared" si="164"/>
        <v>177</v>
      </c>
      <c r="O126" s="41">
        <f t="shared" si="236"/>
        <v>743</v>
      </c>
      <c r="P126" s="41">
        <f t="shared" si="237"/>
        <v>566</v>
      </c>
      <c r="Q126" s="41">
        <f t="shared" si="238"/>
        <v>177</v>
      </c>
      <c r="R126" s="41">
        <f t="shared" si="239"/>
        <v>36</v>
      </c>
      <c r="S126" s="41">
        <f t="shared" si="240"/>
        <v>141</v>
      </c>
      <c r="T126" s="41">
        <f t="shared" si="241"/>
        <v>0</v>
      </c>
      <c r="U126" s="41">
        <f t="shared" si="242"/>
        <v>0</v>
      </c>
      <c r="V126" s="41">
        <f t="shared" si="243"/>
        <v>0</v>
      </c>
      <c r="W126" s="41">
        <f t="shared" si="203"/>
        <v>743</v>
      </c>
      <c r="X126" s="41">
        <v>566</v>
      </c>
      <c r="Y126" s="41">
        <f t="shared" si="245"/>
        <v>177</v>
      </c>
      <c r="Z126" s="41">
        <v>36</v>
      </c>
      <c r="AA126" s="41">
        <v>141</v>
      </c>
      <c r="AB126" s="41"/>
      <c r="AC126" s="41"/>
      <c r="AD126" s="41"/>
      <c r="AE126" s="41">
        <f t="shared" si="210"/>
        <v>0</v>
      </c>
      <c r="AF126" s="41"/>
      <c r="AG126" s="41">
        <f t="shared" si="246"/>
        <v>0</v>
      </c>
      <c r="AH126" s="41"/>
      <c r="AI126" s="41"/>
      <c r="AJ126" s="41"/>
      <c r="AK126" s="41"/>
      <c r="AL126" s="41"/>
      <c r="AM126" s="41">
        <f>SUM(AN126:AO126)</f>
        <v>0</v>
      </c>
      <c r="AN126" s="41"/>
      <c r="AO126" s="41">
        <f>SUM(AP126:AS126)</f>
        <v>0</v>
      </c>
      <c r="AP126" s="41"/>
      <c r="AQ126" s="41"/>
      <c r="AR126" s="41"/>
      <c r="AS126" s="41"/>
      <c r="AT126" s="41"/>
      <c r="AU126" s="41">
        <f>SUM(AV126:AW126)</f>
        <v>0</v>
      </c>
      <c r="AV126" s="41"/>
      <c r="AW126" s="41"/>
      <c r="AX126" s="41"/>
      <c r="AY126" s="41"/>
      <c r="AZ126" s="41"/>
      <c r="BA126" s="41"/>
      <c r="BB126" s="41"/>
      <c r="BC126" s="41">
        <f t="shared" si="224"/>
        <v>743</v>
      </c>
      <c r="BD126" s="41">
        <f t="shared" si="225"/>
        <v>566</v>
      </c>
      <c r="BE126" s="41">
        <f t="shared" si="226"/>
        <v>177</v>
      </c>
      <c r="BF126" s="41">
        <f t="shared" si="227"/>
        <v>36</v>
      </c>
      <c r="BG126" s="41">
        <f t="shared" si="228"/>
        <v>141</v>
      </c>
      <c r="BH126" s="41">
        <f t="shared" si="229"/>
        <v>0</v>
      </c>
      <c r="BI126" s="41">
        <f t="shared" si="230"/>
        <v>0</v>
      </c>
      <c r="BJ126" s="41">
        <f t="shared" si="231"/>
        <v>0</v>
      </c>
      <c r="BK126" s="41">
        <f>SUM(BL126:BM126)</f>
        <v>0</v>
      </c>
      <c r="BL126" s="69"/>
      <c r="BM126" s="41">
        <f t="shared" si="247"/>
        <v>0</v>
      </c>
      <c r="BN126" s="41"/>
      <c r="BO126" s="41"/>
      <c r="BP126" s="41"/>
      <c r="BQ126" s="41"/>
      <c r="BR126" s="41"/>
      <c r="BS126" s="50"/>
      <c r="BT126" s="67"/>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c r="CY126" s="83"/>
      <c r="CZ126" s="83"/>
      <c r="DA126" s="83"/>
      <c r="DB126" s="83"/>
      <c r="DC126" s="83"/>
      <c r="DD126" s="83"/>
      <c r="FX126" s="85">
        <f t="shared" si="214"/>
        <v>743</v>
      </c>
      <c r="FY126" s="85">
        <f t="shared" si="249"/>
        <v>566</v>
      </c>
      <c r="FZ126" s="85">
        <f t="shared" si="232"/>
        <v>177</v>
      </c>
      <c r="GA126" s="86">
        <f t="shared" si="233"/>
        <v>743</v>
      </c>
      <c r="GB126" s="86">
        <f t="shared" si="234"/>
        <v>566</v>
      </c>
      <c r="GC126" s="86">
        <f t="shared" si="235"/>
        <v>177</v>
      </c>
    </row>
    <row r="127" spans="1:185" s="13" customFormat="1" ht="24.95" hidden="1" customHeight="1" outlineLevel="1">
      <c r="A127" s="48" t="s">
        <v>414</v>
      </c>
      <c r="B127" s="49" t="s">
        <v>2950</v>
      </c>
      <c r="C127" s="50"/>
      <c r="D127" s="41">
        <f t="shared" si="216"/>
        <v>916</v>
      </c>
      <c r="E127" s="41">
        <f t="shared" si="217"/>
        <v>681</v>
      </c>
      <c r="F127" s="41">
        <f t="shared" si="218"/>
        <v>235</v>
      </c>
      <c r="G127" s="41">
        <f t="shared" si="219"/>
        <v>54</v>
      </c>
      <c r="H127" s="41">
        <f t="shared" si="220"/>
        <v>181</v>
      </c>
      <c r="I127" s="41">
        <f t="shared" si="221"/>
        <v>0</v>
      </c>
      <c r="J127" s="41">
        <f t="shared" si="222"/>
        <v>0</v>
      </c>
      <c r="K127" s="41">
        <f t="shared" si="223"/>
        <v>0</v>
      </c>
      <c r="L127" s="58">
        <f t="shared" si="162"/>
        <v>289</v>
      </c>
      <c r="M127" s="58">
        <f t="shared" si="163"/>
        <v>220</v>
      </c>
      <c r="N127" s="58">
        <f t="shared" si="164"/>
        <v>69</v>
      </c>
      <c r="O127" s="41">
        <f t="shared" si="236"/>
        <v>289</v>
      </c>
      <c r="P127" s="41">
        <f t="shared" si="237"/>
        <v>220</v>
      </c>
      <c r="Q127" s="41">
        <f t="shared" si="238"/>
        <v>69</v>
      </c>
      <c r="R127" s="41">
        <f t="shared" si="239"/>
        <v>14</v>
      </c>
      <c r="S127" s="41">
        <f t="shared" si="240"/>
        <v>55</v>
      </c>
      <c r="T127" s="41">
        <f t="shared" si="241"/>
        <v>0</v>
      </c>
      <c r="U127" s="41">
        <f t="shared" si="242"/>
        <v>0</v>
      </c>
      <c r="V127" s="41">
        <f t="shared" si="243"/>
        <v>0</v>
      </c>
      <c r="W127" s="41">
        <f t="shared" si="203"/>
        <v>289</v>
      </c>
      <c r="X127" s="41">
        <v>220</v>
      </c>
      <c r="Y127" s="41">
        <f t="shared" si="245"/>
        <v>69</v>
      </c>
      <c r="Z127" s="41">
        <v>14</v>
      </c>
      <c r="AA127" s="41">
        <v>55</v>
      </c>
      <c r="AB127" s="41"/>
      <c r="AC127" s="41"/>
      <c r="AD127" s="41"/>
      <c r="AE127" s="41">
        <f t="shared" si="210"/>
        <v>0</v>
      </c>
      <c r="AF127" s="41"/>
      <c r="AG127" s="41">
        <f t="shared" si="246"/>
        <v>0</v>
      </c>
      <c r="AH127" s="41"/>
      <c r="AI127" s="41"/>
      <c r="AJ127" s="41"/>
      <c r="AK127" s="41"/>
      <c r="AL127" s="41"/>
      <c r="AM127" s="41">
        <f>SUM(AN127:AO127)</f>
        <v>245</v>
      </c>
      <c r="AN127" s="41">
        <v>185</v>
      </c>
      <c r="AO127" s="41">
        <f>SUM(AP127:AS127)</f>
        <v>60</v>
      </c>
      <c r="AP127" s="41">
        <v>12</v>
      </c>
      <c r="AQ127" s="41">
        <v>48</v>
      </c>
      <c r="AR127" s="41"/>
      <c r="AS127" s="41"/>
      <c r="AT127" s="41"/>
      <c r="AU127" s="41">
        <f>SUM(AV127:AW127)</f>
        <v>0</v>
      </c>
      <c r="AV127" s="41"/>
      <c r="AW127" s="41"/>
      <c r="AX127" s="41"/>
      <c r="AY127" s="41"/>
      <c r="AZ127" s="41"/>
      <c r="BA127" s="41"/>
      <c r="BB127" s="41"/>
      <c r="BC127" s="41">
        <f t="shared" si="224"/>
        <v>534</v>
      </c>
      <c r="BD127" s="41">
        <f t="shared" si="225"/>
        <v>405</v>
      </c>
      <c r="BE127" s="41">
        <f t="shared" si="226"/>
        <v>129</v>
      </c>
      <c r="BF127" s="41">
        <f t="shared" si="227"/>
        <v>26</v>
      </c>
      <c r="BG127" s="41">
        <f t="shared" si="228"/>
        <v>103</v>
      </c>
      <c r="BH127" s="41">
        <f t="shared" si="229"/>
        <v>0</v>
      </c>
      <c r="BI127" s="41">
        <f t="shared" si="230"/>
        <v>0</v>
      </c>
      <c r="BJ127" s="41">
        <f t="shared" si="231"/>
        <v>0</v>
      </c>
      <c r="BK127" s="41">
        <f>SUM(BL127:BM127)</f>
        <v>382</v>
      </c>
      <c r="BL127" s="69">
        <v>276</v>
      </c>
      <c r="BM127" s="41">
        <f t="shared" si="247"/>
        <v>106</v>
      </c>
      <c r="BN127" s="41">
        <v>28</v>
      </c>
      <c r="BO127" s="41">
        <v>78</v>
      </c>
      <c r="BP127" s="41"/>
      <c r="BQ127" s="41"/>
      <c r="BR127" s="41"/>
      <c r="BS127" s="50"/>
      <c r="BT127" s="67"/>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3"/>
      <c r="CR127" s="83"/>
      <c r="CS127" s="83"/>
      <c r="CT127" s="83"/>
      <c r="CU127" s="83"/>
      <c r="CV127" s="83"/>
      <c r="CW127" s="83"/>
      <c r="CX127" s="83"/>
      <c r="CY127" s="83"/>
      <c r="CZ127" s="83"/>
      <c r="DA127" s="83"/>
      <c r="DB127" s="83"/>
      <c r="DC127" s="83"/>
      <c r="DD127" s="83"/>
      <c r="FX127" s="85">
        <f t="shared" si="214"/>
        <v>289</v>
      </c>
      <c r="FY127" s="85">
        <f t="shared" si="249"/>
        <v>220</v>
      </c>
      <c r="FZ127" s="85">
        <f t="shared" si="232"/>
        <v>69</v>
      </c>
      <c r="GA127" s="86">
        <f t="shared" si="233"/>
        <v>916</v>
      </c>
      <c r="GB127" s="86">
        <f t="shared" si="234"/>
        <v>681</v>
      </c>
      <c r="GC127" s="86">
        <f t="shared" si="235"/>
        <v>235</v>
      </c>
    </row>
    <row r="128" spans="1:185" s="13" customFormat="1" ht="24.95" hidden="1" customHeight="1" outlineLevel="1">
      <c r="A128" s="48" t="s">
        <v>414</v>
      </c>
      <c r="B128" s="49" t="s">
        <v>2951</v>
      </c>
      <c r="C128" s="50"/>
      <c r="D128" s="41">
        <f t="shared" si="216"/>
        <v>4284</v>
      </c>
      <c r="E128" s="41">
        <f t="shared" si="217"/>
        <v>3203</v>
      </c>
      <c r="F128" s="41">
        <f t="shared" si="218"/>
        <v>1081</v>
      </c>
      <c r="G128" s="41">
        <f t="shared" si="219"/>
        <v>242</v>
      </c>
      <c r="H128" s="41">
        <f t="shared" si="220"/>
        <v>839</v>
      </c>
      <c r="I128" s="41">
        <f t="shared" si="221"/>
        <v>0</v>
      </c>
      <c r="J128" s="41">
        <f t="shared" si="222"/>
        <v>0</v>
      </c>
      <c r="K128" s="41">
        <f t="shared" si="223"/>
        <v>0</v>
      </c>
      <c r="L128" s="58">
        <f t="shared" si="162"/>
        <v>1176</v>
      </c>
      <c r="M128" s="58">
        <f t="shared" si="163"/>
        <v>896</v>
      </c>
      <c r="N128" s="58">
        <f t="shared" si="164"/>
        <v>280</v>
      </c>
      <c r="O128" s="41">
        <f t="shared" si="236"/>
        <v>1176</v>
      </c>
      <c r="P128" s="41">
        <f t="shared" si="237"/>
        <v>896</v>
      </c>
      <c r="Q128" s="41">
        <f t="shared" si="238"/>
        <v>280</v>
      </c>
      <c r="R128" s="41">
        <f t="shared" si="239"/>
        <v>56</v>
      </c>
      <c r="S128" s="41">
        <f t="shared" si="240"/>
        <v>224</v>
      </c>
      <c r="T128" s="41">
        <f t="shared" si="241"/>
        <v>0</v>
      </c>
      <c r="U128" s="41">
        <f t="shared" si="242"/>
        <v>0</v>
      </c>
      <c r="V128" s="41">
        <f t="shared" si="243"/>
        <v>0</v>
      </c>
      <c r="W128" s="41">
        <f t="shared" si="203"/>
        <v>1176</v>
      </c>
      <c r="X128" s="41">
        <v>896</v>
      </c>
      <c r="Y128" s="41">
        <f t="shared" si="245"/>
        <v>280</v>
      </c>
      <c r="Z128" s="41">
        <v>56</v>
      </c>
      <c r="AA128" s="41">
        <v>224</v>
      </c>
      <c r="AB128" s="41"/>
      <c r="AC128" s="41"/>
      <c r="AD128" s="41"/>
      <c r="AE128" s="41">
        <f t="shared" si="210"/>
        <v>0</v>
      </c>
      <c r="AF128" s="41"/>
      <c r="AG128" s="41">
        <f t="shared" si="246"/>
        <v>0</v>
      </c>
      <c r="AH128" s="41"/>
      <c r="AI128" s="41"/>
      <c r="AJ128" s="41"/>
      <c r="AK128" s="41"/>
      <c r="AL128" s="41"/>
      <c r="AM128" s="41">
        <f>SUM(AN128:AO128)</f>
        <v>1213</v>
      </c>
      <c r="AN128" s="41">
        <v>925</v>
      </c>
      <c r="AO128" s="41">
        <f>SUM(AP128:AS128)</f>
        <v>288</v>
      </c>
      <c r="AP128" s="41">
        <v>56</v>
      </c>
      <c r="AQ128" s="41">
        <v>232</v>
      </c>
      <c r="AR128" s="41"/>
      <c r="AS128" s="41"/>
      <c r="AT128" s="41"/>
      <c r="AU128" s="41">
        <f>SUM(AV128:AW128)</f>
        <v>0</v>
      </c>
      <c r="AV128" s="41"/>
      <c r="AW128" s="41"/>
      <c r="AX128" s="41"/>
      <c r="AY128" s="41"/>
      <c r="AZ128" s="41"/>
      <c r="BA128" s="41"/>
      <c r="BB128" s="41"/>
      <c r="BC128" s="41">
        <f t="shared" si="224"/>
        <v>2389</v>
      </c>
      <c r="BD128" s="41">
        <f t="shared" si="225"/>
        <v>1821</v>
      </c>
      <c r="BE128" s="41">
        <f t="shared" si="226"/>
        <v>568</v>
      </c>
      <c r="BF128" s="41">
        <f t="shared" si="227"/>
        <v>112</v>
      </c>
      <c r="BG128" s="41">
        <f t="shared" si="228"/>
        <v>456</v>
      </c>
      <c r="BH128" s="41">
        <f t="shared" si="229"/>
        <v>0</v>
      </c>
      <c r="BI128" s="41">
        <f t="shared" si="230"/>
        <v>0</v>
      </c>
      <c r="BJ128" s="41">
        <f t="shared" si="231"/>
        <v>0</v>
      </c>
      <c r="BK128" s="41">
        <f>SUM(BL128:BM128)</f>
        <v>1895</v>
      </c>
      <c r="BL128" s="41">
        <v>1382</v>
      </c>
      <c r="BM128" s="41">
        <f t="shared" si="247"/>
        <v>513</v>
      </c>
      <c r="BN128" s="41">
        <v>130</v>
      </c>
      <c r="BO128" s="41">
        <v>383</v>
      </c>
      <c r="BP128" s="41"/>
      <c r="BQ128" s="41"/>
      <c r="BR128" s="41"/>
      <c r="BS128" s="50"/>
      <c r="BT128" s="67"/>
      <c r="BU128" s="83"/>
      <c r="BV128" s="83"/>
      <c r="BW128" s="83"/>
      <c r="BX128" s="83"/>
      <c r="BY128" s="83"/>
      <c r="BZ128" s="83"/>
      <c r="CA128" s="83"/>
      <c r="CB128" s="83"/>
      <c r="CC128" s="83"/>
      <c r="CD128" s="83"/>
      <c r="CE128" s="83"/>
      <c r="CF128" s="83"/>
      <c r="CG128" s="83"/>
      <c r="CH128" s="83"/>
      <c r="CI128" s="83"/>
      <c r="CJ128" s="83"/>
      <c r="CK128" s="83"/>
      <c r="CL128" s="83"/>
      <c r="CM128" s="83"/>
      <c r="CN128" s="83"/>
      <c r="CO128" s="83"/>
      <c r="CP128" s="83"/>
      <c r="CQ128" s="83"/>
      <c r="CR128" s="83"/>
      <c r="CS128" s="83"/>
      <c r="CT128" s="83"/>
      <c r="CU128" s="83"/>
      <c r="CV128" s="83"/>
      <c r="CW128" s="83"/>
      <c r="CX128" s="83"/>
      <c r="CY128" s="83"/>
      <c r="CZ128" s="83"/>
      <c r="DA128" s="83"/>
      <c r="DB128" s="83"/>
      <c r="DC128" s="83"/>
      <c r="DD128" s="83"/>
      <c r="FX128" s="85">
        <f t="shared" si="214"/>
        <v>1176</v>
      </c>
      <c r="FY128" s="85">
        <f t="shared" si="249"/>
        <v>896</v>
      </c>
      <c r="FZ128" s="85">
        <f t="shared" si="232"/>
        <v>280</v>
      </c>
      <c r="GA128" s="86">
        <f t="shared" si="233"/>
        <v>4284</v>
      </c>
      <c r="GB128" s="86">
        <f t="shared" si="234"/>
        <v>3203</v>
      </c>
      <c r="GC128" s="86">
        <f t="shared" si="235"/>
        <v>1081</v>
      </c>
    </row>
    <row r="129" spans="1:195" s="13" customFormat="1" ht="24.95" customHeight="1" collapsed="1">
      <c r="A129" s="48" t="s">
        <v>222</v>
      </c>
      <c r="B129" s="49" t="s">
        <v>97</v>
      </c>
      <c r="C129" s="50">
        <v>13</v>
      </c>
      <c r="D129" s="41">
        <f t="shared" si="216"/>
        <v>475</v>
      </c>
      <c r="E129" s="41">
        <f t="shared" si="217"/>
        <v>362</v>
      </c>
      <c r="F129" s="41">
        <f t="shared" si="218"/>
        <v>113</v>
      </c>
      <c r="G129" s="41">
        <f t="shared" si="219"/>
        <v>23</v>
      </c>
      <c r="H129" s="41">
        <f t="shared" si="220"/>
        <v>90</v>
      </c>
      <c r="I129" s="41">
        <f t="shared" si="221"/>
        <v>0</v>
      </c>
      <c r="J129" s="41">
        <f t="shared" si="222"/>
        <v>0</v>
      </c>
      <c r="K129" s="41">
        <f t="shared" si="223"/>
        <v>0</v>
      </c>
      <c r="L129" s="58">
        <f t="shared" si="162"/>
        <v>475</v>
      </c>
      <c r="M129" s="58">
        <f t="shared" si="163"/>
        <v>362</v>
      </c>
      <c r="N129" s="58">
        <f t="shared" si="164"/>
        <v>113</v>
      </c>
      <c r="O129" s="41">
        <f t="shared" si="236"/>
        <v>475</v>
      </c>
      <c r="P129" s="41">
        <f t="shared" si="237"/>
        <v>362</v>
      </c>
      <c r="Q129" s="41">
        <f t="shared" si="238"/>
        <v>113</v>
      </c>
      <c r="R129" s="41">
        <f t="shared" si="239"/>
        <v>23</v>
      </c>
      <c r="S129" s="41">
        <f t="shared" si="240"/>
        <v>90</v>
      </c>
      <c r="T129" s="41">
        <f t="shared" si="241"/>
        <v>0</v>
      </c>
      <c r="U129" s="41">
        <f t="shared" si="242"/>
        <v>0</v>
      </c>
      <c r="V129" s="41">
        <f t="shared" si="243"/>
        <v>0</v>
      </c>
      <c r="W129" s="41">
        <f t="shared" ref="W129:AE129" si="250">W130</f>
        <v>475</v>
      </c>
      <c r="X129" s="41">
        <f t="shared" si="250"/>
        <v>362</v>
      </c>
      <c r="Y129" s="41">
        <f t="shared" si="250"/>
        <v>113</v>
      </c>
      <c r="Z129" s="41">
        <f t="shared" si="250"/>
        <v>23</v>
      </c>
      <c r="AA129" s="41">
        <f t="shared" si="250"/>
        <v>90</v>
      </c>
      <c r="AB129" s="41">
        <f t="shared" si="250"/>
        <v>0</v>
      </c>
      <c r="AC129" s="41">
        <f t="shared" si="250"/>
        <v>0</v>
      </c>
      <c r="AD129" s="41">
        <f t="shared" si="250"/>
        <v>0</v>
      </c>
      <c r="AE129" s="41">
        <f t="shared" si="250"/>
        <v>0</v>
      </c>
      <c r="AF129" s="41"/>
      <c r="AG129" s="41">
        <f>AG130</f>
        <v>0</v>
      </c>
      <c r="AH129" s="41"/>
      <c r="AI129" s="41"/>
      <c r="AJ129" s="41">
        <f t="shared" ref="AJ129:BB129" si="251">AJ130</f>
        <v>0</v>
      </c>
      <c r="AK129" s="41">
        <f t="shared" si="251"/>
        <v>0</v>
      </c>
      <c r="AL129" s="41">
        <f t="shared" si="251"/>
        <v>0</v>
      </c>
      <c r="AM129" s="41">
        <f t="shared" si="251"/>
        <v>0</v>
      </c>
      <c r="AN129" s="41">
        <f t="shared" si="251"/>
        <v>0</v>
      </c>
      <c r="AO129" s="41">
        <f t="shared" si="251"/>
        <v>0</v>
      </c>
      <c r="AP129" s="41">
        <f t="shared" si="251"/>
        <v>0</v>
      </c>
      <c r="AQ129" s="41">
        <f t="shared" si="251"/>
        <v>0</v>
      </c>
      <c r="AR129" s="41">
        <f t="shared" si="251"/>
        <v>0</v>
      </c>
      <c r="AS129" s="41">
        <f t="shared" si="251"/>
        <v>0</v>
      </c>
      <c r="AT129" s="41">
        <f t="shared" si="251"/>
        <v>0</v>
      </c>
      <c r="AU129" s="41">
        <f t="shared" si="251"/>
        <v>0</v>
      </c>
      <c r="AV129" s="41">
        <f t="shared" si="251"/>
        <v>0</v>
      </c>
      <c r="AW129" s="41">
        <f t="shared" si="251"/>
        <v>0</v>
      </c>
      <c r="AX129" s="41">
        <f t="shared" si="251"/>
        <v>0</v>
      </c>
      <c r="AY129" s="41">
        <f t="shared" si="251"/>
        <v>0</v>
      </c>
      <c r="AZ129" s="41">
        <f t="shared" si="251"/>
        <v>0</v>
      </c>
      <c r="BA129" s="41">
        <f t="shared" si="251"/>
        <v>0</v>
      </c>
      <c r="BB129" s="41">
        <f t="shared" si="251"/>
        <v>0</v>
      </c>
      <c r="BC129" s="41">
        <f t="shared" si="224"/>
        <v>475</v>
      </c>
      <c r="BD129" s="41">
        <f t="shared" si="225"/>
        <v>362</v>
      </c>
      <c r="BE129" s="41">
        <f t="shared" si="226"/>
        <v>113</v>
      </c>
      <c r="BF129" s="41">
        <f t="shared" si="227"/>
        <v>23</v>
      </c>
      <c r="BG129" s="41">
        <f t="shared" si="228"/>
        <v>90</v>
      </c>
      <c r="BH129" s="41">
        <f t="shared" si="229"/>
        <v>0</v>
      </c>
      <c r="BI129" s="41">
        <f t="shared" si="230"/>
        <v>0</v>
      </c>
      <c r="BJ129" s="41">
        <f t="shared" si="231"/>
        <v>0</v>
      </c>
      <c r="BK129" s="41">
        <f>BK130</f>
        <v>0</v>
      </c>
      <c r="BL129" s="41">
        <f>BL130</f>
        <v>0</v>
      </c>
      <c r="BM129" s="41">
        <f t="shared" si="247"/>
        <v>0</v>
      </c>
      <c r="BN129" s="41">
        <f>BN130</f>
        <v>0</v>
      </c>
      <c r="BO129" s="41">
        <f>BO130</f>
        <v>0</v>
      </c>
      <c r="BP129" s="41">
        <f>BP130</f>
        <v>0</v>
      </c>
      <c r="BQ129" s="41">
        <f>BQ130</f>
        <v>0</v>
      </c>
      <c r="BR129" s="41">
        <f>BR130</f>
        <v>0</v>
      </c>
      <c r="BS129" s="50"/>
      <c r="BT129" s="67"/>
      <c r="BU129" s="83"/>
      <c r="BV129" s="83"/>
      <c r="BW129" s="83"/>
      <c r="BX129" s="83"/>
      <c r="BY129" s="83"/>
      <c r="BZ129" s="83"/>
      <c r="CA129" s="83"/>
      <c r="CB129" s="83"/>
      <c r="CC129" s="83"/>
      <c r="CD129" s="83"/>
      <c r="CE129" s="83"/>
      <c r="CF129" s="83"/>
      <c r="CG129" s="83"/>
      <c r="CH129" s="83"/>
      <c r="CI129" s="83"/>
      <c r="CJ129" s="83"/>
      <c r="CK129" s="83"/>
      <c r="CL129" s="83"/>
      <c r="CM129" s="83"/>
      <c r="CN129" s="83"/>
      <c r="CO129" s="83"/>
      <c r="CP129" s="83"/>
      <c r="CQ129" s="83"/>
      <c r="CR129" s="83"/>
      <c r="CS129" s="83"/>
      <c r="CT129" s="83"/>
      <c r="CU129" s="83"/>
      <c r="CV129" s="83"/>
      <c r="CW129" s="83"/>
      <c r="CX129" s="83"/>
      <c r="CY129" s="83"/>
      <c r="CZ129" s="83"/>
      <c r="DA129" s="83"/>
      <c r="DB129" s="83"/>
      <c r="DC129" s="83"/>
      <c r="DD129" s="83"/>
      <c r="FX129" s="85">
        <f t="shared" si="214"/>
        <v>475</v>
      </c>
      <c r="FY129" s="85">
        <f t="shared" si="249"/>
        <v>362</v>
      </c>
      <c r="FZ129" s="85">
        <f t="shared" si="232"/>
        <v>113</v>
      </c>
      <c r="GA129" s="86">
        <f t="shared" si="233"/>
        <v>475</v>
      </c>
      <c r="GB129" s="86">
        <f t="shared" si="234"/>
        <v>362</v>
      </c>
      <c r="GC129" s="86">
        <f t="shared" si="235"/>
        <v>113</v>
      </c>
    </row>
    <row r="130" spans="1:195" s="13" customFormat="1" ht="24.95" hidden="1" customHeight="1" outlineLevel="1">
      <c r="A130" s="48" t="s">
        <v>414</v>
      </c>
      <c r="B130" s="49" t="s">
        <v>2952</v>
      </c>
      <c r="C130" s="50"/>
      <c r="D130" s="41">
        <f t="shared" si="216"/>
        <v>475</v>
      </c>
      <c r="E130" s="41">
        <f t="shared" si="217"/>
        <v>362</v>
      </c>
      <c r="F130" s="41">
        <f t="shared" si="218"/>
        <v>113</v>
      </c>
      <c r="G130" s="41">
        <f t="shared" si="219"/>
        <v>23</v>
      </c>
      <c r="H130" s="41">
        <f t="shared" si="220"/>
        <v>90</v>
      </c>
      <c r="I130" s="41">
        <f t="shared" si="221"/>
        <v>0</v>
      </c>
      <c r="J130" s="41">
        <f t="shared" si="222"/>
        <v>0</v>
      </c>
      <c r="K130" s="41">
        <f t="shared" si="223"/>
        <v>0</v>
      </c>
      <c r="L130" s="58">
        <f t="shared" si="162"/>
        <v>475</v>
      </c>
      <c r="M130" s="58">
        <f t="shared" si="163"/>
        <v>362</v>
      </c>
      <c r="N130" s="58">
        <f t="shared" si="164"/>
        <v>113</v>
      </c>
      <c r="O130" s="41">
        <f t="shared" si="236"/>
        <v>475</v>
      </c>
      <c r="P130" s="41">
        <f t="shared" si="237"/>
        <v>362</v>
      </c>
      <c r="Q130" s="41">
        <f t="shared" si="238"/>
        <v>113</v>
      </c>
      <c r="R130" s="41">
        <f t="shared" si="239"/>
        <v>23</v>
      </c>
      <c r="S130" s="41">
        <f t="shared" si="240"/>
        <v>90</v>
      </c>
      <c r="T130" s="41">
        <f t="shared" si="241"/>
        <v>0</v>
      </c>
      <c r="U130" s="41">
        <f t="shared" si="242"/>
        <v>0</v>
      </c>
      <c r="V130" s="41">
        <f t="shared" si="243"/>
        <v>0</v>
      </c>
      <c r="W130" s="41">
        <f>SUM(X130:Y130)</f>
        <v>475</v>
      </c>
      <c r="X130" s="41">
        <v>362</v>
      </c>
      <c r="Y130" s="41">
        <f t="shared" ref="Y130:Y139" si="252">SUM(Z130:AC130)</f>
        <v>113</v>
      </c>
      <c r="Z130" s="41">
        <v>23</v>
      </c>
      <c r="AA130" s="41">
        <v>90</v>
      </c>
      <c r="AB130" s="41"/>
      <c r="AC130" s="41"/>
      <c r="AD130" s="41"/>
      <c r="AE130" s="41">
        <f>SUM(AF130:AG130)</f>
        <v>0</v>
      </c>
      <c r="AF130" s="41"/>
      <c r="AG130" s="41">
        <f t="shared" ref="AG130:AG139" si="253">SUM(AH130:AK130)</f>
        <v>0</v>
      </c>
      <c r="AH130" s="41"/>
      <c r="AI130" s="41"/>
      <c r="AJ130" s="41"/>
      <c r="AK130" s="41"/>
      <c r="AL130" s="41"/>
      <c r="AM130" s="41">
        <f>SUM(AN130:AO130)</f>
        <v>0</v>
      </c>
      <c r="AN130" s="41"/>
      <c r="AO130" s="41">
        <f>SUM(AP130:AS130)</f>
        <v>0</v>
      </c>
      <c r="AP130" s="41"/>
      <c r="AQ130" s="41"/>
      <c r="AR130" s="41"/>
      <c r="AS130" s="41"/>
      <c r="AT130" s="41"/>
      <c r="AU130" s="41">
        <f>SUM(AV130:AW130)</f>
        <v>0</v>
      </c>
      <c r="AV130" s="41"/>
      <c r="AW130" s="41"/>
      <c r="AX130" s="41"/>
      <c r="AY130" s="41"/>
      <c r="AZ130" s="41"/>
      <c r="BA130" s="41"/>
      <c r="BB130" s="41"/>
      <c r="BC130" s="41">
        <f t="shared" si="224"/>
        <v>475</v>
      </c>
      <c r="BD130" s="41">
        <f t="shared" si="225"/>
        <v>362</v>
      </c>
      <c r="BE130" s="41">
        <f t="shared" si="226"/>
        <v>113</v>
      </c>
      <c r="BF130" s="41">
        <f t="shared" si="227"/>
        <v>23</v>
      </c>
      <c r="BG130" s="41">
        <f t="shared" si="228"/>
        <v>90</v>
      </c>
      <c r="BH130" s="41">
        <f t="shared" si="229"/>
        <v>0</v>
      </c>
      <c r="BI130" s="41">
        <f t="shared" si="230"/>
        <v>0</v>
      </c>
      <c r="BJ130" s="41">
        <f t="shared" si="231"/>
        <v>0</v>
      </c>
      <c r="BK130" s="41">
        <f>SUM(BL130:BM130)</f>
        <v>0</v>
      </c>
      <c r="BL130" s="41"/>
      <c r="BM130" s="41">
        <f t="shared" si="247"/>
        <v>0</v>
      </c>
      <c r="BN130" s="41"/>
      <c r="BO130" s="41"/>
      <c r="BP130" s="41"/>
      <c r="BQ130" s="41"/>
      <c r="BR130" s="41"/>
      <c r="BS130" s="50"/>
      <c r="BT130" s="67"/>
      <c r="BU130" s="83"/>
      <c r="BV130" s="83"/>
      <c r="BW130" s="83"/>
      <c r="BX130" s="83"/>
      <c r="BY130" s="83"/>
      <c r="BZ130" s="83"/>
      <c r="CA130" s="83"/>
      <c r="CB130" s="83"/>
      <c r="CC130" s="83"/>
      <c r="CD130" s="83"/>
      <c r="CE130" s="83"/>
      <c r="CF130" s="83"/>
      <c r="CG130" s="83"/>
      <c r="CH130" s="83"/>
      <c r="CI130" s="83"/>
      <c r="CJ130" s="83"/>
      <c r="CK130" s="83"/>
      <c r="CL130" s="83"/>
      <c r="CM130" s="83"/>
      <c r="CN130" s="83"/>
      <c r="CO130" s="83"/>
      <c r="CP130" s="83"/>
      <c r="CQ130" s="83"/>
      <c r="CR130" s="83"/>
      <c r="CS130" s="83"/>
      <c r="CT130" s="83"/>
      <c r="CU130" s="83"/>
      <c r="CV130" s="83"/>
      <c r="CW130" s="83"/>
      <c r="CX130" s="83"/>
      <c r="CY130" s="83"/>
      <c r="CZ130" s="83"/>
      <c r="DA130" s="83"/>
      <c r="DB130" s="83"/>
      <c r="DC130" s="83"/>
      <c r="DD130" s="83"/>
      <c r="FX130" s="85">
        <f t="shared" si="214"/>
        <v>475</v>
      </c>
      <c r="FY130" s="85">
        <f t="shared" si="249"/>
        <v>362</v>
      </c>
      <c r="FZ130" s="85">
        <f t="shared" si="232"/>
        <v>113</v>
      </c>
      <c r="GA130" s="86">
        <f t="shared" si="233"/>
        <v>475</v>
      </c>
      <c r="GB130" s="86">
        <f t="shared" si="234"/>
        <v>362</v>
      </c>
      <c r="GC130" s="86">
        <f t="shared" si="235"/>
        <v>113</v>
      </c>
    </row>
    <row r="131" spans="1:195" s="13" customFormat="1" ht="24.95" customHeight="1" collapsed="1">
      <c r="A131" s="643" t="s">
        <v>222</v>
      </c>
      <c r="B131" s="49" t="s">
        <v>1550</v>
      </c>
      <c r="C131" s="50">
        <v>16</v>
      </c>
      <c r="D131" s="41">
        <f t="shared" si="216"/>
        <v>16407</v>
      </c>
      <c r="E131" s="41">
        <f t="shared" si="217"/>
        <v>12472</v>
      </c>
      <c r="F131" s="41">
        <f t="shared" si="218"/>
        <v>3935</v>
      </c>
      <c r="G131" s="41">
        <f t="shared" si="219"/>
        <v>880</v>
      </c>
      <c r="H131" s="41">
        <f t="shared" si="220"/>
        <v>3055</v>
      </c>
      <c r="I131" s="41">
        <f t="shared" si="221"/>
        <v>0</v>
      </c>
      <c r="J131" s="41">
        <f t="shared" si="222"/>
        <v>0</v>
      </c>
      <c r="K131" s="41">
        <f t="shared" si="223"/>
        <v>0</v>
      </c>
      <c r="L131" s="58">
        <f t="shared" si="162"/>
        <v>2955</v>
      </c>
      <c r="M131" s="58">
        <f t="shared" si="163"/>
        <v>2250</v>
      </c>
      <c r="N131" s="58">
        <f t="shared" si="164"/>
        <v>705</v>
      </c>
      <c r="O131" s="41">
        <f t="shared" si="236"/>
        <v>2955</v>
      </c>
      <c r="P131" s="41">
        <f t="shared" si="237"/>
        <v>2250</v>
      </c>
      <c r="Q131" s="41">
        <f t="shared" si="238"/>
        <v>705</v>
      </c>
      <c r="R131" s="41">
        <f t="shared" si="239"/>
        <v>142</v>
      </c>
      <c r="S131" s="41">
        <f t="shared" si="240"/>
        <v>563</v>
      </c>
      <c r="T131" s="41">
        <f t="shared" si="241"/>
        <v>0</v>
      </c>
      <c r="U131" s="41">
        <f t="shared" si="242"/>
        <v>0</v>
      </c>
      <c r="V131" s="41">
        <f t="shared" si="243"/>
        <v>0</v>
      </c>
      <c r="W131" s="41">
        <f>SUM(W132:W139)</f>
        <v>2955</v>
      </c>
      <c r="X131" s="41">
        <f>SUM(X132:X139)</f>
        <v>2250</v>
      </c>
      <c r="Y131" s="41">
        <f t="shared" si="252"/>
        <v>705</v>
      </c>
      <c r="Z131" s="41">
        <f>SUM(Z132:Z139)</f>
        <v>142</v>
      </c>
      <c r="AA131" s="41">
        <f>SUM(AA132:AA139)</f>
        <v>563</v>
      </c>
      <c r="AB131" s="41">
        <f>SUM(AB132:AB139)</f>
        <v>0</v>
      </c>
      <c r="AC131" s="41">
        <f>SUM(AC132:AC139)</f>
        <v>0</v>
      </c>
      <c r="AD131" s="41">
        <f>SUM(AD132:AD139)</f>
        <v>0</v>
      </c>
      <c r="AE131" s="41"/>
      <c r="AF131" s="41"/>
      <c r="AG131" s="41">
        <f t="shared" si="253"/>
        <v>0</v>
      </c>
      <c r="AH131" s="41"/>
      <c r="AI131" s="41"/>
      <c r="AJ131" s="41">
        <f>SUM(AJ132:AJ139)</f>
        <v>0</v>
      </c>
      <c r="AK131" s="41">
        <f>SUM(AK132:AK139)</f>
        <v>0</v>
      </c>
      <c r="AL131" s="41">
        <f>SUM(AL132:AL139)</f>
        <v>0</v>
      </c>
      <c r="AM131" s="41">
        <f>SUM(AN131:AO131)</f>
        <v>3879</v>
      </c>
      <c r="AN131" s="41">
        <f>SUM(AN133:AN139)</f>
        <v>2960</v>
      </c>
      <c r="AO131" s="41">
        <f>SUM(AP131:AS131)</f>
        <v>919</v>
      </c>
      <c r="AP131" s="41">
        <f>SUM(AP133:AP139)</f>
        <v>178</v>
      </c>
      <c r="AQ131" s="41">
        <f>SUM(AQ133:AQ139)</f>
        <v>741</v>
      </c>
      <c r="AR131" s="41">
        <f>SUM(AR133:AR139)</f>
        <v>0</v>
      </c>
      <c r="AS131" s="41"/>
      <c r="AT131" s="41"/>
      <c r="AU131" s="41">
        <v>3508</v>
      </c>
      <c r="AV131" s="41">
        <v>2842</v>
      </c>
      <c r="AW131" s="41">
        <v>666</v>
      </c>
      <c r="AX131" s="41">
        <v>144</v>
      </c>
      <c r="AY131" s="41">
        <v>522</v>
      </c>
      <c r="AZ131" s="41">
        <f>SUM(AZ133:AZ139)</f>
        <v>0</v>
      </c>
      <c r="BA131" s="41"/>
      <c r="BB131" s="41"/>
      <c r="BC131" s="41">
        <f t="shared" si="224"/>
        <v>10342</v>
      </c>
      <c r="BD131" s="41">
        <f t="shared" si="225"/>
        <v>8052</v>
      </c>
      <c r="BE131" s="41">
        <f t="shared" si="226"/>
        <v>2290</v>
      </c>
      <c r="BF131" s="41">
        <f t="shared" si="227"/>
        <v>464</v>
      </c>
      <c r="BG131" s="41">
        <f t="shared" si="228"/>
        <v>1826</v>
      </c>
      <c r="BH131" s="41">
        <f t="shared" si="229"/>
        <v>0</v>
      </c>
      <c r="BI131" s="41">
        <f t="shared" si="230"/>
        <v>0</v>
      </c>
      <c r="BJ131" s="41">
        <f t="shared" si="231"/>
        <v>0</v>
      </c>
      <c r="BK131" s="41">
        <f>SUM(BL131:BM131)</f>
        <v>6065</v>
      </c>
      <c r="BL131" s="41">
        <f>SUM(BL133:BL139)</f>
        <v>4420</v>
      </c>
      <c r="BM131" s="41">
        <f>SUM(BM133:BM139)</f>
        <v>1645</v>
      </c>
      <c r="BN131" s="41">
        <f>SUM(BN133:BN139)</f>
        <v>416</v>
      </c>
      <c r="BO131" s="41">
        <f>SUM(BO133:BO139)</f>
        <v>1229</v>
      </c>
      <c r="BP131" s="41">
        <f>SUM(BP133:BP139)</f>
        <v>0</v>
      </c>
      <c r="BQ131" s="41"/>
      <c r="BR131" s="41"/>
      <c r="BS131" s="50"/>
      <c r="BT131" s="67"/>
      <c r="BU131" s="83"/>
      <c r="BV131" s="83"/>
      <c r="BW131" s="129"/>
      <c r="BX131" s="67"/>
      <c r="BY131" s="778"/>
      <c r="BZ131" s="778"/>
      <c r="CA131" s="83"/>
      <c r="CB131" s="83"/>
      <c r="CC131" s="83"/>
      <c r="CD131" s="83"/>
      <c r="CE131" s="83"/>
      <c r="CF131" s="83"/>
      <c r="CG131" s="83"/>
      <c r="CH131" s="83"/>
      <c r="CI131" s="83"/>
      <c r="CJ131" s="83"/>
      <c r="CK131" s="83"/>
      <c r="CL131" s="83"/>
      <c r="CM131" s="83"/>
      <c r="CN131" s="83"/>
      <c r="CO131" s="83"/>
      <c r="CP131" s="83"/>
      <c r="CQ131" s="83"/>
      <c r="CR131" s="83"/>
      <c r="CS131" s="83"/>
      <c r="CT131" s="83"/>
      <c r="CU131" s="83"/>
      <c r="CV131" s="83"/>
      <c r="CW131" s="83"/>
      <c r="CX131" s="83"/>
      <c r="CY131" s="83"/>
      <c r="CZ131" s="83"/>
      <c r="DA131" s="83"/>
      <c r="DB131" s="83"/>
      <c r="DC131" s="83"/>
      <c r="DD131" s="83"/>
      <c r="FX131" s="85">
        <f t="shared" si="214"/>
        <v>2955</v>
      </c>
      <c r="FY131" s="85">
        <f t="shared" si="249"/>
        <v>2250</v>
      </c>
      <c r="FZ131" s="85">
        <f t="shared" si="232"/>
        <v>705</v>
      </c>
      <c r="GA131" s="86">
        <f t="shared" si="233"/>
        <v>16407</v>
      </c>
      <c r="GB131" s="86">
        <f t="shared" si="234"/>
        <v>12472</v>
      </c>
      <c r="GC131" s="86">
        <f t="shared" si="235"/>
        <v>3935</v>
      </c>
    </row>
    <row r="132" spans="1:195" s="13" customFormat="1" ht="24.95" hidden="1" customHeight="1" outlineLevel="1">
      <c r="A132" s="48" t="s">
        <v>414</v>
      </c>
      <c r="B132" s="49" t="s">
        <v>2953</v>
      </c>
      <c r="C132" s="50"/>
      <c r="D132" s="92">
        <f t="shared" si="216"/>
        <v>454</v>
      </c>
      <c r="E132" s="92">
        <f t="shared" si="217"/>
        <v>346</v>
      </c>
      <c r="F132" s="92">
        <f t="shared" si="218"/>
        <v>108</v>
      </c>
      <c r="G132" s="92">
        <f t="shared" si="219"/>
        <v>22</v>
      </c>
      <c r="H132" s="92">
        <f t="shared" si="220"/>
        <v>86</v>
      </c>
      <c r="I132" s="92">
        <f t="shared" si="221"/>
        <v>0</v>
      </c>
      <c r="J132" s="92">
        <f t="shared" si="222"/>
        <v>0</v>
      </c>
      <c r="K132" s="92">
        <f t="shared" si="223"/>
        <v>0</v>
      </c>
      <c r="L132" s="36">
        <f t="shared" si="162"/>
        <v>454</v>
      </c>
      <c r="M132" s="36">
        <f t="shared" si="163"/>
        <v>346</v>
      </c>
      <c r="N132" s="36">
        <f t="shared" si="164"/>
        <v>108</v>
      </c>
      <c r="O132" s="41">
        <f t="shared" si="236"/>
        <v>454</v>
      </c>
      <c r="P132" s="41">
        <f t="shared" si="237"/>
        <v>346</v>
      </c>
      <c r="Q132" s="41">
        <f t="shared" si="238"/>
        <v>108</v>
      </c>
      <c r="R132" s="41">
        <f t="shared" si="239"/>
        <v>22</v>
      </c>
      <c r="S132" s="41">
        <f t="shared" si="240"/>
        <v>86</v>
      </c>
      <c r="T132" s="41">
        <f t="shared" si="241"/>
        <v>0</v>
      </c>
      <c r="U132" s="41">
        <f t="shared" si="242"/>
        <v>0</v>
      </c>
      <c r="V132" s="41">
        <f t="shared" si="243"/>
        <v>0</v>
      </c>
      <c r="W132" s="41">
        <f t="shared" ref="W132:W139" si="254">SUM(X132:Y132)</f>
        <v>227</v>
      </c>
      <c r="X132" s="41">
        <v>173</v>
      </c>
      <c r="Y132" s="41">
        <f t="shared" si="252"/>
        <v>54</v>
      </c>
      <c r="Z132" s="41">
        <v>11</v>
      </c>
      <c r="AA132" s="41">
        <v>43</v>
      </c>
      <c r="AB132" s="41"/>
      <c r="AC132" s="41"/>
      <c r="AD132" s="41"/>
      <c r="AE132" s="41">
        <f t="shared" ref="AE132:AE139" si="255">SUM(AF132:AG132)</f>
        <v>227</v>
      </c>
      <c r="AF132" s="41">
        <v>173</v>
      </c>
      <c r="AG132" s="41">
        <f t="shared" si="253"/>
        <v>54</v>
      </c>
      <c r="AH132" s="41">
        <v>11</v>
      </c>
      <c r="AI132" s="41">
        <v>43</v>
      </c>
      <c r="AJ132" s="41"/>
      <c r="AK132" s="41"/>
      <c r="AL132" s="41"/>
      <c r="AM132" s="41"/>
      <c r="AN132" s="41"/>
      <c r="AO132" s="41"/>
      <c r="AP132" s="41"/>
      <c r="AQ132" s="41"/>
      <c r="AR132" s="41"/>
      <c r="AS132" s="41"/>
      <c r="AT132" s="41"/>
      <c r="AU132" s="41"/>
      <c r="AV132" s="41"/>
      <c r="AW132" s="41"/>
      <c r="AX132" s="41"/>
      <c r="AY132" s="41"/>
      <c r="AZ132" s="41"/>
      <c r="BA132" s="41"/>
      <c r="BB132" s="41"/>
      <c r="BC132" s="92">
        <f t="shared" si="224"/>
        <v>454</v>
      </c>
      <c r="BD132" s="92">
        <f t="shared" si="225"/>
        <v>346</v>
      </c>
      <c r="BE132" s="92">
        <f t="shared" si="226"/>
        <v>108</v>
      </c>
      <c r="BF132" s="92">
        <f t="shared" si="227"/>
        <v>22</v>
      </c>
      <c r="BG132" s="92">
        <f t="shared" si="228"/>
        <v>86</v>
      </c>
      <c r="BH132" s="92">
        <f t="shared" si="229"/>
        <v>0</v>
      </c>
      <c r="BI132" s="92">
        <f t="shared" si="230"/>
        <v>0</v>
      </c>
      <c r="BJ132" s="92">
        <f t="shared" si="231"/>
        <v>0</v>
      </c>
      <c r="BK132" s="41"/>
      <c r="BL132" s="41"/>
      <c r="BM132" s="41">
        <f t="shared" ref="BM132:BM139" si="256">SUM(BN132:BR132)</f>
        <v>0</v>
      </c>
      <c r="BN132" s="41"/>
      <c r="BO132" s="41"/>
      <c r="BP132" s="41"/>
      <c r="BQ132" s="41"/>
      <c r="BR132" s="41"/>
      <c r="BS132" s="50"/>
      <c r="BT132" s="67"/>
      <c r="BU132" s="83"/>
      <c r="BV132" s="83"/>
      <c r="BW132" s="83"/>
      <c r="BX132" s="83"/>
      <c r="BY132" s="83"/>
      <c r="BZ132" s="83"/>
      <c r="CA132" s="83"/>
      <c r="CB132" s="83"/>
      <c r="CC132" s="83"/>
      <c r="CD132" s="83"/>
      <c r="CE132" s="83"/>
      <c r="CF132" s="83"/>
      <c r="CG132" s="83"/>
      <c r="CH132" s="83"/>
      <c r="CI132" s="83"/>
      <c r="CJ132" s="83"/>
      <c r="CK132" s="83"/>
      <c r="CL132" s="83"/>
      <c r="CM132" s="83"/>
      <c r="CN132" s="83"/>
      <c r="CO132" s="83"/>
      <c r="CP132" s="83"/>
      <c r="CQ132" s="83"/>
      <c r="CR132" s="83"/>
      <c r="CS132" s="83"/>
      <c r="CT132" s="83"/>
      <c r="CU132" s="83"/>
      <c r="CV132" s="83"/>
      <c r="CW132" s="83"/>
      <c r="CX132" s="83"/>
      <c r="CY132" s="83"/>
      <c r="CZ132" s="83"/>
      <c r="DA132" s="83"/>
      <c r="DB132" s="83"/>
      <c r="DC132" s="83"/>
      <c r="DD132" s="83"/>
      <c r="FX132" s="85">
        <f t="shared" si="214"/>
        <v>454</v>
      </c>
      <c r="FY132" s="85">
        <f t="shared" si="249"/>
        <v>346</v>
      </c>
      <c r="FZ132" s="85">
        <f t="shared" si="232"/>
        <v>108</v>
      </c>
      <c r="GA132" s="86">
        <f t="shared" si="233"/>
        <v>454</v>
      </c>
      <c r="GB132" s="86">
        <f t="shared" si="234"/>
        <v>346</v>
      </c>
      <c r="GC132" s="86">
        <f t="shared" si="235"/>
        <v>108</v>
      </c>
    </row>
    <row r="133" spans="1:195" s="13" customFormat="1" ht="24.95" hidden="1" customHeight="1" outlineLevel="1">
      <c r="A133" s="48" t="s">
        <v>414</v>
      </c>
      <c r="B133" s="49" t="s">
        <v>2954</v>
      </c>
      <c r="C133" s="50"/>
      <c r="D133" s="92">
        <f t="shared" si="216"/>
        <v>621</v>
      </c>
      <c r="E133" s="92">
        <f t="shared" si="217"/>
        <v>461</v>
      </c>
      <c r="F133" s="92">
        <f t="shared" si="218"/>
        <v>160</v>
      </c>
      <c r="G133" s="92">
        <f t="shared" si="219"/>
        <v>37</v>
      </c>
      <c r="H133" s="92">
        <f t="shared" si="220"/>
        <v>123</v>
      </c>
      <c r="I133" s="92">
        <f t="shared" si="221"/>
        <v>0</v>
      </c>
      <c r="J133" s="92">
        <f t="shared" si="222"/>
        <v>0</v>
      </c>
      <c r="K133" s="92">
        <f t="shared" si="223"/>
        <v>0</v>
      </c>
      <c r="L133" s="36">
        <f t="shared" si="162"/>
        <v>0</v>
      </c>
      <c r="M133" s="36">
        <f t="shared" si="163"/>
        <v>0</v>
      </c>
      <c r="N133" s="36">
        <f t="shared" si="164"/>
        <v>0</v>
      </c>
      <c r="O133" s="41">
        <f t="shared" si="236"/>
        <v>0</v>
      </c>
      <c r="P133" s="41">
        <f t="shared" si="237"/>
        <v>0</v>
      </c>
      <c r="Q133" s="41">
        <f t="shared" si="238"/>
        <v>0</v>
      </c>
      <c r="R133" s="41">
        <f t="shared" si="239"/>
        <v>0</v>
      </c>
      <c r="S133" s="41">
        <f t="shared" si="240"/>
        <v>0</v>
      </c>
      <c r="T133" s="41">
        <f t="shared" si="241"/>
        <v>0</v>
      </c>
      <c r="U133" s="41">
        <f t="shared" si="242"/>
        <v>0</v>
      </c>
      <c r="V133" s="41">
        <f t="shared" si="243"/>
        <v>0</v>
      </c>
      <c r="W133" s="41">
        <f t="shared" si="254"/>
        <v>0</v>
      </c>
      <c r="X133" s="41"/>
      <c r="Y133" s="41">
        <f t="shared" si="252"/>
        <v>0</v>
      </c>
      <c r="Z133" s="41"/>
      <c r="AA133" s="41"/>
      <c r="AB133" s="41"/>
      <c r="AC133" s="41"/>
      <c r="AD133" s="41"/>
      <c r="AE133" s="41">
        <f t="shared" si="255"/>
        <v>0</v>
      </c>
      <c r="AF133" s="41"/>
      <c r="AG133" s="41">
        <f t="shared" si="253"/>
        <v>0</v>
      </c>
      <c r="AH133" s="41"/>
      <c r="AI133" s="41"/>
      <c r="AJ133" s="41"/>
      <c r="AK133" s="41"/>
      <c r="AL133" s="41"/>
      <c r="AM133" s="41">
        <f>SUM(AN133:AO133)</f>
        <v>242</v>
      </c>
      <c r="AN133" s="41">
        <v>185</v>
      </c>
      <c r="AO133" s="41">
        <f>SUM(AP133:AS133)</f>
        <v>57</v>
      </c>
      <c r="AP133" s="41">
        <v>11</v>
      </c>
      <c r="AQ133" s="41">
        <v>46</v>
      </c>
      <c r="AR133" s="41"/>
      <c r="AS133" s="41"/>
      <c r="AT133" s="41"/>
      <c r="AU133" s="41">
        <f>SUM(AV133:AW133)</f>
        <v>0</v>
      </c>
      <c r="AV133" s="41"/>
      <c r="AW133" s="41"/>
      <c r="AX133" s="41"/>
      <c r="AY133" s="41"/>
      <c r="AZ133" s="41"/>
      <c r="BA133" s="41"/>
      <c r="BB133" s="41"/>
      <c r="BC133" s="92">
        <f t="shared" si="224"/>
        <v>242</v>
      </c>
      <c r="BD133" s="92">
        <f t="shared" si="225"/>
        <v>185</v>
      </c>
      <c r="BE133" s="92">
        <f t="shared" si="226"/>
        <v>57</v>
      </c>
      <c r="BF133" s="92">
        <f t="shared" si="227"/>
        <v>11</v>
      </c>
      <c r="BG133" s="92">
        <f t="shared" si="228"/>
        <v>46</v>
      </c>
      <c r="BH133" s="92">
        <f t="shared" si="229"/>
        <v>0</v>
      </c>
      <c r="BI133" s="92">
        <f t="shared" si="230"/>
        <v>0</v>
      </c>
      <c r="BJ133" s="92">
        <f t="shared" si="231"/>
        <v>0</v>
      </c>
      <c r="BK133" s="41">
        <f>SUM(BL133:BM133)</f>
        <v>379</v>
      </c>
      <c r="BL133" s="41">
        <v>276</v>
      </c>
      <c r="BM133" s="41">
        <f t="shared" si="256"/>
        <v>103</v>
      </c>
      <c r="BN133" s="41">
        <v>26</v>
      </c>
      <c r="BO133" s="41">
        <v>77</v>
      </c>
      <c r="BP133" s="41"/>
      <c r="BQ133" s="41"/>
      <c r="BR133" s="41"/>
      <c r="BS133" s="50"/>
      <c r="BT133" s="67"/>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CW133" s="83"/>
      <c r="CX133" s="83"/>
      <c r="CY133" s="83"/>
      <c r="CZ133" s="83"/>
      <c r="DA133" s="83"/>
      <c r="DB133" s="83"/>
      <c r="DC133" s="83"/>
      <c r="DD133" s="83"/>
      <c r="FX133" s="85">
        <f t="shared" si="214"/>
        <v>0</v>
      </c>
      <c r="FY133" s="85">
        <f t="shared" si="249"/>
        <v>0</v>
      </c>
      <c r="FZ133" s="85">
        <f t="shared" si="232"/>
        <v>0</v>
      </c>
      <c r="GA133" s="86">
        <f t="shared" si="233"/>
        <v>621</v>
      </c>
      <c r="GB133" s="86">
        <f t="shared" si="234"/>
        <v>461</v>
      </c>
      <c r="GC133" s="86">
        <f t="shared" si="235"/>
        <v>160</v>
      </c>
    </row>
    <row r="134" spans="1:195" s="13" customFormat="1" ht="24.95" hidden="1" customHeight="1" outlineLevel="1">
      <c r="A134" s="48" t="s">
        <v>414</v>
      </c>
      <c r="B134" s="49" t="s">
        <v>2955</v>
      </c>
      <c r="C134" s="50"/>
      <c r="D134" s="92">
        <f t="shared" si="216"/>
        <v>621</v>
      </c>
      <c r="E134" s="92">
        <f t="shared" si="217"/>
        <v>461</v>
      </c>
      <c r="F134" s="92">
        <f t="shared" si="218"/>
        <v>160</v>
      </c>
      <c r="G134" s="92">
        <f t="shared" si="219"/>
        <v>37</v>
      </c>
      <c r="H134" s="92">
        <f t="shared" si="220"/>
        <v>123</v>
      </c>
      <c r="I134" s="92">
        <f t="shared" si="221"/>
        <v>0</v>
      </c>
      <c r="J134" s="92">
        <f t="shared" si="222"/>
        <v>0</v>
      </c>
      <c r="K134" s="92">
        <f t="shared" si="223"/>
        <v>0</v>
      </c>
      <c r="L134" s="36">
        <f t="shared" si="162"/>
        <v>0</v>
      </c>
      <c r="M134" s="36">
        <f t="shared" si="163"/>
        <v>0</v>
      </c>
      <c r="N134" s="36">
        <f t="shared" si="164"/>
        <v>0</v>
      </c>
      <c r="O134" s="41">
        <f t="shared" si="236"/>
        <v>0</v>
      </c>
      <c r="P134" s="41">
        <f t="shared" si="237"/>
        <v>0</v>
      </c>
      <c r="Q134" s="41">
        <f t="shared" si="238"/>
        <v>0</v>
      </c>
      <c r="R134" s="41">
        <f t="shared" si="239"/>
        <v>0</v>
      </c>
      <c r="S134" s="41">
        <f t="shared" si="240"/>
        <v>0</v>
      </c>
      <c r="T134" s="41">
        <f t="shared" si="241"/>
        <v>0</v>
      </c>
      <c r="U134" s="41">
        <f t="shared" si="242"/>
        <v>0</v>
      </c>
      <c r="V134" s="41">
        <f t="shared" si="243"/>
        <v>0</v>
      </c>
      <c r="W134" s="41">
        <f t="shared" si="254"/>
        <v>0</v>
      </c>
      <c r="X134" s="41"/>
      <c r="Y134" s="41">
        <f t="shared" si="252"/>
        <v>0</v>
      </c>
      <c r="Z134" s="41"/>
      <c r="AA134" s="41"/>
      <c r="AB134" s="41"/>
      <c r="AC134" s="41"/>
      <c r="AD134" s="41"/>
      <c r="AE134" s="41">
        <f t="shared" si="255"/>
        <v>0</v>
      </c>
      <c r="AF134" s="41"/>
      <c r="AG134" s="41">
        <f t="shared" si="253"/>
        <v>0</v>
      </c>
      <c r="AH134" s="41"/>
      <c r="AI134" s="41"/>
      <c r="AJ134" s="41"/>
      <c r="AK134" s="41"/>
      <c r="AL134" s="41"/>
      <c r="AM134" s="41">
        <f>SUM(AN134:AO134)</f>
        <v>242</v>
      </c>
      <c r="AN134" s="41">
        <v>185</v>
      </c>
      <c r="AO134" s="41">
        <f>SUM(AP134:AS134)</f>
        <v>57</v>
      </c>
      <c r="AP134" s="41">
        <v>11</v>
      </c>
      <c r="AQ134" s="41">
        <v>46</v>
      </c>
      <c r="AR134" s="41"/>
      <c r="AS134" s="41"/>
      <c r="AT134" s="41"/>
      <c r="AU134" s="41">
        <f>SUM(AV134:AW134)</f>
        <v>0</v>
      </c>
      <c r="AV134" s="41"/>
      <c r="AW134" s="41"/>
      <c r="AX134" s="41"/>
      <c r="AY134" s="41"/>
      <c r="AZ134" s="41"/>
      <c r="BA134" s="41"/>
      <c r="BB134" s="41"/>
      <c r="BC134" s="92">
        <f t="shared" si="224"/>
        <v>242</v>
      </c>
      <c r="BD134" s="92">
        <f t="shared" si="225"/>
        <v>185</v>
      </c>
      <c r="BE134" s="92">
        <f t="shared" si="226"/>
        <v>57</v>
      </c>
      <c r="BF134" s="92">
        <f t="shared" si="227"/>
        <v>11</v>
      </c>
      <c r="BG134" s="92">
        <f t="shared" si="228"/>
        <v>46</v>
      </c>
      <c r="BH134" s="92">
        <f t="shared" si="229"/>
        <v>0</v>
      </c>
      <c r="BI134" s="92">
        <f t="shared" si="230"/>
        <v>0</v>
      </c>
      <c r="BJ134" s="92">
        <f t="shared" si="231"/>
        <v>0</v>
      </c>
      <c r="BK134" s="41">
        <f>SUM(BL134:BM134)</f>
        <v>379</v>
      </c>
      <c r="BL134" s="41">
        <v>276</v>
      </c>
      <c r="BM134" s="41">
        <f t="shared" si="256"/>
        <v>103</v>
      </c>
      <c r="BN134" s="41">
        <v>26</v>
      </c>
      <c r="BO134" s="41">
        <v>77</v>
      </c>
      <c r="BP134" s="41"/>
      <c r="BQ134" s="41"/>
      <c r="BR134" s="41"/>
      <c r="BS134" s="50"/>
      <c r="BT134" s="67"/>
      <c r="BU134" s="83"/>
      <c r="BV134" s="83"/>
      <c r="BW134" s="83"/>
      <c r="BX134" s="83"/>
      <c r="BY134" s="83"/>
      <c r="BZ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83"/>
      <c r="CX134" s="83"/>
      <c r="CY134" s="83"/>
      <c r="CZ134" s="83"/>
      <c r="DA134" s="83"/>
      <c r="DB134" s="83"/>
      <c r="DC134" s="83"/>
      <c r="DD134" s="83"/>
      <c r="FX134" s="85">
        <f t="shared" si="214"/>
        <v>0</v>
      </c>
      <c r="FY134" s="85">
        <f t="shared" si="249"/>
        <v>0</v>
      </c>
      <c r="FZ134" s="85">
        <f t="shared" si="232"/>
        <v>0</v>
      </c>
      <c r="GA134" s="86">
        <f t="shared" si="233"/>
        <v>621</v>
      </c>
      <c r="GB134" s="86">
        <f t="shared" si="234"/>
        <v>461</v>
      </c>
      <c r="GC134" s="86">
        <f t="shared" si="235"/>
        <v>160</v>
      </c>
    </row>
    <row r="135" spans="1:195" s="13" customFormat="1" ht="24.95" hidden="1" customHeight="1" outlineLevel="1">
      <c r="A135" s="48" t="s">
        <v>414</v>
      </c>
      <c r="B135" s="49" t="s">
        <v>2956</v>
      </c>
      <c r="C135" s="50"/>
      <c r="D135" s="92">
        <f t="shared" si="216"/>
        <v>1493</v>
      </c>
      <c r="E135" s="92">
        <f t="shared" si="217"/>
        <v>1123</v>
      </c>
      <c r="F135" s="92">
        <f t="shared" si="218"/>
        <v>370</v>
      </c>
      <c r="G135" s="92">
        <f t="shared" si="219"/>
        <v>79</v>
      </c>
      <c r="H135" s="92">
        <f t="shared" si="220"/>
        <v>291</v>
      </c>
      <c r="I135" s="92">
        <f t="shared" si="221"/>
        <v>0</v>
      </c>
      <c r="J135" s="92">
        <f t="shared" si="222"/>
        <v>0</v>
      </c>
      <c r="K135" s="92">
        <f t="shared" si="223"/>
        <v>0</v>
      </c>
      <c r="L135" s="36">
        <f t="shared" si="162"/>
        <v>872</v>
      </c>
      <c r="M135" s="36">
        <f t="shared" si="163"/>
        <v>662</v>
      </c>
      <c r="N135" s="36">
        <f t="shared" si="164"/>
        <v>210</v>
      </c>
      <c r="O135" s="41">
        <f t="shared" si="236"/>
        <v>872</v>
      </c>
      <c r="P135" s="41">
        <f t="shared" si="237"/>
        <v>662</v>
      </c>
      <c r="Q135" s="41">
        <f t="shared" si="238"/>
        <v>210</v>
      </c>
      <c r="R135" s="41">
        <f t="shared" si="239"/>
        <v>42</v>
      </c>
      <c r="S135" s="41">
        <f t="shared" si="240"/>
        <v>168</v>
      </c>
      <c r="T135" s="41">
        <f t="shared" si="241"/>
        <v>0</v>
      </c>
      <c r="U135" s="41">
        <f t="shared" si="242"/>
        <v>0</v>
      </c>
      <c r="V135" s="41">
        <f t="shared" si="243"/>
        <v>0</v>
      </c>
      <c r="W135" s="41">
        <f t="shared" si="254"/>
        <v>436</v>
      </c>
      <c r="X135" s="41">
        <v>331</v>
      </c>
      <c r="Y135" s="41">
        <f t="shared" si="252"/>
        <v>105</v>
      </c>
      <c r="Z135" s="41">
        <v>21</v>
      </c>
      <c r="AA135" s="41">
        <v>84</v>
      </c>
      <c r="AB135" s="41"/>
      <c r="AC135" s="41"/>
      <c r="AD135" s="41"/>
      <c r="AE135" s="41">
        <f t="shared" si="255"/>
        <v>436</v>
      </c>
      <c r="AF135" s="41">
        <v>331</v>
      </c>
      <c r="AG135" s="41">
        <f t="shared" si="253"/>
        <v>105</v>
      </c>
      <c r="AH135" s="41">
        <v>21</v>
      </c>
      <c r="AI135" s="41">
        <v>84</v>
      </c>
      <c r="AJ135" s="41"/>
      <c r="AK135" s="41"/>
      <c r="AL135" s="41"/>
      <c r="AM135" s="41">
        <f>SUM(AN135:AO135)</f>
        <v>242</v>
      </c>
      <c r="AN135" s="41">
        <v>185</v>
      </c>
      <c r="AO135" s="41">
        <f>SUM(AP135:AS135)</f>
        <v>57</v>
      </c>
      <c r="AP135" s="41">
        <v>11</v>
      </c>
      <c r="AQ135" s="41">
        <v>46</v>
      </c>
      <c r="AR135" s="41"/>
      <c r="AS135" s="41"/>
      <c r="AT135" s="41"/>
      <c r="AU135" s="41">
        <f>SUM(AV135:AW135)</f>
        <v>0</v>
      </c>
      <c r="AV135" s="41"/>
      <c r="AW135" s="41"/>
      <c r="AX135" s="41"/>
      <c r="AY135" s="41"/>
      <c r="AZ135" s="41"/>
      <c r="BA135" s="41"/>
      <c r="BB135" s="41"/>
      <c r="BC135" s="92">
        <f t="shared" si="224"/>
        <v>1114</v>
      </c>
      <c r="BD135" s="92">
        <f t="shared" si="225"/>
        <v>847</v>
      </c>
      <c r="BE135" s="92">
        <f t="shared" si="226"/>
        <v>267</v>
      </c>
      <c r="BF135" s="92">
        <f t="shared" si="227"/>
        <v>53</v>
      </c>
      <c r="BG135" s="92">
        <f t="shared" si="228"/>
        <v>214</v>
      </c>
      <c r="BH135" s="92">
        <f t="shared" si="229"/>
        <v>0</v>
      </c>
      <c r="BI135" s="92">
        <f t="shared" si="230"/>
        <v>0</v>
      </c>
      <c r="BJ135" s="92">
        <f t="shared" si="231"/>
        <v>0</v>
      </c>
      <c r="BK135" s="41">
        <f>SUM(BL135:BM135)</f>
        <v>379</v>
      </c>
      <c r="BL135" s="41">
        <v>276</v>
      </c>
      <c r="BM135" s="41">
        <f t="shared" si="256"/>
        <v>103</v>
      </c>
      <c r="BN135" s="41">
        <v>26</v>
      </c>
      <c r="BO135" s="41">
        <v>77</v>
      </c>
      <c r="BP135" s="41"/>
      <c r="BQ135" s="41"/>
      <c r="BR135" s="41"/>
      <c r="BS135" s="50"/>
      <c r="BT135" s="67"/>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c r="CY135" s="83"/>
      <c r="CZ135" s="83"/>
      <c r="DA135" s="83"/>
      <c r="DB135" s="83"/>
      <c r="DC135" s="83"/>
      <c r="DD135" s="83"/>
      <c r="FX135" s="85">
        <f t="shared" si="214"/>
        <v>872</v>
      </c>
      <c r="FY135" s="85">
        <f t="shared" si="249"/>
        <v>662</v>
      </c>
      <c r="FZ135" s="85">
        <f t="shared" si="232"/>
        <v>210</v>
      </c>
      <c r="GA135" s="86">
        <f t="shared" si="233"/>
        <v>1493</v>
      </c>
      <c r="GB135" s="86">
        <f t="shared" si="234"/>
        <v>1123</v>
      </c>
      <c r="GC135" s="86">
        <f t="shared" si="235"/>
        <v>370</v>
      </c>
    </row>
    <row r="136" spans="1:195" s="13" customFormat="1" ht="24.95" hidden="1" customHeight="1" outlineLevel="1">
      <c r="A136" s="48" t="s">
        <v>414</v>
      </c>
      <c r="B136" s="49" t="s">
        <v>2957</v>
      </c>
      <c r="C136" s="50"/>
      <c r="D136" s="92">
        <f t="shared" si="216"/>
        <v>1362</v>
      </c>
      <c r="E136" s="92">
        <f t="shared" si="217"/>
        <v>1038</v>
      </c>
      <c r="F136" s="92">
        <f t="shared" si="218"/>
        <v>324</v>
      </c>
      <c r="G136" s="92">
        <f t="shared" si="219"/>
        <v>66</v>
      </c>
      <c r="H136" s="92">
        <f t="shared" si="220"/>
        <v>258</v>
      </c>
      <c r="I136" s="92">
        <f t="shared" si="221"/>
        <v>0</v>
      </c>
      <c r="J136" s="92">
        <f t="shared" si="222"/>
        <v>0</v>
      </c>
      <c r="K136" s="92">
        <f t="shared" si="223"/>
        <v>0</v>
      </c>
      <c r="L136" s="36">
        <f t="shared" si="162"/>
        <v>1362</v>
      </c>
      <c r="M136" s="36">
        <f t="shared" si="163"/>
        <v>1038</v>
      </c>
      <c r="N136" s="36">
        <f t="shared" si="164"/>
        <v>324</v>
      </c>
      <c r="O136" s="41">
        <f t="shared" si="236"/>
        <v>1362</v>
      </c>
      <c r="P136" s="41">
        <f t="shared" si="237"/>
        <v>1038</v>
      </c>
      <c r="Q136" s="41">
        <f t="shared" si="238"/>
        <v>324</v>
      </c>
      <c r="R136" s="41">
        <f t="shared" si="239"/>
        <v>66</v>
      </c>
      <c r="S136" s="41">
        <f t="shared" si="240"/>
        <v>258</v>
      </c>
      <c r="T136" s="41">
        <f t="shared" si="241"/>
        <v>0</v>
      </c>
      <c r="U136" s="41">
        <f t="shared" si="242"/>
        <v>0</v>
      </c>
      <c r="V136" s="41">
        <f t="shared" si="243"/>
        <v>0</v>
      </c>
      <c r="W136" s="41">
        <f t="shared" si="254"/>
        <v>681</v>
      </c>
      <c r="X136" s="41">
        <v>519</v>
      </c>
      <c r="Y136" s="41">
        <f t="shared" si="252"/>
        <v>162</v>
      </c>
      <c r="Z136" s="41">
        <v>33</v>
      </c>
      <c r="AA136" s="41">
        <v>129</v>
      </c>
      <c r="AB136" s="41"/>
      <c r="AC136" s="41"/>
      <c r="AD136" s="41"/>
      <c r="AE136" s="41">
        <f t="shared" si="255"/>
        <v>681</v>
      </c>
      <c r="AF136" s="41">
        <v>519</v>
      </c>
      <c r="AG136" s="41">
        <f t="shared" si="253"/>
        <v>162</v>
      </c>
      <c r="AH136" s="41">
        <v>33</v>
      </c>
      <c r="AI136" s="41">
        <v>129</v>
      </c>
      <c r="AJ136" s="41"/>
      <c r="AK136" s="41"/>
      <c r="AL136" s="41"/>
      <c r="AM136" s="41"/>
      <c r="AN136" s="41"/>
      <c r="AO136" s="41"/>
      <c r="AP136" s="41"/>
      <c r="AQ136" s="41"/>
      <c r="AR136" s="41"/>
      <c r="AS136" s="41"/>
      <c r="AT136" s="41"/>
      <c r="AU136" s="41"/>
      <c r="AV136" s="41"/>
      <c r="AW136" s="41"/>
      <c r="AX136" s="41"/>
      <c r="AY136" s="41"/>
      <c r="AZ136" s="41"/>
      <c r="BA136" s="41"/>
      <c r="BB136" s="41"/>
      <c r="BC136" s="92">
        <f t="shared" si="224"/>
        <v>1362</v>
      </c>
      <c r="BD136" s="92">
        <f t="shared" si="225"/>
        <v>1038</v>
      </c>
      <c r="BE136" s="92">
        <f t="shared" si="226"/>
        <v>324</v>
      </c>
      <c r="BF136" s="92">
        <f t="shared" si="227"/>
        <v>66</v>
      </c>
      <c r="BG136" s="92">
        <f t="shared" si="228"/>
        <v>258</v>
      </c>
      <c r="BH136" s="92">
        <f t="shared" si="229"/>
        <v>0</v>
      </c>
      <c r="BI136" s="92">
        <f t="shared" si="230"/>
        <v>0</v>
      </c>
      <c r="BJ136" s="92">
        <f t="shared" si="231"/>
        <v>0</v>
      </c>
      <c r="BK136" s="41"/>
      <c r="BL136" s="41"/>
      <c r="BM136" s="41">
        <f t="shared" si="256"/>
        <v>0</v>
      </c>
      <c r="BN136" s="41"/>
      <c r="BO136" s="41"/>
      <c r="BP136" s="41"/>
      <c r="BQ136" s="41"/>
      <c r="BR136" s="41"/>
      <c r="BS136" s="50"/>
      <c r="BT136" s="67"/>
      <c r="BU136" s="83"/>
      <c r="BV136" s="83"/>
      <c r="BW136" s="83"/>
      <c r="BX136" s="83"/>
      <c r="BY136" s="83"/>
      <c r="BZ136" s="83"/>
      <c r="CA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83"/>
      <c r="CX136" s="83"/>
      <c r="CY136" s="83"/>
      <c r="CZ136" s="83"/>
      <c r="DA136" s="83"/>
      <c r="DB136" s="83"/>
      <c r="DC136" s="83"/>
      <c r="DD136" s="83"/>
      <c r="FX136" s="85">
        <f t="shared" si="214"/>
        <v>1362</v>
      </c>
      <c r="FY136" s="85">
        <f t="shared" si="249"/>
        <v>1038</v>
      </c>
      <c r="FZ136" s="85">
        <f t="shared" si="232"/>
        <v>324</v>
      </c>
      <c r="GA136" s="86">
        <f t="shared" si="233"/>
        <v>1362</v>
      </c>
      <c r="GB136" s="86">
        <f t="shared" si="234"/>
        <v>1038</v>
      </c>
      <c r="GC136" s="86">
        <f t="shared" si="235"/>
        <v>324</v>
      </c>
    </row>
    <row r="137" spans="1:195" s="13" customFormat="1" ht="24.95" hidden="1" customHeight="1" outlineLevel="1">
      <c r="A137" s="48" t="s">
        <v>414</v>
      </c>
      <c r="B137" s="49" t="s">
        <v>2958</v>
      </c>
      <c r="C137" s="50"/>
      <c r="D137" s="92">
        <f t="shared" si="216"/>
        <v>6916</v>
      </c>
      <c r="E137" s="92">
        <f t="shared" si="217"/>
        <v>5170</v>
      </c>
      <c r="F137" s="92">
        <f t="shared" si="218"/>
        <v>1746</v>
      </c>
      <c r="G137" s="92">
        <f t="shared" si="219"/>
        <v>391</v>
      </c>
      <c r="H137" s="92">
        <f t="shared" si="220"/>
        <v>1355</v>
      </c>
      <c r="I137" s="92">
        <f t="shared" si="221"/>
        <v>0</v>
      </c>
      <c r="J137" s="92">
        <f t="shared" si="222"/>
        <v>0</v>
      </c>
      <c r="K137" s="92">
        <f t="shared" si="223"/>
        <v>0</v>
      </c>
      <c r="L137" s="36">
        <f t="shared" si="162"/>
        <v>1944</v>
      </c>
      <c r="M137" s="36">
        <f t="shared" si="163"/>
        <v>1480</v>
      </c>
      <c r="N137" s="36">
        <f t="shared" si="164"/>
        <v>464</v>
      </c>
      <c r="O137" s="41">
        <f t="shared" si="236"/>
        <v>1944</v>
      </c>
      <c r="P137" s="41">
        <f t="shared" si="237"/>
        <v>1480</v>
      </c>
      <c r="Q137" s="41">
        <f t="shared" si="238"/>
        <v>464</v>
      </c>
      <c r="R137" s="41">
        <f t="shared" si="239"/>
        <v>94</v>
      </c>
      <c r="S137" s="41">
        <f t="shared" si="240"/>
        <v>370</v>
      </c>
      <c r="T137" s="41">
        <f t="shared" si="241"/>
        <v>0</v>
      </c>
      <c r="U137" s="41">
        <f t="shared" si="242"/>
        <v>0</v>
      </c>
      <c r="V137" s="41">
        <f t="shared" si="243"/>
        <v>0</v>
      </c>
      <c r="W137" s="41">
        <f t="shared" si="254"/>
        <v>972</v>
      </c>
      <c r="X137" s="41">
        <v>740</v>
      </c>
      <c r="Y137" s="41">
        <f t="shared" si="252"/>
        <v>232</v>
      </c>
      <c r="Z137" s="41">
        <v>47</v>
      </c>
      <c r="AA137" s="41">
        <v>185</v>
      </c>
      <c r="AB137" s="41"/>
      <c r="AC137" s="41"/>
      <c r="AD137" s="41"/>
      <c r="AE137" s="41">
        <f t="shared" si="255"/>
        <v>972</v>
      </c>
      <c r="AF137" s="41">
        <v>740</v>
      </c>
      <c r="AG137" s="41">
        <f t="shared" si="253"/>
        <v>232</v>
      </c>
      <c r="AH137" s="41">
        <v>47</v>
      </c>
      <c r="AI137" s="41">
        <v>185</v>
      </c>
      <c r="AJ137" s="41"/>
      <c r="AK137" s="41"/>
      <c r="AL137" s="41"/>
      <c r="AM137" s="41">
        <f>SUM(AN137:AO137)</f>
        <v>1940</v>
      </c>
      <c r="AN137" s="41">
        <v>1480</v>
      </c>
      <c r="AO137" s="41">
        <f>SUM(AP137:AS137)</f>
        <v>460</v>
      </c>
      <c r="AP137" s="41">
        <v>89</v>
      </c>
      <c r="AQ137" s="41">
        <v>371</v>
      </c>
      <c r="AR137" s="41"/>
      <c r="AS137" s="41"/>
      <c r="AT137" s="41"/>
      <c r="AU137" s="41">
        <f>SUM(AV137:AW137)</f>
        <v>0</v>
      </c>
      <c r="AV137" s="41"/>
      <c r="AW137" s="41"/>
      <c r="AX137" s="41"/>
      <c r="AY137" s="41"/>
      <c r="AZ137" s="41"/>
      <c r="BA137" s="41"/>
      <c r="BB137" s="41"/>
      <c r="BC137" s="92">
        <f t="shared" si="224"/>
        <v>3884</v>
      </c>
      <c r="BD137" s="92">
        <f t="shared" si="225"/>
        <v>2960</v>
      </c>
      <c r="BE137" s="92">
        <f t="shared" si="226"/>
        <v>924</v>
      </c>
      <c r="BF137" s="92">
        <f t="shared" si="227"/>
        <v>183</v>
      </c>
      <c r="BG137" s="92">
        <f t="shared" si="228"/>
        <v>741</v>
      </c>
      <c r="BH137" s="92">
        <f t="shared" si="229"/>
        <v>0</v>
      </c>
      <c r="BI137" s="92">
        <f t="shared" si="230"/>
        <v>0</v>
      </c>
      <c r="BJ137" s="92">
        <f t="shared" si="231"/>
        <v>0</v>
      </c>
      <c r="BK137" s="41">
        <f>SUM(BL137:BM137)</f>
        <v>3032</v>
      </c>
      <c r="BL137" s="41">
        <v>2210</v>
      </c>
      <c r="BM137" s="41">
        <f t="shared" si="256"/>
        <v>822</v>
      </c>
      <c r="BN137" s="41">
        <v>208</v>
      </c>
      <c r="BO137" s="41">
        <v>614</v>
      </c>
      <c r="BP137" s="41"/>
      <c r="BQ137" s="41"/>
      <c r="BR137" s="41"/>
      <c r="BS137" s="50"/>
      <c r="BT137" s="67"/>
      <c r="BU137" s="83"/>
      <c r="BV137" s="83"/>
      <c r="BW137" s="83"/>
      <c r="BX137" s="83"/>
      <c r="BY137" s="83"/>
      <c r="BZ137" s="83"/>
      <c r="CA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83"/>
      <c r="CX137" s="83"/>
      <c r="CY137" s="83"/>
      <c r="CZ137" s="83"/>
      <c r="DA137" s="83"/>
      <c r="DB137" s="83"/>
      <c r="DC137" s="83"/>
      <c r="DD137" s="83"/>
      <c r="FX137" s="85">
        <f t="shared" si="214"/>
        <v>1944</v>
      </c>
      <c r="FY137" s="85">
        <f t="shared" si="249"/>
        <v>1480</v>
      </c>
      <c r="FZ137" s="85">
        <f t="shared" si="232"/>
        <v>464</v>
      </c>
      <c r="GA137" s="86">
        <f t="shared" si="233"/>
        <v>6916</v>
      </c>
      <c r="GB137" s="86">
        <f t="shared" si="234"/>
        <v>5170</v>
      </c>
      <c r="GC137" s="86">
        <f t="shared" si="235"/>
        <v>1746</v>
      </c>
    </row>
    <row r="138" spans="1:195" s="13" customFormat="1" ht="24.95" hidden="1" customHeight="1" outlineLevel="1">
      <c r="A138" s="48" t="s">
        <v>414</v>
      </c>
      <c r="B138" s="49" t="s">
        <v>2959</v>
      </c>
      <c r="C138" s="50"/>
      <c r="D138" s="92">
        <f t="shared" si="216"/>
        <v>2522</v>
      </c>
      <c r="E138" s="92">
        <f t="shared" si="217"/>
        <v>1896</v>
      </c>
      <c r="F138" s="92">
        <f t="shared" si="218"/>
        <v>626</v>
      </c>
      <c r="G138" s="92">
        <f t="shared" si="219"/>
        <v>135</v>
      </c>
      <c r="H138" s="92">
        <f t="shared" si="220"/>
        <v>491</v>
      </c>
      <c r="I138" s="92">
        <f t="shared" si="221"/>
        <v>0</v>
      </c>
      <c r="J138" s="92">
        <f t="shared" si="222"/>
        <v>0</v>
      </c>
      <c r="K138" s="92">
        <f t="shared" si="223"/>
        <v>0</v>
      </c>
      <c r="L138" s="36">
        <f t="shared" si="162"/>
        <v>1278</v>
      </c>
      <c r="M138" s="36">
        <f t="shared" si="163"/>
        <v>974</v>
      </c>
      <c r="N138" s="36">
        <f t="shared" si="164"/>
        <v>304</v>
      </c>
      <c r="O138" s="41">
        <f t="shared" si="236"/>
        <v>1278</v>
      </c>
      <c r="P138" s="41">
        <f t="shared" si="237"/>
        <v>974</v>
      </c>
      <c r="Q138" s="41">
        <f t="shared" si="238"/>
        <v>304</v>
      </c>
      <c r="R138" s="41">
        <f t="shared" si="239"/>
        <v>60</v>
      </c>
      <c r="S138" s="41">
        <f t="shared" si="240"/>
        <v>244</v>
      </c>
      <c r="T138" s="41">
        <f t="shared" si="241"/>
        <v>0</v>
      </c>
      <c r="U138" s="41">
        <f t="shared" si="242"/>
        <v>0</v>
      </c>
      <c r="V138" s="41">
        <f t="shared" si="243"/>
        <v>0</v>
      </c>
      <c r="W138" s="41">
        <f t="shared" si="254"/>
        <v>639</v>
      </c>
      <c r="X138" s="41">
        <v>487</v>
      </c>
      <c r="Y138" s="41">
        <f t="shared" si="252"/>
        <v>152</v>
      </c>
      <c r="Z138" s="41">
        <v>30</v>
      </c>
      <c r="AA138" s="41">
        <v>122</v>
      </c>
      <c r="AB138" s="41"/>
      <c r="AC138" s="41"/>
      <c r="AD138" s="41"/>
      <c r="AE138" s="41">
        <f t="shared" si="255"/>
        <v>639</v>
      </c>
      <c r="AF138" s="41">
        <v>487</v>
      </c>
      <c r="AG138" s="41">
        <f t="shared" si="253"/>
        <v>152</v>
      </c>
      <c r="AH138" s="41">
        <v>30</v>
      </c>
      <c r="AI138" s="41">
        <v>122</v>
      </c>
      <c r="AJ138" s="41"/>
      <c r="AK138" s="41"/>
      <c r="AL138" s="41"/>
      <c r="AM138" s="41">
        <f>SUM(AN138:AO138)</f>
        <v>486</v>
      </c>
      <c r="AN138" s="41">
        <v>370</v>
      </c>
      <c r="AO138" s="41">
        <f>SUM(AP138:AS138)</f>
        <v>116</v>
      </c>
      <c r="AP138" s="41">
        <v>23</v>
      </c>
      <c r="AQ138" s="41">
        <v>93</v>
      </c>
      <c r="AR138" s="41"/>
      <c r="AS138" s="41"/>
      <c r="AT138" s="41"/>
      <c r="AU138" s="41">
        <f>SUM(AV138:AW138)</f>
        <v>0</v>
      </c>
      <c r="AV138" s="41"/>
      <c r="AW138" s="41"/>
      <c r="AX138" s="41"/>
      <c r="AY138" s="41"/>
      <c r="AZ138" s="41"/>
      <c r="BA138" s="41"/>
      <c r="BB138" s="41"/>
      <c r="BC138" s="92">
        <f t="shared" si="224"/>
        <v>1764</v>
      </c>
      <c r="BD138" s="92">
        <f t="shared" si="225"/>
        <v>1344</v>
      </c>
      <c r="BE138" s="92">
        <f t="shared" si="226"/>
        <v>420</v>
      </c>
      <c r="BF138" s="92">
        <f t="shared" si="227"/>
        <v>83</v>
      </c>
      <c r="BG138" s="92">
        <f t="shared" si="228"/>
        <v>337</v>
      </c>
      <c r="BH138" s="92">
        <f t="shared" si="229"/>
        <v>0</v>
      </c>
      <c r="BI138" s="92">
        <f t="shared" si="230"/>
        <v>0</v>
      </c>
      <c r="BJ138" s="92">
        <f t="shared" si="231"/>
        <v>0</v>
      </c>
      <c r="BK138" s="41">
        <f>SUM(BL138:BM138)</f>
        <v>758</v>
      </c>
      <c r="BL138" s="41">
        <v>552</v>
      </c>
      <c r="BM138" s="41">
        <f t="shared" si="256"/>
        <v>206</v>
      </c>
      <c r="BN138" s="41">
        <v>52</v>
      </c>
      <c r="BO138" s="41">
        <v>154</v>
      </c>
      <c r="BP138" s="41"/>
      <c r="BQ138" s="41"/>
      <c r="BR138" s="41"/>
      <c r="BS138" s="50"/>
      <c r="BT138" s="67"/>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83"/>
      <c r="CR138" s="83"/>
      <c r="CS138" s="83"/>
      <c r="CT138" s="83"/>
      <c r="CU138" s="83"/>
      <c r="CV138" s="83"/>
      <c r="CW138" s="83"/>
      <c r="CX138" s="83"/>
      <c r="CY138" s="83"/>
      <c r="CZ138" s="83"/>
      <c r="DA138" s="83"/>
      <c r="DB138" s="83"/>
      <c r="DC138" s="83"/>
      <c r="DD138" s="83"/>
      <c r="FX138" s="85">
        <f t="shared" si="214"/>
        <v>1278</v>
      </c>
      <c r="FY138" s="85">
        <f t="shared" si="249"/>
        <v>974</v>
      </c>
      <c r="FZ138" s="85">
        <f t="shared" si="232"/>
        <v>304</v>
      </c>
      <c r="GA138" s="86">
        <f t="shared" si="233"/>
        <v>2522</v>
      </c>
      <c r="GB138" s="86">
        <f t="shared" si="234"/>
        <v>1896</v>
      </c>
      <c r="GC138" s="86">
        <f t="shared" si="235"/>
        <v>626</v>
      </c>
    </row>
    <row r="139" spans="1:195" s="13" customFormat="1" ht="24.95" hidden="1" customHeight="1" outlineLevel="1">
      <c r="A139" s="48" t="s">
        <v>414</v>
      </c>
      <c r="B139" s="49" t="s">
        <v>2934</v>
      </c>
      <c r="C139" s="50"/>
      <c r="D139" s="92">
        <f t="shared" si="216"/>
        <v>1865</v>
      </c>
      <c r="E139" s="92">
        <f t="shared" si="217"/>
        <v>1385</v>
      </c>
      <c r="F139" s="92">
        <f t="shared" si="218"/>
        <v>480</v>
      </c>
      <c r="G139" s="92">
        <f t="shared" si="219"/>
        <v>111</v>
      </c>
      <c r="H139" s="92">
        <f t="shared" si="220"/>
        <v>369</v>
      </c>
      <c r="I139" s="92">
        <f t="shared" si="221"/>
        <v>0</v>
      </c>
      <c r="J139" s="92">
        <f t="shared" si="222"/>
        <v>0</v>
      </c>
      <c r="K139" s="92">
        <f t="shared" si="223"/>
        <v>0</v>
      </c>
      <c r="L139" s="36">
        <f t="shared" si="162"/>
        <v>0</v>
      </c>
      <c r="M139" s="36">
        <f t="shared" si="163"/>
        <v>0</v>
      </c>
      <c r="N139" s="36">
        <f t="shared" si="164"/>
        <v>0</v>
      </c>
      <c r="O139" s="41">
        <f t="shared" si="236"/>
        <v>0</v>
      </c>
      <c r="P139" s="41">
        <f t="shared" si="237"/>
        <v>0</v>
      </c>
      <c r="Q139" s="41">
        <f t="shared" si="238"/>
        <v>0</v>
      </c>
      <c r="R139" s="41">
        <f t="shared" si="239"/>
        <v>0</v>
      </c>
      <c r="S139" s="41">
        <f t="shared" si="240"/>
        <v>0</v>
      </c>
      <c r="T139" s="41">
        <f t="shared" si="241"/>
        <v>0</v>
      </c>
      <c r="U139" s="41">
        <f t="shared" si="242"/>
        <v>0</v>
      </c>
      <c r="V139" s="41">
        <f t="shared" si="243"/>
        <v>0</v>
      </c>
      <c r="W139" s="41">
        <f t="shared" si="254"/>
        <v>0</v>
      </c>
      <c r="X139" s="41"/>
      <c r="Y139" s="41">
        <f t="shared" si="252"/>
        <v>0</v>
      </c>
      <c r="Z139" s="41"/>
      <c r="AA139" s="41"/>
      <c r="AB139" s="41"/>
      <c r="AC139" s="41"/>
      <c r="AD139" s="41"/>
      <c r="AE139" s="41">
        <f t="shared" si="255"/>
        <v>0</v>
      </c>
      <c r="AF139" s="41"/>
      <c r="AG139" s="41">
        <f t="shared" si="253"/>
        <v>0</v>
      </c>
      <c r="AH139" s="41"/>
      <c r="AI139" s="41"/>
      <c r="AJ139" s="41"/>
      <c r="AK139" s="41"/>
      <c r="AL139" s="41"/>
      <c r="AM139" s="41">
        <f>SUM(AN139:AO139)</f>
        <v>727</v>
      </c>
      <c r="AN139" s="41">
        <v>555</v>
      </c>
      <c r="AO139" s="41">
        <f>SUM(AP139:AS139)</f>
        <v>172</v>
      </c>
      <c r="AP139" s="41">
        <v>33</v>
      </c>
      <c r="AQ139" s="41">
        <v>139</v>
      </c>
      <c r="AR139" s="41"/>
      <c r="AS139" s="41"/>
      <c r="AT139" s="41"/>
      <c r="AU139" s="41">
        <f>SUM(AV139:AW139)</f>
        <v>0</v>
      </c>
      <c r="AV139" s="41"/>
      <c r="AW139" s="41"/>
      <c r="AX139" s="41"/>
      <c r="AY139" s="41"/>
      <c r="AZ139" s="41"/>
      <c r="BA139" s="41"/>
      <c r="BB139" s="41"/>
      <c r="BC139" s="92">
        <f t="shared" si="224"/>
        <v>727</v>
      </c>
      <c r="BD139" s="92">
        <f t="shared" si="225"/>
        <v>555</v>
      </c>
      <c r="BE139" s="92">
        <f t="shared" si="226"/>
        <v>172</v>
      </c>
      <c r="BF139" s="92">
        <f t="shared" si="227"/>
        <v>33</v>
      </c>
      <c r="BG139" s="92">
        <f t="shared" si="228"/>
        <v>139</v>
      </c>
      <c r="BH139" s="92">
        <f t="shared" si="229"/>
        <v>0</v>
      </c>
      <c r="BI139" s="92">
        <f t="shared" si="230"/>
        <v>0</v>
      </c>
      <c r="BJ139" s="92">
        <f t="shared" si="231"/>
        <v>0</v>
      </c>
      <c r="BK139" s="41">
        <f>SUM(BL139:BM139)</f>
        <v>1138</v>
      </c>
      <c r="BL139" s="41">
        <v>830</v>
      </c>
      <c r="BM139" s="41">
        <f t="shared" si="256"/>
        <v>308</v>
      </c>
      <c r="BN139" s="41">
        <v>78</v>
      </c>
      <c r="BO139" s="41">
        <v>230</v>
      </c>
      <c r="BP139" s="41"/>
      <c r="BQ139" s="41"/>
      <c r="BR139" s="41"/>
      <c r="BS139" s="50"/>
      <c r="BT139" s="67"/>
      <c r="BU139" s="83"/>
      <c r="BV139" s="83"/>
      <c r="BW139" s="130" t="s">
        <v>2960</v>
      </c>
      <c r="BX139" s="68" t="s">
        <v>2961</v>
      </c>
      <c r="BY139" s="795" t="s">
        <v>2962</v>
      </c>
      <c r="BZ139" s="795"/>
      <c r="CA139" s="131" t="s">
        <v>2963</v>
      </c>
      <c r="CB139" s="83"/>
      <c r="CC139" s="83"/>
      <c r="CD139" s="83"/>
      <c r="CE139" s="83"/>
      <c r="CF139" s="83"/>
      <c r="CG139" s="83"/>
      <c r="CH139" s="83"/>
      <c r="CI139" s="83"/>
      <c r="CJ139" s="83"/>
      <c r="CK139" s="83"/>
      <c r="CL139" s="83"/>
      <c r="CM139" s="83"/>
      <c r="CN139" s="83"/>
      <c r="CO139" s="83"/>
      <c r="CP139" s="83"/>
      <c r="CQ139" s="83"/>
      <c r="CR139" s="83"/>
      <c r="CS139" s="83"/>
      <c r="CT139" s="83"/>
      <c r="CU139" s="83"/>
      <c r="CV139" s="83"/>
      <c r="CW139" s="83"/>
      <c r="CX139" s="83"/>
      <c r="CY139" s="83"/>
      <c r="CZ139" s="83"/>
      <c r="DA139" s="83"/>
      <c r="DB139" s="83"/>
      <c r="DC139" s="83"/>
      <c r="DD139" s="83"/>
      <c r="FX139" s="85">
        <f t="shared" si="214"/>
        <v>0</v>
      </c>
      <c r="FY139" s="85">
        <f t="shared" si="249"/>
        <v>0</v>
      </c>
      <c r="FZ139" s="85">
        <f t="shared" si="232"/>
        <v>0</v>
      </c>
      <c r="GA139" s="86">
        <f t="shared" si="233"/>
        <v>1865</v>
      </c>
      <c r="GB139" s="86">
        <f t="shared" si="234"/>
        <v>1385</v>
      </c>
      <c r="GC139" s="86">
        <f t="shared" si="235"/>
        <v>480</v>
      </c>
    </row>
    <row r="140" spans="1:195" s="13" customFormat="1" ht="96.75" hidden="1" customHeight="1" outlineLevel="1">
      <c r="A140" s="37" t="s">
        <v>62</v>
      </c>
      <c r="B140" s="93" t="s">
        <v>2964</v>
      </c>
      <c r="C140" s="50"/>
      <c r="D140" s="46">
        <f>E140+F140</f>
        <v>14755</v>
      </c>
      <c r="E140" s="46">
        <f t="shared" ref="E140:K140" si="257">BD140+BL140</f>
        <v>0</v>
      </c>
      <c r="F140" s="46">
        <f t="shared" si="257"/>
        <v>14755</v>
      </c>
      <c r="G140" s="41">
        <f t="shared" si="257"/>
        <v>0</v>
      </c>
      <c r="H140" s="46">
        <f t="shared" si="257"/>
        <v>5835</v>
      </c>
      <c r="I140" s="41">
        <f t="shared" si="257"/>
        <v>0</v>
      </c>
      <c r="J140" s="41">
        <f t="shared" si="257"/>
        <v>775</v>
      </c>
      <c r="K140" s="41">
        <f t="shared" si="257"/>
        <v>8145</v>
      </c>
      <c r="L140" s="36">
        <f t="shared" si="162"/>
        <v>1200</v>
      </c>
      <c r="M140" s="36">
        <f t="shared" si="163"/>
        <v>0</v>
      </c>
      <c r="N140" s="36">
        <f t="shared" si="164"/>
        <v>1200</v>
      </c>
      <c r="O140" s="46">
        <f t="shared" si="236"/>
        <v>1200</v>
      </c>
      <c r="P140" s="46">
        <f t="shared" si="237"/>
        <v>0</v>
      </c>
      <c r="Q140" s="46">
        <f t="shared" si="238"/>
        <v>1200</v>
      </c>
      <c r="R140" s="46">
        <f t="shared" si="239"/>
        <v>0</v>
      </c>
      <c r="S140" s="46">
        <f t="shared" si="240"/>
        <v>0</v>
      </c>
      <c r="T140" s="46">
        <f t="shared" si="241"/>
        <v>0</v>
      </c>
      <c r="U140" s="46">
        <f t="shared" si="242"/>
        <v>0</v>
      </c>
      <c r="V140" s="46">
        <f t="shared" si="243"/>
        <v>1200</v>
      </c>
      <c r="W140" s="46">
        <f t="shared" ref="W140:BB140" si="258">W141+W189+W204</f>
        <v>1150</v>
      </c>
      <c r="X140" s="46">
        <f t="shared" si="258"/>
        <v>0</v>
      </c>
      <c r="Y140" s="46">
        <f t="shared" si="258"/>
        <v>1150</v>
      </c>
      <c r="Z140" s="46">
        <f t="shared" si="258"/>
        <v>0</v>
      </c>
      <c r="AA140" s="46">
        <f t="shared" si="258"/>
        <v>0</v>
      </c>
      <c r="AB140" s="46">
        <f t="shared" si="258"/>
        <v>0</v>
      </c>
      <c r="AC140" s="46">
        <f t="shared" si="258"/>
        <v>0</v>
      </c>
      <c r="AD140" s="46">
        <f t="shared" si="258"/>
        <v>1150</v>
      </c>
      <c r="AE140" s="46">
        <f t="shared" si="258"/>
        <v>50</v>
      </c>
      <c r="AF140" s="46">
        <f t="shared" si="258"/>
        <v>0</v>
      </c>
      <c r="AG140" s="46">
        <f t="shared" si="258"/>
        <v>50</v>
      </c>
      <c r="AH140" s="46">
        <f t="shared" si="258"/>
        <v>0</v>
      </c>
      <c r="AI140" s="46">
        <f t="shared" si="258"/>
        <v>0</v>
      </c>
      <c r="AJ140" s="46">
        <f t="shared" si="258"/>
        <v>0</v>
      </c>
      <c r="AK140" s="46">
        <f t="shared" si="258"/>
        <v>0</v>
      </c>
      <c r="AL140" s="46">
        <f t="shared" si="258"/>
        <v>50</v>
      </c>
      <c r="AM140" s="46">
        <f t="shared" si="258"/>
        <v>2672</v>
      </c>
      <c r="AN140" s="46">
        <f t="shared" si="258"/>
        <v>0</v>
      </c>
      <c r="AO140" s="46">
        <f t="shared" si="258"/>
        <v>2672</v>
      </c>
      <c r="AP140" s="46">
        <f t="shared" si="258"/>
        <v>0</v>
      </c>
      <c r="AQ140" s="46">
        <f t="shared" si="258"/>
        <v>1135</v>
      </c>
      <c r="AR140" s="46">
        <f t="shared" si="258"/>
        <v>0</v>
      </c>
      <c r="AS140" s="46">
        <f t="shared" si="258"/>
        <v>775</v>
      </c>
      <c r="AT140" s="46">
        <f t="shared" si="258"/>
        <v>762</v>
      </c>
      <c r="AU140" s="46">
        <f t="shared" si="258"/>
        <v>2362</v>
      </c>
      <c r="AV140" s="46">
        <f t="shared" si="258"/>
        <v>0</v>
      </c>
      <c r="AW140" s="46">
        <f t="shared" si="258"/>
        <v>2362</v>
      </c>
      <c r="AX140" s="46">
        <f t="shared" si="258"/>
        <v>0</v>
      </c>
      <c r="AY140" s="46">
        <f t="shared" si="258"/>
        <v>1020</v>
      </c>
      <c r="AZ140" s="46">
        <f t="shared" si="258"/>
        <v>0</v>
      </c>
      <c r="BA140" s="46">
        <f t="shared" si="258"/>
        <v>0</v>
      </c>
      <c r="BB140" s="46">
        <f t="shared" si="258"/>
        <v>1342</v>
      </c>
      <c r="BC140" s="46">
        <f t="shared" ref="BC140:BS140" si="259">BC141+BC189+BC204</f>
        <v>6234</v>
      </c>
      <c r="BD140" s="46">
        <f t="shared" si="259"/>
        <v>0</v>
      </c>
      <c r="BE140" s="46">
        <f t="shared" si="259"/>
        <v>6234</v>
      </c>
      <c r="BF140" s="46">
        <f t="shared" si="259"/>
        <v>0</v>
      </c>
      <c r="BG140" s="46">
        <f t="shared" si="259"/>
        <v>2155</v>
      </c>
      <c r="BH140" s="46">
        <f t="shared" si="259"/>
        <v>0</v>
      </c>
      <c r="BI140" s="46">
        <f t="shared" si="259"/>
        <v>775</v>
      </c>
      <c r="BJ140" s="46">
        <f t="shared" si="259"/>
        <v>3304</v>
      </c>
      <c r="BK140" s="110">
        <f t="shared" si="259"/>
        <v>8521</v>
      </c>
      <c r="BL140" s="110">
        <f t="shared" si="259"/>
        <v>0</v>
      </c>
      <c r="BM140" s="110">
        <f t="shared" si="259"/>
        <v>8521</v>
      </c>
      <c r="BN140" s="110">
        <f t="shared" si="259"/>
        <v>0</v>
      </c>
      <c r="BO140" s="110">
        <f t="shared" si="259"/>
        <v>3680</v>
      </c>
      <c r="BP140" s="110">
        <f t="shared" si="259"/>
        <v>0</v>
      </c>
      <c r="BQ140" s="110">
        <f t="shared" si="259"/>
        <v>0</v>
      </c>
      <c r="BR140" s="110">
        <f t="shared" si="259"/>
        <v>4841</v>
      </c>
      <c r="BS140" s="46">
        <f t="shared" si="259"/>
        <v>0</v>
      </c>
      <c r="BT140" s="67"/>
      <c r="BU140" s="83"/>
      <c r="BV140" s="83"/>
      <c r="BW140" s="132">
        <f>W140+AE140+AM140+AU140</f>
        <v>6234</v>
      </c>
      <c r="BX140" s="133">
        <f>BX141+BX189+BX204</f>
        <v>99.999999999999986</v>
      </c>
      <c r="BY140" s="134">
        <v>14755</v>
      </c>
      <c r="BZ140" s="135">
        <f>BZ141+BZ189+BZ204</f>
        <v>14755</v>
      </c>
      <c r="CA140" s="136">
        <f>SUM(CA141:CA143)</f>
        <v>14755</v>
      </c>
      <c r="CB140" s="83"/>
      <c r="CC140" s="83"/>
      <c r="CD140" s="83"/>
      <c r="CE140" s="83"/>
      <c r="CF140" s="83"/>
      <c r="CG140" s="83"/>
      <c r="CH140" s="83"/>
      <c r="CI140" s="83"/>
      <c r="CJ140" s="83"/>
      <c r="CK140" s="83"/>
      <c r="CL140" s="83"/>
      <c r="CM140" s="83"/>
      <c r="CN140" s="83"/>
      <c r="CO140" s="83"/>
      <c r="CP140" s="83"/>
      <c r="CQ140" s="83"/>
      <c r="CR140" s="83"/>
      <c r="CS140" s="83"/>
      <c r="CT140" s="83"/>
      <c r="CU140" s="83"/>
      <c r="CV140" s="83"/>
      <c r="CW140" s="83"/>
      <c r="CX140" s="83"/>
      <c r="CY140" s="83"/>
      <c r="CZ140" s="83"/>
      <c r="DA140" s="83"/>
      <c r="DB140" s="83"/>
      <c r="DC140" s="83"/>
      <c r="DD140" s="83"/>
      <c r="FX140" s="85">
        <f t="shared" si="214"/>
        <v>1200</v>
      </c>
      <c r="FY140" s="85">
        <f t="shared" si="249"/>
        <v>0</v>
      </c>
      <c r="FZ140" s="85">
        <f t="shared" si="232"/>
        <v>1200</v>
      </c>
      <c r="GA140" s="86">
        <f t="shared" si="233"/>
        <v>14755</v>
      </c>
      <c r="GB140" s="86">
        <f t="shared" si="234"/>
        <v>0</v>
      </c>
      <c r="GC140" s="86">
        <f t="shared" si="235"/>
        <v>14755</v>
      </c>
    </row>
    <row r="141" spans="1:195" ht="63.75" collapsed="1">
      <c r="A141" s="37" t="s">
        <v>62</v>
      </c>
      <c r="B141" s="93" t="s">
        <v>2965</v>
      </c>
      <c r="C141" s="94"/>
      <c r="D141" s="95">
        <f>E141+F141</f>
        <v>6335</v>
      </c>
      <c r="E141" s="95">
        <f t="shared" ref="E141:K141" si="260">E142+E144</f>
        <v>0</v>
      </c>
      <c r="F141" s="95">
        <f t="shared" si="260"/>
        <v>6335</v>
      </c>
      <c r="G141" s="95">
        <f t="shared" si="260"/>
        <v>0</v>
      </c>
      <c r="H141" s="95">
        <f t="shared" si="260"/>
        <v>5835</v>
      </c>
      <c r="I141" s="95">
        <f t="shared" si="260"/>
        <v>0</v>
      </c>
      <c r="J141" s="95">
        <f t="shared" si="260"/>
        <v>0</v>
      </c>
      <c r="K141" s="95">
        <f t="shared" si="260"/>
        <v>500</v>
      </c>
      <c r="L141" s="36">
        <f t="shared" ref="L141:L204" si="261">W141+AE141</f>
        <v>500</v>
      </c>
      <c r="M141" s="36">
        <f t="shared" ref="M141:M204" si="262">X141+AF141</f>
        <v>0</v>
      </c>
      <c r="N141" s="36">
        <f t="shared" ref="N141:N204" si="263">Y141+AG141</f>
        <v>500</v>
      </c>
      <c r="O141" s="95">
        <f t="shared" ref="O141:O172" si="264">P141+Q141</f>
        <v>500</v>
      </c>
      <c r="P141" s="96"/>
      <c r="Q141" s="95">
        <f t="shared" ref="Q141:V141" si="265">Q142+Q144</f>
        <v>500</v>
      </c>
      <c r="R141" s="95">
        <f t="shared" si="265"/>
        <v>0</v>
      </c>
      <c r="S141" s="95">
        <f t="shared" si="265"/>
        <v>0</v>
      </c>
      <c r="T141" s="95">
        <f t="shared" si="265"/>
        <v>0</v>
      </c>
      <c r="U141" s="95">
        <f t="shared" si="265"/>
        <v>0</v>
      </c>
      <c r="V141" s="95">
        <f t="shared" si="265"/>
        <v>500</v>
      </c>
      <c r="W141" s="95">
        <f t="shared" ref="W141:W172" si="266">X141+Y141</f>
        <v>500</v>
      </c>
      <c r="X141" s="96"/>
      <c r="Y141" s="95">
        <f t="shared" ref="Y141:AD141" si="267">Y142+Y144</f>
        <v>500</v>
      </c>
      <c r="Z141" s="95">
        <f t="shared" si="267"/>
        <v>0</v>
      </c>
      <c r="AA141" s="95">
        <f t="shared" si="267"/>
        <v>0</v>
      </c>
      <c r="AB141" s="95">
        <f t="shared" si="267"/>
        <v>0</v>
      </c>
      <c r="AC141" s="95">
        <f t="shared" si="267"/>
        <v>0</v>
      </c>
      <c r="AD141" s="95">
        <f t="shared" si="267"/>
        <v>500</v>
      </c>
      <c r="AE141" s="95">
        <f t="shared" ref="AE141:AE183" si="268">AF141+AG141</f>
        <v>0</v>
      </c>
      <c r="AF141" s="96"/>
      <c r="AG141" s="95">
        <f t="shared" ref="AG141:AL141" si="269">AG142+AG144</f>
        <v>0</v>
      </c>
      <c r="AH141" s="95">
        <f t="shared" si="269"/>
        <v>0</v>
      </c>
      <c r="AI141" s="95">
        <f t="shared" si="269"/>
        <v>0</v>
      </c>
      <c r="AJ141" s="95">
        <f t="shared" si="269"/>
        <v>0</v>
      </c>
      <c r="AK141" s="95">
        <f t="shared" si="269"/>
        <v>0</v>
      </c>
      <c r="AL141" s="95">
        <f t="shared" si="269"/>
        <v>0</v>
      </c>
      <c r="AM141" s="95">
        <f t="shared" ref="AM141:AM187" si="270">AN141+AO141</f>
        <v>1135</v>
      </c>
      <c r="AN141" s="96"/>
      <c r="AO141" s="95">
        <f t="shared" ref="AO141:AT141" si="271">AO142+AO144</f>
        <v>1135</v>
      </c>
      <c r="AP141" s="95">
        <f t="shared" si="271"/>
        <v>0</v>
      </c>
      <c r="AQ141" s="95">
        <f t="shared" si="271"/>
        <v>1135</v>
      </c>
      <c r="AR141" s="95">
        <f t="shared" si="271"/>
        <v>0</v>
      </c>
      <c r="AS141" s="95">
        <f t="shared" si="271"/>
        <v>0</v>
      </c>
      <c r="AT141" s="95">
        <f t="shared" si="271"/>
        <v>0</v>
      </c>
      <c r="AU141" s="95">
        <f t="shared" ref="AU141:AU187" si="272">AV141+AW141</f>
        <v>1020</v>
      </c>
      <c r="AV141" s="96"/>
      <c r="AW141" s="95">
        <f t="shared" ref="AW141:BB141" si="273">AW142+AW144</f>
        <v>1020</v>
      </c>
      <c r="AX141" s="95">
        <f t="shared" si="273"/>
        <v>0</v>
      </c>
      <c r="AY141" s="95">
        <f t="shared" si="273"/>
        <v>1020</v>
      </c>
      <c r="AZ141" s="95">
        <f t="shared" si="273"/>
        <v>0</v>
      </c>
      <c r="BA141" s="95">
        <f t="shared" si="273"/>
        <v>0</v>
      </c>
      <c r="BB141" s="95">
        <f t="shared" si="273"/>
        <v>0</v>
      </c>
      <c r="BC141" s="95">
        <f>BD141+BE141</f>
        <v>2655</v>
      </c>
      <c r="BD141" s="96"/>
      <c r="BE141" s="95">
        <f t="shared" ref="BE141:BJ141" si="274">BE142+BE144</f>
        <v>2655</v>
      </c>
      <c r="BF141" s="95">
        <f t="shared" si="274"/>
        <v>0</v>
      </c>
      <c r="BG141" s="95">
        <f t="shared" si="274"/>
        <v>2155</v>
      </c>
      <c r="BH141" s="95">
        <f t="shared" si="274"/>
        <v>0</v>
      </c>
      <c r="BI141" s="95">
        <f t="shared" si="274"/>
        <v>0</v>
      </c>
      <c r="BJ141" s="95">
        <f t="shared" si="274"/>
        <v>500</v>
      </c>
      <c r="BK141" s="95">
        <f t="shared" ref="BK141:BK187" si="275">BL141+BM141</f>
        <v>3680</v>
      </c>
      <c r="BL141" s="96"/>
      <c r="BM141" s="95">
        <f t="shared" ref="BM141:BR141" si="276">BM142+BM144</f>
        <v>3680</v>
      </c>
      <c r="BN141" s="95">
        <f t="shared" si="276"/>
        <v>0</v>
      </c>
      <c r="BO141" s="111">
        <f t="shared" si="276"/>
        <v>3680</v>
      </c>
      <c r="BP141" s="95">
        <f t="shared" si="276"/>
        <v>0</v>
      </c>
      <c r="BQ141" s="95">
        <f t="shared" si="276"/>
        <v>0</v>
      </c>
      <c r="BR141" s="95">
        <f t="shared" si="276"/>
        <v>0</v>
      </c>
      <c r="BS141" s="112"/>
      <c r="BT141" s="113"/>
      <c r="BU141" s="70"/>
      <c r="BV141" s="70"/>
      <c r="BW141" s="137">
        <v>2655</v>
      </c>
      <c r="BX141" s="138">
        <f>BW141/BW140%</f>
        <v>42.589027911453321</v>
      </c>
      <c r="BY141" s="82"/>
      <c r="BZ141" s="139">
        <f>ROUND(BY140*BX141/100,0)</f>
        <v>6284</v>
      </c>
      <c r="CA141" s="140">
        <v>6284</v>
      </c>
      <c r="CB141" s="70"/>
      <c r="CC141" s="70"/>
      <c r="CD141" s="70"/>
      <c r="CE141" s="70"/>
      <c r="CF141" s="70"/>
      <c r="CG141" s="70"/>
      <c r="CH141" s="70"/>
      <c r="CI141" s="70"/>
      <c r="CJ141" s="70"/>
      <c r="CK141" s="70"/>
      <c r="CL141" s="70"/>
      <c r="CM141" s="70"/>
      <c r="CN141" s="70"/>
      <c r="CO141" s="70"/>
      <c r="CP141" s="70"/>
      <c r="CQ141" s="70"/>
      <c r="CR141" s="70"/>
      <c r="CS141" s="70"/>
      <c r="CT141" s="70"/>
      <c r="CU141" s="70"/>
      <c r="CV141" s="70"/>
      <c r="CW141" s="70"/>
      <c r="CX141" s="70"/>
      <c r="CY141" s="70"/>
      <c r="CZ141" s="70"/>
      <c r="DA141" s="70"/>
      <c r="DB141" s="70"/>
      <c r="DC141" s="70"/>
      <c r="DD141" s="70"/>
    </row>
    <row r="142" spans="1:195" ht="20.100000000000001" customHeight="1">
      <c r="A142" s="37">
        <v>1</v>
      </c>
      <c r="B142" s="34" t="s">
        <v>171</v>
      </c>
      <c r="C142" s="94"/>
      <c r="D142" s="95">
        <f>E142+F142</f>
        <v>0</v>
      </c>
      <c r="E142" s="96"/>
      <c r="F142" s="97">
        <f>F143</f>
        <v>0</v>
      </c>
      <c r="G142" s="98"/>
      <c r="H142" s="99">
        <f>H143</f>
        <v>0</v>
      </c>
      <c r="I142" s="99">
        <f>I143</f>
        <v>0</v>
      </c>
      <c r="J142" s="99">
        <f>J143</f>
        <v>0</v>
      </c>
      <c r="K142" s="99">
        <f>K143</f>
        <v>0</v>
      </c>
      <c r="L142" s="36">
        <f t="shared" si="261"/>
        <v>0</v>
      </c>
      <c r="M142" s="36">
        <f t="shared" si="262"/>
        <v>0</v>
      </c>
      <c r="N142" s="36">
        <f t="shared" si="263"/>
        <v>0</v>
      </c>
      <c r="O142" s="95">
        <f t="shared" si="264"/>
        <v>0</v>
      </c>
      <c r="P142" s="96"/>
      <c r="Q142" s="96">
        <f>Q143</f>
        <v>0</v>
      </c>
      <c r="R142" s="98"/>
      <c r="S142" s="99">
        <f>S143</f>
        <v>0</v>
      </c>
      <c r="T142" s="96"/>
      <c r="U142" s="96"/>
      <c r="V142" s="96"/>
      <c r="W142" s="95">
        <f t="shared" si="266"/>
        <v>0</v>
      </c>
      <c r="X142" s="96"/>
      <c r="Y142" s="96">
        <f>Y143</f>
        <v>0</v>
      </c>
      <c r="Z142" s="98"/>
      <c r="AA142" s="99">
        <f>AA143</f>
        <v>0</v>
      </c>
      <c r="AB142" s="96"/>
      <c r="AC142" s="96"/>
      <c r="AD142" s="96"/>
      <c r="AE142" s="95">
        <f t="shared" si="268"/>
        <v>0</v>
      </c>
      <c r="AF142" s="96"/>
      <c r="AG142" s="96">
        <f>AG143</f>
        <v>0</v>
      </c>
      <c r="AH142" s="98"/>
      <c r="AI142" s="99">
        <f>AI143</f>
        <v>0</v>
      </c>
      <c r="AJ142" s="96"/>
      <c r="AK142" s="96"/>
      <c r="AL142" s="96"/>
      <c r="AM142" s="95">
        <f t="shared" si="270"/>
        <v>0</v>
      </c>
      <c r="AN142" s="96"/>
      <c r="AO142" s="96">
        <f>AO143</f>
        <v>0</v>
      </c>
      <c r="AP142" s="98"/>
      <c r="AQ142" s="99">
        <f>AQ143</f>
        <v>0</v>
      </c>
      <c r="AR142" s="96"/>
      <c r="AS142" s="96"/>
      <c r="AT142" s="96"/>
      <c r="AU142" s="95">
        <f t="shared" si="272"/>
        <v>0</v>
      </c>
      <c r="AV142" s="96"/>
      <c r="AW142" s="96">
        <f>AW143</f>
        <v>0</v>
      </c>
      <c r="AX142" s="98"/>
      <c r="AY142" s="99">
        <f>AY143</f>
        <v>0</v>
      </c>
      <c r="AZ142" s="96"/>
      <c r="BA142" s="96"/>
      <c r="BB142" s="96"/>
      <c r="BC142" s="95">
        <f>BD142+BE142</f>
        <v>0</v>
      </c>
      <c r="BD142" s="96"/>
      <c r="BE142" s="96">
        <f>BE143</f>
        <v>0</v>
      </c>
      <c r="BF142" s="98"/>
      <c r="BG142" s="99">
        <f>BG143</f>
        <v>0</v>
      </c>
      <c r="BH142" s="96"/>
      <c r="BI142" s="96"/>
      <c r="BJ142" s="96"/>
      <c r="BK142" s="95">
        <f t="shared" si="275"/>
        <v>0</v>
      </c>
      <c r="BL142" s="96"/>
      <c r="BM142" s="96">
        <f>BM143</f>
        <v>0</v>
      </c>
      <c r="BN142" s="98"/>
      <c r="BO142" s="114"/>
      <c r="BP142" s="96"/>
      <c r="BQ142" s="96"/>
      <c r="BR142" s="96"/>
      <c r="BS142" s="48"/>
      <c r="BT142" s="115"/>
      <c r="BU142" s="70"/>
      <c r="BV142" s="70"/>
      <c r="BW142" s="70"/>
      <c r="BX142" s="70"/>
      <c r="BY142" s="70"/>
      <c r="BZ142" s="70"/>
      <c r="CA142" s="140">
        <v>4275</v>
      </c>
      <c r="CB142" s="70"/>
      <c r="CC142" s="70"/>
      <c r="CD142" s="70"/>
      <c r="CE142" s="70"/>
      <c r="CF142" s="70"/>
      <c r="CG142" s="70"/>
      <c r="CH142" s="70"/>
      <c r="CI142" s="70"/>
      <c r="CJ142" s="70"/>
      <c r="CK142" s="70"/>
      <c r="CL142" s="70"/>
      <c r="CM142" s="70"/>
      <c r="CN142" s="70"/>
      <c r="CO142" s="70"/>
      <c r="CP142" s="70"/>
      <c r="CQ142" s="70"/>
      <c r="CR142" s="70"/>
      <c r="CS142" s="70"/>
      <c r="CT142" s="70"/>
      <c r="CU142" s="70"/>
      <c r="CV142" s="70"/>
      <c r="CW142" s="70"/>
      <c r="CX142" s="70"/>
      <c r="CY142" s="70"/>
      <c r="CZ142" s="70"/>
      <c r="DA142" s="70"/>
      <c r="DB142" s="70"/>
      <c r="DC142" s="70"/>
      <c r="DD142" s="70"/>
    </row>
    <row r="143" spans="1:195" ht="20.100000000000001" customHeight="1">
      <c r="A143" s="39" t="s">
        <v>222</v>
      </c>
      <c r="B143" s="40" t="s">
        <v>2966</v>
      </c>
      <c r="C143" s="100"/>
      <c r="D143" s="41">
        <f t="shared" ref="D143:K143" si="277">BC143+BK143</f>
        <v>0</v>
      </c>
      <c r="E143" s="41">
        <f t="shared" si="277"/>
        <v>0</v>
      </c>
      <c r="F143" s="41">
        <f t="shared" si="277"/>
        <v>0</v>
      </c>
      <c r="G143" s="41">
        <f t="shared" si="277"/>
        <v>0</v>
      </c>
      <c r="H143" s="41">
        <f t="shared" si="277"/>
        <v>0</v>
      </c>
      <c r="I143" s="41">
        <f t="shared" si="277"/>
        <v>0</v>
      </c>
      <c r="J143" s="41">
        <f t="shared" si="277"/>
        <v>0</v>
      </c>
      <c r="K143" s="41">
        <f t="shared" si="277"/>
        <v>0</v>
      </c>
      <c r="L143" s="36">
        <f t="shared" si="261"/>
        <v>0</v>
      </c>
      <c r="M143" s="36">
        <f t="shared" si="262"/>
        <v>0</v>
      </c>
      <c r="N143" s="36">
        <f t="shared" si="263"/>
        <v>0</v>
      </c>
      <c r="O143" s="107">
        <f t="shared" si="264"/>
        <v>0</v>
      </c>
      <c r="P143" s="96"/>
      <c r="Q143" s="96">
        <f>SUM(R143:V143)</f>
        <v>0</v>
      </c>
      <c r="R143" s="98"/>
      <c r="S143" s="98"/>
      <c r="T143" s="96"/>
      <c r="U143" s="96"/>
      <c r="V143" s="96"/>
      <c r="W143" s="107">
        <f t="shared" si="266"/>
        <v>0</v>
      </c>
      <c r="X143" s="96"/>
      <c r="Y143" s="96">
        <f>SUM(Z143:AD143)</f>
        <v>0</v>
      </c>
      <c r="Z143" s="98"/>
      <c r="AA143" s="98"/>
      <c r="AB143" s="96"/>
      <c r="AC143" s="96"/>
      <c r="AD143" s="96"/>
      <c r="AE143" s="107">
        <f t="shared" si="268"/>
        <v>0</v>
      </c>
      <c r="AF143" s="96"/>
      <c r="AG143" s="96">
        <f>SUM(AH143:AL143)</f>
        <v>0</v>
      </c>
      <c r="AH143" s="98"/>
      <c r="AI143" s="98"/>
      <c r="AJ143" s="96"/>
      <c r="AK143" s="96"/>
      <c r="AL143" s="96"/>
      <c r="AM143" s="107">
        <f t="shared" si="270"/>
        <v>0</v>
      </c>
      <c r="AN143" s="96"/>
      <c r="AO143" s="96">
        <f t="shared" ref="AO143:AO187" si="278">SUM(AP143:AT143)</f>
        <v>0</v>
      </c>
      <c r="AP143" s="98"/>
      <c r="AQ143" s="98">
        <f>340-340</f>
        <v>0</v>
      </c>
      <c r="AR143" s="96"/>
      <c r="AS143" s="96"/>
      <c r="AT143" s="96"/>
      <c r="AU143" s="107">
        <f t="shared" si="272"/>
        <v>0</v>
      </c>
      <c r="AV143" s="96"/>
      <c r="AW143" s="96">
        <f t="shared" ref="AW143:AW187" si="279">SUM(AX143:BB143)</f>
        <v>0</v>
      </c>
      <c r="AX143" s="98"/>
      <c r="AY143" s="98">
        <f>306-306</f>
        <v>0</v>
      </c>
      <c r="AZ143" s="96"/>
      <c r="BA143" s="96"/>
      <c r="BB143" s="96"/>
      <c r="BC143" s="41">
        <f t="shared" ref="BC143:BJ143" si="280">W143+AE143+AM143+AU143</f>
        <v>0</v>
      </c>
      <c r="BD143" s="41">
        <f t="shared" si="280"/>
        <v>0</v>
      </c>
      <c r="BE143" s="41">
        <f t="shared" si="280"/>
        <v>0</v>
      </c>
      <c r="BF143" s="41">
        <f t="shared" si="280"/>
        <v>0</v>
      </c>
      <c r="BG143" s="41">
        <f t="shared" si="280"/>
        <v>0</v>
      </c>
      <c r="BH143" s="41">
        <f t="shared" si="280"/>
        <v>0</v>
      </c>
      <c r="BI143" s="41">
        <f t="shared" si="280"/>
        <v>0</v>
      </c>
      <c r="BJ143" s="41">
        <f t="shared" si="280"/>
        <v>0</v>
      </c>
      <c r="BK143" s="107">
        <f t="shared" si="275"/>
        <v>0</v>
      </c>
      <c r="BL143" s="96"/>
      <c r="BM143" s="96">
        <f t="shared" ref="BM143:BM187" si="281">SUM(BN143:BR143)</f>
        <v>0</v>
      </c>
      <c r="BN143" s="98"/>
      <c r="BO143" s="116"/>
      <c r="BP143" s="96"/>
      <c r="BQ143" s="96"/>
      <c r="BR143" s="96"/>
      <c r="BS143" s="48"/>
      <c r="BT143" s="115"/>
      <c r="BU143" s="70"/>
      <c r="BV143" s="70"/>
      <c r="BW143" s="70"/>
      <c r="BX143" s="70"/>
      <c r="BY143" s="70"/>
      <c r="BZ143" s="70"/>
      <c r="CA143" s="140">
        <v>4196</v>
      </c>
      <c r="CB143" s="70"/>
      <c r="CC143" s="70"/>
      <c r="CD143" s="70"/>
      <c r="CE143" s="70"/>
      <c r="CF143" s="70"/>
      <c r="CG143" s="70"/>
      <c r="CH143" s="70"/>
      <c r="CI143" s="70"/>
      <c r="CJ143" s="70"/>
      <c r="CK143" s="70"/>
      <c r="CL143" s="70"/>
      <c r="CM143" s="70"/>
      <c r="CN143" s="70"/>
      <c r="CO143" s="70"/>
      <c r="CP143" s="70"/>
      <c r="CQ143" s="70"/>
      <c r="CR143" s="70"/>
      <c r="CS143" s="70"/>
      <c r="CT143" s="70"/>
      <c r="CU143" s="70"/>
      <c r="CV143" s="70"/>
      <c r="CW143" s="70"/>
      <c r="CX143" s="70"/>
      <c r="CY143" s="70"/>
      <c r="CZ143" s="70"/>
      <c r="DA143" s="70"/>
      <c r="DB143" s="70"/>
      <c r="DC143" s="70"/>
      <c r="DD143" s="70"/>
    </row>
    <row r="144" spans="1:195" ht="20.100000000000001" customHeight="1">
      <c r="A144" s="37">
        <v>2</v>
      </c>
      <c r="B144" s="34" t="s">
        <v>2875</v>
      </c>
      <c r="C144" s="37">
        <f>SUM(C145:C187)</f>
        <v>36</v>
      </c>
      <c r="D144" s="95">
        <f>E144+F144</f>
        <v>6335</v>
      </c>
      <c r="E144" s="99">
        <f>E145+E149+E153+E159+E167+E172+E184+E188</f>
        <v>0</v>
      </c>
      <c r="F144" s="97">
        <f>SUM(G144:K144)</f>
        <v>6335</v>
      </c>
      <c r="G144" s="99">
        <f>G145+G149+G153+G159+G167+G172+G184+G188</f>
        <v>0</v>
      </c>
      <c r="H144" s="99">
        <f>H145+H149+H153+H159+H167+H172+H184+H188</f>
        <v>5835</v>
      </c>
      <c r="I144" s="99">
        <f>I145+I149+I153+I159+I167+I172+I184+I188</f>
        <v>0</v>
      </c>
      <c r="J144" s="99">
        <f>J145+J149+J153+J159+J167+J172+J184+J188</f>
        <v>0</v>
      </c>
      <c r="K144" s="99">
        <f>K145+K149+K153+K159+K167+K172+K184+K188</f>
        <v>500</v>
      </c>
      <c r="L144" s="36">
        <f t="shared" si="261"/>
        <v>500</v>
      </c>
      <c r="M144" s="36">
        <f t="shared" si="262"/>
        <v>0</v>
      </c>
      <c r="N144" s="36">
        <f t="shared" si="263"/>
        <v>500</v>
      </c>
      <c r="O144" s="95">
        <f t="shared" si="264"/>
        <v>500</v>
      </c>
      <c r="P144" s="99">
        <f>P145+P149+P153+P159+P167+P172+P184+P188</f>
        <v>0</v>
      </c>
      <c r="Q144" s="97">
        <f>SUM(R144:V144)</f>
        <v>500</v>
      </c>
      <c r="R144" s="99">
        <f>R145+R149+R153+R159+R167+R172+R184+R188</f>
        <v>0</v>
      </c>
      <c r="S144" s="99">
        <f>S145+S149+S153+S159+S167+S172+S184+S188</f>
        <v>0</v>
      </c>
      <c r="T144" s="99">
        <f>T145+T149+T153+T159+T167+T172+T184+T188</f>
        <v>0</v>
      </c>
      <c r="U144" s="99">
        <f>U145+U149+U153+U159+U167+U172+U184+U188</f>
        <v>0</v>
      </c>
      <c r="V144" s="99">
        <f>V145+V149+V153+V159+V167+V172+V184+V188</f>
        <v>500</v>
      </c>
      <c r="W144" s="95">
        <f t="shared" si="266"/>
        <v>500</v>
      </c>
      <c r="X144" s="99">
        <f>X145+X149+X153+X159+X167+X172+X184+X188</f>
        <v>0</v>
      </c>
      <c r="Y144" s="97">
        <f>SUM(Z144:AD144)</f>
        <v>500</v>
      </c>
      <c r="Z144" s="99">
        <f>Z145+Z149+Z153+Z159+Z167+Z172+Z184+Z188</f>
        <v>0</v>
      </c>
      <c r="AA144" s="99">
        <f>AA145+AA149+AA153+AA159+AA167+AA172+AA184+AA188</f>
        <v>0</v>
      </c>
      <c r="AB144" s="99">
        <f>AB145+AB149+AB153+AB159+AB167+AB172+AB184+AB188</f>
        <v>0</v>
      </c>
      <c r="AC144" s="99">
        <f>AC145+AC149+AC153+AC159+AC167+AC172+AC184+AC188</f>
        <v>0</v>
      </c>
      <c r="AD144" s="99">
        <f>AD145+AD149+AD153+AD159+AD167+AD172+AD184+AD188</f>
        <v>500</v>
      </c>
      <c r="AE144" s="95">
        <f t="shared" si="268"/>
        <v>0</v>
      </c>
      <c r="AF144" s="99">
        <f>AF145+AF149+AF153+AF159+AF167+AF172+AF184+AF188</f>
        <v>0</v>
      </c>
      <c r="AG144" s="97">
        <f>SUM(AH144:AL144)</f>
        <v>0</v>
      </c>
      <c r="AH144" s="99">
        <f>AH145+AH149+AH153+AH159+AH167+AH172+AH184+AH188</f>
        <v>0</v>
      </c>
      <c r="AI144" s="99">
        <f>AI145+AI149+AI153+AI159+AI167+AI172+AI184+AI188</f>
        <v>0</v>
      </c>
      <c r="AJ144" s="99">
        <f>AJ145+AJ149+AJ153+AJ159+AJ167+AJ172+AJ184+AJ188</f>
        <v>0</v>
      </c>
      <c r="AK144" s="99">
        <f>AK145+AK149+AK153+AK159+AK167+AK172+AK184+AK188</f>
        <v>0</v>
      </c>
      <c r="AL144" s="99">
        <f>AL145+AL149+AL153+AL159+AL167+AL172+AL184+AL188</f>
        <v>0</v>
      </c>
      <c r="AM144" s="95">
        <f t="shared" si="270"/>
        <v>1135</v>
      </c>
      <c r="AN144" s="99">
        <f>AN145+AN149+AN153+AN159+AN167+AN172+AN184+AN188</f>
        <v>0</v>
      </c>
      <c r="AO144" s="97">
        <f t="shared" si="278"/>
        <v>1135</v>
      </c>
      <c r="AP144" s="99">
        <f>AP145+AP149+AP153+AP159+AP167+AP172+AP184+AP188</f>
        <v>0</v>
      </c>
      <c r="AQ144" s="99">
        <f>AQ145+AQ149+AQ153+AQ159+AQ167+AQ172+AQ184+AQ188</f>
        <v>1135</v>
      </c>
      <c r="AR144" s="99">
        <f>AR145+AR149+AR153+AR159+AR167+AR172+AR184+AR188</f>
        <v>0</v>
      </c>
      <c r="AS144" s="99">
        <f>AS145+AS149+AS153+AS159+AS167+AS172+AS184+AS188</f>
        <v>0</v>
      </c>
      <c r="AT144" s="99">
        <f>AT145+AT149+AT153+AT159+AT167+AT172+AT184+AT188</f>
        <v>0</v>
      </c>
      <c r="AU144" s="95">
        <f t="shared" si="272"/>
        <v>1020</v>
      </c>
      <c r="AV144" s="99">
        <f>AV145+AV149+AV153+AV159+AV167+AV172+AV184+AV188</f>
        <v>0</v>
      </c>
      <c r="AW144" s="97">
        <f t="shared" si="279"/>
        <v>1020</v>
      </c>
      <c r="AX144" s="99">
        <f>AX145+AX149+AX153+AX159+AX167+AX172+AX184+AX188</f>
        <v>0</v>
      </c>
      <c r="AY144" s="99">
        <f>AY145+AY149+AY153+AY159+AY167+AY172+AY184+AY188</f>
        <v>1020</v>
      </c>
      <c r="AZ144" s="99">
        <f>AZ145+AZ149+AZ153+AZ159+AZ167+AZ172+AZ184+AZ188</f>
        <v>0</v>
      </c>
      <c r="BA144" s="99">
        <f>BA145+BA149+BA153+BA159+BA167+BA172+BA184+BA188</f>
        <v>0</v>
      </c>
      <c r="BB144" s="99">
        <f>BB145+BB149+BB153+BB159+BB167+BB172+BB184+BB188</f>
        <v>0</v>
      </c>
      <c r="BC144" s="95">
        <f>BD144+BE144</f>
        <v>2655</v>
      </c>
      <c r="BD144" s="99">
        <f>BD145+BD149+BD153+BD159+BD167+BD172+BD184+BD188</f>
        <v>0</v>
      </c>
      <c r="BE144" s="97">
        <f>SUM(BF144:BJ144)</f>
        <v>2655</v>
      </c>
      <c r="BF144" s="99">
        <f>BF145+BF149+BF153+BF159+BF167+BF172+BF184+BF188</f>
        <v>0</v>
      </c>
      <c r="BG144" s="99">
        <f>BG145+BG149+BG153+BG159+BG167+BG172+BG184+BG188</f>
        <v>2155</v>
      </c>
      <c r="BH144" s="99">
        <f>BH145+BH149+BH153+BH159+BH167+BH172+BH184+BH188</f>
        <v>0</v>
      </c>
      <c r="BI144" s="99">
        <f>BI145+BI149+BI153+BI159+BI167+BI172+BI184+BI188</f>
        <v>0</v>
      </c>
      <c r="BJ144" s="99">
        <f>BJ145+BJ149+BJ153+BJ159+BJ167+BJ172+BJ184+BJ188</f>
        <v>500</v>
      </c>
      <c r="BK144" s="95">
        <f t="shared" si="275"/>
        <v>3680</v>
      </c>
      <c r="BL144" s="99">
        <f>BL145+BL149+BL153+BL159+BL167+BL172+BL184</f>
        <v>0</v>
      </c>
      <c r="BM144" s="97">
        <f t="shared" si="281"/>
        <v>3680</v>
      </c>
      <c r="BN144" s="114">
        <f>BN145+BN149+BN153+BN159+BN167+BN172+BN184</f>
        <v>0</v>
      </c>
      <c r="BO144" s="117">
        <v>3680</v>
      </c>
      <c r="BP144" s="99">
        <f>BP145+BP149+BP153+BP159+BP167+BP172+BP184</f>
        <v>0</v>
      </c>
      <c r="BQ144" s="99">
        <f>BQ145+BQ149+BQ153+BQ159+BQ167+BQ172+BQ184</f>
        <v>0</v>
      </c>
      <c r="BR144" s="99">
        <f>BR145+BR149+BR153+BR159+BR167+BR172+BR184</f>
        <v>0</v>
      </c>
      <c r="BS144" s="48"/>
      <c r="BT144" s="115"/>
      <c r="BU144" s="70"/>
      <c r="BV144" s="70"/>
      <c r="BW144" s="70"/>
      <c r="BX144" s="70"/>
      <c r="BY144" s="70"/>
      <c r="BZ144" s="70"/>
      <c r="CA144" s="70"/>
      <c r="CB144" s="70"/>
      <c r="CC144" s="70"/>
      <c r="CD144" s="70"/>
      <c r="CE144" s="70"/>
      <c r="CF144" s="70"/>
      <c r="CG144" s="70"/>
      <c r="CH144" s="70"/>
      <c r="CI144" s="70"/>
      <c r="CJ144" s="70"/>
      <c r="CK144" s="70"/>
      <c r="CL144" s="70"/>
      <c r="CM144" s="70"/>
      <c r="CN144" s="70"/>
      <c r="CO144" s="70"/>
      <c r="CP144" s="70"/>
      <c r="CQ144" s="70"/>
      <c r="CR144" s="70"/>
      <c r="CS144" s="70"/>
      <c r="CT144" s="70"/>
      <c r="CU144" s="70"/>
      <c r="CV144" s="70"/>
      <c r="CW144" s="70"/>
      <c r="CX144" s="70"/>
      <c r="CY144" s="70"/>
      <c r="CZ144" s="70"/>
      <c r="DA144" s="70"/>
      <c r="DB144" s="70"/>
      <c r="DC144" s="70"/>
      <c r="DD144" s="70"/>
      <c r="GL144" s="86">
        <f>SUM(BO145:BO184)</f>
        <v>3680</v>
      </c>
      <c r="GM144" s="86">
        <f>D145+D149+D153+D159+D167+D172+D184+D188</f>
        <v>6335</v>
      </c>
    </row>
    <row r="145" spans="1:108" s="14" customFormat="1" ht="20.100000000000001" customHeight="1">
      <c r="A145" s="101" t="s">
        <v>222</v>
      </c>
      <c r="B145" s="40" t="s">
        <v>2967</v>
      </c>
      <c r="C145" s="94">
        <v>3</v>
      </c>
      <c r="D145" s="41">
        <f t="shared" ref="D145:D188" si="282">BC145+BK145</f>
        <v>921</v>
      </c>
      <c r="E145" s="41">
        <f t="shared" ref="E145:E188" si="283">BD145+BL145</f>
        <v>0</v>
      </c>
      <c r="F145" s="41">
        <f t="shared" ref="F145:F188" si="284">BE145+BM145</f>
        <v>921</v>
      </c>
      <c r="G145" s="41">
        <f t="shared" ref="G145:G188" si="285">BF145+BN145</f>
        <v>0</v>
      </c>
      <c r="H145" s="41">
        <f t="shared" ref="H145:H188" si="286">BG145+BO145</f>
        <v>921</v>
      </c>
      <c r="I145" s="41">
        <f t="shared" ref="I145:I188" si="287">BH145+BP145</f>
        <v>0</v>
      </c>
      <c r="J145" s="41">
        <f t="shared" ref="J145:J188" si="288">BI145+BQ145</f>
        <v>0</v>
      </c>
      <c r="K145" s="41">
        <f t="shared" ref="K145:K188" si="289">BJ145+BR145</f>
        <v>0</v>
      </c>
      <c r="L145" s="36">
        <f t="shared" si="261"/>
        <v>0</v>
      </c>
      <c r="M145" s="36">
        <f t="shared" si="262"/>
        <v>0</v>
      </c>
      <c r="N145" s="36">
        <f t="shared" si="263"/>
        <v>0</v>
      </c>
      <c r="O145" s="107">
        <f t="shared" si="264"/>
        <v>0</v>
      </c>
      <c r="P145" s="96"/>
      <c r="Q145" s="96">
        <f>SUM(R145:V145)</f>
        <v>0</v>
      </c>
      <c r="R145" s="98"/>
      <c r="S145" s="98">
        <f>SUM(S146:S148)</f>
        <v>0</v>
      </c>
      <c r="T145" s="108"/>
      <c r="U145" s="108"/>
      <c r="V145" s="108"/>
      <c r="W145" s="107">
        <f t="shared" si="266"/>
        <v>0</v>
      </c>
      <c r="X145" s="96"/>
      <c r="Y145" s="96">
        <f>SUM(Z145:AD145)</f>
        <v>0</v>
      </c>
      <c r="Z145" s="98"/>
      <c r="AA145" s="98">
        <f>SUM(AA146:AA148)</f>
        <v>0</v>
      </c>
      <c r="AB145" s="108"/>
      <c r="AC145" s="108"/>
      <c r="AD145" s="108"/>
      <c r="AE145" s="107">
        <f t="shared" si="268"/>
        <v>0</v>
      </c>
      <c r="AF145" s="96"/>
      <c r="AG145" s="96">
        <f>SUM(AH145:AL145)</f>
        <v>0</v>
      </c>
      <c r="AH145" s="98"/>
      <c r="AI145" s="98">
        <f>SUM(AI146:AI148)</f>
        <v>0</v>
      </c>
      <c r="AJ145" s="108"/>
      <c r="AK145" s="108"/>
      <c r="AL145" s="108"/>
      <c r="AM145" s="107">
        <f t="shared" si="270"/>
        <v>72</v>
      </c>
      <c r="AN145" s="96"/>
      <c r="AO145" s="96">
        <f t="shared" si="278"/>
        <v>72</v>
      </c>
      <c r="AP145" s="98"/>
      <c r="AQ145" s="98">
        <f>SUM(AQ146:AQ148)</f>
        <v>72</v>
      </c>
      <c r="AR145" s="108"/>
      <c r="AS145" s="108"/>
      <c r="AT145" s="108"/>
      <c r="AU145" s="107">
        <f t="shared" si="272"/>
        <v>66</v>
      </c>
      <c r="AV145" s="96"/>
      <c r="AW145" s="96">
        <f t="shared" si="279"/>
        <v>66</v>
      </c>
      <c r="AX145" s="98"/>
      <c r="AY145" s="98">
        <f>SUM(AY146:AY148)</f>
        <v>66</v>
      </c>
      <c r="AZ145" s="108"/>
      <c r="BA145" s="108"/>
      <c r="BB145" s="108"/>
      <c r="BC145" s="41">
        <f t="shared" ref="BC145:BC188" si="290">W145+AE145+AM145+AU145</f>
        <v>138</v>
      </c>
      <c r="BD145" s="41">
        <f t="shared" ref="BD145:BD188" si="291">X145+AF145+AN145+AV145</f>
        <v>0</v>
      </c>
      <c r="BE145" s="41">
        <f t="shared" ref="BE145:BE188" si="292">Y145+AG145+AO145+AW145</f>
        <v>138</v>
      </c>
      <c r="BF145" s="41">
        <f t="shared" ref="BF145:BF188" si="293">Z145+AH145+AP145+AX145</f>
        <v>0</v>
      </c>
      <c r="BG145" s="41">
        <f t="shared" ref="BG145:BG188" si="294">AA145+AI145+AQ145+AY145</f>
        <v>138</v>
      </c>
      <c r="BH145" s="41">
        <f t="shared" ref="BH145:BH188" si="295">AB145+AJ145+AR145+AZ145</f>
        <v>0</v>
      </c>
      <c r="BI145" s="41">
        <f t="shared" ref="BI145:BI188" si="296">AC145+AK145+AS145+BA145</f>
        <v>0</v>
      </c>
      <c r="BJ145" s="41">
        <f t="shared" ref="BJ145:BJ188" si="297">AD145+AL145+AT145+BB145</f>
        <v>0</v>
      </c>
      <c r="BK145" s="107">
        <f t="shared" si="275"/>
        <v>783</v>
      </c>
      <c r="BL145" s="96"/>
      <c r="BM145" s="96">
        <f t="shared" si="281"/>
        <v>783</v>
      </c>
      <c r="BN145" s="116"/>
      <c r="BO145" s="118">
        <v>783</v>
      </c>
      <c r="BP145" s="108"/>
      <c r="BQ145" s="108"/>
      <c r="BR145" s="108"/>
      <c r="BS145" s="119"/>
      <c r="BT145" s="120"/>
      <c r="BU145" s="141"/>
      <c r="BV145" s="141"/>
      <c r="BW145" s="141"/>
      <c r="BX145" s="141"/>
      <c r="BY145" s="141"/>
      <c r="BZ145" s="141"/>
      <c r="CA145" s="141"/>
      <c r="CB145" s="141"/>
      <c r="CC145" s="141"/>
      <c r="CD145" s="141"/>
      <c r="CE145" s="141"/>
      <c r="CF145" s="141"/>
      <c r="CG145" s="141"/>
      <c r="CH145" s="141"/>
      <c r="CI145" s="141"/>
      <c r="CJ145" s="141"/>
      <c r="CK145" s="141"/>
      <c r="CL145" s="141"/>
      <c r="CM145" s="141"/>
      <c r="CN145" s="141"/>
      <c r="CO145" s="141"/>
      <c r="CP145" s="141"/>
      <c r="CQ145" s="141"/>
      <c r="CR145" s="141"/>
      <c r="CS145" s="141"/>
      <c r="CT145" s="141"/>
      <c r="CU145" s="141"/>
      <c r="CV145" s="141"/>
      <c r="CW145" s="141"/>
      <c r="CX145" s="141"/>
      <c r="CY145" s="141"/>
      <c r="CZ145" s="141"/>
      <c r="DA145" s="141"/>
      <c r="DB145" s="141"/>
      <c r="DC145" s="141"/>
      <c r="DD145" s="141"/>
    </row>
    <row r="146" spans="1:108" ht="20.100000000000001" hidden="1" customHeight="1" outlineLevel="1">
      <c r="A146" s="102" t="s">
        <v>414</v>
      </c>
      <c r="B146" s="40" t="s">
        <v>2386</v>
      </c>
      <c r="C146" s="94"/>
      <c r="D146" s="41">
        <f t="shared" si="282"/>
        <v>46</v>
      </c>
      <c r="E146" s="41">
        <f t="shared" si="283"/>
        <v>0</v>
      </c>
      <c r="F146" s="41">
        <f t="shared" si="284"/>
        <v>46</v>
      </c>
      <c r="G146" s="41">
        <f t="shared" si="285"/>
        <v>0</v>
      </c>
      <c r="H146" s="41">
        <f t="shared" si="286"/>
        <v>46</v>
      </c>
      <c r="I146" s="41">
        <f t="shared" si="287"/>
        <v>0</v>
      </c>
      <c r="J146" s="41">
        <f t="shared" si="288"/>
        <v>0</v>
      </c>
      <c r="K146" s="41">
        <f t="shared" si="289"/>
        <v>0</v>
      </c>
      <c r="L146" s="36">
        <f t="shared" si="261"/>
        <v>0</v>
      </c>
      <c r="M146" s="36">
        <f t="shared" si="262"/>
        <v>0</v>
      </c>
      <c r="N146" s="36">
        <f t="shared" si="263"/>
        <v>0</v>
      </c>
      <c r="O146" s="107">
        <f t="shared" si="264"/>
        <v>0</v>
      </c>
      <c r="P146" s="96"/>
      <c r="Q146" s="96"/>
      <c r="R146" s="98"/>
      <c r="S146" s="98"/>
      <c r="T146" s="96"/>
      <c r="U146" s="96"/>
      <c r="V146" s="96"/>
      <c r="W146" s="107">
        <f t="shared" si="266"/>
        <v>0</v>
      </c>
      <c r="X146" s="96"/>
      <c r="Y146" s="96"/>
      <c r="Z146" s="98"/>
      <c r="AA146" s="98"/>
      <c r="AB146" s="96"/>
      <c r="AC146" s="96"/>
      <c r="AD146" s="96"/>
      <c r="AE146" s="107">
        <f t="shared" si="268"/>
        <v>0</v>
      </c>
      <c r="AF146" s="96"/>
      <c r="AG146" s="96"/>
      <c r="AH146" s="98"/>
      <c r="AI146" s="98"/>
      <c r="AJ146" s="96"/>
      <c r="AK146" s="96"/>
      <c r="AL146" s="96"/>
      <c r="AM146" s="107">
        <f t="shared" si="270"/>
        <v>24</v>
      </c>
      <c r="AN146" s="96"/>
      <c r="AO146" s="96">
        <f t="shared" si="278"/>
        <v>24</v>
      </c>
      <c r="AP146" s="98"/>
      <c r="AQ146" s="98">
        <v>24</v>
      </c>
      <c r="AR146" s="96"/>
      <c r="AS146" s="96"/>
      <c r="AT146" s="96"/>
      <c r="AU146" s="107">
        <f t="shared" si="272"/>
        <v>22</v>
      </c>
      <c r="AV146" s="96"/>
      <c r="AW146" s="96">
        <f t="shared" si="279"/>
        <v>22</v>
      </c>
      <c r="AX146" s="98"/>
      <c r="AY146" s="98">
        <v>22</v>
      </c>
      <c r="AZ146" s="96"/>
      <c r="BA146" s="96"/>
      <c r="BB146" s="96"/>
      <c r="BC146" s="41">
        <f t="shared" si="290"/>
        <v>46</v>
      </c>
      <c r="BD146" s="41">
        <f t="shared" si="291"/>
        <v>0</v>
      </c>
      <c r="BE146" s="41">
        <f t="shared" si="292"/>
        <v>46</v>
      </c>
      <c r="BF146" s="41">
        <f t="shared" si="293"/>
        <v>0</v>
      </c>
      <c r="BG146" s="41">
        <f t="shared" si="294"/>
        <v>46</v>
      </c>
      <c r="BH146" s="41">
        <f t="shared" si="295"/>
        <v>0</v>
      </c>
      <c r="BI146" s="41">
        <f t="shared" si="296"/>
        <v>0</v>
      </c>
      <c r="BJ146" s="41">
        <f t="shared" si="297"/>
        <v>0</v>
      </c>
      <c r="BK146" s="107">
        <f t="shared" si="275"/>
        <v>0</v>
      </c>
      <c r="BL146" s="96"/>
      <c r="BM146" s="96">
        <f t="shared" si="281"/>
        <v>0</v>
      </c>
      <c r="BN146" s="116"/>
      <c r="BO146" s="118"/>
      <c r="BP146" s="96"/>
      <c r="BQ146" s="96"/>
      <c r="BR146" s="96"/>
      <c r="BS146" s="48"/>
      <c r="BT146" s="115"/>
      <c r="BU146" s="70"/>
      <c r="BV146" s="70"/>
      <c r="BW146" s="70"/>
      <c r="BX146" s="70"/>
      <c r="BY146" s="70"/>
      <c r="BZ146" s="70"/>
      <c r="CA146" s="70"/>
      <c r="CB146" s="70"/>
      <c r="CC146" s="70"/>
      <c r="CD146" s="70"/>
      <c r="CE146" s="70"/>
      <c r="CF146" s="70"/>
      <c r="CG146" s="70"/>
      <c r="CH146" s="70"/>
      <c r="CI146" s="70"/>
      <c r="CJ146" s="70"/>
      <c r="CK146" s="70"/>
      <c r="CL146" s="70"/>
      <c r="CM146" s="70"/>
      <c r="CN146" s="70"/>
      <c r="CO146" s="70"/>
      <c r="CP146" s="70"/>
      <c r="CQ146" s="70"/>
      <c r="CR146" s="70"/>
      <c r="CS146" s="70"/>
      <c r="CT146" s="70"/>
      <c r="CU146" s="70"/>
      <c r="CV146" s="70"/>
      <c r="CW146" s="70"/>
      <c r="CX146" s="70"/>
      <c r="CY146" s="70"/>
      <c r="CZ146" s="70"/>
      <c r="DA146" s="70"/>
      <c r="DB146" s="70"/>
      <c r="DC146" s="70"/>
      <c r="DD146" s="70"/>
    </row>
    <row r="147" spans="1:108" ht="20.100000000000001" hidden="1" customHeight="1" outlineLevel="1">
      <c r="A147" s="102" t="s">
        <v>414</v>
      </c>
      <c r="B147" s="40" t="s">
        <v>2906</v>
      </c>
      <c r="C147" s="94"/>
      <c r="D147" s="41">
        <f t="shared" si="282"/>
        <v>46</v>
      </c>
      <c r="E147" s="41">
        <f t="shared" si="283"/>
        <v>0</v>
      </c>
      <c r="F147" s="41">
        <f t="shared" si="284"/>
        <v>46</v>
      </c>
      <c r="G147" s="41">
        <f t="shared" si="285"/>
        <v>0</v>
      </c>
      <c r="H147" s="41">
        <f t="shared" si="286"/>
        <v>46</v>
      </c>
      <c r="I147" s="41">
        <f t="shared" si="287"/>
        <v>0</v>
      </c>
      <c r="J147" s="41">
        <f t="shared" si="288"/>
        <v>0</v>
      </c>
      <c r="K147" s="41">
        <f t="shared" si="289"/>
        <v>0</v>
      </c>
      <c r="L147" s="36">
        <f t="shared" si="261"/>
        <v>0</v>
      </c>
      <c r="M147" s="36">
        <f t="shared" si="262"/>
        <v>0</v>
      </c>
      <c r="N147" s="36">
        <f t="shared" si="263"/>
        <v>0</v>
      </c>
      <c r="O147" s="107">
        <f t="shared" si="264"/>
        <v>0</v>
      </c>
      <c r="P147" s="96"/>
      <c r="Q147" s="96"/>
      <c r="R147" s="98"/>
      <c r="S147" s="98"/>
      <c r="T147" s="96"/>
      <c r="U147" s="96"/>
      <c r="V147" s="96"/>
      <c r="W147" s="107">
        <f t="shared" si="266"/>
        <v>0</v>
      </c>
      <c r="X147" s="96"/>
      <c r="Y147" s="96"/>
      <c r="Z147" s="98"/>
      <c r="AA147" s="98"/>
      <c r="AB147" s="96"/>
      <c r="AC147" s="96"/>
      <c r="AD147" s="96"/>
      <c r="AE147" s="107">
        <f t="shared" si="268"/>
        <v>0</v>
      </c>
      <c r="AF147" s="96"/>
      <c r="AG147" s="96"/>
      <c r="AH147" s="98"/>
      <c r="AI147" s="98"/>
      <c r="AJ147" s="96"/>
      <c r="AK147" s="96"/>
      <c r="AL147" s="96"/>
      <c r="AM147" s="107">
        <f t="shared" si="270"/>
        <v>24</v>
      </c>
      <c r="AN147" s="96"/>
      <c r="AO147" s="96">
        <f t="shared" si="278"/>
        <v>24</v>
      </c>
      <c r="AP147" s="98"/>
      <c r="AQ147" s="98">
        <v>24</v>
      </c>
      <c r="AR147" s="96"/>
      <c r="AS147" s="96"/>
      <c r="AT147" s="96"/>
      <c r="AU147" s="107">
        <f t="shared" si="272"/>
        <v>22</v>
      </c>
      <c r="AV147" s="96"/>
      <c r="AW147" s="96">
        <f t="shared" si="279"/>
        <v>22</v>
      </c>
      <c r="AX147" s="98"/>
      <c r="AY147" s="98">
        <v>22</v>
      </c>
      <c r="AZ147" s="96"/>
      <c r="BA147" s="96"/>
      <c r="BB147" s="96"/>
      <c r="BC147" s="41">
        <f t="shared" si="290"/>
        <v>46</v>
      </c>
      <c r="BD147" s="41">
        <f t="shared" si="291"/>
        <v>0</v>
      </c>
      <c r="BE147" s="41">
        <f t="shared" si="292"/>
        <v>46</v>
      </c>
      <c r="BF147" s="41">
        <f t="shared" si="293"/>
        <v>0</v>
      </c>
      <c r="BG147" s="41">
        <f t="shared" si="294"/>
        <v>46</v>
      </c>
      <c r="BH147" s="41">
        <f t="shared" si="295"/>
        <v>0</v>
      </c>
      <c r="BI147" s="41">
        <f t="shared" si="296"/>
        <v>0</v>
      </c>
      <c r="BJ147" s="41">
        <f t="shared" si="297"/>
        <v>0</v>
      </c>
      <c r="BK147" s="107">
        <f t="shared" si="275"/>
        <v>0</v>
      </c>
      <c r="BL147" s="96"/>
      <c r="BM147" s="96">
        <f t="shared" si="281"/>
        <v>0</v>
      </c>
      <c r="BN147" s="116"/>
      <c r="BO147" s="118"/>
      <c r="BP147" s="96"/>
      <c r="BQ147" s="96"/>
      <c r="BR147" s="96"/>
      <c r="BS147" s="48"/>
      <c r="BT147" s="115"/>
      <c r="BU147" s="70"/>
      <c r="BV147" s="70"/>
      <c r="BW147" s="70"/>
      <c r="BX147" s="70"/>
      <c r="BY147" s="70"/>
      <c r="BZ147" s="70"/>
      <c r="CA147" s="70"/>
      <c r="CB147" s="70"/>
      <c r="CC147" s="70"/>
      <c r="CD147" s="70"/>
      <c r="CE147" s="70"/>
      <c r="CF147" s="70"/>
      <c r="CG147" s="70"/>
      <c r="CH147" s="70"/>
      <c r="CI147" s="70"/>
      <c r="CJ147" s="70"/>
      <c r="CK147" s="70"/>
      <c r="CL147" s="70"/>
      <c r="CM147" s="70"/>
      <c r="CN147" s="70"/>
      <c r="CO147" s="70"/>
      <c r="CP147" s="70"/>
      <c r="CQ147" s="70"/>
      <c r="CR147" s="70"/>
      <c r="CS147" s="70"/>
      <c r="CT147" s="70"/>
      <c r="CU147" s="70"/>
      <c r="CV147" s="70"/>
      <c r="CW147" s="70"/>
      <c r="CX147" s="70"/>
      <c r="CY147" s="70"/>
      <c r="CZ147" s="70"/>
      <c r="DA147" s="70"/>
      <c r="DB147" s="70"/>
      <c r="DC147" s="70"/>
      <c r="DD147" s="70"/>
    </row>
    <row r="148" spans="1:108" ht="20.100000000000001" hidden="1" customHeight="1" outlineLevel="1">
      <c r="A148" s="102" t="s">
        <v>414</v>
      </c>
      <c r="B148" s="40" t="s">
        <v>661</v>
      </c>
      <c r="C148" s="94"/>
      <c r="D148" s="41">
        <f t="shared" si="282"/>
        <v>46</v>
      </c>
      <c r="E148" s="41">
        <f t="shared" si="283"/>
        <v>0</v>
      </c>
      <c r="F148" s="41">
        <f t="shared" si="284"/>
        <v>46</v>
      </c>
      <c r="G148" s="41">
        <f t="shared" si="285"/>
        <v>0</v>
      </c>
      <c r="H148" s="41">
        <f t="shared" si="286"/>
        <v>46</v>
      </c>
      <c r="I148" s="41">
        <f t="shared" si="287"/>
        <v>0</v>
      </c>
      <c r="J148" s="41">
        <f t="shared" si="288"/>
        <v>0</v>
      </c>
      <c r="K148" s="41">
        <f t="shared" si="289"/>
        <v>0</v>
      </c>
      <c r="L148" s="36">
        <f t="shared" si="261"/>
        <v>0</v>
      </c>
      <c r="M148" s="36">
        <f t="shared" si="262"/>
        <v>0</v>
      </c>
      <c r="N148" s="36">
        <f t="shared" si="263"/>
        <v>0</v>
      </c>
      <c r="O148" s="107">
        <f t="shared" si="264"/>
        <v>0</v>
      </c>
      <c r="P148" s="96"/>
      <c r="Q148" s="96"/>
      <c r="R148" s="98"/>
      <c r="S148" s="98"/>
      <c r="T148" s="96"/>
      <c r="U148" s="96"/>
      <c r="V148" s="96"/>
      <c r="W148" s="107">
        <f t="shared" si="266"/>
        <v>0</v>
      </c>
      <c r="X148" s="96"/>
      <c r="Y148" s="96"/>
      <c r="Z148" s="98"/>
      <c r="AA148" s="98"/>
      <c r="AB148" s="96"/>
      <c r="AC148" s="96"/>
      <c r="AD148" s="96"/>
      <c r="AE148" s="107">
        <f t="shared" si="268"/>
        <v>0</v>
      </c>
      <c r="AF148" s="96"/>
      <c r="AG148" s="96"/>
      <c r="AH148" s="98"/>
      <c r="AI148" s="98"/>
      <c r="AJ148" s="96"/>
      <c r="AK148" s="96"/>
      <c r="AL148" s="96"/>
      <c r="AM148" s="107">
        <f t="shared" si="270"/>
        <v>24</v>
      </c>
      <c r="AN148" s="96"/>
      <c r="AO148" s="96">
        <f t="shared" si="278"/>
        <v>24</v>
      </c>
      <c r="AP148" s="98"/>
      <c r="AQ148" s="98">
        <v>24</v>
      </c>
      <c r="AR148" s="96"/>
      <c r="AS148" s="96"/>
      <c r="AT148" s="96"/>
      <c r="AU148" s="107">
        <f t="shared" si="272"/>
        <v>22</v>
      </c>
      <c r="AV148" s="96"/>
      <c r="AW148" s="96">
        <f t="shared" si="279"/>
        <v>22</v>
      </c>
      <c r="AX148" s="98"/>
      <c r="AY148" s="98">
        <v>22</v>
      </c>
      <c r="AZ148" s="96"/>
      <c r="BA148" s="96"/>
      <c r="BB148" s="96"/>
      <c r="BC148" s="41">
        <f t="shared" si="290"/>
        <v>46</v>
      </c>
      <c r="BD148" s="41">
        <f t="shared" si="291"/>
        <v>0</v>
      </c>
      <c r="BE148" s="41">
        <f t="shared" si="292"/>
        <v>46</v>
      </c>
      <c r="BF148" s="41">
        <f t="shared" si="293"/>
        <v>0</v>
      </c>
      <c r="BG148" s="41">
        <f t="shared" si="294"/>
        <v>46</v>
      </c>
      <c r="BH148" s="41">
        <f t="shared" si="295"/>
        <v>0</v>
      </c>
      <c r="BI148" s="41">
        <f t="shared" si="296"/>
        <v>0</v>
      </c>
      <c r="BJ148" s="41">
        <f t="shared" si="297"/>
        <v>0</v>
      </c>
      <c r="BK148" s="107">
        <f t="shared" si="275"/>
        <v>0</v>
      </c>
      <c r="BL148" s="96"/>
      <c r="BM148" s="96">
        <f t="shared" si="281"/>
        <v>0</v>
      </c>
      <c r="BN148" s="116"/>
      <c r="BO148" s="118"/>
      <c r="BP148" s="96"/>
      <c r="BQ148" s="96"/>
      <c r="BR148" s="96"/>
      <c r="BS148" s="48"/>
      <c r="BT148" s="115"/>
      <c r="BU148" s="70"/>
      <c r="BV148" s="70"/>
      <c r="BW148" s="70"/>
      <c r="BX148" s="70"/>
      <c r="BY148" s="70"/>
      <c r="BZ148" s="70"/>
      <c r="CA148" s="70"/>
      <c r="CB148" s="70"/>
      <c r="CC148" s="70"/>
      <c r="CD148" s="70"/>
      <c r="CE148" s="70"/>
      <c r="CF148" s="70"/>
      <c r="CG148" s="70"/>
      <c r="CH148" s="70"/>
      <c r="CI148" s="70"/>
      <c r="CJ148" s="70"/>
      <c r="CK148" s="70"/>
      <c r="CL148" s="70"/>
      <c r="CM148" s="70"/>
      <c r="CN148" s="70"/>
      <c r="CO148" s="70"/>
      <c r="CP148" s="70"/>
      <c r="CQ148" s="70"/>
      <c r="CR148" s="70"/>
      <c r="CS148" s="70"/>
      <c r="CT148" s="70"/>
      <c r="CU148" s="70"/>
      <c r="CV148" s="70"/>
      <c r="CW148" s="70"/>
      <c r="CX148" s="70"/>
      <c r="CY148" s="70"/>
      <c r="CZ148" s="70"/>
      <c r="DA148" s="70"/>
      <c r="DB148" s="70"/>
      <c r="DC148" s="70"/>
      <c r="DD148" s="70"/>
    </row>
    <row r="149" spans="1:108" ht="20.100000000000001" customHeight="1" collapsed="1">
      <c r="A149" s="102" t="s">
        <v>222</v>
      </c>
      <c r="B149" s="40" t="s">
        <v>97</v>
      </c>
      <c r="C149" s="39">
        <v>3</v>
      </c>
      <c r="D149" s="41">
        <f t="shared" si="282"/>
        <v>314</v>
      </c>
      <c r="E149" s="41">
        <f t="shared" si="283"/>
        <v>0</v>
      </c>
      <c r="F149" s="41">
        <f t="shared" si="284"/>
        <v>314</v>
      </c>
      <c r="G149" s="41">
        <f t="shared" si="285"/>
        <v>0</v>
      </c>
      <c r="H149" s="41">
        <f t="shared" si="286"/>
        <v>314</v>
      </c>
      <c r="I149" s="41">
        <f t="shared" si="287"/>
        <v>0</v>
      </c>
      <c r="J149" s="41">
        <f t="shared" si="288"/>
        <v>0</v>
      </c>
      <c r="K149" s="41">
        <f t="shared" si="289"/>
        <v>0</v>
      </c>
      <c r="L149" s="36">
        <f t="shared" si="261"/>
        <v>0</v>
      </c>
      <c r="M149" s="36">
        <f t="shared" si="262"/>
        <v>0</v>
      </c>
      <c r="N149" s="36">
        <f t="shared" si="263"/>
        <v>0</v>
      </c>
      <c r="O149" s="107">
        <f t="shared" si="264"/>
        <v>0</v>
      </c>
      <c r="P149" s="96"/>
      <c r="Q149" s="96">
        <f>SUM(R149:V149)</f>
        <v>0</v>
      </c>
      <c r="R149" s="98"/>
      <c r="S149" s="98">
        <f>SUM(S150:S152)</f>
        <v>0</v>
      </c>
      <c r="T149" s="96"/>
      <c r="U149" s="96"/>
      <c r="V149" s="96"/>
      <c r="W149" s="107">
        <f t="shared" si="266"/>
        <v>0</v>
      </c>
      <c r="X149" s="96"/>
      <c r="Y149" s="96">
        <f>SUM(Z149:AD149)</f>
        <v>0</v>
      </c>
      <c r="Z149" s="98"/>
      <c r="AA149" s="98">
        <f>SUM(AA150:AA152)</f>
        <v>0</v>
      </c>
      <c r="AB149" s="96"/>
      <c r="AC149" s="96"/>
      <c r="AD149" s="96"/>
      <c r="AE149" s="107">
        <f t="shared" si="268"/>
        <v>0</v>
      </c>
      <c r="AF149" s="96"/>
      <c r="AG149" s="96">
        <f>SUM(AH149:AL149)</f>
        <v>0</v>
      </c>
      <c r="AH149" s="98"/>
      <c r="AI149" s="98">
        <f>SUM(AI150:AI152)</f>
        <v>0</v>
      </c>
      <c r="AJ149" s="96"/>
      <c r="AK149" s="96"/>
      <c r="AL149" s="96"/>
      <c r="AM149" s="107">
        <f t="shared" si="270"/>
        <v>61</v>
      </c>
      <c r="AN149" s="96"/>
      <c r="AO149" s="96">
        <f t="shared" si="278"/>
        <v>61</v>
      </c>
      <c r="AP149" s="98"/>
      <c r="AQ149" s="98">
        <f>SUM(AQ150:AQ152)</f>
        <v>61</v>
      </c>
      <c r="AR149" s="96"/>
      <c r="AS149" s="96"/>
      <c r="AT149" s="96"/>
      <c r="AU149" s="107">
        <f t="shared" si="272"/>
        <v>55</v>
      </c>
      <c r="AV149" s="96"/>
      <c r="AW149" s="96">
        <f t="shared" si="279"/>
        <v>55</v>
      </c>
      <c r="AX149" s="98"/>
      <c r="AY149" s="98">
        <f>SUM(AY150:AY152)</f>
        <v>55</v>
      </c>
      <c r="AZ149" s="96"/>
      <c r="BA149" s="96"/>
      <c r="BB149" s="96"/>
      <c r="BC149" s="41">
        <f t="shared" si="290"/>
        <v>116</v>
      </c>
      <c r="BD149" s="41">
        <f t="shared" si="291"/>
        <v>0</v>
      </c>
      <c r="BE149" s="41">
        <f t="shared" si="292"/>
        <v>116</v>
      </c>
      <c r="BF149" s="41">
        <f t="shared" si="293"/>
        <v>0</v>
      </c>
      <c r="BG149" s="41">
        <f t="shared" si="294"/>
        <v>116</v>
      </c>
      <c r="BH149" s="41">
        <f t="shared" si="295"/>
        <v>0</v>
      </c>
      <c r="BI149" s="41">
        <f t="shared" si="296"/>
        <v>0</v>
      </c>
      <c r="BJ149" s="41">
        <f t="shared" si="297"/>
        <v>0</v>
      </c>
      <c r="BK149" s="107">
        <f t="shared" si="275"/>
        <v>198</v>
      </c>
      <c r="BL149" s="96"/>
      <c r="BM149" s="96">
        <f t="shared" si="281"/>
        <v>198</v>
      </c>
      <c r="BN149" s="116"/>
      <c r="BO149" s="118">
        <v>198</v>
      </c>
      <c r="BP149" s="96"/>
      <c r="BQ149" s="96"/>
      <c r="BR149" s="96"/>
      <c r="BS149" s="48"/>
      <c r="BT149" s="115"/>
      <c r="BU149" s="70"/>
      <c r="BV149" s="70"/>
      <c r="BW149" s="70"/>
      <c r="BX149" s="70"/>
      <c r="BY149" s="70"/>
      <c r="BZ149" s="70"/>
      <c r="CA149" s="70"/>
      <c r="CB149" s="70"/>
      <c r="CC149" s="70"/>
      <c r="CD149" s="70"/>
      <c r="CE149" s="70"/>
      <c r="CF149" s="70"/>
      <c r="CG149" s="70"/>
      <c r="CH149" s="70"/>
      <c r="CI149" s="70"/>
      <c r="CJ149" s="70"/>
      <c r="CK149" s="70"/>
      <c r="CL149" s="70"/>
      <c r="CM149" s="70"/>
      <c r="CN149" s="70"/>
      <c r="CO149" s="70"/>
      <c r="CP149" s="70"/>
      <c r="CQ149" s="70"/>
      <c r="CR149" s="70"/>
      <c r="CS149" s="70"/>
      <c r="CT149" s="70"/>
      <c r="CU149" s="70"/>
      <c r="CV149" s="70"/>
      <c r="CW149" s="70"/>
      <c r="CX149" s="70"/>
      <c r="CY149" s="70"/>
      <c r="CZ149" s="70"/>
      <c r="DA149" s="70"/>
      <c r="DB149" s="70"/>
      <c r="DC149" s="70"/>
      <c r="DD149" s="70"/>
    </row>
    <row r="150" spans="1:108" ht="20.100000000000001" hidden="1" customHeight="1" outlineLevel="1">
      <c r="A150" s="102" t="s">
        <v>414</v>
      </c>
      <c r="B150" s="40" t="s">
        <v>2968</v>
      </c>
      <c r="C150" s="94"/>
      <c r="D150" s="41">
        <f t="shared" si="282"/>
        <v>44</v>
      </c>
      <c r="E150" s="41">
        <f t="shared" si="283"/>
        <v>0</v>
      </c>
      <c r="F150" s="41">
        <f t="shared" si="284"/>
        <v>44</v>
      </c>
      <c r="G150" s="41">
        <f t="shared" si="285"/>
        <v>0</v>
      </c>
      <c r="H150" s="41">
        <f t="shared" si="286"/>
        <v>44</v>
      </c>
      <c r="I150" s="41">
        <f t="shared" si="287"/>
        <v>0</v>
      </c>
      <c r="J150" s="41">
        <f t="shared" si="288"/>
        <v>0</v>
      </c>
      <c r="K150" s="41">
        <f t="shared" si="289"/>
        <v>0</v>
      </c>
      <c r="L150" s="36">
        <f t="shared" si="261"/>
        <v>0</v>
      </c>
      <c r="M150" s="36">
        <f t="shared" si="262"/>
        <v>0</v>
      </c>
      <c r="N150" s="36">
        <f t="shared" si="263"/>
        <v>0</v>
      </c>
      <c r="O150" s="107">
        <f t="shared" si="264"/>
        <v>0</v>
      </c>
      <c r="P150" s="96"/>
      <c r="Q150" s="96"/>
      <c r="R150" s="98"/>
      <c r="S150" s="98"/>
      <c r="T150" s="96"/>
      <c r="U150" s="96"/>
      <c r="V150" s="96"/>
      <c r="W150" s="107">
        <f t="shared" si="266"/>
        <v>0</v>
      </c>
      <c r="X150" s="96"/>
      <c r="Y150" s="96"/>
      <c r="Z150" s="98"/>
      <c r="AA150" s="98"/>
      <c r="AB150" s="96"/>
      <c r="AC150" s="96"/>
      <c r="AD150" s="96"/>
      <c r="AE150" s="107">
        <f t="shared" si="268"/>
        <v>0</v>
      </c>
      <c r="AF150" s="96"/>
      <c r="AG150" s="96"/>
      <c r="AH150" s="98"/>
      <c r="AI150" s="98"/>
      <c r="AJ150" s="96"/>
      <c r="AK150" s="96"/>
      <c r="AL150" s="96"/>
      <c r="AM150" s="107">
        <f t="shared" si="270"/>
        <v>23</v>
      </c>
      <c r="AN150" s="96"/>
      <c r="AO150" s="96">
        <f t="shared" si="278"/>
        <v>23</v>
      </c>
      <c r="AP150" s="98"/>
      <c r="AQ150" s="98">
        <v>23</v>
      </c>
      <c r="AR150" s="96"/>
      <c r="AS150" s="96"/>
      <c r="AT150" s="96"/>
      <c r="AU150" s="107">
        <f t="shared" si="272"/>
        <v>21</v>
      </c>
      <c r="AV150" s="96"/>
      <c r="AW150" s="96">
        <f t="shared" si="279"/>
        <v>21</v>
      </c>
      <c r="AX150" s="98"/>
      <c r="AY150" s="98">
        <v>21</v>
      </c>
      <c r="AZ150" s="96"/>
      <c r="BA150" s="96"/>
      <c r="BB150" s="96"/>
      <c r="BC150" s="41">
        <f t="shared" si="290"/>
        <v>44</v>
      </c>
      <c r="BD150" s="41">
        <f t="shared" si="291"/>
        <v>0</v>
      </c>
      <c r="BE150" s="41">
        <f t="shared" si="292"/>
        <v>44</v>
      </c>
      <c r="BF150" s="41">
        <f t="shared" si="293"/>
        <v>0</v>
      </c>
      <c r="BG150" s="41">
        <f t="shared" si="294"/>
        <v>44</v>
      </c>
      <c r="BH150" s="41">
        <f t="shared" si="295"/>
        <v>0</v>
      </c>
      <c r="BI150" s="41">
        <f t="shared" si="296"/>
        <v>0</v>
      </c>
      <c r="BJ150" s="41">
        <f t="shared" si="297"/>
        <v>0</v>
      </c>
      <c r="BK150" s="107">
        <f t="shared" si="275"/>
        <v>0</v>
      </c>
      <c r="BL150" s="96"/>
      <c r="BM150" s="96">
        <f t="shared" si="281"/>
        <v>0</v>
      </c>
      <c r="BN150" s="116"/>
      <c r="BO150" s="118"/>
      <c r="BP150" s="96"/>
      <c r="BQ150" s="96"/>
      <c r="BR150" s="96"/>
      <c r="BS150" s="48"/>
      <c r="BT150" s="115"/>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70"/>
    </row>
    <row r="151" spans="1:108" ht="20.100000000000001" hidden="1" customHeight="1" outlineLevel="1">
      <c r="A151" s="102" t="s">
        <v>414</v>
      </c>
      <c r="B151" s="40" t="s">
        <v>2051</v>
      </c>
      <c r="C151" s="94"/>
      <c r="D151" s="41">
        <f t="shared" si="282"/>
        <v>36</v>
      </c>
      <c r="E151" s="41">
        <f t="shared" si="283"/>
        <v>0</v>
      </c>
      <c r="F151" s="41">
        <f t="shared" si="284"/>
        <v>36</v>
      </c>
      <c r="G151" s="41">
        <f t="shared" si="285"/>
        <v>0</v>
      </c>
      <c r="H151" s="41">
        <f t="shared" si="286"/>
        <v>36</v>
      </c>
      <c r="I151" s="41">
        <f t="shared" si="287"/>
        <v>0</v>
      </c>
      <c r="J151" s="41">
        <f t="shared" si="288"/>
        <v>0</v>
      </c>
      <c r="K151" s="41">
        <f t="shared" si="289"/>
        <v>0</v>
      </c>
      <c r="L151" s="36">
        <f t="shared" si="261"/>
        <v>0</v>
      </c>
      <c r="M151" s="36">
        <f t="shared" si="262"/>
        <v>0</v>
      </c>
      <c r="N151" s="36">
        <f t="shared" si="263"/>
        <v>0</v>
      </c>
      <c r="O151" s="107">
        <f t="shared" si="264"/>
        <v>0</v>
      </c>
      <c r="P151" s="96"/>
      <c r="Q151" s="96"/>
      <c r="R151" s="98"/>
      <c r="S151" s="98"/>
      <c r="T151" s="96"/>
      <c r="U151" s="96"/>
      <c r="V151" s="96"/>
      <c r="W151" s="107">
        <f t="shared" si="266"/>
        <v>0</v>
      </c>
      <c r="X151" s="96"/>
      <c r="Y151" s="96"/>
      <c r="Z151" s="98"/>
      <c r="AA151" s="98"/>
      <c r="AB151" s="96"/>
      <c r="AC151" s="96"/>
      <c r="AD151" s="96"/>
      <c r="AE151" s="107">
        <f t="shared" si="268"/>
        <v>0</v>
      </c>
      <c r="AF151" s="96"/>
      <c r="AG151" s="96"/>
      <c r="AH151" s="98"/>
      <c r="AI151" s="98"/>
      <c r="AJ151" s="96"/>
      <c r="AK151" s="96"/>
      <c r="AL151" s="96"/>
      <c r="AM151" s="107">
        <f t="shared" si="270"/>
        <v>19</v>
      </c>
      <c r="AN151" s="96"/>
      <c r="AO151" s="96">
        <f t="shared" si="278"/>
        <v>19</v>
      </c>
      <c r="AP151" s="98"/>
      <c r="AQ151" s="98">
        <v>19</v>
      </c>
      <c r="AR151" s="96"/>
      <c r="AS151" s="96"/>
      <c r="AT151" s="96"/>
      <c r="AU151" s="107">
        <f t="shared" si="272"/>
        <v>17</v>
      </c>
      <c r="AV151" s="96"/>
      <c r="AW151" s="96">
        <f t="shared" si="279"/>
        <v>17</v>
      </c>
      <c r="AX151" s="98"/>
      <c r="AY151" s="98">
        <v>17</v>
      </c>
      <c r="AZ151" s="96"/>
      <c r="BA151" s="96"/>
      <c r="BB151" s="96"/>
      <c r="BC151" s="41">
        <f t="shared" si="290"/>
        <v>36</v>
      </c>
      <c r="BD151" s="41">
        <f t="shared" si="291"/>
        <v>0</v>
      </c>
      <c r="BE151" s="41">
        <f t="shared" si="292"/>
        <v>36</v>
      </c>
      <c r="BF151" s="41">
        <f t="shared" si="293"/>
        <v>0</v>
      </c>
      <c r="BG151" s="41">
        <f t="shared" si="294"/>
        <v>36</v>
      </c>
      <c r="BH151" s="41">
        <f t="shared" si="295"/>
        <v>0</v>
      </c>
      <c r="BI151" s="41">
        <f t="shared" si="296"/>
        <v>0</v>
      </c>
      <c r="BJ151" s="41">
        <f t="shared" si="297"/>
        <v>0</v>
      </c>
      <c r="BK151" s="107">
        <f t="shared" si="275"/>
        <v>0</v>
      </c>
      <c r="BL151" s="96"/>
      <c r="BM151" s="96">
        <f t="shared" si="281"/>
        <v>0</v>
      </c>
      <c r="BN151" s="116"/>
      <c r="BO151" s="118"/>
      <c r="BP151" s="96"/>
      <c r="BQ151" s="96"/>
      <c r="BR151" s="96"/>
      <c r="BS151" s="48"/>
      <c r="BT151" s="115"/>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70"/>
    </row>
    <row r="152" spans="1:108" ht="20.100000000000001" hidden="1" customHeight="1" outlineLevel="1">
      <c r="A152" s="102" t="s">
        <v>414</v>
      </c>
      <c r="B152" s="40" t="s">
        <v>2013</v>
      </c>
      <c r="C152" s="94"/>
      <c r="D152" s="41">
        <f t="shared" si="282"/>
        <v>36</v>
      </c>
      <c r="E152" s="41">
        <f t="shared" si="283"/>
        <v>0</v>
      </c>
      <c r="F152" s="41">
        <f t="shared" si="284"/>
        <v>36</v>
      </c>
      <c r="G152" s="41">
        <f t="shared" si="285"/>
        <v>0</v>
      </c>
      <c r="H152" s="41">
        <f t="shared" si="286"/>
        <v>36</v>
      </c>
      <c r="I152" s="41">
        <f t="shared" si="287"/>
        <v>0</v>
      </c>
      <c r="J152" s="41">
        <f t="shared" si="288"/>
        <v>0</v>
      </c>
      <c r="K152" s="41">
        <f t="shared" si="289"/>
        <v>0</v>
      </c>
      <c r="L152" s="36">
        <f t="shared" si="261"/>
        <v>0</v>
      </c>
      <c r="M152" s="36">
        <f t="shared" si="262"/>
        <v>0</v>
      </c>
      <c r="N152" s="36">
        <f t="shared" si="263"/>
        <v>0</v>
      </c>
      <c r="O152" s="107">
        <f t="shared" si="264"/>
        <v>0</v>
      </c>
      <c r="P152" s="96"/>
      <c r="Q152" s="96"/>
      <c r="R152" s="98"/>
      <c r="S152" s="98"/>
      <c r="T152" s="96"/>
      <c r="U152" s="96"/>
      <c r="V152" s="96"/>
      <c r="W152" s="107">
        <f t="shared" si="266"/>
        <v>0</v>
      </c>
      <c r="X152" s="96"/>
      <c r="Y152" s="96"/>
      <c r="Z152" s="98"/>
      <c r="AA152" s="98"/>
      <c r="AB152" s="96"/>
      <c r="AC152" s="96"/>
      <c r="AD152" s="96"/>
      <c r="AE152" s="107">
        <f t="shared" si="268"/>
        <v>0</v>
      </c>
      <c r="AF152" s="96"/>
      <c r="AG152" s="96"/>
      <c r="AH152" s="98"/>
      <c r="AI152" s="98"/>
      <c r="AJ152" s="96"/>
      <c r="AK152" s="96"/>
      <c r="AL152" s="96"/>
      <c r="AM152" s="107">
        <f t="shared" si="270"/>
        <v>19</v>
      </c>
      <c r="AN152" s="96"/>
      <c r="AO152" s="96">
        <f t="shared" si="278"/>
        <v>19</v>
      </c>
      <c r="AP152" s="98"/>
      <c r="AQ152" s="98">
        <v>19</v>
      </c>
      <c r="AR152" s="96"/>
      <c r="AS152" s="96"/>
      <c r="AT152" s="96"/>
      <c r="AU152" s="107">
        <f t="shared" si="272"/>
        <v>17</v>
      </c>
      <c r="AV152" s="96"/>
      <c r="AW152" s="96">
        <f t="shared" si="279"/>
        <v>17</v>
      </c>
      <c r="AX152" s="98"/>
      <c r="AY152" s="98">
        <v>17</v>
      </c>
      <c r="AZ152" s="96"/>
      <c r="BA152" s="96"/>
      <c r="BB152" s="96"/>
      <c r="BC152" s="41">
        <f t="shared" si="290"/>
        <v>36</v>
      </c>
      <c r="BD152" s="41">
        <f t="shared" si="291"/>
        <v>0</v>
      </c>
      <c r="BE152" s="41">
        <f t="shared" si="292"/>
        <v>36</v>
      </c>
      <c r="BF152" s="41">
        <f t="shared" si="293"/>
        <v>0</v>
      </c>
      <c r="BG152" s="41">
        <f t="shared" si="294"/>
        <v>36</v>
      </c>
      <c r="BH152" s="41">
        <f t="shared" si="295"/>
        <v>0</v>
      </c>
      <c r="BI152" s="41">
        <f t="shared" si="296"/>
        <v>0</v>
      </c>
      <c r="BJ152" s="41">
        <f t="shared" si="297"/>
        <v>0</v>
      </c>
      <c r="BK152" s="107">
        <f t="shared" si="275"/>
        <v>0</v>
      </c>
      <c r="BL152" s="96"/>
      <c r="BM152" s="96">
        <f t="shared" si="281"/>
        <v>0</v>
      </c>
      <c r="BN152" s="116"/>
      <c r="BO152" s="118"/>
      <c r="BP152" s="96"/>
      <c r="BQ152" s="96"/>
      <c r="BR152" s="96"/>
      <c r="BS152" s="48"/>
      <c r="BT152" s="115"/>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70"/>
    </row>
    <row r="153" spans="1:108" ht="20.100000000000001" customHeight="1" collapsed="1">
      <c r="A153" s="102" t="s">
        <v>222</v>
      </c>
      <c r="B153" s="40" t="s">
        <v>63</v>
      </c>
      <c r="C153" s="39">
        <v>5</v>
      </c>
      <c r="D153" s="41">
        <f t="shared" si="282"/>
        <v>919</v>
      </c>
      <c r="E153" s="41">
        <f t="shared" si="283"/>
        <v>0</v>
      </c>
      <c r="F153" s="41">
        <f t="shared" si="284"/>
        <v>919</v>
      </c>
      <c r="G153" s="41">
        <f t="shared" si="285"/>
        <v>0</v>
      </c>
      <c r="H153" s="41">
        <f t="shared" si="286"/>
        <v>919</v>
      </c>
      <c r="I153" s="41">
        <f t="shared" si="287"/>
        <v>0</v>
      </c>
      <c r="J153" s="41">
        <f t="shared" si="288"/>
        <v>0</v>
      </c>
      <c r="K153" s="41">
        <f t="shared" si="289"/>
        <v>0</v>
      </c>
      <c r="L153" s="36">
        <f t="shared" si="261"/>
        <v>0</v>
      </c>
      <c r="M153" s="36">
        <f t="shared" si="262"/>
        <v>0</v>
      </c>
      <c r="N153" s="36">
        <f t="shared" si="263"/>
        <v>0</v>
      </c>
      <c r="O153" s="107">
        <f t="shared" si="264"/>
        <v>0</v>
      </c>
      <c r="P153" s="96"/>
      <c r="Q153" s="96">
        <f>SUM(R153:V153)</f>
        <v>0</v>
      </c>
      <c r="R153" s="98"/>
      <c r="S153" s="98">
        <f>SUM(S154:S158)</f>
        <v>0</v>
      </c>
      <c r="T153" s="96"/>
      <c r="U153" s="96"/>
      <c r="V153" s="96"/>
      <c r="W153" s="107">
        <f t="shared" si="266"/>
        <v>0</v>
      </c>
      <c r="X153" s="96"/>
      <c r="Y153" s="96">
        <f>SUM(Z153:AD153)</f>
        <v>0</v>
      </c>
      <c r="Z153" s="98"/>
      <c r="AA153" s="98">
        <f>SUM(AA154:AA158)</f>
        <v>0</v>
      </c>
      <c r="AB153" s="96"/>
      <c r="AC153" s="96"/>
      <c r="AD153" s="96"/>
      <c r="AE153" s="107">
        <f t="shared" si="268"/>
        <v>0</v>
      </c>
      <c r="AF153" s="96"/>
      <c r="AG153" s="96">
        <f>SUM(AH153:AL153)</f>
        <v>0</v>
      </c>
      <c r="AH153" s="98"/>
      <c r="AI153" s="98">
        <f>SUM(AI154:AI158)</f>
        <v>0</v>
      </c>
      <c r="AJ153" s="96"/>
      <c r="AK153" s="96"/>
      <c r="AL153" s="96"/>
      <c r="AM153" s="107">
        <f t="shared" si="270"/>
        <v>453</v>
      </c>
      <c r="AN153" s="96"/>
      <c r="AO153" s="96">
        <f t="shared" si="278"/>
        <v>453</v>
      </c>
      <c r="AP153" s="98"/>
      <c r="AQ153" s="98">
        <f>SUM(AQ154:AQ158)</f>
        <v>453</v>
      </c>
      <c r="AR153" s="96"/>
      <c r="AS153" s="96"/>
      <c r="AT153" s="96"/>
      <c r="AU153" s="107">
        <f t="shared" si="272"/>
        <v>100</v>
      </c>
      <c r="AV153" s="96"/>
      <c r="AW153" s="96">
        <f t="shared" si="279"/>
        <v>100</v>
      </c>
      <c r="AX153" s="98"/>
      <c r="AY153" s="98">
        <f>SUM(AY154:AY158)</f>
        <v>100</v>
      </c>
      <c r="AZ153" s="96"/>
      <c r="BA153" s="96"/>
      <c r="BB153" s="96"/>
      <c r="BC153" s="41">
        <f t="shared" si="290"/>
        <v>553</v>
      </c>
      <c r="BD153" s="41">
        <f t="shared" si="291"/>
        <v>0</v>
      </c>
      <c r="BE153" s="41">
        <f t="shared" si="292"/>
        <v>553</v>
      </c>
      <c r="BF153" s="41">
        <f t="shared" si="293"/>
        <v>0</v>
      </c>
      <c r="BG153" s="41">
        <f t="shared" si="294"/>
        <v>553</v>
      </c>
      <c r="BH153" s="41">
        <f t="shared" si="295"/>
        <v>0</v>
      </c>
      <c r="BI153" s="41">
        <f t="shared" si="296"/>
        <v>0</v>
      </c>
      <c r="BJ153" s="41">
        <f t="shared" si="297"/>
        <v>0</v>
      </c>
      <c r="BK153" s="107">
        <f t="shared" si="275"/>
        <v>366</v>
      </c>
      <c r="BL153" s="96"/>
      <c r="BM153" s="96">
        <f t="shared" si="281"/>
        <v>366</v>
      </c>
      <c r="BN153" s="116"/>
      <c r="BO153" s="118">
        <v>366</v>
      </c>
      <c r="BP153" s="96"/>
      <c r="BQ153" s="96"/>
      <c r="BR153" s="96"/>
      <c r="BS153" s="48"/>
      <c r="BT153" s="115"/>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70"/>
    </row>
    <row r="154" spans="1:108" ht="20.100000000000001" hidden="1" customHeight="1" outlineLevel="1">
      <c r="A154" s="102" t="s">
        <v>414</v>
      </c>
      <c r="B154" s="103" t="s">
        <v>2969</v>
      </c>
      <c r="C154" s="94"/>
      <c r="D154" s="41">
        <f t="shared" si="282"/>
        <v>39</v>
      </c>
      <c r="E154" s="41">
        <f t="shared" si="283"/>
        <v>0</v>
      </c>
      <c r="F154" s="41">
        <f t="shared" si="284"/>
        <v>39</v>
      </c>
      <c r="G154" s="41">
        <f t="shared" si="285"/>
        <v>0</v>
      </c>
      <c r="H154" s="41">
        <f t="shared" si="286"/>
        <v>39</v>
      </c>
      <c r="I154" s="41">
        <f t="shared" si="287"/>
        <v>0</v>
      </c>
      <c r="J154" s="41">
        <f t="shared" si="288"/>
        <v>0</v>
      </c>
      <c r="K154" s="41">
        <f t="shared" si="289"/>
        <v>0</v>
      </c>
      <c r="L154" s="36">
        <f t="shared" si="261"/>
        <v>0</v>
      </c>
      <c r="M154" s="36">
        <f t="shared" si="262"/>
        <v>0</v>
      </c>
      <c r="N154" s="36">
        <f t="shared" si="263"/>
        <v>0</v>
      </c>
      <c r="O154" s="107">
        <f t="shared" si="264"/>
        <v>0</v>
      </c>
      <c r="P154" s="96"/>
      <c r="Q154" s="96"/>
      <c r="R154" s="98"/>
      <c r="S154" s="98"/>
      <c r="T154" s="96"/>
      <c r="U154" s="96"/>
      <c r="V154" s="96"/>
      <c r="W154" s="107">
        <f t="shared" si="266"/>
        <v>0</v>
      </c>
      <c r="X154" s="96"/>
      <c r="Y154" s="96"/>
      <c r="Z154" s="98"/>
      <c r="AA154" s="98"/>
      <c r="AB154" s="96"/>
      <c r="AC154" s="96"/>
      <c r="AD154" s="96"/>
      <c r="AE154" s="107">
        <f t="shared" si="268"/>
        <v>0</v>
      </c>
      <c r="AF154" s="96"/>
      <c r="AG154" s="96"/>
      <c r="AH154" s="98"/>
      <c r="AI154" s="98"/>
      <c r="AJ154" s="96"/>
      <c r="AK154" s="96"/>
      <c r="AL154" s="96"/>
      <c r="AM154" s="107">
        <f t="shared" si="270"/>
        <v>21</v>
      </c>
      <c r="AN154" s="96"/>
      <c r="AO154" s="96">
        <f t="shared" si="278"/>
        <v>21</v>
      </c>
      <c r="AP154" s="98"/>
      <c r="AQ154" s="98">
        <v>21</v>
      </c>
      <c r="AR154" s="96"/>
      <c r="AS154" s="96"/>
      <c r="AT154" s="96"/>
      <c r="AU154" s="107">
        <f t="shared" si="272"/>
        <v>18</v>
      </c>
      <c r="AV154" s="96"/>
      <c r="AW154" s="96">
        <f t="shared" si="279"/>
        <v>18</v>
      </c>
      <c r="AX154" s="98"/>
      <c r="AY154" s="98">
        <v>18</v>
      </c>
      <c r="AZ154" s="96"/>
      <c r="BA154" s="96"/>
      <c r="BB154" s="96"/>
      <c r="BC154" s="41">
        <f t="shared" si="290"/>
        <v>39</v>
      </c>
      <c r="BD154" s="41">
        <f t="shared" si="291"/>
        <v>0</v>
      </c>
      <c r="BE154" s="41">
        <f t="shared" si="292"/>
        <v>39</v>
      </c>
      <c r="BF154" s="41">
        <f t="shared" si="293"/>
        <v>0</v>
      </c>
      <c r="BG154" s="41">
        <f t="shared" si="294"/>
        <v>39</v>
      </c>
      <c r="BH154" s="41">
        <f t="shared" si="295"/>
        <v>0</v>
      </c>
      <c r="BI154" s="41">
        <f t="shared" si="296"/>
        <v>0</v>
      </c>
      <c r="BJ154" s="41">
        <f t="shared" si="297"/>
        <v>0</v>
      </c>
      <c r="BK154" s="107">
        <f t="shared" si="275"/>
        <v>0</v>
      </c>
      <c r="BL154" s="96"/>
      <c r="BM154" s="96">
        <f t="shared" si="281"/>
        <v>0</v>
      </c>
      <c r="BN154" s="116"/>
      <c r="BO154" s="118"/>
      <c r="BP154" s="96"/>
      <c r="BQ154" s="96"/>
      <c r="BR154" s="96"/>
      <c r="BS154" s="48"/>
      <c r="BT154" s="115"/>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70"/>
    </row>
    <row r="155" spans="1:108" ht="20.100000000000001" hidden="1" customHeight="1" outlineLevel="1">
      <c r="A155" s="102" t="s">
        <v>414</v>
      </c>
      <c r="B155" s="103" t="s">
        <v>1792</v>
      </c>
      <c r="C155" s="94"/>
      <c r="D155" s="41">
        <f t="shared" si="282"/>
        <v>39</v>
      </c>
      <c r="E155" s="41">
        <f t="shared" si="283"/>
        <v>0</v>
      </c>
      <c r="F155" s="41">
        <f t="shared" si="284"/>
        <v>39</v>
      </c>
      <c r="G155" s="41">
        <f t="shared" si="285"/>
        <v>0</v>
      </c>
      <c r="H155" s="41">
        <f t="shared" si="286"/>
        <v>39</v>
      </c>
      <c r="I155" s="41">
        <f t="shared" si="287"/>
        <v>0</v>
      </c>
      <c r="J155" s="41">
        <f t="shared" si="288"/>
        <v>0</v>
      </c>
      <c r="K155" s="41">
        <f t="shared" si="289"/>
        <v>0</v>
      </c>
      <c r="L155" s="36">
        <f t="shared" si="261"/>
        <v>0</v>
      </c>
      <c r="M155" s="36">
        <f t="shared" si="262"/>
        <v>0</v>
      </c>
      <c r="N155" s="36">
        <f t="shared" si="263"/>
        <v>0</v>
      </c>
      <c r="O155" s="107">
        <f t="shared" si="264"/>
        <v>0</v>
      </c>
      <c r="P155" s="96"/>
      <c r="Q155" s="96"/>
      <c r="R155" s="98"/>
      <c r="S155" s="98"/>
      <c r="T155" s="96"/>
      <c r="U155" s="96"/>
      <c r="V155" s="96"/>
      <c r="W155" s="107">
        <f t="shared" si="266"/>
        <v>0</v>
      </c>
      <c r="X155" s="96"/>
      <c r="Y155" s="96"/>
      <c r="Z155" s="98"/>
      <c r="AA155" s="98"/>
      <c r="AB155" s="96"/>
      <c r="AC155" s="96"/>
      <c r="AD155" s="96"/>
      <c r="AE155" s="107">
        <f t="shared" si="268"/>
        <v>0</v>
      </c>
      <c r="AF155" s="96"/>
      <c r="AG155" s="96"/>
      <c r="AH155" s="98"/>
      <c r="AI155" s="98"/>
      <c r="AJ155" s="96"/>
      <c r="AK155" s="96"/>
      <c r="AL155" s="96"/>
      <c r="AM155" s="107">
        <f t="shared" si="270"/>
        <v>21</v>
      </c>
      <c r="AN155" s="96"/>
      <c r="AO155" s="96">
        <f t="shared" si="278"/>
        <v>21</v>
      </c>
      <c r="AP155" s="98"/>
      <c r="AQ155" s="98">
        <v>21</v>
      </c>
      <c r="AR155" s="96"/>
      <c r="AS155" s="96"/>
      <c r="AT155" s="96"/>
      <c r="AU155" s="107">
        <f t="shared" si="272"/>
        <v>18</v>
      </c>
      <c r="AV155" s="96"/>
      <c r="AW155" s="96">
        <f t="shared" si="279"/>
        <v>18</v>
      </c>
      <c r="AX155" s="98"/>
      <c r="AY155" s="98">
        <v>18</v>
      </c>
      <c r="AZ155" s="96"/>
      <c r="BA155" s="96"/>
      <c r="BB155" s="96"/>
      <c r="BC155" s="41">
        <f t="shared" si="290"/>
        <v>39</v>
      </c>
      <c r="BD155" s="41">
        <f t="shared" si="291"/>
        <v>0</v>
      </c>
      <c r="BE155" s="41">
        <f t="shared" si="292"/>
        <v>39</v>
      </c>
      <c r="BF155" s="41">
        <f t="shared" si="293"/>
        <v>0</v>
      </c>
      <c r="BG155" s="41">
        <f t="shared" si="294"/>
        <v>39</v>
      </c>
      <c r="BH155" s="41">
        <f t="shared" si="295"/>
        <v>0</v>
      </c>
      <c r="BI155" s="41">
        <f t="shared" si="296"/>
        <v>0</v>
      </c>
      <c r="BJ155" s="41">
        <f t="shared" si="297"/>
        <v>0</v>
      </c>
      <c r="BK155" s="107">
        <f t="shared" si="275"/>
        <v>0</v>
      </c>
      <c r="BL155" s="96"/>
      <c r="BM155" s="96">
        <f t="shared" si="281"/>
        <v>0</v>
      </c>
      <c r="BN155" s="116"/>
      <c r="BO155" s="118"/>
      <c r="BP155" s="96"/>
      <c r="BQ155" s="96"/>
      <c r="BR155" s="96"/>
      <c r="BS155" s="48"/>
      <c r="BT155" s="115"/>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70"/>
    </row>
    <row r="156" spans="1:108" ht="20.100000000000001" hidden="1" customHeight="1" outlineLevel="1">
      <c r="A156" s="102" t="s">
        <v>414</v>
      </c>
      <c r="B156" s="103" t="s">
        <v>2970</v>
      </c>
      <c r="C156" s="94"/>
      <c r="D156" s="41">
        <f t="shared" si="282"/>
        <v>39</v>
      </c>
      <c r="E156" s="41">
        <f t="shared" si="283"/>
        <v>0</v>
      </c>
      <c r="F156" s="41">
        <f t="shared" si="284"/>
        <v>39</v>
      </c>
      <c r="G156" s="41">
        <f t="shared" si="285"/>
        <v>0</v>
      </c>
      <c r="H156" s="41">
        <f t="shared" si="286"/>
        <v>39</v>
      </c>
      <c r="I156" s="41">
        <f t="shared" si="287"/>
        <v>0</v>
      </c>
      <c r="J156" s="41">
        <f t="shared" si="288"/>
        <v>0</v>
      </c>
      <c r="K156" s="41">
        <f t="shared" si="289"/>
        <v>0</v>
      </c>
      <c r="L156" s="36">
        <f t="shared" si="261"/>
        <v>0</v>
      </c>
      <c r="M156" s="36">
        <f t="shared" si="262"/>
        <v>0</v>
      </c>
      <c r="N156" s="36">
        <f t="shared" si="263"/>
        <v>0</v>
      </c>
      <c r="O156" s="107">
        <f t="shared" si="264"/>
        <v>0</v>
      </c>
      <c r="P156" s="96"/>
      <c r="Q156" s="96"/>
      <c r="R156" s="98"/>
      <c r="S156" s="98"/>
      <c r="T156" s="96"/>
      <c r="U156" s="96"/>
      <c r="V156" s="96"/>
      <c r="W156" s="107">
        <f t="shared" si="266"/>
        <v>0</v>
      </c>
      <c r="X156" s="96"/>
      <c r="Y156" s="96"/>
      <c r="Z156" s="98"/>
      <c r="AA156" s="98"/>
      <c r="AB156" s="96"/>
      <c r="AC156" s="96"/>
      <c r="AD156" s="96"/>
      <c r="AE156" s="107">
        <f t="shared" si="268"/>
        <v>0</v>
      </c>
      <c r="AF156" s="96"/>
      <c r="AG156" s="96"/>
      <c r="AH156" s="98"/>
      <c r="AI156" s="98"/>
      <c r="AJ156" s="96"/>
      <c r="AK156" s="96"/>
      <c r="AL156" s="96"/>
      <c r="AM156" s="107">
        <f t="shared" si="270"/>
        <v>21</v>
      </c>
      <c r="AN156" s="96"/>
      <c r="AO156" s="96">
        <f t="shared" si="278"/>
        <v>21</v>
      </c>
      <c r="AP156" s="98"/>
      <c r="AQ156" s="98">
        <v>21</v>
      </c>
      <c r="AR156" s="96"/>
      <c r="AS156" s="96"/>
      <c r="AT156" s="96"/>
      <c r="AU156" s="107">
        <f t="shared" si="272"/>
        <v>18</v>
      </c>
      <c r="AV156" s="96"/>
      <c r="AW156" s="96">
        <f t="shared" si="279"/>
        <v>18</v>
      </c>
      <c r="AX156" s="98"/>
      <c r="AY156" s="98">
        <v>18</v>
      </c>
      <c r="AZ156" s="96"/>
      <c r="BA156" s="96"/>
      <c r="BB156" s="96"/>
      <c r="BC156" s="41">
        <f t="shared" si="290"/>
        <v>39</v>
      </c>
      <c r="BD156" s="41">
        <f t="shared" si="291"/>
        <v>0</v>
      </c>
      <c r="BE156" s="41">
        <f t="shared" si="292"/>
        <v>39</v>
      </c>
      <c r="BF156" s="41">
        <f t="shared" si="293"/>
        <v>0</v>
      </c>
      <c r="BG156" s="41">
        <f t="shared" si="294"/>
        <v>39</v>
      </c>
      <c r="BH156" s="41">
        <f t="shared" si="295"/>
        <v>0</v>
      </c>
      <c r="BI156" s="41">
        <f t="shared" si="296"/>
        <v>0</v>
      </c>
      <c r="BJ156" s="41">
        <f t="shared" si="297"/>
        <v>0</v>
      </c>
      <c r="BK156" s="107">
        <f t="shared" si="275"/>
        <v>0</v>
      </c>
      <c r="BL156" s="96"/>
      <c r="BM156" s="96">
        <f t="shared" si="281"/>
        <v>0</v>
      </c>
      <c r="BN156" s="116"/>
      <c r="BO156" s="118"/>
      <c r="BP156" s="96"/>
      <c r="BQ156" s="96"/>
      <c r="BR156" s="96"/>
      <c r="BS156" s="48"/>
      <c r="BT156" s="115"/>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70"/>
    </row>
    <row r="157" spans="1:108" ht="20.100000000000001" hidden="1" customHeight="1" outlineLevel="1">
      <c r="A157" s="102" t="s">
        <v>414</v>
      </c>
      <c r="B157" s="103" t="s">
        <v>1815</v>
      </c>
      <c r="C157" s="94"/>
      <c r="D157" s="41">
        <f t="shared" si="282"/>
        <v>48</v>
      </c>
      <c r="E157" s="41">
        <f t="shared" si="283"/>
        <v>0</v>
      </c>
      <c r="F157" s="41">
        <f t="shared" si="284"/>
        <v>48</v>
      </c>
      <c r="G157" s="41">
        <f t="shared" si="285"/>
        <v>0</v>
      </c>
      <c r="H157" s="41">
        <f t="shared" si="286"/>
        <v>48</v>
      </c>
      <c r="I157" s="41">
        <f t="shared" si="287"/>
        <v>0</v>
      </c>
      <c r="J157" s="41">
        <f t="shared" si="288"/>
        <v>0</v>
      </c>
      <c r="K157" s="41">
        <f t="shared" si="289"/>
        <v>0</v>
      </c>
      <c r="L157" s="36">
        <f t="shared" si="261"/>
        <v>0</v>
      </c>
      <c r="M157" s="36">
        <f t="shared" si="262"/>
        <v>0</v>
      </c>
      <c r="N157" s="36">
        <f t="shared" si="263"/>
        <v>0</v>
      </c>
      <c r="O157" s="107">
        <f t="shared" si="264"/>
        <v>0</v>
      </c>
      <c r="P157" s="96"/>
      <c r="Q157" s="96"/>
      <c r="R157" s="98"/>
      <c r="S157" s="98"/>
      <c r="T157" s="96"/>
      <c r="U157" s="96"/>
      <c r="V157" s="96"/>
      <c r="W157" s="107">
        <f t="shared" si="266"/>
        <v>0</v>
      </c>
      <c r="X157" s="96"/>
      <c r="Y157" s="96"/>
      <c r="Z157" s="98"/>
      <c r="AA157" s="98"/>
      <c r="AB157" s="96"/>
      <c r="AC157" s="96"/>
      <c r="AD157" s="96"/>
      <c r="AE157" s="107">
        <f t="shared" si="268"/>
        <v>0</v>
      </c>
      <c r="AF157" s="96"/>
      <c r="AG157" s="96"/>
      <c r="AH157" s="98"/>
      <c r="AI157" s="98"/>
      <c r="AJ157" s="96"/>
      <c r="AK157" s="96"/>
      <c r="AL157" s="96"/>
      <c r="AM157" s="107">
        <f t="shared" si="270"/>
        <v>25</v>
      </c>
      <c r="AN157" s="96"/>
      <c r="AO157" s="96">
        <f t="shared" si="278"/>
        <v>25</v>
      </c>
      <c r="AP157" s="98"/>
      <c r="AQ157" s="98">
        <v>25</v>
      </c>
      <c r="AR157" s="96"/>
      <c r="AS157" s="96"/>
      <c r="AT157" s="96"/>
      <c r="AU157" s="107">
        <f t="shared" si="272"/>
        <v>23</v>
      </c>
      <c r="AV157" s="96"/>
      <c r="AW157" s="96">
        <f t="shared" si="279"/>
        <v>23</v>
      </c>
      <c r="AX157" s="98"/>
      <c r="AY157" s="98">
        <v>23</v>
      </c>
      <c r="AZ157" s="96"/>
      <c r="BA157" s="96"/>
      <c r="BB157" s="96"/>
      <c r="BC157" s="41">
        <f t="shared" si="290"/>
        <v>48</v>
      </c>
      <c r="BD157" s="41">
        <f t="shared" si="291"/>
        <v>0</v>
      </c>
      <c r="BE157" s="41">
        <f t="shared" si="292"/>
        <v>48</v>
      </c>
      <c r="BF157" s="41">
        <f t="shared" si="293"/>
        <v>0</v>
      </c>
      <c r="BG157" s="41">
        <f t="shared" si="294"/>
        <v>48</v>
      </c>
      <c r="BH157" s="41">
        <f t="shared" si="295"/>
        <v>0</v>
      </c>
      <c r="BI157" s="41">
        <f t="shared" si="296"/>
        <v>0</v>
      </c>
      <c r="BJ157" s="41">
        <f t="shared" si="297"/>
        <v>0</v>
      </c>
      <c r="BK157" s="107">
        <f t="shared" si="275"/>
        <v>0</v>
      </c>
      <c r="BL157" s="96"/>
      <c r="BM157" s="96">
        <f t="shared" si="281"/>
        <v>0</v>
      </c>
      <c r="BN157" s="116"/>
      <c r="BO157" s="118"/>
      <c r="BP157" s="96"/>
      <c r="BQ157" s="96"/>
      <c r="BR157" s="96"/>
      <c r="BS157" s="48"/>
      <c r="BT157" s="115"/>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70"/>
    </row>
    <row r="158" spans="1:108" ht="20.100000000000001" hidden="1" customHeight="1" outlineLevel="1">
      <c r="A158" s="102" t="s">
        <v>414</v>
      </c>
      <c r="B158" s="103" t="s">
        <v>1924</v>
      </c>
      <c r="C158" s="94"/>
      <c r="D158" s="41">
        <f t="shared" si="282"/>
        <v>388</v>
      </c>
      <c r="E158" s="41">
        <f t="shared" si="283"/>
        <v>0</v>
      </c>
      <c r="F158" s="41">
        <f t="shared" si="284"/>
        <v>388</v>
      </c>
      <c r="G158" s="41">
        <f t="shared" si="285"/>
        <v>0</v>
      </c>
      <c r="H158" s="41">
        <f t="shared" si="286"/>
        <v>388</v>
      </c>
      <c r="I158" s="41">
        <f t="shared" si="287"/>
        <v>0</v>
      </c>
      <c r="J158" s="41">
        <f t="shared" si="288"/>
        <v>0</v>
      </c>
      <c r="K158" s="41">
        <f t="shared" si="289"/>
        <v>0</v>
      </c>
      <c r="L158" s="36">
        <f t="shared" si="261"/>
        <v>0</v>
      </c>
      <c r="M158" s="36">
        <f t="shared" si="262"/>
        <v>0</v>
      </c>
      <c r="N158" s="36">
        <f t="shared" si="263"/>
        <v>0</v>
      </c>
      <c r="O158" s="107">
        <f t="shared" si="264"/>
        <v>0</v>
      </c>
      <c r="P158" s="96"/>
      <c r="Q158" s="96"/>
      <c r="R158" s="98"/>
      <c r="S158" s="98"/>
      <c r="T158" s="96"/>
      <c r="U158" s="96"/>
      <c r="V158" s="96"/>
      <c r="W158" s="107">
        <f t="shared" si="266"/>
        <v>0</v>
      </c>
      <c r="X158" s="96"/>
      <c r="Y158" s="96"/>
      <c r="Z158" s="98"/>
      <c r="AA158" s="98"/>
      <c r="AB158" s="96"/>
      <c r="AC158" s="96"/>
      <c r="AD158" s="96"/>
      <c r="AE158" s="107">
        <f t="shared" si="268"/>
        <v>0</v>
      </c>
      <c r="AF158" s="96"/>
      <c r="AG158" s="96"/>
      <c r="AH158" s="98"/>
      <c r="AI158" s="98"/>
      <c r="AJ158" s="96"/>
      <c r="AK158" s="96"/>
      <c r="AL158" s="96"/>
      <c r="AM158" s="107">
        <f t="shared" si="270"/>
        <v>365</v>
      </c>
      <c r="AN158" s="96"/>
      <c r="AO158" s="96">
        <f t="shared" si="278"/>
        <v>365</v>
      </c>
      <c r="AP158" s="98"/>
      <c r="AQ158" s="98">
        <f>25+340</f>
        <v>365</v>
      </c>
      <c r="AR158" s="96"/>
      <c r="AS158" s="96"/>
      <c r="AT158" s="96"/>
      <c r="AU158" s="107">
        <f t="shared" si="272"/>
        <v>23</v>
      </c>
      <c r="AV158" s="96"/>
      <c r="AW158" s="96">
        <f t="shared" si="279"/>
        <v>23</v>
      </c>
      <c r="AX158" s="98"/>
      <c r="AY158" s="98">
        <v>23</v>
      </c>
      <c r="AZ158" s="96"/>
      <c r="BA158" s="96"/>
      <c r="BB158" s="96"/>
      <c r="BC158" s="41">
        <f t="shared" si="290"/>
        <v>388</v>
      </c>
      <c r="BD158" s="41">
        <f t="shared" si="291"/>
        <v>0</v>
      </c>
      <c r="BE158" s="41">
        <f t="shared" si="292"/>
        <v>388</v>
      </c>
      <c r="BF158" s="41">
        <f t="shared" si="293"/>
        <v>0</v>
      </c>
      <c r="BG158" s="41">
        <f t="shared" si="294"/>
        <v>388</v>
      </c>
      <c r="BH158" s="41">
        <f t="shared" si="295"/>
        <v>0</v>
      </c>
      <c r="BI158" s="41">
        <f t="shared" si="296"/>
        <v>0</v>
      </c>
      <c r="BJ158" s="41">
        <f t="shared" si="297"/>
        <v>0</v>
      </c>
      <c r="BK158" s="107">
        <f t="shared" si="275"/>
        <v>0</v>
      </c>
      <c r="BL158" s="96"/>
      <c r="BM158" s="96">
        <f t="shared" si="281"/>
        <v>0</v>
      </c>
      <c r="BN158" s="116"/>
      <c r="BO158" s="118"/>
      <c r="BP158" s="96"/>
      <c r="BQ158" s="96"/>
      <c r="BR158" s="96"/>
      <c r="BS158" s="48"/>
      <c r="BT158" s="115"/>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70"/>
    </row>
    <row r="159" spans="1:108" ht="20.100000000000001" customHeight="1" collapsed="1">
      <c r="A159" s="102" t="s">
        <v>222</v>
      </c>
      <c r="B159" s="40" t="s">
        <v>52</v>
      </c>
      <c r="C159" s="39">
        <v>7</v>
      </c>
      <c r="D159" s="41">
        <f t="shared" si="282"/>
        <v>1343</v>
      </c>
      <c r="E159" s="41">
        <f t="shared" si="283"/>
        <v>0</v>
      </c>
      <c r="F159" s="41">
        <f t="shared" si="284"/>
        <v>1343</v>
      </c>
      <c r="G159" s="41">
        <f t="shared" si="285"/>
        <v>0</v>
      </c>
      <c r="H159" s="41">
        <f t="shared" si="286"/>
        <v>1343</v>
      </c>
      <c r="I159" s="41">
        <f t="shared" si="287"/>
        <v>0</v>
      </c>
      <c r="J159" s="41">
        <f t="shared" si="288"/>
        <v>0</v>
      </c>
      <c r="K159" s="41">
        <f t="shared" si="289"/>
        <v>0</v>
      </c>
      <c r="L159" s="36">
        <f t="shared" si="261"/>
        <v>0</v>
      </c>
      <c r="M159" s="36">
        <f t="shared" si="262"/>
        <v>0</v>
      </c>
      <c r="N159" s="36">
        <f t="shared" si="263"/>
        <v>0</v>
      </c>
      <c r="O159" s="107">
        <f t="shared" si="264"/>
        <v>0</v>
      </c>
      <c r="P159" s="96"/>
      <c r="Q159" s="96">
        <f>SUM(R159:V159)</f>
        <v>0</v>
      </c>
      <c r="R159" s="98"/>
      <c r="S159" s="98">
        <f>SUM(S160:S166)</f>
        <v>0</v>
      </c>
      <c r="T159" s="96"/>
      <c r="U159" s="96"/>
      <c r="V159" s="96"/>
      <c r="W159" s="107">
        <f t="shared" si="266"/>
        <v>0</v>
      </c>
      <c r="X159" s="96"/>
      <c r="Y159" s="96">
        <f>SUM(Z159:AD159)</f>
        <v>0</v>
      </c>
      <c r="Z159" s="98"/>
      <c r="AA159" s="98">
        <f>SUM(AA160:AA166)</f>
        <v>0</v>
      </c>
      <c r="AB159" s="96"/>
      <c r="AC159" s="96"/>
      <c r="AD159" s="96"/>
      <c r="AE159" s="107">
        <f t="shared" si="268"/>
        <v>0</v>
      </c>
      <c r="AF159" s="96"/>
      <c r="AG159" s="96">
        <f>SUM(AH159:AL159)</f>
        <v>0</v>
      </c>
      <c r="AH159" s="98"/>
      <c r="AI159" s="98">
        <f>SUM(AI160:AI166)</f>
        <v>0</v>
      </c>
      <c r="AJ159" s="96"/>
      <c r="AK159" s="96"/>
      <c r="AL159" s="96"/>
      <c r="AM159" s="107">
        <f t="shared" si="270"/>
        <v>154</v>
      </c>
      <c r="AN159" s="96"/>
      <c r="AO159" s="96">
        <f t="shared" si="278"/>
        <v>154</v>
      </c>
      <c r="AP159" s="98"/>
      <c r="AQ159" s="98">
        <f>SUM(AQ160:AQ166)</f>
        <v>154</v>
      </c>
      <c r="AR159" s="96"/>
      <c r="AS159" s="96"/>
      <c r="AT159" s="96"/>
      <c r="AU159" s="107">
        <f t="shared" si="272"/>
        <v>138</v>
      </c>
      <c r="AV159" s="96"/>
      <c r="AW159" s="96">
        <f t="shared" si="279"/>
        <v>138</v>
      </c>
      <c r="AX159" s="98"/>
      <c r="AY159" s="98">
        <f>SUM(AY160:AY166)</f>
        <v>138</v>
      </c>
      <c r="AZ159" s="96"/>
      <c r="BA159" s="96"/>
      <c r="BB159" s="96"/>
      <c r="BC159" s="41">
        <f t="shared" si="290"/>
        <v>292</v>
      </c>
      <c r="BD159" s="41">
        <f t="shared" si="291"/>
        <v>0</v>
      </c>
      <c r="BE159" s="41">
        <f t="shared" si="292"/>
        <v>292</v>
      </c>
      <c r="BF159" s="41">
        <f t="shared" si="293"/>
        <v>0</v>
      </c>
      <c r="BG159" s="41">
        <f t="shared" si="294"/>
        <v>292</v>
      </c>
      <c r="BH159" s="41">
        <f t="shared" si="295"/>
        <v>0</v>
      </c>
      <c r="BI159" s="41">
        <f t="shared" si="296"/>
        <v>0</v>
      </c>
      <c r="BJ159" s="41">
        <f t="shared" si="297"/>
        <v>0</v>
      </c>
      <c r="BK159" s="107">
        <f t="shared" si="275"/>
        <v>1051</v>
      </c>
      <c r="BL159" s="96"/>
      <c r="BM159" s="96">
        <f t="shared" si="281"/>
        <v>1051</v>
      </c>
      <c r="BN159" s="116"/>
      <c r="BO159" s="118">
        <v>1051</v>
      </c>
      <c r="BP159" s="96"/>
      <c r="BQ159" s="96"/>
      <c r="BR159" s="96"/>
      <c r="BS159" s="48"/>
      <c r="BT159" s="115"/>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70"/>
    </row>
    <row r="160" spans="1:108" ht="20.100000000000001" hidden="1" customHeight="1" outlineLevel="1">
      <c r="A160" s="102" t="s">
        <v>414</v>
      </c>
      <c r="B160" s="104" t="s">
        <v>2971</v>
      </c>
      <c r="C160" s="94"/>
      <c r="D160" s="41">
        <f t="shared" si="282"/>
        <v>39</v>
      </c>
      <c r="E160" s="41">
        <f t="shared" si="283"/>
        <v>0</v>
      </c>
      <c r="F160" s="41">
        <f t="shared" si="284"/>
        <v>39</v>
      </c>
      <c r="G160" s="41">
        <f t="shared" si="285"/>
        <v>0</v>
      </c>
      <c r="H160" s="41">
        <f t="shared" si="286"/>
        <v>39</v>
      </c>
      <c r="I160" s="41">
        <f t="shared" si="287"/>
        <v>0</v>
      </c>
      <c r="J160" s="41">
        <f t="shared" si="288"/>
        <v>0</v>
      </c>
      <c r="K160" s="41">
        <f t="shared" si="289"/>
        <v>0</v>
      </c>
      <c r="L160" s="36">
        <f t="shared" si="261"/>
        <v>0</v>
      </c>
      <c r="M160" s="36">
        <f t="shared" si="262"/>
        <v>0</v>
      </c>
      <c r="N160" s="36">
        <f t="shared" si="263"/>
        <v>0</v>
      </c>
      <c r="O160" s="107">
        <f t="shared" si="264"/>
        <v>0</v>
      </c>
      <c r="P160" s="96"/>
      <c r="Q160" s="96"/>
      <c r="R160" s="98"/>
      <c r="S160" s="98"/>
      <c r="T160" s="96"/>
      <c r="U160" s="96"/>
      <c r="V160" s="96"/>
      <c r="W160" s="107">
        <f t="shared" si="266"/>
        <v>0</v>
      </c>
      <c r="X160" s="96"/>
      <c r="Y160" s="96"/>
      <c r="Z160" s="98"/>
      <c r="AA160" s="98"/>
      <c r="AB160" s="96"/>
      <c r="AC160" s="96"/>
      <c r="AD160" s="96"/>
      <c r="AE160" s="107">
        <f t="shared" si="268"/>
        <v>0</v>
      </c>
      <c r="AF160" s="96"/>
      <c r="AG160" s="96"/>
      <c r="AH160" s="98"/>
      <c r="AI160" s="98"/>
      <c r="AJ160" s="96"/>
      <c r="AK160" s="96"/>
      <c r="AL160" s="96"/>
      <c r="AM160" s="107">
        <f t="shared" si="270"/>
        <v>21</v>
      </c>
      <c r="AN160" s="96"/>
      <c r="AO160" s="96">
        <f t="shared" si="278"/>
        <v>21</v>
      </c>
      <c r="AP160" s="98"/>
      <c r="AQ160" s="98">
        <v>21</v>
      </c>
      <c r="AR160" s="96"/>
      <c r="AS160" s="96"/>
      <c r="AT160" s="96"/>
      <c r="AU160" s="107">
        <f t="shared" si="272"/>
        <v>18</v>
      </c>
      <c r="AV160" s="96"/>
      <c r="AW160" s="96">
        <f t="shared" si="279"/>
        <v>18</v>
      </c>
      <c r="AX160" s="98"/>
      <c r="AY160" s="98">
        <v>18</v>
      </c>
      <c r="AZ160" s="96"/>
      <c r="BA160" s="96"/>
      <c r="BB160" s="96"/>
      <c r="BC160" s="41">
        <f t="shared" si="290"/>
        <v>39</v>
      </c>
      <c r="BD160" s="41">
        <f t="shared" si="291"/>
        <v>0</v>
      </c>
      <c r="BE160" s="41">
        <f t="shared" si="292"/>
        <v>39</v>
      </c>
      <c r="BF160" s="41">
        <f t="shared" si="293"/>
        <v>0</v>
      </c>
      <c r="BG160" s="41">
        <f t="shared" si="294"/>
        <v>39</v>
      </c>
      <c r="BH160" s="41">
        <f t="shared" si="295"/>
        <v>0</v>
      </c>
      <c r="BI160" s="41">
        <f t="shared" si="296"/>
        <v>0</v>
      </c>
      <c r="BJ160" s="41">
        <f t="shared" si="297"/>
        <v>0</v>
      </c>
      <c r="BK160" s="107">
        <f t="shared" si="275"/>
        <v>0</v>
      </c>
      <c r="BL160" s="96"/>
      <c r="BM160" s="96">
        <f t="shared" si="281"/>
        <v>0</v>
      </c>
      <c r="BN160" s="116"/>
      <c r="BO160" s="118"/>
      <c r="BP160" s="96"/>
      <c r="BQ160" s="96"/>
      <c r="BR160" s="96"/>
      <c r="BS160" s="48"/>
      <c r="BT160" s="115"/>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row>
    <row r="161" spans="1:108" ht="20.100000000000001" hidden="1" customHeight="1" outlineLevel="1">
      <c r="A161" s="102" t="s">
        <v>414</v>
      </c>
      <c r="B161" s="40" t="s">
        <v>2972</v>
      </c>
      <c r="C161" s="94"/>
      <c r="D161" s="41">
        <f t="shared" si="282"/>
        <v>36</v>
      </c>
      <c r="E161" s="41">
        <f t="shared" si="283"/>
        <v>0</v>
      </c>
      <c r="F161" s="41">
        <f t="shared" si="284"/>
        <v>36</v>
      </c>
      <c r="G161" s="41">
        <f t="shared" si="285"/>
        <v>0</v>
      </c>
      <c r="H161" s="41">
        <f t="shared" si="286"/>
        <v>36</v>
      </c>
      <c r="I161" s="41">
        <f t="shared" si="287"/>
        <v>0</v>
      </c>
      <c r="J161" s="41">
        <f t="shared" si="288"/>
        <v>0</v>
      </c>
      <c r="K161" s="41">
        <f t="shared" si="289"/>
        <v>0</v>
      </c>
      <c r="L161" s="36">
        <f t="shared" si="261"/>
        <v>0</v>
      </c>
      <c r="M161" s="36">
        <f t="shared" si="262"/>
        <v>0</v>
      </c>
      <c r="N161" s="36">
        <f t="shared" si="263"/>
        <v>0</v>
      </c>
      <c r="O161" s="107">
        <f t="shared" si="264"/>
        <v>0</v>
      </c>
      <c r="P161" s="96"/>
      <c r="Q161" s="96"/>
      <c r="R161" s="98"/>
      <c r="S161" s="98"/>
      <c r="T161" s="96"/>
      <c r="U161" s="96"/>
      <c r="V161" s="96"/>
      <c r="W161" s="107">
        <f t="shared" si="266"/>
        <v>0</v>
      </c>
      <c r="X161" s="96"/>
      <c r="Y161" s="96"/>
      <c r="Z161" s="98"/>
      <c r="AA161" s="98"/>
      <c r="AB161" s="96"/>
      <c r="AC161" s="96"/>
      <c r="AD161" s="96"/>
      <c r="AE161" s="107">
        <f t="shared" si="268"/>
        <v>0</v>
      </c>
      <c r="AF161" s="96"/>
      <c r="AG161" s="96"/>
      <c r="AH161" s="98"/>
      <c r="AI161" s="98"/>
      <c r="AJ161" s="96"/>
      <c r="AK161" s="96"/>
      <c r="AL161" s="96"/>
      <c r="AM161" s="107">
        <f t="shared" si="270"/>
        <v>19</v>
      </c>
      <c r="AN161" s="96"/>
      <c r="AO161" s="96">
        <f t="shared" si="278"/>
        <v>19</v>
      </c>
      <c r="AP161" s="98"/>
      <c r="AQ161" s="98">
        <v>19</v>
      </c>
      <c r="AR161" s="96"/>
      <c r="AS161" s="96"/>
      <c r="AT161" s="96"/>
      <c r="AU161" s="107">
        <f t="shared" si="272"/>
        <v>17</v>
      </c>
      <c r="AV161" s="96"/>
      <c r="AW161" s="96">
        <f t="shared" si="279"/>
        <v>17</v>
      </c>
      <c r="AX161" s="98"/>
      <c r="AY161" s="98">
        <v>17</v>
      </c>
      <c r="AZ161" s="96"/>
      <c r="BA161" s="96"/>
      <c r="BB161" s="96"/>
      <c r="BC161" s="41">
        <f t="shared" si="290"/>
        <v>36</v>
      </c>
      <c r="BD161" s="41">
        <f t="shared" si="291"/>
        <v>0</v>
      </c>
      <c r="BE161" s="41">
        <f t="shared" si="292"/>
        <v>36</v>
      </c>
      <c r="BF161" s="41">
        <f t="shared" si="293"/>
        <v>0</v>
      </c>
      <c r="BG161" s="41">
        <f t="shared" si="294"/>
        <v>36</v>
      </c>
      <c r="BH161" s="41">
        <f t="shared" si="295"/>
        <v>0</v>
      </c>
      <c r="BI161" s="41">
        <f t="shared" si="296"/>
        <v>0</v>
      </c>
      <c r="BJ161" s="41">
        <f t="shared" si="297"/>
        <v>0</v>
      </c>
      <c r="BK161" s="107">
        <f t="shared" si="275"/>
        <v>0</v>
      </c>
      <c r="BL161" s="96"/>
      <c r="BM161" s="96">
        <f t="shared" si="281"/>
        <v>0</v>
      </c>
      <c r="BN161" s="116"/>
      <c r="BO161" s="118"/>
      <c r="BP161" s="96"/>
      <c r="BQ161" s="96"/>
      <c r="BR161" s="96"/>
      <c r="BS161" s="48"/>
      <c r="BT161" s="115"/>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70"/>
    </row>
    <row r="162" spans="1:108" ht="20.100000000000001" hidden="1" customHeight="1" outlineLevel="1">
      <c r="A162" s="102" t="s">
        <v>414</v>
      </c>
      <c r="B162" s="40" t="s">
        <v>2973</v>
      </c>
      <c r="C162" s="94"/>
      <c r="D162" s="41">
        <f t="shared" si="282"/>
        <v>39</v>
      </c>
      <c r="E162" s="41">
        <f t="shared" si="283"/>
        <v>0</v>
      </c>
      <c r="F162" s="41">
        <f t="shared" si="284"/>
        <v>39</v>
      </c>
      <c r="G162" s="41">
        <f t="shared" si="285"/>
        <v>0</v>
      </c>
      <c r="H162" s="41">
        <f t="shared" si="286"/>
        <v>39</v>
      </c>
      <c r="I162" s="41">
        <f t="shared" si="287"/>
        <v>0</v>
      </c>
      <c r="J162" s="41">
        <f t="shared" si="288"/>
        <v>0</v>
      </c>
      <c r="K162" s="41">
        <f t="shared" si="289"/>
        <v>0</v>
      </c>
      <c r="L162" s="36">
        <f t="shared" si="261"/>
        <v>0</v>
      </c>
      <c r="M162" s="36">
        <f t="shared" si="262"/>
        <v>0</v>
      </c>
      <c r="N162" s="36">
        <f t="shared" si="263"/>
        <v>0</v>
      </c>
      <c r="O162" s="107">
        <f t="shared" si="264"/>
        <v>0</v>
      </c>
      <c r="P162" s="96"/>
      <c r="Q162" s="96"/>
      <c r="R162" s="98"/>
      <c r="S162" s="98"/>
      <c r="T162" s="96"/>
      <c r="U162" s="96"/>
      <c r="V162" s="96"/>
      <c r="W162" s="107">
        <f t="shared" si="266"/>
        <v>0</v>
      </c>
      <c r="X162" s="96"/>
      <c r="Y162" s="96"/>
      <c r="Z162" s="98"/>
      <c r="AA162" s="98"/>
      <c r="AB162" s="96"/>
      <c r="AC162" s="96"/>
      <c r="AD162" s="96"/>
      <c r="AE162" s="107">
        <f t="shared" si="268"/>
        <v>0</v>
      </c>
      <c r="AF162" s="96"/>
      <c r="AG162" s="96"/>
      <c r="AH162" s="98"/>
      <c r="AI162" s="98"/>
      <c r="AJ162" s="96"/>
      <c r="AK162" s="96"/>
      <c r="AL162" s="96"/>
      <c r="AM162" s="107">
        <f t="shared" si="270"/>
        <v>21</v>
      </c>
      <c r="AN162" s="96"/>
      <c r="AO162" s="96">
        <f t="shared" si="278"/>
        <v>21</v>
      </c>
      <c r="AP162" s="98"/>
      <c r="AQ162" s="98">
        <v>21</v>
      </c>
      <c r="AR162" s="96"/>
      <c r="AS162" s="96"/>
      <c r="AT162" s="96"/>
      <c r="AU162" s="107">
        <f t="shared" si="272"/>
        <v>18</v>
      </c>
      <c r="AV162" s="96"/>
      <c r="AW162" s="96">
        <f t="shared" si="279"/>
        <v>18</v>
      </c>
      <c r="AX162" s="98"/>
      <c r="AY162" s="98">
        <v>18</v>
      </c>
      <c r="AZ162" s="96"/>
      <c r="BA162" s="96"/>
      <c r="BB162" s="96"/>
      <c r="BC162" s="41">
        <f t="shared" si="290"/>
        <v>39</v>
      </c>
      <c r="BD162" s="41">
        <f t="shared" si="291"/>
        <v>0</v>
      </c>
      <c r="BE162" s="41">
        <f t="shared" si="292"/>
        <v>39</v>
      </c>
      <c r="BF162" s="41">
        <f t="shared" si="293"/>
        <v>0</v>
      </c>
      <c r="BG162" s="41">
        <f t="shared" si="294"/>
        <v>39</v>
      </c>
      <c r="BH162" s="41">
        <f t="shared" si="295"/>
        <v>0</v>
      </c>
      <c r="BI162" s="41">
        <f t="shared" si="296"/>
        <v>0</v>
      </c>
      <c r="BJ162" s="41">
        <f t="shared" si="297"/>
        <v>0</v>
      </c>
      <c r="BK162" s="107">
        <f t="shared" si="275"/>
        <v>0</v>
      </c>
      <c r="BL162" s="96"/>
      <c r="BM162" s="96">
        <f t="shared" si="281"/>
        <v>0</v>
      </c>
      <c r="BN162" s="116"/>
      <c r="BO162" s="118"/>
      <c r="BP162" s="96"/>
      <c r="BQ162" s="96"/>
      <c r="BR162" s="96"/>
      <c r="BS162" s="48"/>
      <c r="BT162" s="115"/>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70"/>
    </row>
    <row r="163" spans="1:108" ht="20.100000000000001" hidden="1" customHeight="1" outlineLevel="1">
      <c r="A163" s="102" t="s">
        <v>414</v>
      </c>
      <c r="B163" s="40" t="s">
        <v>1174</v>
      </c>
      <c r="C163" s="94"/>
      <c r="D163" s="41">
        <f t="shared" si="282"/>
        <v>46</v>
      </c>
      <c r="E163" s="41">
        <f t="shared" si="283"/>
        <v>0</v>
      </c>
      <c r="F163" s="41">
        <f t="shared" si="284"/>
        <v>46</v>
      </c>
      <c r="G163" s="41">
        <f t="shared" si="285"/>
        <v>0</v>
      </c>
      <c r="H163" s="41">
        <f t="shared" si="286"/>
        <v>46</v>
      </c>
      <c r="I163" s="41">
        <f t="shared" si="287"/>
        <v>0</v>
      </c>
      <c r="J163" s="41">
        <f t="shared" si="288"/>
        <v>0</v>
      </c>
      <c r="K163" s="41">
        <f t="shared" si="289"/>
        <v>0</v>
      </c>
      <c r="L163" s="36">
        <f t="shared" si="261"/>
        <v>0</v>
      </c>
      <c r="M163" s="36">
        <f t="shared" si="262"/>
        <v>0</v>
      </c>
      <c r="N163" s="36">
        <f t="shared" si="263"/>
        <v>0</v>
      </c>
      <c r="O163" s="107">
        <f t="shared" si="264"/>
        <v>0</v>
      </c>
      <c r="P163" s="96"/>
      <c r="Q163" s="96"/>
      <c r="R163" s="98"/>
      <c r="S163" s="98"/>
      <c r="T163" s="96"/>
      <c r="U163" s="96"/>
      <c r="V163" s="96"/>
      <c r="W163" s="107">
        <f t="shared" si="266"/>
        <v>0</v>
      </c>
      <c r="X163" s="96"/>
      <c r="Y163" s="96"/>
      <c r="Z163" s="98"/>
      <c r="AA163" s="98"/>
      <c r="AB163" s="96"/>
      <c r="AC163" s="96"/>
      <c r="AD163" s="96"/>
      <c r="AE163" s="107">
        <f t="shared" si="268"/>
        <v>0</v>
      </c>
      <c r="AF163" s="96"/>
      <c r="AG163" s="96"/>
      <c r="AH163" s="98"/>
      <c r="AI163" s="98"/>
      <c r="AJ163" s="96"/>
      <c r="AK163" s="96"/>
      <c r="AL163" s="96"/>
      <c r="AM163" s="107">
        <f t="shared" si="270"/>
        <v>24</v>
      </c>
      <c r="AN163" s="96"/>
      <c r="AO163" s="96">
        <f t="shared" si="278"/>
        <v>24</v>
      </c>
      <c r="AP163" s="98"/>
      <c r="AQ163" s="98">
        <v>24</v>
      </c>
      <c r="AR163" s="96"/>
      <c r="AS163" s="96"/>
      <c r="AT163" s="96"/>
      <c r="AU163" s="107">
        <f t="shared" si="272"/>
        <v>22</v>
      </c>
      <c r="AV163" s="96"/>
      <c r="AW163" s="96">
        <f t="shared" si="279"/>
        <v>22</v>
      </c>
      <c r="AX163" s="98"/>
      <c r="AY163" s="98">
        <v>22</v>
      </c>
      <c r="AZ163" s="96"/>
      <c r="BA163" s="96"/>
      <c r="BB163" s="96"/>
      <c r="BC163" s="41">
        <f t="shared" si="290"/>
        <v>46</v>
      </c>
      <c r="BD163" s="41">
        <f t="shared" si="291"/>
        <v>0</v>
      </c>
      <c r="BE163" s="41">
        <f t="shared" si="292"/>
        <v>46</v>
      </c>
      <c r="BF163" s="41">
        <f t="shared" si="293"/>
        <v>0</v>
      </c>
      <c r="BG163" s="41">
        <f t="shared" si="294"/>
        <v>46</v>
      </c>
      <c r="BH163" s="41">
        <f t="shared" si="295"/>
        <v>0</v>
      </c>
      <c r="BI163" s="41">
        <f t="shared" si="296"/>
        <v>0</v>
      </c>
      <c r="BJ163" s="41">
        <f t="shared" si="297"/>
        <v>0</v>
      </c>
      <c r="BK163" s="107">
        <f t="shared" si="275"/>
        <v>0</v>
      </c>
      <c r="BL163" s="96"/>
      <c r="BM163" s="96">
        <f t="shared" si="281"/>
        <v>0</v>
      </c>
      <c r="BN163" s="116"/>
      <c r="BO163" s="118"/>
      <c r="BP163" s="96"/>
      <c r="BQ163" s="96"/>
      <c r="BR163" s="96"/>
      <c r="BS163" s="48"/>
      <c r="BT163" s="115"/>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70"/>
    </row>
    <row r="164" spans="1:108" ht="20.100000000000001" hidden="1" customHeight="1" outlineLevel="1">
      <c r="A164" s="102" t="s">
        <v>414</v>
      </c>
      <c r="B164" s="40" t="s">
        <v>1160</v>
      </c>
      <c r="C164" s="94"/>
      <c r="D164" s="41">
        <f t="shared" si="282"/>
        <v>48</v>
      </c>
      <c r="E164" s="41">
        <f t="shared" si="283"/>
        <v>0</v>
      </c>
      <c r="F164" s="41">
        <f t="shared" si="284"/>
        <v>48</v>
      </c>
      <c r="G164" s="41">
        <f t="shared" si="285"/>
        <v>0</v>
      </c>
      <c r="H164" s="41">
        <f t="shared" si="286"/>
        <v>48</v>
      </c>
      <c r="I164" s="41">
        <f t="shared" si="287"/>
        <v>0</v>
      </c>
      <c r="J164" s="41">
        <f t="shared" si="288"/>
        <v>0</v>
      </c>
      <c r="K164" s="41">
        <f t="shared" si="289"/>
        <v>0</v>
      </c>
      <c r="L164" s="36">
        <f t="shared" si="261"/>
        <v>0</v>
      </c>
      <c r="M164" s="36">
        <f t="shared" si="262"/>
        <v>0</v>
      </c>
      <c r="N164" s="36">
        <f t="shared" si="263"/>
        <v>0</v>
      </c>
      <c r="O164" s="107">
        <f t="shared" si="264"/>
        <v>0</v>
      </c>
      <c r="P164" s="96"/>
      <c r="Q164" s="96"/>
      <c r="R164" s="98"/>
      <c r="S164" s="98"/>
      <c r="T164" s="96"/>
      <c r="U164" s="96"/>
      <c r="V164" s="96"/>
      <c r="W164" s="107">
        <f t="shared" si="266"/>
        <v>0</v>
      </c>
      <c r="X164" s="96"/>
      <c r="Y164" s="96"/>
      <c r="Z164" s="98"/>
      <c r="AA164" s="98"/>
      <c r="AB164" s="96"/>
      <c r="AC164" s="96"/>
      <c r="AD164" s="96"/>
      <c r="AE164" s="107">
        <f t="shared" si="268"/>
        <v>0</v>
      </c>
      <c r="AF164" s="96"/>
      <c r="AG164" s="96"/>
      <c r="AH164" s="98"/>
      <c r="AI164" s="98"/>
      <c r="AJ164" s="96"/>
      <c r="AK164" s="96"/>
      <c r="AL164" s="96"/>
      <c r="AM164" s="107">
        <f t="shared" si="270"/>
        <v>25</v>
      </c>
      <c r="AN164" s="96"/>
      <c r="AO164" s="96">
        <f t="shared" si="278"/>
        <v>25</v>
      </c>
      <c r="AP164" s="98"/>
      <c r="AQ164" s="98">
        <v>25</v>
      </c>
      <c r="AR164" s="96"/>
      <c r="AS164" s="96"/>
      <c r="AT164" s="96"/>
      <c r="AU164" s="107">
        <f t="shared" si="272"/>
        <v>23</v>
      </c>
      <c r="AV164" s="96"/>
      <c r="AW164" s="96">
        <f t="shared" si="279"/>
        <v>23</v>
      </c>
      <c r="AX164" s="98"/>
      <c r="AY164" s="98">
        <v>23</v>
      </c>
      <c r="AZ164" s="96"/>
      <c r="BA164" s="96"/>
      <c r="BB164" s="96"/>
      <c r="BC164" s="41">
        <f t="shared" si="290"/>
        <v>48</v>
      </c>
      <c r="BD164" s="41">
        <f t="shared" si="291"/>
        <v>0</v>
      </c>
      <c r="BE164" s="41">
        <f t="shared" si="292"/>
        <v>48</v>
      </c>
      <c r="BF164" s="41">
        <f t="shared" si="293"/>
        <v>0</v>
      </c>
      <c r="BG164" s="41">
        <f t="shared" si="294"/>
        <v>48</v>
      </c>
      <c r="BH164" s="41">
        <f t="shared" si="295"/>
        <v>0</v>
      </c>
      <c r="BI164" s="41">
        <f t="shared" si="296"/>
        <v>0</v>
      </c>
      <c r="BJ164" s="41">
        <f t="shared" si="297"/>
        <v>0</v>
      </c>
      <c r="BK164" s="107">
        <f t="shared" si="275"/>
        <v>0</v>
      </c>
      <c r="BL164" s="96"/>
      <c r="BM164" s="96">
        <f t="shared" si="281"/>
        <v>0</v>
      </c>
      <c r="BN164" s="116"/>
      <c r="BO164" s="118"/>
      <c r="BP164" s="96"/>
      <c r="BQ164" s="96"/>
      <c r="BR164" s="96"/>
      <c r="BS164" s="48"/>
      <c r="BT164" s="115"/>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70"/>
    </row>
    <row r="165" spans="1:108" ht="20.100000000000001" hidden="1" customHeight="1" outlineLevel="1">
      <c r="A165" s="102" t="s">
        <v>414</v>
      </c>
      <c r="B165" s="40" t="s">
        <v>1146</v>
      </c>
      <c r="C165" s="94"/>
      <c r="D165" s="41">
        <f t="shared" si="282"/>
        <v>48</v>
      </c>
      <c r="E165" s="41">
        <f t="shared" si="283"/>
        <v>0</v>
      </c>
      <c r="F165" s="41">
        <f t="shared" si="284"/>
        <v>48</v>
      </c>
      <c r="G165" s="41">
        <f t="shared" si="285"/>
        <v>0</v>
      </c>
      <c r="H165" s="41">
        <f t="shared" si="286"/>
        <v>48</v>
      </c>
      <c r="I165" s="41">
        <f t="shared" si="287"/>
        <v>0</v>
      </c>
      <c r="J165" s="41">
        <f t="shared" si="288"/>
        <v>0</v>
      </c>
      <c r="K165" s="41">
        <f t="shared" si="289"/>
        <v>0</v>
      </c>
      <c r="L165" s="36">
        <f t="shared" si="261"/>
        <v>0</v>
      </c>
      <c r="M165" s="36">
        <f t="shared" si="262"/>
        <v>0</v>
      </c>
      <c r="N165" s="36">
        <f t="shared" si="263"/>
        <v>0</v>
      </c>
      <c r="O165" s="107">
        <f t="shared" si="264"/>
        <v>0</v>
      </c>
      <c r="P165" s="96"/>
      <c r="Q165" s="96"/>
      <c r="R165" s="98"/>
      <c r="S165" s="98"/>
      <c r="T165" s="96"/>
      <c r="U165" s="96"/>
      <c r="V165" s="96"/>
      <c r="W165" s="107">
        <f t="shared" si="266"/>
        <v>0</v>
      </c>
      <c r="X165" s="96"/>
      <c r="Y165" s="96"/>
      <c r="Z165" s="98"/>
      <c r="AA165" s="98"/>
      <c r="AB165" s="96"/>
      <c r="AC165" s="96"/>
      <c r="AD165" s="96"/>
      <c r="AE165" s="107">
        <f t="shared" si="268"/>
        <v>0</v>
      </c>
      <c r="AF165" s="96"/>
      <c r="AG165" s="96"/>
      <c r="AH165" s="98"/>
      <c r="AI165" s="98"/>
      <c r="AJ165" s="96"/>
      <c r="AK165" s="96"/>
      <c r="AL165" s="96"/>
      <c r="AM165" s="107">
        <f t="shared" si="270"/>
        <v>25</v>
      </c>
      <c r="AN165" s="96"/>
      <c r="AO165" s="96">
        <f t="shared" si="278"/>
        <v>25</v>
      </c>
      <c r="AP165" s="98"/>
      <c r="AQ165" s="98">
        <v>25</v>
      </c>
      <c r="AR165" s="96"/>
      <c r="AS165" s="96"/>
      <c r="AT165" s="96"/>
      <c r="AU165" s="107">
        <f t="shared" si="272"/>
        <v>23</v>
      </c>
      <c r="AV165" s="96"/>
      <c r="AW165" s="96">
        <f t="shared" si="279"/>
        <v>23</v>
      </c>
      <c r="AX165" s="98"/>
      <c r="AY165" s="98">
        <v>23</v>
      </c>
      <c r="AZ165" s="96"/>
      <c r="BA165" s="96"/>
      <c r="BB165" s="96"/>
      <c r="BC165" s="41">
        <f t="shared" si="290"/>
        <v>48</v>
      </c>
      <c r="BD165" s="41">
        <f t="shared" si="291"/>
        <v>0</v>
      </c>
      <c r="BE165" s="41">
        <f t="shared" si="292"/>
        <v>48</v>
      </c>
      <c r="BF165" s="41">
        <f t="shared" si="293"/>
        <v>0</v>
      </c>
      <c r="BG165" s="41">
        <f t="shared" si="294"/>
        <v>48</v>
      </c>
      <c r="BH165" s="41">
        <f t="shared" si="295"/>
        <v>0</v>
      </c>
      <c r="BI165" s="41">
        <f t="shared" si="296"/>
        <v>0</v>
      </c>
      <c r="BJ165" s="41">
        <f t="shared" si="297"/>
        <v>0</v>
      </c>
      <c r="BK165" s="107">
        <f t="shared" si="275"/>
        <v>0</v>
      </c>
      <c r="BL165" s="96"/>
      <c r="BM165" s="96">
        <f t="shared" si="281"/>
        <v>0</v>
      </c>
      <c r="BN165" s="116"/>
      <c r="BO165" s="118"/>
      <c r="BP165" s="96"/>
      <c r="BQ165" s="96"/>
      <c r="BR165" s="96"/>
      <c r="BS165" s="48"/>
      <c r="BT165" s="115"/>
      <c r="BU165" s="70"/>
      <c r="BV165" s="70"/>
      <c r="BW165" s="70"/>
      <c r="BX165" s="70"/>
      <c r="BY165" s="70"/>
      <c r="BZ165" s="70"/>
      <c r="CA165" s="70"/>
      <c r="CB165" s="70"/>
      <c r="CC165" s="70"/>
      <c r="CD165" s="70"/>
      <c r="CE165" s="70"/>
      <c r="CF165" s="70"/>
      <c r="CG165" s="70"/>
      <c r="CH165" s="70"/>
      <c r="CI165" s="70"/>
      <c r="CJ165" s="70"/>
      <c r="CK165" s="70"/>
      <c r="CL165" s="70"/>
      <c r="CM165" s="70"/>
      <c r="CN165" s="70"/>
      <c r="CO165" s="70"/>
      <c r="CP165" s="70"/>
      <c r="CQ165" s="70"/>
      <c r="CR165" s="70"/>
      <c r="CS165" s="70"/>
      <c r="CT165" s="70"/>
      <c r="CU165" s="70"/>
      <c r="CV165" s="70"/>
      <c r="CW165" s="70"/>
      <c r="CX165" s="70"/>
      <c r="CY165" s="70"/>
      <c r="CZ165" s="70"/>
      <c r="DA165" s="70"/>
      <c r="DB165" s="70"/>
      <c r="DC165" s="70"/>
      <c r="DD165" s="70"/>
    </row>
    <row r="166" spans="1:108" ht="20.100000000000001" hidden="1" customHeight="1" outlineLevel="1">
      <c r="A166" s="102" t="s">
        <v>414</v>
      </c>
      <c r="B166" s="40" t="s">
        <v>1189</v>
      </c>
      <c r="C166" s="94"/>
      <c r="D166" s="41">
        <f t="shared" si="282"/>
        <v>36</v>
      </c>
      <c r="E166" s="41">
        <f t="shared" si="283"/>
        <v>0</v>
      </c>
      <c r="F166" s="41">
        <f t="shared" si="284"/>
        <v>36</v>
      </c>
      <c r="G166" s="41">
        <f t="shared" si="285"/>
        <v>0</v>
      </c>
      <c r="H166" s="41">
        <f t="shared" si="286"/>
        <v>36</v>
      </c>
      <c r="I166" s="41">
        <f t="shared" si="287"/>
        <v>0</v>
      </c>
      <c r="J166" s="41">
        <f t="shared" si="288"/>
        <v>0</v>
      </c>
      <c r="K166" s="41">
        <f t="shared" si="289"/>
        <v>0</v>
      </c>
      <c r="L166" s="36">
        <f t="shared" si="261"/>
        <v>0</v>
      </c>
      <c r="M166" s="36">
        <f t="shared" si="262"/>
        <v>0</v>
      </c>
      <c r="N166" s="36">
        <f t="shared" si="263"/>
        <v>0</v>
      </c>
      <c r="O166" s="107">
        <f t="shared" si="264"/>
        <v>0</v>
      </c>
      <c r="P166" s="96"/>
      <c r="Q166" s="96"/>
      <c r="R166" s="98"/>
      <c r="S166" s="98"/>
      <c r="T166" s="96"/>
      <c r="U166" s="96"/>
      <c r="V166" s="96"/>
      <c r="W166" s="107">
        <f t="shared" si="266"/>
        <v>0</v>
      </c>
      <c r="X166" s="96"/>
      <c r="Y166" s="96"/>
      <c r="Z166" s="98"/>
      <c r="AA166" s="98"/>
      <c r="AB166" s="96"/>
      <c r="AC166" s="96"/>
      <c r="AD166" s="96"/>
      <c r="AE166" s="107">
        <f t="shared" si="268"/>
        <v>0</v>
      </c>
      <c r="AF166" s="96"/>
      <c r="AG166" s="96"/>
      <c r="AH166" s="98"/>
      <c r="AI166" s="98"/>
      <c r="AJ166" s="96"/>
      <c r="AK166" s="96"/>
      <c r="AL166" s="96"/>
      <c r="AM166" s="107">
        <f t="shared" si="270"/>
        <v>19</v>
      </c>
      <c r="AN166" s="96"/>
      <c r="AO166" s="96">
        <f t="shared" si="278"/>
        <v>19</v>
      </c>
      <c r="AP166" s="98"/>
      <c r="AQ166" s="98">
        <v>19</v>
      </c>
      <c r="AR166" s="96"/>
      <c r="AS166" s="96"/>
      <c r="AT166" s="96"/>
      <c r="AU166" s="107">
        <f t="shared" si="272"/>
        <v>17</v>
      </c>
      <c r="AV166" s="96"/>
      <c r="AW166" s="96">
        <f t="shared" si="279"/>
        <v>17</v>
      </c>
      <c r="AX166" s="98"/>
      <c r="AY166" s="98">
        <v>17</v>
      </c>
      <c r="AZ166" s="96"/>
      <c r="BA166" s="96"/>
      <c r="BB166" s="96"/>
      <c r="BC166" s="41">
        <f t="shared" si="290"/>
        <v>36</v>
      </c>
      <c r="BD166" s="41">
        <f t="shared" si="291"/>
        <v>0</v>
      </c>
      <c r="BE166" s="41">
        <f t="shared" si="292"/>
        <v>36</v>
      </c>
      <c r="BF166" s="41">
        <f t="shared" si="293"/>
        <v>0</v>
      </c>
      <c r="BG166" s="41">
        <f t="shared" si="294"/>
        <v>36</v>
      </c>
      <c r="BH166" s="41">
        <f t="shared" si="295"/>
        <v>0</v>
      </c>
      <c r="BI166" s="41">
        <f t="shared" si="296"/>
        <v>0</v>
      </c>
      <c r="BJ166" s="41">
        <f t="shared" si="297"/>
        <v>0</v>
      </c>
      <c r="BK166" s="107">
        <f t="shared" si="275"/>
        <v>0</v>
      </c>
      <c r="BL166" s="96"/>
      <c r="BM166" s="96">
        <f t="shared" si="281"/>
        <v>0</v>
      </c>
      <c r="BN166" s="116"/>
      <c r="BO166" s="118"/>
      <c r="BP166" s="96"/>
      <c r="BQ166" s="96"/>
      <c r="BR166" s="96"/>
      <c r="BS166" s="48"/>
      <c r="BT166" s="115"/>
      <c r="BU166" s="70"/>
      <c r="BV166" s="70"/>
      <c r="BW166" s="70"/>
      <c r="BX166" s="70"/>
      <c r="BY166" s="70"/>
      <c r="BZ166" s="70"/>
      <c r="CA166" s="70"/>
      <c r="CB166" s="70"/>
      <c r="CC166" s="70"/>
      <c r="CD166" s="70"/>
      <c r="CE166" s="70"/>
      <c r="CF166" s="70"/>
      <c r="CG166" s="70"/>
      <c r="CH166" s="70"/>
      <c r="CI166" s="70"/>
      <c r="CJ166" s="70"/>
      <c r="CK166" s="70"/>
      <c r="CL166" s="70"/>
      <c r="CM166" s="70"/>
      <c r="CN166" s="70"/>
      <c r="CO166" s="70"/>
      <c r="CP166" s="70"/>
      <c r="CQ166" s="70"/>
      <c r="CR166" s="70"/>
      <c r="CS166" s="70"/>
      <c r="CT166" s="70"/>
      <c r="CU166" s="70"/>
      <c r="CV166" s="70"/>
      <c r="CW166" s="70"/>
      <c r="CX166" s="70"/>
      <c r="CY166" s="70"/>
      <c r="CZ166" s="70"/>
      <c r="DA166" s="70"/>
      <c r="DB166" s="70"/>
      <c r="DC166" s="70"/>
      <c r="DD166" s="70"/>
    </row>
    <row r="167" spans="1:108" ht="20.100000000000001" customHeight="1" collapsed="1">
      <c r="A167" s="102" t="s">
        <v>222</v>
      </c>
      <c r="B167" s="40" t="s">
        <v>106</v>
      </c>
      <c r="C167" s="39">
        <v>4</v>
      </c>
      <c r="D167" s="41">
        <f t="shared" si="282"/>
        <v>437</v>
      </c>
      <c r="E167" s="41">
        <f t="shared" si="283"/>
        <v>0</v>
      </c>
      <c r="F167" s="41">
        <f t="shared" si="284"/>
        <v>437</v>
      </c>
      <c r="G167" s="41">
        <f t="shared" si="285"/>
        <v>0</v>
      </c>
      <c r="H167" s="41">
        <f t="shared" si="286"/>
        <v>437</v>
      </c>
      <c r="I167" s="41">
        <f t="shared" si="287"/>
        <v>0</v>
      </c>
      <c r="J167" s="41">
        <f t="shared" si="288"/>
        <v>0</v>
      </c>
      <c r="K167" s="41">
        <f t="shared" si="289"/>
        <v>0</v>
      </c>
      <c r="L167" s="36">
        <f t="shared" si="261"/>
        <v>0</v>
      </c>
      <c r="M167" s="36">
        <f t="shared" si="262"/>
        <v>0</v>
      </c>
      <c r="N167" s="36">
        <f t="shared" si="263"/>
        <v>0</v>
      </c>
      <c r="O167" s="107">
        <f t="shared" si="264"/>
        <v>0</v>
      </c>
      <c r="P167" s="96"/>
      <c r="Q167" s="96">
        <f>SUM(R167:V167)</f>
        <v>0</v>
      </c>
      <c r="R167" s="98"/>
      <c r="S167" s="98">
        <f>SUM(S168:S171)</f>
        <v>0</v>
      </c>
      <c r="T167" s="96"/>
      <c r="U167" s="96"/>
      <c r="V167" s="96"/>
      <c r="W167" s="107">
        <f t="shared" si="266"/>
        <v>0</v>
      </c>
      <c r="X167" s="96"/>
      <c r="Y167" s="96">
        <f>SUM(Z167:AD167)</f>
        <v>0</v>
      </c>
      <c r="Z167" s="98"/>
      <c r="AA167" s="98">
        <f>SUM(AA168:AA171)</f>
        <v>0</v>
      </c>
      <c r="AB167" s="96"/>
      <c r="AC167" s="96"/>
      <c r="AD167" s="96"/>
      <c r="AE167" s="107">
        <f t="shared" si="268"/>
        <v>0</v>
      </c>
      <c r="AF167" s="96"/>
      <c r="AG167" s="96">
        <f>SUM(AH167:AL167)</f>
        <v>0</v>
      </c>
      <c r="AH167" s="98"/>
      <c r="AI167" s="98">
        <f>SUM(AI168:AI171)</f>
        <v>0</v>
      </c>
      <c r="AJ167" s="96"/>
      <c r="AK167" s="96"/>
      <c r="AL167" s="96"/>
      <c r="AM167" s="107">
        <f t="shared" si="270"/>
        <v>84</v>
      </c>
      <c r="AN167" s="96"/>
      <c r="AO167" s="96">
        <f t="shared" si="278"/>
        <v>84</v>
      </c>
      <c r="AP167" s="98"/>
      <c r="AQ167" s="98">
        <f>SUM(AQ168:AQ171)</f>
        <v>84</v>
      </c>
      <c r="AR167" s="96"/>
      <c r="AS167" s="96"/>
      <c r="AT167" s="96"/>
      <c r="AU167" s="107">
        <f t="shared" si="272"/>
        <v>76</v>
      </c>
      <c r="AV167" s="96"/>
      <c r="AW167" s="96">
        <f t="shared" si="279"/>
        <v>76</v>
      </c>
      <c r="AX167" s="98"/>
      <c r="AY167" s="98">
        <f>SUM(AY168:AY171)</f>
        <v>76</v>
      </c>
      <c r="AZ167" s="96"/>
      <c r="BA167" s="96"/>
      <c r="BB167" s="96"/>
      <c r="BC167" s="41">
        <f t="shared" si="290"/>
        <v>160</v>
      </c>
      <c r="BD167" s="41">
        <f t="shared" si="291"/>
        <v>0</v>
      </c>
      <c r="BE167" s="41">
        <f t="shared" si="292"/>
        <v>160</v>
      </c>
      <c r="BF167" s="41">
        <f t="shared" si="293"/>
        <v>0</v>
      </c>
      <c r="BG167" s="41">
        <f t="shared" si="294"/>
        <v>160</v>
      </c>
      <c r="BH167" s="41">
        <f t="shared" si="295"/>
        <v>0</v>
      </c>
      <c r="BI167" s="41">
        <f t="shared" si="296"/>
        <v>0</v>
      </c>
      <c r="BJ167" s="41">
        <f t="shared" si="297"/>
        <v>0</v>
      </c>
      <c r="BK167" s="107">
        <f t="shared" si="275"/>
        <v>277</v>
      </c>
      <c r="BL167" s="96"/>
      <c r="BM167" s="96">
        <f t="shared" si="281"/>
        <v>277</v>
      </c>
      <c r="BN167" s="116"/>
      <c r="BO167" s="118">
        <v>277</v>
      </c>
      <c r="BP167" s="96"/>
      <c r="BQ167" s="96"/>
      <c r="BR167" s="96"/>
      <c r="BS167" s="48"/>
      <c r="BT167" s="115"/>
      <c r="BU167" s="70"/>
      <c r="BV167" s="70"/>
      <c r="BW167" s="70"/>
      <c r="BX167" s="70"/>
      <c r="BY167" s="70"/>
      <c r="BZ167" s="70"/>
      <c r="CA167" s="70"/>
      <c r="CB167" s="70"/>
      <c r="CC167" s="70"/>
      <c r="CD167" s="70"/>
      <c r="CE167" s="70"/>
      <c r="CF167" s="70"/>
      <c r="CG167" s="70"/>
      <c r="CH167" s="70"/>
      <c r="CI167" s="70"/>
      <c r="CJ167" s="70"/>
      <c r="CK167" s="70"/>
      <c r="CL167" s="70"/>
      <c r="CM167" s="70"/>
      <c r="CN167" s="70"/>
      <c r="CO167" s="70"/>
      <c r="CP167" s="70"/>
      <c r="CQ167" s="70"/>
      <c r="CR167" s="70"/>
      <c r="CS167" s="70"/>
      <c r="CT167" s="70"/>
      <c r="CU167" s="70"/>
      <c r="CV167" s="70"/>
      <c r="CW167" s="70"/>
      <c r="CX167" s="70"/>
      <c r="CY167" s="70"/>
      <c r="CZ167" s="70"/>
      <c r="DA167" s="70"/>
      <c r="DB167" s="70"/>
      <c r="DC167" s="70"/>
      <c r="DD167" s="70"/>
    </row>
    <row r="168" spans="1:108" ht="20.100000000000001" hidden="1" customHeight="1" outlineLevel="1">
      <c r="A168" s="102" t="s">
        <v>414</v>
      </c>
      <c r="B168" s="40" t="s">
        <v>2974</v>
      </c>
      <c r="C168" s="94"/>
      <c r="D168" s="41">
        <f t="shared" si="282"/>
        <v>46</v>
      </c>
      <c r="E168" s="41">
        <f t="shared" si="283"/>
        <v>0</v>
      </c>
      <c r="F168" s="41">
        <f t="shared" si="284"/>
        <v>46</v>
      </c>
      <c r="G168" s="41">
        <f t="shared" si="285"/>
        <v>0</v>
      </c>
      <c r="H168" s="41">
        <f t="shared" si="286"/>
        <v>46</v>
      </c>
      <c r="I168" s="41">
        <f t="shared" si="287"/>
        <v>0</v>
      </c>
      <c r="J168" s="41">
        <f t="shared" si="288"/>
        <v>0</v>
      </c>
      <c r="K168" s="41">
        <f t="shared" si="289"/>
        <v>0</v>
      </c>
      <c r="L168" s="36">
        <f t="shared" si="261"/>
        <v>0</v>
      </c>
      <c r="M168" s="36">
        <f t="shared" si="262"/>
        <v>0</v>
      </c>
      <c r="N168" s="36">
        <f t="shared" si="263"/>
        <v>0</v>
      </c>
      <c r="O168" s="107">
        <f t="shared" si="264"/>
        <v>0</v>
      </c>
      <c r="P168" s="96"/>
      <c r="Q168" s="96"/>
      <c r="R168" s="98"/>
      <c r="S168" s="98"/>
      <c r="T168" s="96"/>
      <c r="U168" s="96"/>
      <c r="V168" s="96"/>
      <c r="W168" s="107">
        <f t="shared" si="266"/>
        <v>0</v>
      </c>
      <c r="X168" s="96"/>
      <c r="Y168" s="96"/>
      <c r="Z168" s="98"/>
      <c r="AA168" s="98"/>
      <c r="AB168" s="96"/>
      <c r="AC168" s="96"/>
      <c r="AD168" s="96"/>
      <c r="AE168" s="107">
        <f t="shared" si="268"/>
        <v>0</v>
      </c>
      <c r="AF168" s="96"/>
      <c r="AG168" s="96"/>
      <c r="AH168" s="98"/>
      <c r="AI168" s="98"/>
      <c r="AJ168" s="96"/>
      <c r="AK168" s="96"/>
      <c r="AL168" s="96"/>
      <c r="AM168" s="107">
        <f t="shared" si="270"/>
        <v>24</v>
      </c>
      <c r="AN168" s="96"/>
      <c r="AO168" s="96">
        <f t="shared" si="278"/>
        <v>24</v>
      </c>
      <c r="AP168" s="98"/>
      <c r="AQ168" s="98">
        <v>24</v>
      </c>
      <c r="AR168" s="96"/>
      <c r="AS168" s="96"/>
      <c r="AT168" s="96"/>
      <c r="AU168" s="107">
        <f t="shared" si="272"/>
        <v>22</v>
      </c>
      <c r="AV168" s="96"/>
      <c r="AW168" s="96">
        <f t="shared" si="279"/>
        <v>22</v>
      </c>
      <c r="AX168" s="98"/>
      <c r="AY168" s="98">
        <v>22</v>
      </c>
      <c r="AZ168" s="96"/>
      <c r="BA168" s="96"/>
      <c r="BB168" s="96"/>
      <c r="BC168" s="41">
        <f t="shared" si="290"/>
        <v>46</v>
      </c>
      <c r="BD168" s="41">
        <f t="shared" si="291"/>
        <v>0</v>
      </c>
      <c r="BE168" s="41">
        <f t="shared" si="292"/>
        <v>46</v>
      </c>
      <c r="BF168" s="41">
        <f t="shared" si="293"/>
        <v>0</v>
      </c>
      <c r="BG168" s="41">
        <f t="shared" si="294"/>
        <v>46</v>
      </c>
      <c r="BH168" s="41">
        <f t="shared" si="295"/>
        <v>0</v>
      </c>
      <c r="BI168" s="41">
        <f t="shared" si="296"/>
        <v>0</v>
      </c>
      <c r="BJ168" s="41">
        <f t="shared" si="297"/>
        <v>0</v>
      </c>
      <c r="BK168" s="107">
        <f t="shared" si="275"/>
        <v>0</v>
      </c>
      <c r="BL168" s="96"/>
      <c r="BM168" s="96">
        <f t="shared" si="281"/>
        <v>0</v>
      </c>
      <c r="BN168" s="116"/>
      <c r="BO168" s="118"/>
      <c r="BP168" s="96"/>
      <c r="BQ168" s="96"/>
      <c r="BR168" s="96"/>
      <c r="BS168" s="48"/>
      <c r="BT168" s="115"/>
      <c r="BU168" s="70"/>
      <c r="BV168" s="70"/>
      <c r="BW168" s="70"/>
      <c r="BX168" s="70"/>
      <c r="BY168" s="70"/>
      <c r="BZ168" s="70"/>
      <c r="CA168" s="70"/>
      <c r="CB168" s="70"/>
      <c r="CC168" s="70"/>
      <c r="CD168" s="70"/>
      <c r="CE168" s="70"/>
      <c r="CF168" s="70"/>
      <c r="CG168" s="70"/>
      <c r="CH168" s="70"/>
      <c r="CI168" s="70"/>
      <c r="CJ168" s="70"/>
      <c r="CK168" s="70"/>
      <c r="CL168" s="70"/>
      <c r="CM168" s="70"/>
      <c r="CN168" s="70"/>
      <c r="CO168" s="70"/>
      <c r="CP168" s="70"/>
      <c r="CQ168" s="70"/>
      <c r="CR168" s="70"/>
      <c r="CS168" s="70"/>
      <c r="CT168" s="70"/>
      <c r="CU168" s="70"/>
      <c r="CV168" s="70"/>
      <c r="CW168" s="70"/>
      <c r="CX168" s="70"/>
      <c r="CY168" s="70"/>
      <c r="CZ168" s="70"/>
      <c r="DA168" s="70"/>
      <c r="DB168" s="70"/>
      <c r="DC168" s="70"/>
      <c r="DD168" s="70"/>
    </row>
    <row r="169" spans="1:108" ht="20.100000000000001" hidden="1" customHeight="1" outlineLevel="1">
      <c r="A169" s="102" t="s">
        <v>414</v>
      </c>
      <c r="B169" s="40" t="s">
        <v>847</v>
      </c>
      <c r="C169" s="94"/>
      <c r="D169" s="41">
        <f t="shared" si="282"/>
        <v>42</v>
      </c>
      <c r="E169" s="41">
        <f t="shared" si="283"/>
        <v>0</v>
      </c>
      <c r="F169" s="41">
        <f t="shared" si="284"/>
        <v>42</v>
      </c>
      <c r="G169" s="41">
        <f t="shared" si="285"/>
        <v>0</v>
      </c>
      <c r="H169" s="41">
        <f t="shared" si="286"/>
        <v>42</v>
      </c>
      <c r="I169" s="41">
        <f t="shared" si="287"/>
        <v>0</v>
      </c>
      <c r="J169" s="41">
        <f t="shared" si="288"/>
        <v>0</v>
      </c>
      <c r="K169" s="41">
        <f t="shared" si="289"/>
        <v>0</v>
      </c>
      <c r="L169" s="36">
        <f t="shared" si="261"/>
        <v>0</v>
      </c>
      <c r="M169" s="36">
        <f t="shared" si="262"/>
        <v>0</v>
      </c>
      <c r="N169" s="36">
        <f t="shared" si="263"/>
        <v>0</v>
      </c>
      <c r="O169" s="107">
        <f t="shared" si="264"/>
        <v>0</v>
      </c>
      <c r="P169" s="96"/>
      <c r="Q169" s="96"/>
      <c r="R169" s="98"/>
      <c r="S169" s="98"/>
      <c r="T169" s="96"/>
      <c r="U169" s="96"/>
      <c r="V169" s="96"/>
      <c r="W169" s="107">
        <f t="shared" si="266"/>
        <v>0</v>
      </c>
      <c r="X169" s="96"/>
      <c r="Y169" s="96"/>
      <c r="Z169" s="98"/>
      <c r="AA169" s="98"/>
      <c r="AB169" s="96"/>
      <c r="AC169" s="96"/>
      <c r="AD169" s="96"/>
      <c r="AE169" s="107">
        <f t="shared" si="268"/>
        <v>0</v>
      </c>
      <c r="AF169" s="96"/>
      <c r="AG169" s="96"/>
      <c r="AH169" s="98"/>
      <c r="AI169" s="98"/>
      <c r="AJ169" s="96"/>
      <c r="AK169" s="96"/>
      <c r="AL169" s="96"/>
      <c r="AM169" s="107">
        <f t="shared" si="270"/>
        <v>22</v>
      </c>
      <c r="AN169" s="96"/>
      <c r="AO169" s="96">
        <f t="shared" si="278"/>
        <v>22</v>
      </c>
      <c r="AP169" s="98"/>
      <c r="AQ169" s="98">
        <v>22</v>
      </c>
      <c r="AR169" s="96"/>
      <c r="AS169" s="96"/>
      <c r="AT169" s="96"/>
      <c r="AU169" s="107">
        <f t="shared" si="272"/>
        <v>20</v>
      </c>
      <c r="AV169" s="96"/>
      <c r="AW169" s="96">
        <f t="shared" si="279"/>
        <v>20</v>
      </c>
      <c r="AX169" s="98"/>
      <c r="AY169" s="98">
        <v>20</v>
      </c>
      <c r="AZ169" s="96"/>
      <c r="BA169" s="96"/>
      <c r="BB169" s="96"/>
      <c r="BC169" s="41">
        <f t="shared" si="290"/>
        <v>42</v>
      </c>
      <c r="BD169" s="41">
        <f t="shared" si="291"/>
        <v>0</v>
      </c>
      <c r="BE169" s="41">
        <f t="shared" si="292"/>
        <v>42</v>
      </c>
      <c r="BF169" s="41">
        <f t="shared" si="293"/>
        <v>0</v>
      </c>
      <c r="BG169" s="41">
        <f t="shared" si="294"/>
        <v>42</v>
      </c>
      <c r="BH169" s="41">
        <f t="shared" si="295"/>
        <v>0</v>
      </c>
      <c r="BI169" s="41">
        <f t="shared" si="296"/>
        <v>0</v>
      </c>
      <c r="BJ169" s="41">
        <f t="shared" si="297"/>
        <v>0</v>
      </c>
      <c r="BK169" s="107">
        <f t="shared" si="275"/>
        <v>0</v>
      </c>
      <c r="BL169" s="96"/>
      <c r="BM169" s="96">
        <f t="shared" si="281"/>
        <v>0</v>
      </c>
      <c r="BN169" s="116"/>
      <c r="BO169" s="118"/>
      <c r="BP169" s="96"/>
      <c r="BQ169" s="96"/>
      <c r="BR169" s="96"/>
      <c r="BS169" s="48"/>
      <c r="BT169" s="115"/>
      <c r="BU169" s="70"/>
      <c r="BV169" s="70"/>
      <c r="BW169" s="70"/>
      <c r="BX169" s="70"/>
      <c r="BY169" s="70"/>
      <c r="BZ169" s="70"/>
      <c r="CA169" s="70"/>
      <c r="CB169" s="70"/>
      <c r="CC169" s="70"/>
      <c r="CD169" s="70"/>
      <c r="CE169" s="70"/>
      <c r="CF169" s="70"/>
      <c r="CG169" s="70"/>
      <c r="CH169" s="70"/>
      <c r="CI169" s="70"/>
      <c r="CJ169" s="70"/>
      <c r="CK169" s="70"/>
      <c r="CL169" s="70"/>
      <c r="CM169" s="70"/>
      <c r="CN169" s="70"/>
      <c r="CO169" s="70"/>
      <c r="CP169" s="70"/>
      <c r="CQ169" s="70"/>
      <c r="CR169" s="70"/>
      <c r="CS169" s="70"/>
      <c r="CT169" s="70"/>
      <c r="CU169" s="70"/>
      <c r="CV169" s="70"/>
      <c r="CW169" s="70"/>
      <c r="CX169" s="70"/>
      <c r="CY169" s="70"/>
      <c r="CZ169" s="70"/>
      <c r="DA169" s="70"/>
      <c r="DB169" s="70"/>
      <c r="DC169" s="70"/>
      <c r="DD169" s="70"/>
    </row>
    <row r="170" spans="1:108" ht="20.100000000000001" hidden="1" customHeight="1" outlineLevel="1">
      <c r="A170" s="102" t="s">
        <v>414</v>
      </c>
      <c r="B170" s="40" t="s">
        <v>824</v>
      </c>
      <c r="C170" s="94"/>
      <c r="D170" s="41">
        <f t="shared" si="282"/>
        <v>36</v>
      </c>
      <c r="E170" s="41">
        <f t="shared" si="283"/>
        <v>0</v>
      </c>
      <c r="F170" s="41">
        <f t="shared" si="284"/>
        <v>36</v>
      </c>
      <c r="G170" s="41">
        <f t="shared" si="285"/>
        <v>0</v>
      </c>
      <c r="H170" s="41">
        <f t="shared" si="286"/>
        <v>36</v>
      </c>
      <c r="I170" s="41">
        <f t="shared" si="287"/>
        <v>0</v>
      </c>
      <c r="J170" s="41">
        <f t="shared" si="288"/>
        <v>0</v>
      </c>
      <c r="K170" s="41">
        <f t="shared" si="289"/>
        <v>0</v>
      </c>
      <c r="L170" s="36">
        <f t="shared" si="261"/>
        <v>0</v>
      </c>
      <c r="M170" s="36">
        <f t="shared" si="262"/>
        <v>0</v>
      </c>
      <c r="N170" s="36">
        <f t="shared" si="263"/>
        <v>0</v>
      </c>
      <c r="O170" s="107">
        <f t="shared" si="264"/>
        <v>0</v>
      </c>
      <c r="P170" s="96"/>
      <c r="Q170" s="96"/>
      <c r="R170" s="98"/>
      <c r="S170" s="98"/>
      <c r="T170" s="96"/>
      <c r="U170" s="96"/>
      <c r="V170" s="96"/>
      <c r="W170" s="107">
        <f t="shared" si="266"/>
        <v>0</v>
      </c>
      <c r="X170" s="96"/>
      <c r="Y170" s="96"/>
      <c r="Z170" s="98"/>
      <c r="AA170" s="98"/>
      <c r="AB170" s="96"/>
      <c r="AC170" s="96"/>
      <c r="AD170" s="96"/>
      <c r="AE170" s="107">
        <f t="shared" si="268"/>
        <v>0</v>
      </c>
      <c r="AF170" s="96"/>
      <c r="AG170" s="96"/>
      <c r="AH170" s="98"/>
      <c r="AI170" s="98"/>
      <c r="AJ170" s="96"/>
      <c r="AK170" s="96"/>
      <c r="AL170" s="96"/>
      <c r="AM170" s="107">
        <f t="shared" si="270"/>
        <v>19</v>
      </c>
      <c r="AN170" s="96"/>
      <c r="AO170" s="96">
        <f t="shared" si="278"/>
        <v>19</v>
      </c>
      <c r="AP170" s="98"/>
      <c r="AQ170" s="98">
        <v>19</v>
      </c>
      <c r="AR170" s="96"/>
      <c r="AS170" s="96"/>
      <c r="AT170" s="96"/>
      <c r="AU170" s="107">
        <f t="shared" si="272"/>
        <v>17</v>
      </c>
      <c r="AV170" s="96"/>
      <c r="AW170" s="96">
        <f t="shared" si="279"/>
        <v>17</v>
      </c>
      <c r="AX170" s="98"/>
      <c r="AY170" s="98">
        <v>17</v>
      </c>
      <c r="AZ170" s="96"/>
      <c r="BA170" s="96"/>
      <c r="BB170" s="96"/>
      <c r="BC170" s="41">
        <f t="shared" si="290"/>
        <v>36</v>
      </c>
      <c r="BD170" s="41">
        <f t="shared" si="291"/>
        <v>0</v>
      </c>
      <c r="BE170" s="41">
        <f t="shared" si="292"/>
        <v>36</v>
      </c>
      <c r="BF170" s="41">
        <f t="shared" si="293"/>
        <v>0</v>
      </c>
      <c r="BG170" s="41">
        <f t="shared" si="294"/>
        <v>36</v>
      </c>
      <c r="BH170" s="41">
        <f t="shared" si="295"/>
        <v>0</v>
      </c>
      <c r="BI170" s="41">
        <f t="shared" si="296"/>
        <v>0</v>
      </c>
      <c r="BJ170" s="41">
        <f t="shared" si="297"/>
        <v>0</v>
      </c>
      <c r="BK170" s="107">
        <f t="shared" si="275"/>
        <v>0</v>
      </c>
      <c r="BL170" s="96"/>
      <c r="BM170" s="96">
        <f t="shared" si="281"/>
        <v>0</v>
      </c>
      <c r="BN170" s="116"/>
      <c r="BO170" s="118"/>
      <c r="BP170" s="96"/>
      <c r="BQ170" s="96"/>
      <c r="BR170" s="96"/>
      <c r="BS170" s="48"/>
      <c r="BT170" s="115"/>
      <c r="BU170" s="70"/>
      <c r="BV170" s="70"/>
      <c r="BW170" s="70"/>
      <c r="BX170" s="70"/>
      <c r="BY170" s="70"/>
      <c r="BZ170" s="70"/>
      <c r="CA170" s="70"/>
      <c r="CB170" s="70"/>
      <c r="CC170" s="70"/>
      <c r="CD170" s="70"/>
      <c r="CE170" s="70"/>
      <c r="CF170" s="70"/>
      <c r="CG170" s="70"/>
      <c r="CH170" s="70"/>
      <c r="CI170" s="70"/>
      <c r="CJ170" s="70"/>
      <c r="CK170" s="70"/>
      <c r="CL170" s="70"/>
      <c r="CM170" s="70"/>
      <c r="CN170" s="70"/>
      <c r="CO170" s="70"/>
      <c r="CP170" s="70"/>
      <c r="CQ170" s="70"/>
      <c r="CR170" s="70"/>
      <c r="CS170" s="70"/>
      <c r="CT170" s="70"/>
      <c r="CU170" s="70"/>
      <c r="CV170" s="70"/>
      <c r="CW170" s="70"/>
      <c r="CX170" s="70"/>
      <c r="CY170" s="70"/>
      <c r="CZ170" s="70"/>
      <c r="DA170" s="70"/>
      <c r="DB170" s="70"/>
      <c r="DC170" s="70"/>
      <c r="DD170" s="70"/>
    </row>
    <row r="171" spans="1:108" ht="20.100000000000001" hidden="1" customHeight="1" outlineLevel="1">
      <c r="A171" s="102" t="s">
        <v>414</v>
      </c>
      <c r="B171" s="40" t="s">
        <v>2975</v>
      </c>
      <c r="C171" s="94"/>
      <c r="D171" s="41">
        <f t="shared" si="282"/>
        <v>36</v>
      </c>
      <c r="E171" s="41">
        <f t="shared" si="283"/>
        <v>0</v>
      </c>
      <c r="F171" s="41">
        <f t="shared" si="284"/>
        <v>36</v>
      </c>
      <c r="G171" s="41">
        <f t="shared" si="285"/>
        <v>0</v>
      </c>
      <c r="H171" s="41">
        <f t="shared" si="286"/>
        <v>36</v>
      </c>
      <c r="I171" s="41">
        <f t="shared" si="287"/>
        <v>0</v>
      </c>
      <c r="J171" s="41">
        <f t="shared" si="288"/>
        <v>0</v>
      </c>
      <c r="K171" s="41">
        <f t="shared" si="289"/>
        <v>0</v>
      </c>
      <c r="L171" s="36">
        <f t="shared" si="261"/>
        <v>0</v>
      </c>
      <c r="M171" s="36">
        <f t="shared" si="262"/>
        <v>0</v>
      </c>
      <c r="N171" s="36">
        <f t="shared" si="263"/>
        <v>0</v>
      </c>
      <c r="O171" s="107">
        <f t="shared" si="264"/>
        <v>0</v>
      </c>
      <c r="P171" s="96"/>
      <c r="Q171" s="96"/>
      <c r="R171" s="98"/>
      <c r="S171" s="98"/>
      <c r="T171" s="96"/>
      <c r="U171" s="96"/>
      <c r="V171" s="96"/>
      <c r="W171" s="107">
        <f t="shared" si="266"/>
        <v>0</v>
      </c>
      <c r="X171" s="96"/>
      <c r="Y171" s="96"/>
      <c r="Z171" s="98"/>
      <c r="AA171" s="98"/>
      <c r="AB171" s="96"/>
      <c r="AC171" s="96"/>
      <c r="AD171" s="96"/>
      <c r="AE171" s="107">
        <f t="shared" si="268"/>
        <v>0</v>
      </c>
      <c r="AF171" s="96"/>
      <c r="AG171" s="96"/>
      <c r="AH171" s="98"/>
      <c r="AI171" s="98"/>
      <c r="AJ171" s="96"/>
      <c r="AK171" s="96"/>
      <c r="AL171" s="96"/>
      <c r="AM171" s="107">
        <f t="shared" si="270"/>
        <v>19</v>
      </c>
      <c r="AN171" s="96"/>
      <c r="AO171" s="96">
        <f t="shared" si="278"/>
        <v>19</v>
      </c>
      <c r="AP171" s="98"/>
      <c r="AQ171" s="98">
        <v>19</v>
      </c>
      <c r="AR171" s="96"/>
      <c r="AS171" s="96"/>
      <c r="AT171" s="96"/>
      <c r="AU171" s="107">
        <f t="shared" si="272"/>
        <v>17</v>
      </c>
      <c r="AV171" s="96"/>
      <c r="AW171" s="96">
        <f t="shared" si="279"/>
        <v>17</v>
      </c>
      <c r="AX171" s="98"/>
      <c r="AY171" s="98">
        <v>17</v>
      </c>
      <c r="AZ171" s="96"/>
      <c r="BA171" s="96"/>
      <c r="BB171" s="96"/>
      <c r="BC171" s="41">
        <f t="shared" si="290"/>
        <v>36</v>
      </c>
      <c r="BD171" s="41">
        <f t="shared" si="291"/>
        <v>0</v>
      </c>
      <c r="BE171" s="41">
        <f t="shared" si="292"/>
        <v>36</v>
      </c>
      <c r="BF171" s="41">
        <f t="shared" si="293"/>
        <v>0</v>
      </c>
      <c r="BG171" s="41">
        <f t="shared" si="294"/>
        <v>36</v>
      </c>
      <c r="BH171" s="41">
        <f t="shared" si="295"/>
        <v>0</v>
      </c>
      <c r="BI171" s="41">
        <f t="shared" si="296"/>
        <v>0</v>
      </c>
      <c r="BJ171" s="41">
        <f t="shared" si="297"/>
        <v>0</v>
      </c>
      <c r="BK171" s="107">
        <f t="shared" si="275"/>
        <v>0</v>
      </c>
      <c r="BL171" s="96"/>
      <c r="BM171" s="96">
        <f t="shared" si="281"/>
        <v>0</v>
      </c>
      <c r="BN171" s="116"/>
      <c r="BO171" s="118"/>
      <c r="BP171" s="96"/>
      <c r="BQ171" s="96"/>
      <c r="BR171" s="96"/>
      <c r="BS171" s="48"/>
      <c r="BT171" s="115"/>
      <c r="BU171" s="70"/>
      <c r="BV171" s="70"/>
      <c r="BW171" s="70"/>
      <c r="BX171" s="70"/>
      <c r="BY171" s="70"/>
      <c r="BZ171" s="70"/>
      <c r="CA171" s="70"/>
      <c r="CB171" s="70"/>
      <c r="CC171" s="70"/>
      <c r="CD171" s="70"/>
      <c r="CE171" s="70"/>
      <c r="CF171" s="70"/>
      <c r="CG171" s="70"/>
      <c r="CH171" s="70"/>
      <c r="CI171" s="70"/>
      <c r="CJ171" s="70"/>
      <c r="CK171" s="70"/>
      <c r="CL171" s="70"/>
      <c r="CM171" s="70"/>
      <c r="CN171" s="70"/>
      <c r="CO171" s="70"/>
      <c r="CP171" s="70"/>
      <c r="CQ171" s="70"/>
      <c r="CR171" s="70"/>
      <c r="CS171" s="70"/>
      <c r="CT171" s="70"/>
      <c r="CU171" s="70"/>
      <c r="CV171" s="70"/>
      <c r="CW171" s="70"/>
      <c r="CX171" s="70"/>
      <c r="CY171" s="70"/>
      <c r="CZ171" s="70"/>
      <c r="DA171" s="70"/>
      <c r="DB171" s="70"/>
      <c r="DC171" s="70"/>
      <c r="DD171" s="70"/>
    </row>
    <row r="172" spans="1:108" ht="20.100000000000001" customHeight="1" collapsed="1">
      <c r="A172" s="102" t="s">
        <v>222</v>
      </c>
      <c r="B172" s="40" t="s">
        <v>1550</v>
      </c>
      <c r="C172" s="39">
        <v>11</v>
      </c>
      <c r="D172" s="41">
        <f t="shared" si="282"/>
        <v>1520</v>
      </c>
      <c r="E172" s="41">
        <f t="shared" si="283"/>
        <v>0</v>
      </c>
      <c r="F172" s="41">
        <f t="shared" si="284"/>
        <v>1520</v>
      </c>
      <c r="G172" s="41">
        <f t="shared" si="285"/>
        <v>0</v>
      </c>
      <c r="H172" s="41">
        <f t="shared" si="286"/>
        <v>1520</v>
      </c>
      <c r="I172" s="41">
        <f t="shared" si="287"/>
        <v>0</v>
      </c>
      <c r="J172" s="41">
        <f t="shared" si="288"/>
        <v>0</v>
      </c>
      <c r="K172" s="41">
        <f t="shared" si="289"/>
        <v>0</v>
      </c>
      <c r="L172" s="36">
        <f t="shared" si="261"/>
        <v>0</v>
      </c>
      <c r="M172" s="36">
        <f t="shared" si="262"/>
        <v>0</v>
      </c>
      <c r="N172" s="36">
        <f t="shared" si="263"/>
        <v>0</v>
      </c>
      <c r="O172" s="107">
        <f t="shared" si="264"/>
        <v>0</v>
      </c>
      <c r="P172" s="96"/>
      <c r="Q172" s="96">
        <f>SUM(R172:V172)</f>
        <v>0</v>
      </c>
      <c r="R172" s="98"/>
      <c r="S172" s="98">
        <f>SUM(S173:S183)</f>
        <v>0</v>
      </c>
      <c r="T172" s="96"/>
      <c r="U172" s="96"/>
      <c r="V172" s="96"/>
      <c r="W172" s="107">
        <f t="shared" si="266"/>
        <v>0</v>
      </c>
      <c r="X172" s="96"/>
      <c r="Y172" s="96">
        <f>SUM(Z172:AD172)</f>
        <v>0</v>
      </c>
      <c r="Z172" s="98"/>
      <c r="AA172" s="98">
        <f>SUM(AA173:AA183)</f>
        <v>0</v>
      </c>
      <c r="AB172" s="96"/>
      <c r="AC172" s="96"/>
      <c r="AD172" s="96"/>
      <c r="AE172" s="107">
        <f t="shared" si="268"/>
        <v>0</v>
      </c>
      <c r="AF172" s="96"/>
      <c r="AG172" s="96">
        <f>SUM(AH172:AL172)</f>
        <v>0</v>
      </c>
      <c r="AH172" s="98"/>
      <c r="AI172" s="98">
        <f>SUM(AI173:AI183)</f>
        <v>0</v>
      </c>
      <c r="AJ172" s="96"/>
      <c r="AK172" s="96"/>
      <c r="AL172" s="96"/>
      <c r="AM172" s="107">
        <f t="shared" si="270"/>
        <v>237</v>
      </c>
      <c r="AN172" s="96"/>
      <c r="AO172" s="96">
        <f t="shared" si="278"/>
        <v>237</v>
      </c>
      <c r="AP172" s="98"/>
      <c r="AQ172" s="98">
        <f>SUM(AQ173:AQ183)</f>
        <v>237</v>
      </c>
      <c r="AR172" s="96"/>
      <c r="AS172" s="96"/>
      <c r="AT172" s="96"/>
      <c r="AU172" s="107">
        <f t="shared" si="272"/>
        <v>517</v>
      </c>
      <c r="AV172" s="96"/>
      <c r="AW172" s="96">
        <f t="shared" si="279"/>
        <v>517</v>
      </c>
      <c r="AX172" s="98"/>
      <c r="AY172" s="98">
        <f>SUM(AY173:AY183)</f>
        <v>517</v>
      </c>
      <c r="AZ172" s="96"/>
      <c r="BA172" s="96"/>
      <c r="BB172" s="96"/>
      <c r="BC172" s="41">
        <f t="shared" si="290"/>
        <v>754</v>
      </c>
      <c r="BD172" s="41">
        <f t="shared" si="291"/>
        <v>0</v>
      </c>
      <c r="BE172" s="41">
        <f t="shared" si="292"/>
        <v>754</v>
      </c>
      <c r="BF172" s="41">
        <f t="shared" si="293"/>
        <v>0</v>
      </c>
      <c r="BG172" s="41">
        <f t="shared" si="294"/>
        <v>754</v>
      </c>
      <c r="BH172" s="41">
        <f t="shared" si="295"/>
        <v>0</v>
      </c>
      <c r="BI172" s="41">
        <f t="shared" si="296"/>
        <v>0</v>
      </c>
      <c r="BJ172" s="41">
        <f t="shared" si="297"/>
        <v>0</v>
      </c>
      <c r="BK172" s="107">
        <f t="shared" si="275"/>
        <v>766</v>
      </c>
      <c r="BL172" s="96"/>
      <c r="BM172" s="96">
        <f t="shared" si="281"/>
        <v>766</v>
      </c>
      <c r="BN172" s="116"/>
      <c r="BO172" s="118">
        <v>766</v>
      </c>
      <c r="BP172" s="96"/>
      <c r="BQ172" s="96"/>
      <c r="BR172" s="96"/>
      <c r="BS172" s="48"/>
      <c r="BT172" s="115"/>
      <c r="BU172" s="70"/>
      <c r="BV172" s="70"/>
      <c r="BW172" s="70"/>
      <c r="BX172" s="70"/>
      <c r="BY172" s="70"/>
      <c r="BZ172" s="70"/>
      <c r="CA172" s="70"/>
      <c r="CB172" s="70"/>
      <c r="CC172" s="70"/>
      <c r="CD172" s="70"/>
      <c r="CE172" s="70"/>
      <c r="CF172" s="70"/>
      <c r="CG172" s="70"/>
      <c r="CH172" s="70"/>
      <c r="CI172" s="70"/>
      <c r="CJ172" s="70"/>
      <c r="CK172" s="70"/>
      <c r="CL172" s="70"/>
      <c r="CM172" s="70"/>
      <c r="CN172" s="70"/>
      <c r="CO172" s="70"/>
      <c r="CP172" s="70"/>
      <c r="CQ172" s="70"/>
      <c r="CR172" s="70"/>
      <c r="CS172" s="70"/>
      <c r="CT172" s="70"/>
      <c r="CU172" s="70"/>
      <c r="CV172" s="70"/>
      <c r="CW172" s="70"/>
      <c r="CX172" s="70"/>
      <c r="CY172" s="70"/>
      <c r="CZ172" s="70"/>
      <c r="DA172" s="70"/>
      <c r="DB172" s="70"/>
      <c r="DC172" s="70"/>
      <c r="DD172" s="70"/>
    </row>
    <row r="173" spans="1:108" ht="20.100000000000001" hidden="1" customHeight="1" outlineLevel="1">
      <c r="A173" s="102" t="s">
        <v>414</v>
      </c>
      <c r="B173" s="40" t="s">
        <v>2953</v>
      </c>
      <c r="C173" s="94"/>
      <c r="D173" s="41">
        <f t="shared" si="282"/>
        <v>36</v>
      </c>
      <c r="E173" s="41">
        <f t="shared" si="283"/>
        <v>0</v>
      </c>
      <c r="F173" s="41">
        <f t="shared" si="284"/>
        <v>36</v>
      </c>
      <c r="G173" s="41">
        <f t="shared" si="285"/>
        <v>0</v>
      </c>
      <c r="H173" s="41">
        <f t="shared" si="286"/>
        <v>36</v>
      </c>
      <c r="I173" s="41">
        <f t="shared" si="287"/>
        <v>0</v>
      </c>
      <c r="J173" s="41">
        <f t="shared" si="288"/>
        <v>0</v>
      </c>
      <c r="K173" s="41">
        <f t="shared" si="289"/>
        <v>0</v>
      </c>
      <c r="L173" s="36">
        <f t="shared" si="261"/>
        <v>0</v>
      </c>
      <c r="M173" s="36">
        <f t="shared" si="262"/>
        <v>0</v>
      </c>
      <c r="N173" s="36">
        <f t="shared" si="263"/>
        <v>0</v>
      </c>
      <c r="O173" s="107">
        <f t="shared" ref="O173:O204" si="298">P173+Q173</f>
        <v>0</v>
      </c>
      <c r="P173" s="96"/>
      <c r="Q173" s="96"/>
      <c r="R173" s="98"/>
      <c r="S173" s="98"/>
      <c r="T173" s="96"/>
      <c r="U173" s="96"/>
      <c r="V173" s="96"/>
      <c r="W173" s="107">
        <f t="shared" ref="W173:W204" si="299">X173+Y173</f>
        <v>0</v>
      </c>
      <c r="X173" s="96"/>
      <c r="Y173" s="96"/>
      <c r="Z173" s="98"/>
      <c r="AA173" s="98"/>
      <c r="AB173" s="96"/>
      <c r="AC173" s="96"/>
      <c r="AD173" s="96"/>
      <c r="AE173" s="107">
        <f t="shared" si="268"/>
        <v>0</v>
      </c>
      <c r="AF173" s="96"/>
      <c r="AG173" s="96"/>
      <c r="AH173" s="98"/>
      <c r="AI173" s="98"/>
      <c r="AJ173" s="96"/>
      <c r="AK173" s="96"/>
      <c r="AL173" s="96"/>
      <c r="AM173" s="107">
        <f t="shared" si="270"/>
        <v>19</v>
      </c>
      <c r="AN173" s="96"/>
      <c r="AO173" s="96">
        <f t="shared" si="278"/>
        <v>19</v>
      </c>
      <c r="AP173" s="98"/>
      <c r="AQ173" s="98">
        <v>19</v>
      </c>
      <c r="AR173" s="96"/>
      <c r="AS173" s="96"/>
      <c r="AT173" s="96"/>
      <c r="AU173" s="107">
        <f t="shared" si="272"/>
        <v>17</v>
      </c>
      <c r="AV173" s="96"/>
      <c r="AW173" s="96">
        <f t="shared" si="279"/>
        <v>17</v>
      </c>
      <c r="AX173" s="98"/>
      <c r="AY173" s="98">
        <v>17</v>
      </c>
      <c r="AZ173" s="96"/>
      <c r="BA173" s="96"/>
      <c r="BB173" s="96"/>
      <c r="BC173" s="41">
        <f t="shared" si="290"/>
        <v>36</v>
      </c>
      <c r="BD173" s="41">
        <f t="shared" si="291"/>
        <v>0</v>
      </c>
      <c r="BE173" s="41">
        <f t="shared" si="292"/>
        <v>36</v>
      </c>
      <c r="BF173" s="41">
        <f t="shared" si="293"/>
        <v>0</v>
      </c>
      <c r="BG173" s="41">
        <f t="shared" si="294"/>
        <v>36</v>
      </c>
      <c r="BH173" s="41">
        <f t="shared" si="295"/>
        <v>0</v>
      </c>
      <c r="BI173" s="41">
        <f t="shared" si="296"/>
        <v>0</v>
      </c>
      <c r="BJ173" s="41">
        <f t="shared" si="297"/>
        <v>0</v>
      </c>
      <c r="BK173" s="107">
        <f t="shared" si="275"/>
        <v>0</v>
      </c>
      <c r="BL173" s="96"/>
      <c r="BM173" s="96">
        <f t="shared" si="281"/>
        <v>0</v>
      </c>
      <c r="BN173" s="116"/>
      <c r="BO173" s="118"/>
      <c r="BP173" s="96"/>
      <c r="BQ173" s="96"/>
      <c r="BR173" s="96"/>
      <c r="BS173" s="48"/>
      <c r="BT173" s="115"/>
      <c r="BU173" s="70"/>
      <c r="BV173" s="70"/>
      <c r="BW173" s="70"/>
      <c r="BX173" s="70"/>
      <c r="BY173" s="70"/>
      <c r="BZ173" s="70"/>
      <c r="CA173" s="70"/>
      <c r="CB173" s="70"/>
      <c r="CC173" s="70"/>
      <c r="CD173" s="70"/>
      <c r="CE173" s="70"/>
      <c r="CF173" s="70"/>
      <c r="CG173" s="70"/>
      <c r="CH173" s="70"/>
      <c r="CI173" s="70"/>
      <c r="CJ173" s="70"/>
      <c r="CK173" s="70"/>
      <c r="CL173" s="70"/>
      <c r="CM173" s="70"/>
      <c r="CN173" s="70"/>
      <c r="CO173" s="70"/>
      <c r="CP173" s="70"/>
      <c r="CQ173" s="70"/>
      <c r="CR173" s="70"/>
      <c r="CS173" s="70"/>
      <c r="CT173" s="70"/>
      <c r="CU173" s="70"/>
      <c r="CV173" s="70"/>
      <c r="CW173" s="70"/>
      <c r="CX173" s="70"/>
      <c r="CY173" s="70"/>
      <c r="CZ173" s="70"/>
      <c r="DA173" s="70"/>
      <c r="DB173" s="70"/>
      <c r="DC173" s="70"/>
      <c r="DD173" s="70"/>
    </row>
    <row r="174" spans="1:108" ht="20.100000000000001" hidden="1" customHeight="1" outlineLevel="1">
      <c r="A174" s="102" t="s">
        <v>414</v>
      </c>
      <c r="B174" s="40" t="s">
        <v>2976</v>
      </c>
      <c r="C174" s="94"/>
      <c r="D174" s="41">
        <f t="shared" si="282"/>
        <v>36</v>
      </c>
      <c r="E174" s="41">
        <f t="shared" si="283"/>
        <v>0</v>
      </c>
      <c r="F174" s="41">
        <f t="shared" si="284"/>
        <v>36</v>
      </c>
      <c r="G174" s="41">
        <f t="shared" si="285"/>
        <v>0</v>
      </c>
      <c r="H174" s="41">
        <f t="shared" si="286"/>
        <v>36</v>
      </c>
      <c r="I174" s="41">
        <f t="shared" si="287"/>
        <v>0</v>
      </c>
      <c r="J174" s="41">
        <f t="shared" si="288"/>
        <v>0</v>
      </c>
      <c r="K174" s="41">
        <f t="shared" si="289"/>
        <v>0</v>
      </c>
      <c r="L174" s="36">
        <f t="shared" si="261"/>
        <v>0</v>
      </c>
      <c r="M174" s="36">
        <f t="shared" si="262"/>
        <v>0</v>
      </c>
      <c r="N174" s="36">
        <f t="shared" si="263"/>
        <v>0</v>
      </c>
      <c r="O174" s="107">
        <f t="shared" si="298"/>
        <v>0</v>
      </c>
      <c r="P174" s="58"/>
      <c r="Q174" s="96"/>
      <c r="R174" s="58"/>
      <c r="S174" s="58"/>
      <c r="T174" s="58"/>
      <c r="U174" s="58"/>
      <c r="V174" s="58"/>
      <c r="W174" s="107">
        <f t="shared" si="299"/>
        <v>0</v>
      </c>
      <c r="X174" s="58"/>
      <c r="Y174" s="96"/>
      <c r="Z174" s="58"/>
      <c r="AA174" s="58"/>
      <c r="AB174" s="58"/>
      <c r="AC174" s="58"/>
      <c r="AD174" s="58"/>
      <c r="AE174" s="107">
        <f t="shared" si="268"/>
        <v>0</v>
      </c>
      <c r="AF174" s="58"/>
      <c r="AG174" s="96"/>
      <c r="AH174" s="58"/>
      <c r="AI174" s="58"/>
      <c r="AJ174" s="58"/>
      <c r="AK174" s="58"/>
      <c r="AL174" s="58"/>
      <c r="AM174" s="107">
        <f t="shared" si="270"/>
        <v>19</v>
      </c>
      <c r="AN174" s="58"/>
      <c r="AO174" s="96">
        <f t="shared" si="278"/>
        <v>19</v>
      </c>
      <c r="AP174" s="58"/>
      <c r="AQ174" s="58">
        <v>19</v>
      </c>
      <c r="AR174" s="58"/>
      <c r="AS174" s="58"/>
      <c r="AT174" s="58"/>
      <c r="AU174" s="107">
        <f t="shared" si="272"/>
        <v>17</v>
      </c>
      <c r="AV174" s="58"/>
      <c r="AW174" s="96">
        <f t="shared" si="279"/>
        <v>17</v>
      </c>
      <c r="AX174" s="58"/>
      <c r="AY174" s="58">
        <v>17</v>
      </c>
      <c r="AZ174" s="58"/>
      <c r="BA174" s="58"/>
      <c r="BB174" s="58"/>
      <c r="BC174" s="41">
        <f t="shared" si="290"/>
        <v>36</v>
      </c>
      <c r="BD174" s="41">
        <f t="shared" si="291"/>
        <v>0</v>
      </c>
      <c r="BE174" s="41">
        <f t="shared" si="292"/>
        <v>36</v>
      </c>
      <c r="BF174" s="41">
        <f t="shared" si="293"/>
        <v>0</v>
      </c>
      <c r="BG174" s="41">
        <f t="shared" si="294"/>
        <v>36</v>
      </c>
      <c r="BH174" s="41">
        <f t="shared" si="295"/>
        <v>0</v>
      </c>
      <c r="BI174" s="41">
        <f t="shared" si="296"/>
        <v>0</v>
      </c>
      <c r="BJ174" s="41">
        <f t="shared" si="297"/>
        <v>0</v>
      </c>
      <c r="BK174" s="107">
        <f t="shared" si="275"/>
        <v>0</v>
      </c>
      <c r="BL174" s="58"/>
      <c r="BM174" s="96">
        <f t="shared" si="281"/>
        <v>0</v>
      </c>
      <c r="BN174" s="121"/>
      <c r="BO174" s="122"/>
      <c r="BP174" s="58"/>
      <c r="BQ174" s="58"/>
      <c r="BR174" s="58"/>
      <c r="BS174" s="123"/>
      <c r="BT174" s="124"/>
      <c r="BU174" s="70"/>
      <c r="BV174" s="70"/>
      <c r="BW174" s="70"/>
      <c r="BX174" s="70"/>
      <c r="BY174" s="70"/>
      <c r="BZ174" s="70"/>
      <c r="CA174" s="70"/>
      <c r="CB174" s="70"/>
      <c r="CC174" s="70"/>
      <c r="CD174" s="70"/>
      <c r="CE174" s="70"/>
      <c r="CF174" s="70"/>
      <c r="CG174" s="70"/>
      <c r="CH174" s="70"/>
      <c r="CI174" s="70"/>
      <c r="CJ174" s="70"/>
      <c r="CK174" s="70"/>
      <c r="CL174" s="70"/>
      <c r="CM174" s="70"/>
      <c r="CN174" s="70"/>
      <c r="CO174" s="70"/>
      <c r="CP174" s="70"/>
      <c r="CQ174" s="70"/>
      <c r="CR174" s="70"/>
      <c r="CS174" s="70"/>
      <c r="CT174" s="70"/>
      <c r="CU174" s="70"/>
      <c r="CV174" s="70"/>
      <c r="CW174" s="70"/>
      <c r="CX174" s="70"/>
      <c r="CY174" s="70"/>
      <c r="CZ174" s="70"/>
      <c r="DA174" s="70"/>
      <c r="DB174" s="70"/>
      <c r="DC174" s="70"/>
      <c r="DD174" s="70"/>
    </row>
    <row r="175" spans="1:108" ht="20.100000000000001" hidden="1" customHeight="1" outlineLevel="1">
      <c r="A175" s="102" t="s">
        <v>414</v>
      </c>
      <c r="B175" s="40" t="s">
        <v>2977</v>
      </c>
      <c r="C175" s="94"/>
      <c r="D175" s="41">
        <f t="shared" si="282"/>
        <v>36</v>
      </c>
      <c r="E175" s="41">
        <f t="shared" si="283"/>
        <v>0</v>
      </c>
      <c r="F175" s="41">
        <f t="shared" si="284"/>
        <v>36</v>
      </c>
      <c r="G175" s="41">
        <f t="shared" si="285"/>
        <v>0</v>
      </c>
      <c r="H175" s="41">
        <f t="shared" si="286"/>
        <v>36</v>
      </c>
      <c r="I175" s="41">
        <f t="shared" si="287"/>
        <v>0</v>
      </c>
      <c r="J175" s="41">
        <f t="shared" si="288"/>
        <v>0</v>
      </c>
      <c r="K175" s="41">
        <f t="shared" si="289"/>
        <v>0</v>
      </c>
      <c r="L175" s="36">
        <f t="shared" si="261"/>
        <v>0</v>
      </c>
      <c r="M175" s="36">
        <f t="shared" si="262"/>
        <v>0</v>
      </c>
      <c r="N175" s="36">
        <f t="shared" si="263"/>
        <v>0</v>
      </c>
      <c r="O175" s="107">
        <f t="shared" si="298"/>
        <v>0</v>
      </c>
      <c r="P175" s="58"/>
      <c r="Q175" s="96"/>
      <c r="R175" s="58"/>
      <c r="S175" s="58"/>
      <c r="T175" s="58"/>
      <c r="U175" s="58"/>
      <c r="V175" s="58"/>
      <c r="W175" s="107">
        <f t="shared" si="299"/>
        <v>0</v>
      </c>
      <c r="X175" s="58"/>
      <c r="Y175" s="96"/>
      <c r="Z175" s="58"/>
      <c r="AA175" s="58"/>
      <c r="AB175" s="58"/>
      <c r="AC175" s="58"/>
      <c r="AD175" s="58"/>
      <c r="AE175" s="107">
        <f t="shared" si="268"/>
        <v>0</v>
      </c>
      <c r="AF175" s="58"/>
      <c r="AG175" s="96"/>
      <c r="AH175" s="58"/>
      <c r="AI175" s="58"/>
      <c r="AJ175" s="58"/>
      <c r="AK175" s="58"/>
      <c r="AL175" s="58"/>
      <c r="AM175" s="107">
        <f t="shared" si="270"/>
        <v>19</v>
      </c>
      <c r="AN175" s="58"/>
      <c r="AO175" s="96">
        <f t="shared" si="278"/>
        <v>19</v>
      </c>
      <c r="AP175" s="58"/>
      <c r="AQ175" s="58">
        <v>19</v>
      </c>
      <c r="AR175" s="58"/>
      <c r="AS175" s="58"/>
      <c r="AT175" s="58"/>
      <c r="AU175" s="107">
        <f t="shared" si="272"/>
        <v>17</v>
      </c>
      <c r="AV175" s="58"/>
      <c r="AW175" s="96">
        <f t="shared" si="279"/>
        <v>17</v>
      </c>
      <c r="AX175" s="58"/>
      <c r="AY175" s="58">
        <v>17</v>
      </c>
      <c r="AZ175" s="58"/>
      <c r="BA175" s="58"/>
      <c r="BB175" s="58"/>
      <c r="BC175" s="41">
        <f t="shared" si="290"/>
        <v>36</v>
      </c>
      <c r="BD175" s="41">
        <f t="shared" si="291"/>
        <v>0</v>
      </c>
      <c r="BE175" s="41">
        <f t="shared" si="292"/>
        <v>36</v>
      </c>
      <c r="BF175" s="41">
        <f t="shared" si="293"/>
        <v>0</v>
      </c>
      <c r="BG175" s="41">
        <f t="shared" si="294"/>
        <v>36</v>
      </c>
      <c r="BH175" s="41">
        <f t="shared" si="295"/>
        <v>0</v>
      </c>
      <c r="BI175" s="41">
        <f t="shared" si="296"/>
        <v>0</v>
      </c>
      <c r="BJ175" s="41">
        <f t="shared" si="297"/>
        <v>0</v>
      </c>
      <c r="BK175" s="107">
        <f t="shared" si="275"/>
        <v>0</v>
      </c>
      <c r="BL175" s="58"/>
      <c r="BM175" s="96">
        <f t="shared" si="281"/>
        <v>0</v>
      </c>
      <c r="BN175" s="121"/>
      <c r="BO175" s="122"/>
      <c r="BP175" s="58"/>
      <c r="BQ175" s="58"/>
      <c r="BR175" s="58"/>
      <c r="BS175" s="33"/>
      <c r="BT175" s="125"/>
      <c r="BU175" s="70"/>
      <c r="BV175" s="70"/>
      <c r="BW175" s="70"/>
      <c r="BX175" s="70"/>
      <c r="BY175" s="70"/>
      <c r="BZ175" s="70"/>
      <c r="CA175" s="70"/>
      <c r="CB175" s="70"/>
      <c r="CC175" s="70"/>
      <c r="CD175" s="70"/>
      <c r="CE175" s="70"/>
      <c r="CF175" s="70"/>
      <c r="CG175" s="70"/>
      <c r="CH175" s="70"/>
      <c r="CI175" s="70"/>
      <c r="CJ175" s="70"/>
      <c r="CK175" s="70"/>
      <c r="CL175" s="70"/>
      <c r="CM175" s="70"/>
      <c r="CN175" s="70"/>
      <c r="CO175" s="70"/>
      <c r="CP175" s="70"/>
      <c r="CQ175" s="70"/>
      <c r="CR175" s="70"/>
      <c r="CS175" s="70"/>
      <c r="CT175" s="70"/>
      <c r="CU175" s="70"/>
      <c r="CV175" s="70"/>
      <c r="CW175" s="70"/>
      <c r="CX175" s="70"/>
      <c r="CY175" s="70"/>
      <c r="CZ175" s="70"/>
      <c r="DA175" s="70"/>
      <c r="DB175" s="70"/>
      <c r="DC175" s="70"/>
      <c r="DD175" s="70"/>
    </row>
    <row r="176" spans="1:108" ht="20.100000000000001" hidden="1" customHeight="1" outlineLevel="1">
      <c r="A176" s="102" t="s">
        <v>414</v>
      </c>
      <c r="B176" s="40" t="s">
        <v>2978</v>
      </c>
      <c r="C176" s="94"/>
      <c r="D176" s="41">
        <f t="shared" si="282"/>
        <v>39</v>
      </c>
      <c r="E176" s="41">
        <f t="shared" si="283"/>
        <v>0</v>
      </c>
      <c r="F176" s="41">
        <f t="shared" si="284"/>
        <v>39</v>
      </c>
      <c r="G176" s="41">
        <f t="shared" si="285"/>
        <v>0</v>
      </c>
      <c r="H176" s="41">
        <f t="shared" si="286"/>
        <v>39</v>
      </c>
      <c r="I176" s="41">
        <f t="shared" si="287"/>
        <v>0</v>
      </c>
      <c r="J176" s="41">
        <f t="shared" si="288"/>
        <v>0</v>
      </c>
      <c r="K176" s="41">
        <f t="shared" si="289"/>
        <v>0</v>
      </c>
      <c r="L176" s="36">
        <f t="shared" si="261"/>
        <v>0</v>
      </c>
      <c r="M176" s="36">
        <f t="shared" si="262"/>
        <v>0</v>
      </c>
      <c r="N176" s="36">
        <f t="shared" si="263"/>
        <v>0</v>
      </c>
      <c r="O176" s="107">
        <f t="shared" si="298"/>
        <v>0</v>
      </c>
      <c r="P176" s="58"/>
      <c r="Q176" s="96"/>
      <c r="R176" s="58"/>
      <c r="S176" s="58"/>
      <c r="T176" s="58"/>
      <c r="U176" s="58"/>
      <c r="V176" s="58"/>
      <c r="W176" s="107">
        <f t="shared" si="299"/>
        <v>0</v>
      </c>
      <c r="X176" s="58"/>
      <c r="Y176" s="96"/>
      <c r="Z176" s="58"/>
      <c r="AA176" s="58"/>
      <c r="AB176" s="58"/>
      <c r="AC176" s="58"/>
      <c r="AD176" s="58"/>
      <c r="AE176" s="107">
        <f t="shared" si="268"/>
        <v>0</v>
      </c>
      <c r="AF176" s="58"/>
      <c r="AG176" s="96"/>
      <c r="AH176" s="58"/>
      <c r="AI176" s="58"/>
      <c r="AJ176" s="58"/>
      <c r="AK176" s="58"/>
      <c r="AL176" s="58"/>
      <c r="AM176" s="107">
        <f t="shared" si="270"/>
        <v>21</v>
      </c>
      <c r="AN176" s="58"/>
      <c r="AO176" s="96">
        <f t="shared" si="278"/>
        <v>21</v>
      </c>
      <c r="AP176" s="58"/>
      <c r="AQ176" s="58">
        <v>21</v>
      </c>
      <c r="AR176" s="58"/>
      <c r="AS176" s="58"/>
      <c r="AT176" s="58"/>
      <c r="AU176" s="107">
        <f t="shared" si="272"/>
        <v>18</v>
      </c>
      <c r="AV176" s="58"/>
      <c r="AW176" s="96">
        <f t="shared" si="279"/>
        <v>18</v>
      </c>
      <c r="AX176" s="58"/>
      <c r="AY176" s="58">
        <v>18</v>
      </c>
      <c r="AZ176" s="58"/>
      <c r="BA176" s="58"/>
      <c r="BB176" s="58"/>
      <c r="BC176" s="41">
        <f t="shared" si="290"/>
        <v>39</v>
      </c>
      <c r="BD176" s="41">
        <f t="shared" si="291"/>
        <v>0</v>
      </c>
      <c r="BE176" s="41">
        <f t="shared" si="292"/>
        <v>39</v>
      </c>
      <c r="BF176" s="41">
        <f t="shared" si="293"/>
        <v>0</v>
      </c>
      <c r="BG176" s="41">
        <f t="shared" si="294"/>
        <v>39</v>
      </c>
      <c r="BH176" s="41">
        <f t="shared" si="295"/>
        <v>0</v>
      </c>
      <c r="BI176" s="41">
        <f t="shared" si="296"/>
        <v>0</v>
      </c>
      <c r="BJ176" s="41">
        <f t="shared" si="297"/>
        <v>0</v>
      </c>
      <c r="BK176" s="107">
        <f t="shared" si="275"/>
        <v>0</v>
      </c>
      <c r="BL176" s="58"/>
      <c r="BM176" s="96">
        <f t="shared" si="281"/>
        <v>0</v>
      </c>
      <c r="BN176" s="121"/>
      <c r="BO176" s="122"/>
      <c r="BP176" s="58"/>
      <c r="BQ176" s="58"/>
      <c r="BR176" s="58"/>
      <c r="BS176" s="33"/>
      <c r="BT176" s="125"/>
      <c r="BU176" s="70"/>
      <c r="BV176" s="70"/>
      <c r="BW176" s="70"/>
      <c r="BX176" s="70"/>
      <c r="BY176" s="70"/>
      <c r="BZ176" s="70"/>
      <c r="CA176" s="70"/>
      <c r="CB176" s="70"/>
      <c r="CC176" s="70"/>
      <c r="CD176" s="70"/>
      <c r="CE176" s="70"/>
      <c r="CF176" s="70"/>
      <c r="CG176" s="70"/>
      <c r="CH176" s="70"/>
      <c r="CI176" s="70"/>
      <c r="CJ176" s="70"/>
      <c r="CK176" s="70"/>
      <c r="CL176" s="70"/>
      <c r="CM176" s="70"/>
      <c r="CN176" s="70"/>
      <c r="CO176" s="70"/>
      <c r="CP176" s="70"/>
      <c r="CQ176" s="70"/>
      <c r="CR176" s="70"/>
      <c r="CS176" s="70"/>
      <c r="CT176" s="70"/>
      <c r="CU176" s="70"/>
      <c r="CV176" s="70"/>
      <c r="CW176" s="70"/>
      <c r="CX176" s="70"/>
      <c r="CY176" s="70"/>
      <c r="CZ176" s="70"/>
      <c r="DA176" s="70"/>
      <c r="DB176" s="70"/>
      <c r="DC176" s="70"/>
      <c r="DD176" s="70"/>
    </row>
    <row r="177" spans="1:108" ht="20.100000000000001" hidden="1" customHeight="1" outlineLevel="1">
      <c r="A177" s="102" t="s">
        <v>414</v>
      </c>
      <c r="B177" s="40" t="s">
        <v>2979</v>
      </c>
      <c r="C177" s="94"/>
      <c r="D177" s="41">
        <f t="shared" si="282"/>
        <v>43</v>
      </c>
      <c r="E177" s="41">
        <f t="shared" si="283"/>
        <v>0</v>
      </c>
      <c r="F177" s="41">
        <f t="shared" si="284"/>
        <v>43</v>
      </c>
      <c r="G177" s="41">
        <f t="shared" si="285"/>
        <v>0</v>
      </c>
      <c r="H177" s="41">
        <f t="shared" si="286"/>
        <v>43</v>
      </c>
      <c r="I177" s="41">
        <f t="shared" si="287"/>
        <v>0</v>
      </c>
      <c r="J177" s="41">
        <f t="shared" si="288"/>
        <v>0</v>
      </c>
      <c r="K177" s="41">
        <f t="shared" si="289"/>
        <v>0</v>
      </c>
      <c r="L177" s="36">
        <f t="shared" si="261"/>
        <v>0</v>
      </c>
      <c r="M177" s="36">
        <f t="shared" si="262"/>
        <v>0</v>
      </c>
      <c r="N177" s="36">
        <f t="shared" si="263"/>
        <v>0</v>
      </c>
      <c r="O177" s="107">
        <f t="shared" si="298"/>
        <v>0</v>
      </c>
      <c r="P177" s="58"/>
      <c r="Q177" s="96"/>
      <c r="R177" s="58"/>
      <c r="S177" s="58"/>
      <c r="T177" s="58"/>
      <c r="U177" s="58"/>
      <c r="V177" s="58"/>
      <c r="W177" s="107">
        <f t="shared" si="299"/>
        <v>0</v>
      </c>
      <c r="X177" s="58"/>
      <c r="Y177" s="96"/>
      <c r="Z177" s="58"/>
      <c r="AA177" s="58"/>
      <c r="AB177" s="58"/>
      <c r="AC177" s="58"/>
      <c r="AD177" s="58"/>
      <c r="AE177" s="107">
        <f t="shared" si="268"/>
        <v>0</v>
      </c>
      <c r="AF177" s="58"/>
      <c r="AG177" s="96"/>
      <c r="AH177" s="58"/>
      <c r="AI177" s="58"/>
      <c r="AJ177" s="58"/>
      <c r="AK177" s="58"/>
      <c r="AL177" s="58"/>
      <c r="AM177" s="107">
        <f t="shared" si="270"/>
        <v>23</v>
      </c>
      <c r="AN177" s="58"/>
      <c r="AO177" s="96">
        <f t="shared" si="278"/>
        <v>23</v>
      </c>
      <c r="AP177" s="58"/>
      <c r="AQ177" s="58">
        <v>23</v>
      </c>
      <c r="AR177" s="58"/>
      <c r="AS177" s="58"/>
      <c r="AT177" s="58"/>
      <c r="AU177" s="107">
        <f t="shared" si="272"/>
        <v>20</v>
      </c>
      <c r="AV177" s="58"/>
      <c r="AW177" s="96">
        <f t="shared" si="279"/>
        <v>20</v>
      </c>
      <c r="AX177" s="58"/>
      <c r="AY177" s="58">
        <v>20</v>
      </c>
      <c r="AZ177" s="58"/>
      <c r="BA177" s="58"/>
      <c r="BB177" s="58"/>
      <c r="BC177" s="41">
        <f t="shared" si="290"/>
        <v>43</v>
      </c>
      <c r="BD177" s="41">
        <f t="shared" si="291"/>
        <v>0</v>
      </c>
      <c r="BE177" s="41">
        <f t="shared" si="292"/>
        <v>43</v>
      </c>
      <c r="BF177" s="41">
        <f t="shared" si="293"/>
        <v>0</v>
      </c>
      <c r="BG177" s="41">
        <f t="shared" si="294"/>
        <v>43</v>
      </c>
      <c r="BH177" s="41">
        <f t="shared" si="295"/>
        <v>0</v>
      </c>
      <c r="BI177" s="41">
        <f t="shared" si="296"/>
        <v>0</v>
      </c>
      <c r="BJ177" s="41">
        <f t="shared" si="297"/>
        <v>0</v>
      </c>
      <c r="BK177" s="107">
        <f t="shared" si="275"/>
        <v>0</v>
      </c>
      <c r="BL177" s="58"/>
      <c r="BM177" s="96">
        <f t="shared" si="281"/>
        <v>0</v>
      </c>
      <c r="BN177" s="121"/>
      <c r="BO177" s="122"/>
      <c r="BP177" s="58"/>
      <c r="BQ177" s="58"/>
      <c r="BR177" s="58"/>
      <c r="BS177" s="33"/>
      <c r="BT177" s="125"/>
      <c r="BU177" s="70"/>
      <c r="BV177" s="70"/>
      <c r="BW177" s="70"/>
      <c r="BX177" s="70"/>
      <c r="BY177" s="70"/>
      <c r="BZ177" s="70"/>
      <c r="CA177" s="70"/>
      <c r="CB177" s="70"/>
      <c r="CC177" s="70"/>
      <c r="CD177" s="70"/>
      <c r="CE177" s="70"/>
      <c r="CF177" s="70"/>
      <c r="CG177" s="70"/>
      <c r="CH177" s="70"/>
      <c r="CI177" s="70"/>
      <c r="CJ177" s="70"/>
      <c r="CK177" s="70"/>
      <c r="CL177" s="70"/>
      <c r="CM177" s="70"/>
      <c r="CN177" s="70"/>
      <c r="CO177" s="70"/>
      <c r="CP177" s="70"/>
      <c r="CQ177" s="70"/>
      <c r="CR177" s="70"/>
      <c r="CS177" s="70"/>
      <c r="CT177" s="70"/>
      <c r="CU177" s="70"/>
      <c r="CV177" s="70"/>
      <c r="CW177" s="70"/>
      <c r="CX177" s="70"/>
      <c r="CY177" s="70"/>
      <c r="CZ177" s="70"/>
      <c r="DA177" s="70"/>
      <c r="DB177" s="70"/>
      <c r="DC177" s="70"/>
      <c r="DD177" s="70"/>
    </row>
    <row r="178" spans="1:108" ht="20.100000000000001" hidden="1" customHeight="1" outlineLevel="1">
      <c r="A178" s="102" t="s">
        <v>414</v>
      </c>
      <c r="B178" s="40" t="s">
        <v>2980</v>
      </c>
      <c r="C178" s="94"/>
      <c r="D178" s="41">
        <f t="shared" si="282"/>
        <v>48</v>
      </c>
      <c r="E178" s="41">
        <f t="shared" si="283"/>
        <v>0</v>
      </c>
      <c r="F178" s="41">
        <f t="shared" si="284"/>
        <v>48</v>
      </c>
      <c r="G178" s="41">
        <f t="shared" si="285"/>
        <v>0</v>
      </c>
      <c r="H178" s="41">
        <f t="shared" si="286"/>
        <v>48</v>
      </c>
      <c r="I178" s="41">
        <f t="shared" si="287"/>
        <v>0</v>
      </c>
      <c r="J178" s="41">
        <f t="shared" si="288"/>
        <v>0</v>
      </c>
      <c r="K178" s="41">
        <f t="shared" si="289"/>
        <v>0</v>
      </c>
      <c r="L178" s="36">
        <f t="shared" si="261"/>
        <v>0</v>
      </c>
      <c r="M178" s="36">
        <f t="shared" si="262"/>
        <v>0</v>
      </c>
      <c r="N178" s="36">
        <f t="shared" si="263"/>
        <v>0</v>
      </c>
      <c r="O178" s="107">
        <f t="shared" si="298"/>
        <v>0</v>
      </c>
      <c r="P178" s="58"/>
      <c r="Q178" s="96"/>
      <c r="R178" s="58"/>
      <c r="S178" s="58"/>
      <c r="T178" s="58"/>
      <c r="U178" s="58"/>
      <c r="V178" s="58"/>
      <c r="W178" s="107">
        <f t="shared" si="299"/>
        <v>0</v>
      </c>
      <c r="X178" s="58"/>
      <c r="Y178" s="96"/>
      <c r="Z178" s="58"/>
      <c r="AA178" s="58"/>
      <c r="AB178" s="58"/>
      <c r="AC178" s="58"/>
      <c r="AD178" s="58"/>
      <c r="AE178" s="107">
        <f t="shared" si="268"/>
        <v>0</v>
      </c>
      <c r="AF178" s="58"/>
      <c r="AG178" s="96"/>
      <c r="AH178" s="58"/>
      <c r="AI178" s="58"/>
      <c r="AJ178" s="58"/>
      <c r="AK178" s="58"/>
      <c r="AL178" s="58"/>
      <c r="AM178" s="107">
        <f t="shared" si="270"/>
        <v>25</v>
      </c>
      <c r="AN178" s="58"/>
      <c r="AO178" s="96">
        <f t="shared" si="278"/>
        <v>25</v>
      </c>
      <c r="AP178" s="58"/>
      <c r="AQ178" s="58">
        <v>25</v>
      </c>
      <c r="AR178" s="58"/>
      <c r="AS178" s="58"/>
      <c r="AT178" s="58"/>
      <c r="AU178" s="107">
        <f t="shared" si="272"/>
        <v>23</v>
      </c>
      <c r="AV178" s="58"/>
      <c r="AW178" s="96">
        <f t="shared" si="279"/>
        <v>23</v>
      </c>
      <c r="AX178" s="58"/>
      <c r="AY178" s="58">
        <v>23</v>
      </c>
      <c r="AZ178" s="58"/>
      <c r="BA178" s="58"/>
      <c r="BB178" s="58"/>
      <c r="BC178" s="41">
        <f t="shared" si="290"/>
        <v>48</v>
      </c>
      <c r="BD178" s="41">
        <f t="shared" si="291"/>
        <v>0</v>
      </c>
      <c r="BE178" s="41">
        <f t="shared" si="292"/>
        <v>48</v>
      </c>
      <c r="BF178" s="41">
        <f t="shared" si="293"/>
        <v>0</v>
      </c>
      <c r="BG178" s="41">
        <f t="shared" si="294"/>
        <v>48</v>
      </c>
      <c r="BH178" s="41">
        <f t="shared" si="295"/>
        <v>0</v>
      </c>
      <c r="BI178" s="41">
        <f t="shared" si="296"/>
        <v>0</v>
      </c>
      <c r="BJ178" s="41">
        <f t="shared" si="297"/>
        <v>0</v>
      </c>
      <c r="BK178" s="107">
        <f t="shared" si="275"/>
        <v>0</v>
      </c>
      <c r="BL178" s="58"/>
      <c r="BM178" s="96">
        <f t="shared" si="281"/>
        <v>0</v>
      </c>
      <c r="BN178" s="121"/>
      <c r="BO178" s="122"/>
      <c r="BP178" s="58"/>
      <c r="BQ178" s="58"/>
      <c r="BR178" s="58"/>
      <c r="BS178" s="33"/>
      <c r="BT178" s="125"/>
      <c r="BU178" s="70"/>
      <c r="BV178" s="70"/>
      <c r="BW178" s="70"/>
      <c r="BX178" s="70"/>
      <c r="BY178" s="70"/>
      <c r="BZ178" s="70"/>
      <c r="CA178" s="70"/>
      <c r="CB178" s="70"/>
      <c r="CC178" s="70"/>
      <c r="CD178" s="70"/>
      <c r="CE178" s="70"/>
      <c r="CF178" s="70"/>
      <c r="CG178" s="70"/>
      <c r="CH178" s="70"/>
      <c r="CI178" s="70"/>
      <c r="CJ178" s="70"/>
      <c r="CK178" s="70"/>
      <c r="CL178" s="70"/>
      <c r="CM178" s="70"/>
      <c r="CN178" s="70"/>
      <c r="CO178" s="70"/>
      <c r="CP178" s="70"/>
      <c r="CQ178" s="70"/>
      <c r="CR178" s="70"/>
      <c r="CS178" s="70"/>
      <c r="CT178" s="70"/>
      <c r="CU178" s="70"/>
      <c r="CV178" s="70"/>
      <c r="CW178" s="70"/>
      <c r="CX178" s="70"/>
      <c r="CY178" s="70"/>
      <c r="CZ178" s="70"/>
      <c r="DA178" s="70"/>
      <c r="DB178" s="70"/>
      <c r="DC178" s="70"/>
      <c r="DD178" s="70"/>
    </row>
    <row r="179" spans="1:108" ht="20.100000000000001" hidden="1" customHeight="1" outlineLevel="1">
      <c r="A179" s="102" t="s">
        <v>414</v>
      </c>
      <c r="B179" s="40" t="s">
        <v>2981</v>
      </c>
      <c r="C179" s="94"/>
      <c r="D179" s="41">
        <f t="shared" si="282"/>
        <v>36</v>
      </c>
      <c r="E179" s="41">
        <f t="shared" si="283"/>
        <v>0</v>
      </c>
      <c r="F179" s="41">
        <f t="shared" si="284"/>
        <v>36</v>
      </c>
      <c r="G179" s="41">
        <f t="shared" si="285"/>
        <v>0</v>
      </c>
      <c r="H179" s="41">
        <f t="shared" si="286"/>
        <v>36</v>
      </c>
      <c r="I179" s="41">
        <f t="shared" si="287"/>
        <v>0</v>
      </c>
      <c r="J179" s="41">
        <f t="shared" si="288"/>
        <v>0</v>
      </c>
      <c r="K179" s="41">
        <f t="shared" si="289"/>
        <v>0</v>
      </c>
      <c r="L179" s="36">
        <f t="shared" si="261"/>
        <v>0</v>
      </c>
      <c r="M179" s="36">
        <f t="shared" si="262"/>
        <v>0</v>
      </c>
      <c r="N179" s="36">
        <f t="shared" si="263"/>
        <v>0</v>
      </c>
      <c r="O179" s="107">
        <f t="shared" si="298"/>
        <v>0</v>
      </c>
      <c r="P179" s="58"/>
      <c r="Q179" s="96"/>
      <c r="R179" s="58"/>
      <c r="S179" s="58"/>
      <c r="T179" s="58"/>
      <c r="U179" s="58"/>
      <c r="V179" s="58"/>
      <c r="W179" s="107">
        <f t="shared" si="299"/>
        <v>0</v>
      </c>
      <c r="X179" s="58"/>
      <c r="Y179" s="96"/>
      <c r="Z179" s="58"/>
      <c r="AA179" s="58"/>
      <c r="AB179" s="58"/>
      <c r="AC179" s="58"/>
      <c r="AD179" s="58"/>
      <c r="AE179" s="107">
        <f t="shared" si="268"/>
        <v>0</v>
      </c>
      <c r="AF179" s="58"/>
      <c r="AG179" s="96"/>
      <c r="AH179" s="58"/>
      <c r="AI179" s="58"/>
      <c r="AJ179" s="58"/>
      <c r="AK179" s="58"/>
      <c r="AL179" s="58"/>
      <c r="AM179" s="107">
        <f t="shared" si="270"/>
        <v>19</v>
      </c>
      <c r="AN179" s="58"/>
      <c r="AO179" s="96">
        <f t="shared" si="278"/>
        <v>19</v>
      </c>
      <c r="AP179" s="58"/>
      <c r="AQ179" s="58">
        <v>19</v>
      </c>
      <c r="AR179" s="58"/>
      <c r="AS179" s="58"/>
      <c r="AT179" s="58"/>
      <c r="AU179" s="107">
        <f t="shared" si="272"/>
        <v>17</v>
      </c>
      <c r="AV179" s="58"/>
      <c r="AW179" s="96">
        <f t="shared" si="279"/>
        <v>17</v>
      </c>
      <c r="AX179" s="58"/>
      <c r="AY179" s="58">
        <v>17</v>
      </c>
      <c r="AZ179" s="58"/>
      <c r="BA179" s="58"/>
      <c r="BB179" s="58"/>
      <c r="BC179" s="41">
        <f t="shared" si="290"/>
        <v>36</v>
      </c>
      <c r="BD179" s="41">
        <f t="shared" si="291"/>
        <v>0</v>
      </c>
      <c r="BE179" s="41">
        <f t="shared" si="292"/>
        <v>36</v>
      </c>
      <c r="BF179" s="41">
        <f t="shared" si="293"/>
        <v>0</v>
      </c>
      <c r="BG179" s="41">
        <f t="shared" si="294"/>
        <v>36</v>
      </c>
      <c r="BH179" s="41">
        <f t="shared" si="295"/>
        <v>0</v>
      </c>
      <c r="BI179" s="41">
        <f t="shared" si="296"/>
        <v>0</v>
      </c>
      <c r="BJ179" s="41">
        <f t="shared" si="297"/>
        <v>0</v>
      </c>
      <c r="BK179" s="107">
        <f t="shared" si="275"/>
        <v>0</v>
      </c>
      <c r="BL179" s="58"/>
      <c r="BM179" s="96">
        <f t="shared" si="281"/>
        <v>0</v>
      </c>
      <c r="BN179" s="121"/>
      <c r="BO179" s="122"/>
      <c r="BP179" s="58"/>
      <c r="BQ179" s="58"/>
      <c r="BR179" s="58"/>
      <c r="BS179" s="33"/>
      <c r="BT179" s="125"/>
      <c r="BU179" s="70"/>
      <c r="BV179" s="70"/>
      <c r="BW179" s="70"/>
      <c r="BX179" s="70"/>
      <c r="BY179" s="70"/>
      <c r="BZ179" s="70"/>
      <c r="CA179" s="70"/>
      <c r="CB179" s="70"/>
      <c r="CC179" s="70"/>
      <c r="CD179" s="70"/>
      <c r="CE179" s="70"/>
      <c r="CF179" s="70"/>
      <c r="CG179" s="70"/>
      <c r="CH179" s="70"/>
      <c r="CI179" s="70"/>
      <c r="CJ179" s="70"/>
      <c r="CK179" s="70"/>
      <c r="CL179" s="70"/>
      <c r="CM179" s="70"/>
      <c r="CN179" s="70"/>
      <c r="CO179" s="70"/>
      <c r="CP179" s="70"/>
      <c r="CQ179" s="70"/>
      <c r="CR179" s="70"/>
      <c r="CS179" s="70"/>
      <c r="CT179" s="70"/>
      <c r="CU179" s="70"/>
      <c r="CV179" s="70"/>
      <c r="CW179" s="70"/>
      <c r="CX179" s="70"/>
      <c r="CY179" s="70"/>
      <c r="CZ179" s="70"/>
      <c r="DA179" s="70"/>
      <c r="DB179" s="70"/>
      <c r="DC179" s="70"/>
      <c r="DD179" s="70"/>
    </row>
    <row r="180" spans="1:108" ht="20.100000000000001" hidden="1" customHeight="1" outlineLevel="1">
      <c r="A180" s="105" t="s">
        <v>414</v>
      </c>
      <c r="B180" s="40" t="s">
        <v>2982</v>
      </c>
      <c r="C180" s="94"/>
      <c r="D180" s="41">
        <f t="shared" si="282"/>
        <v>39</v>
      </c>
      <c r="E180" s="41">
        <f t="shared" si="283"/>
        <v>0</v>
      </c>
      <c r="F180" s="41">
        <f t="shared" si="284"/>
        <v>39</v>
      </c>
      <c r="G180" s="41">
        <f t="shared" si="285"/>
        <v>0</v>
      </c>
      <c r="H180" s="41">
        <f t="shared" si="286"/>
        <v>39</v>
      </c>
      <c r="I180" s="41">
        <f t="shared" si="287"/>
        <v>0</v>
      </c>
      <c r="J180" s="41">
        <f t="shared" si="288"/>
        <v>0</v>
      </c>
      <c r="K180" s="41">
        <f t="shared" si="289"/>
        <v>0</v>
      </c>
      <c r="L180" s="36">
        <f t="shared" si="261"/>
        <v>0</v>
      </c>
      <c r="M180" s="36">
        <f t="shared" si="262"/>
        <v>0</v>
      </c>
      <c r="N180" s="36">
        <f t="shared" si="263"/>
        <v>0</v>
      </c>
      <c r="O180" s="107">
        <f t="shared" si="298"/>
        <v>0</v>
      </c>
      <c r="P180" s="96"/>
      <c r="Q180" s="96"/>
      <c r="R180" s="98"/>
      <c r="S180" s="98"/>
      <c r="T180" s="96"/>
      <c r="U180" s="96"/>
      <c r="V180" s="96"/>
      <c r="W180" s="107">
        <f t="shared" si="299"/>
        <v>0</v>
      </c>
      <c r="X180" s="96"/>
      <c r="Y180" s="96"/>
      <c r="Z180" s="98"/>
      <c r="AA180" s="98"/>
      <c r="AB180" s="96"/>
      <c r="AC180" s="96"/>
      <c r="AD180" s="96"/>
      <c r="AE180" s="107">
        <f t="shared" si="268"/>
        <v>0</v>
      </c>
      <c r="AF180" s="96"/>
      <c r="AG180" s="96"/>
      <c r="AH180" s="98"/>
      <c r="AI180" s="98"/>
      <c r="AJ180" s="96"/>
      <c r="AK180" s="96"/>
      <c r="AL180" s="96"/>
      <c r="AM180" s="107">
        <f t="shared" si="270"/>
        <v>21</v>
      </c>
      <c r="AN180" s="96"/>
      <c r="AO180" s="96">
        <f t="shared" si="278"/>
        <v>21</v>
      </c>
      <c r="AP180" s="98"/>
      <c r="AQ180" s="98">
        <v>21</v>
      </c>
      <c r="AR180" s="96"/>
      <c r="AS180" s="96"/>
      <c r="AT180" s="96"/>
      <c r="AU180" s="107">
        <f t="shared" si="272"/>
        <v>18</v>
      </c>
      <c r="AV180" s="96"/>
      <c r="AW180" s="96">
        <f t="shared" si="279"/>
        <v>18</v>
      </c>
      <c r="AX180" s="98"/>
      <c r="AY180" s="98">
        <v>18</v>
      </c>
      <c r="AZ180" s="96"/>
      <c r="BA180" s="96"/>
      <c r="BB180" s="96"/>
      <c r="BC180" s="41">
        <f t="shared" si="290"/>
        <v>39</v>
      </c>
      <c r="BD180" s="41">
        <f t="shared" si="291"/>
        <v>0</v>
      </c>
      <c r="BE180" s="41">
        <f t="shared" si="292"/>
        <v>39</v>
      </c>
      <c r="BF180" s="41">
        <f t="shared" si="293"/>
        <v>0</v>
      </c>
      <c r="BG180" s="41">
        <f t="shared" si="294"/>
        <v>39</v>
      </c>
      <c r="BH180" s="41">
        <f t="shared" si="295"/>
        <v>0</v>
      </c>
      <c r="BI180" s="41">
        <f t="shared" si="296"/>
        <v>0</v>
      </c>
      <c r="BJ180" s="41">
        <f t="shared" si="297"/>
        <v>0</v>
      </c>
      <c r="BK180" s="107">
        <f t="shared" si="275"/>
        <v>0</v>
      </c>
      <c r="BL180" s="96"/>
      <c r="BM180" s="96">
        <f t="shared" si="281"/>
        <v>0</v>
      </c>
      <c r="BN180" s="116"/>
      <c r="BO180" s="118"/>
      <c r="BP180" s="96"/>
      <c r="BQ180" s="96"/>
      <c r="BR180" s="96"/>
      <c r="BS180" s="48"/>
      <c r="BT180" s="115"/>
      <c r="BU180" s="70"/>
      <c r="BV180" s="70"/>
      <c r="BW180" s="70"/>
      <c r="BX180" s="70"/>
      <c r="BY180" s="70"/>
      <c r="BZ180" s="70"/>
      <c r="CA180" s="70"/>
      <c r="CB180" s="70"/>
      <c r="CC180" s="70"/>
      <c r="CD180" s="70"/>
      <c r="CE180" s="70"/>
      <c r="CF180" s="70"/>
      <c r="CG180" s="70"/>
      <c r="CH180" s="70"/>
      <c r="CI180" s="70"/>
      <c r="CJ180" s="70"/>
      <c r="CK180" s="70"/>
      <c r="CL180" s="70"/>
      <c r="CM180" s="70"/>
      <c r="CN180" s="70"/>
      <c r="CO180" s="70"/>
      <c r="CP180" s="70"/>
      <c r="CQ180" s="70"/>
      <c r="CR180" s="70"/>
      <c r="CS180" s="70"/>
      <c r="CT180" s="70"/>
      <c r="CU180" s="70"/>
      <c r="CV180" s="70"/>
      <c r="CW180" s="70"/>
      <c r="CX180" s="70"/>
      <c r="CY180" s="70"/>
      <c r="CZ180" s="70"/>
      <c r="DA180" s="70"/>
      <c r="DB180" s="70"/>
      <c r="DC180" s="70"/>
      <c r="DD180" s="70"/>
    </row>
    <row r="181" spans="1:108" ht="20.100000000000001" hidden="1" customHeight="1" outlineLevel="1">
      <c r="A181" s="105" t="s">
        <v>414</v>
      </c>
      <c r="B181" s="40" t="s">
        <v>2983</v>
      </c>
      <c r="C181" s="94"/>
      <c r="D181" s="41">
        <f t="shared" si="282"/>
        <v>39</v>
      </c>
      <c r="E181" s="41">
        <f t="shared" si="283"/>
        <v>0</v>
      </c>
      <c r="F181" s="41">
        <f t="shared" si="284"/>
        <v>39</v>
      </c>
      <c r="G181" s="41">
        <f t="shared" si="285"/>
        <v>0</v>
      </c>
      <c r="H181" s="41">
        <f t="shared" si="286"/>
        <v>39</v>
      </c>
      <c r="I181" s="41">
        <f t="shared" si="287"/>
        <v>0</v>
      </c>
      <c r="J181" s="41">
        <f t="shared" si="288"/>
        <v>0</v>
      </c>
      <c r="K181" s="41">
        <f t="shared" si="289"/>
        <v>0</v>
      </c>
      <c r="L181" s="36">
        <f t="shared" si="261"/>
        <v>0</v>
      </c>
      <c r="M181" s="36">
        <f t="shared" si="262"/>
        <v>0</v>
      </c>
      <c r="N181" s="36">
        <f t="shared" si="263"/>
        <v>0</v>
      </c>
      <c r="O181" s="107">
        <f t="shared" si="298"/>
        <v>0</v>
      </c>
      <c r="P181" s="96"/>
      <c r="Q181" s="96"/>
      <c r="R181" s="98"/>
      <c r="S181" s="98"/>
      <c r="T181" s="96"/>
      <c r="U181" s="96"/>
      <c r="V181" s="96"/>
      <c r="W181" s="107">
        <f t="shared" si="299"/>
        <v>0</v>
      </c>
      <c r="X181" s="96"/>
      <c r="Y181" s="96"/>
      <c r="Z181" s="98"/>
      <c r="AA181" s="98"/>
      <c r="AB181" s="96"/>
      <c r="AC181" s="96"/>
      <c r="AD181" s="96"/>
      <c r="AE181" s="107">
        <f t="shared" si="268"/>
        <v>0</v>
      </c>
      <c r="AF181" s="96"/>
      <c r="AG181" s="96"/>
      <c r="AH181" s="98"/>
      <c r="AI181" s="98"/>
      <c r="AJ181" s="96"/>
      <c r="AK181" s="96"/>
      <c r="AL181" s="96"/>
      <c r="AM181" s="107">
        <f t="shared" si="270"/>
        <v>21</v>
      </c>
      <c r="AN181" s="96"/>
      <c r="AO181" s="96">
        <f t="shared" si="278"/>
        <v>21</v>
      </c>
      <c r="AP181" s="98"/>
      <c r="AQ181" s="98">
        <v>21</v>
      </c>
      <c r="AR181" s="96"/>
      <c r="AS181" s="96"/>
      <c r="AT181" s="96"/>
      <c r="AU181" s="107">
        <f t="shared" si="272"/>
        <v>18</v>
      </c>
      <c r="AV181" s="96"/>
      <c r="AW181" s="96">
        <f t="shared" si="279"/>
        <v>18</v>
      </c>
      <c r="AX181" s="98"/>
      <c r="AY181" s="98">
        <v>18</v>
      </c>
      <c r="AZ181" s="96"/>
      <c r="BA181" s="96"/>
      <c r="BB181" s="96"/>
      <c r="BC181" s="41">
        <f t="shared" si="290"/>
        <v>39</v>
      </c>
      <c r="BD181" s="41">
        <f t="shared" si="291"/>
        <v>0</v>
      </c>
      <c r="BE181" s="41">
        <f t="shared" si="292"/>
        <v>39</v>
      </c>
      <c r="BF181" s="41">
        <f t="shared" si="293"/>
        <v>0</v>
      </c>
      <c r="BG181" s="41">
        <f t="shared" si="294"/>
        <v>39</v>
      </c>
      <c r="BH181" s="41">
        <f t="shared" si="295"/>
        <v>0</v>
      </c>
      <c r="BI181" s="41">
        <f t="shared" si="296"/>
        <v>0</v>
      </c>
      <c r="BJ181" s="41">
        <f t="shared" si="297"/>
        <v>0</v>
      </c>
      <c r="BK181" s="107">
        <f t="shared" si="275"/>
        <v>0</v>
      </c>
      <c r="BL181" s="96"/>
      <c r="BM181" s="96">
        <f t="shared" si="281"/>
        <v>0</v>
      </c>
      <c r="BN181" s="116"/>
      <c r="BO181" s="118"/>
      <c r="BP181" s="96"/>
      <c r="BQ181" s="96"/>
      <c r="BR181" s="96"/>
      <c r="BS181" s="48"/>
      <c r="BT181" s="115"/>
      <c r="BU181" s="70"/>
      <c r="BV181" s="70"/>
      <c r="BW181" s="70"/>
      <c r="BX181" s="70"/>
      <c r="BY181" s="70"/>
      <c r="BZ181" s="70"/>
      <c r="CA181" s="70"/>
      <c r="CB181" s="70"/>
      <c r="CC181" s="70"/>
      <c r="CD181" s="70"/>
      <c r="CE181" s="70"/>
      <c r="CF181" s="70"/>
      <c r="CG181" s="70"/>
      <c r="CH181" s="70"/>
      <c r="CI181" s="70"/>
      <c r="CJ181" s="70"/>
      <c r="CK181" s="70"/>
      <c r="CL181" s="70"/>
      <c r="CM181" s="70"/>
      <c r="CN181" s="70"/>
      <c r="CO181" s="70"/>
      <c r="CP181" s="70"/>
      <c r="CQ181" s="70"/>
      <c r="CR181" s="70"/>
      <c r="CS181" s="70"/>
      <c r="CT181" s="70"/>
      <c r="CU181" s="70"/>
      <c r="CV181" s="70"/>
      <c r="CW181" s="70"/>
      <c r="CX181" s="70"/>
      <c r="CY181" s="70"/>
      <c r="CZ181" s="70"/>
      <c r="DA181" s="70"/>
      <c r="DB181" s="70"/>
      <c r="DC181" s="70"/>
      <c r="DD181" s="70"/>
    </row>
    <row r="182" spans="1:108" ht="20.100000000000001" hidden="1" customHeight="1" outlineLevel="1">
      <c r="A182" s="105" t="s">
        <v>414</v>
      </c>
      <c r="B182" s="40" t="s">
        <v>666</v>
      </c>
      <c r="C182" s="94"/>
      <c r="D182" s="41">
        <f t="shared" si="282"/>
        <v>354</v>
      </c>
      <c r="E182" s="41">
        <f t="shared" si="283"/>
        <v>0</v>
      </c>
      <c r="F182" s="41">
        <f t="shared" si="284"/>
        <v>354</v>
      </c>
      <c r="G182" s="41">
        <f t="shared" si="285"/>
        <v>0</v>
      </c>
      <c r="H182" s="41">
        <f t="shared" si="286"/>
        <v>354</v>
      </c>
      <c r="I182" s="41">
        <f t="shared" si="287"/>
        <v>0</v>
      </c>
      <c r="J182" s="41">
        <f t="shared" si="288"/>
        <v>0</v>
      </c>
      <c r="K182" s="41">
        <f t="shared" si="289"/>
        <v>0</v>
      </c>
      <c r="L182" s="36">
        <f t="shared" si="261"/>
        <v>0</v>
      </c>
      <c r="M182" s="36">
        <f t="shared" si="262"/>
        <v>0</v>
      </c>
      <c r="N182" s="36">
        <f t="shared" si="263"/>
        <v>0</v>
      </c>
      <c r="O182" s="107">
        <f t="shared" si="298"/>
        <v>0</v>
      </c>
      <c r="P182" s="96"/>
      <c r="Q182" s="96"/>
      <c r="R182" s="98"/>
      <c r="S182" s="98"/>
      <c r="T182" s="96"/>
      <c r="U182" s="96"/>
      <c r="V182" s="96"/>
      <c r="W182" s="107">
        <f t="shared" si="299"/>
        <v>0</v>
      </c>
      <c r="X182" s="96"/>
      <c r="Y182" s="96"/>
      <c r="Z182" s="98"/>
      <c r="AA182" s="98"/>
      <c r="AB182" s="96"/>
      <c r="AC182" s="96"/>
      <c r="AD182" s="96"/>
      <c r="AE182" s="107">
        <f t="shared" si="268"/>
        <v>0</v>
      </c>
      <c r="AF182" s="96"/>
      <c r="AG182" s="96"/>
      <c r="AH182" s="98"/>
      <c r="AI182" s="98"/>
      <c r="AJ182" s="96"/>
      <c r="AK182" s="96"/>
      <c r="AL182" s="96"/>
      <c r="AM182" s="107">
        <f t="shared" si="270"/>
        <v>25</v>
      </c>
      <c r="AN182" s="96"/>
      <c r="AO182" s="96">
        <f t="shared" si="278"/>
        <v>25</v>
      </c>
      <c r="AP182" s="98"/>
      <c r="AQ182" s="98">
        <v>25</v>
      </c>
      <c r="AR182" s="96"/>
      <c r="AS182" s="96"/>
      <c r="AT182" s="96"/>
      <c r="AU182" s="107">
        <f t="shared" si="272"/>
        <v>329</v>
      </c>
      <c r="AV182" s="96"/>
      <c r="AW182" s="96">
        <f t="shared" si="279"/>
        <v>329</v>
      </c>
      <c r="AX182" s="98"/>
      <c r="AY182" s="98">
        <f>23+306</f>
        <v>329</v>
      </c>
      <c r="AZ182" s="96"/>
      <c r="BA182" s="96"/>
      <c r="BB182" s="96"/>
      <c r="BC182" s="41">
        <f t="shared" si="290"/>
        <v>354</v>
      </c>
      <c r="BD182" s="41">
        <f t="shared" si="291"/>
        <v>0</v>
      </c>
      <c r="BE182" s="41">
        <f t="shared" si="292"/>
        <v>354</v>
      </c>
      <c r="BF182" s="41">
        <f t="shared" si="293"/>
        <v>0</v>
      </c>
      <c r="BG182" s="41">
        <f t="shared" si="294"/>
        <v>354</v>
      </c>
      <c r="BH182" s="41">
        <f t="shared" si="295"/>
        <v>0</v>
      </c>
      <c r="BI182" s="41">
        <f t="shared" si="296"/>
        <v>0</v>
      </c>
      <c r="BJ182" s="41">
        <f t="shared" si="297"/>
        <v>0</v>
      </c>
      <c r="BK182" s="107">
        <f t="shared" si="275"/>
        <v>0</v>
      </c>
      <c r="BL182" s="96"/>
      <c r="BM182" s="96">
        <f t="shared" si="281"/>
        <v>0</v>
      </c>
      <c r="BN182" s="116"/>
      <c r="BO182" s="118"/>
      <c r="BP182" s="96"/>
      <c r="BQ182" s="96"/>
      <c r="BR182" s="96"/>
      <c r="BS182" s="48"/>
      <c r="BT182" s="115"/>
      <c r="BU182" s="70"/>
      <c r="BV182" s="70"/>
      <c r="BW182" s="70"/>
      <c r="BX182" s="70"/>
      <c r="BY182" s="70"/>
      <c r="BZ182" s="70"/>
      <c r="CA182" s="70"/>
      <c r="CB182" s="70"/>
      <c r="CC182" s="70"/>
      <c r="CD182" s="70"/>
      <c r="CE182" s="70"/>
      <c r="CF182" s="70"/>
      <c r="CG182" s="70"/>
      <c r="CH182" s="70"/>
      <c r="CI182" s="70"/>
      <c r="CJ182" s="70"/>
      <c r="CK182" s="70"/>
      <c r="CL182" s="70"/>
      <c r="CM182" s="70"/>
      <c r="CN182" s="70"/>
      <c r="CO182" s="70"/>
      <c r="CP182" s="70"/>
      <c r="CQ182" s="70"/>
      <c r="CR182" s="70"/>
      <c r="CS182" s="70"/>
      <c r="CT182" s="70"/>
      <c r="CU182" s="70"/>
      <c r="CV182" s="70"/>
      <c r="CW182" s="70"/>
      <c r="CX182" s="70"/>
      <c r="CY182" s="70"/>
      <c r="CZ182" s="70"/>
      <c r="DA182" s="70"/>
      <c r="DB182" s="70"/>
      <c r="DC182" s="70"/>
      <c r="DD182" s="70"/>
    </row>
    <row r="183" spans="1:108" ht="20.100000000000001" hidden="1" customHeight="1" outlineLevel="1">
      <c r="A183" s="105" t="s">
        <v>414</v>
      </c>
      <c r="B183" s="40" t="s">
        <v>1628</v>
      </c>
      <c r="C183" s="94"/>
      <c r="D183" s="41">
        <f t="shared" si="282"/>
        <v>48</v>
      </c>
      <c r="E183" s="41">
        <f t="shared" si="283"/>
        <v>0</v>
      </c>
      <c r="F183" s="41">
        <f t="shared" si="284"/>
        <v>48</v>
      </c>
      <c r="G183" s="41">
        <f t="shared" si="285"/>
        <v>0</v>
      </c>
      <c r="H183" s="41">
        <f t="shared" si="286"/>
        <v>48</v>
      </c>
      <c r="I183" s="41">
        <f t="shared" si="287"/>
        <v>0</v>
      </c>
      <c r="J183" s="41">
        <f t="shared" si="288"/>
        <v>0</v>
      </c>
      <c r="K183" s="41">
        <f t="shared" si="289"/>
        <v>0</v>
      </c>
      <c r="L183" s="36">
        <f t="shared" si="261"/>
        <v>0</v>
      </c>
      <c r="M183" s="36">
        <f t="shared" si="262"/>
        <v>0</v>
      </c>
      <c r="N183" s="36">
        <f t="shared" si="263"/>
        <v>0</v>
      </c>
      <c r="O183" s="107">
        <f t="shared" si="298"/>
        <v>0</v>
      </c>
      <c r="P183" s="96"/>
      <c r="Q183" s="96"/>
      <c r="R183" s="98"/>
      <c r="S183" s="98"/>
      <c r="T183" s="96"/>
      <c r="U183" s="96"/>
      <c r="V183" s="96"/>
      <c r="W183" s="107">
        <f t="shared" si="299"/>
        <v>0</v>
      </c>
      <c r="X183" s="96"/>
      <c r="Y183" s="96"/>
      <c r="Z183" s="98"/>
      <c r="AA183" s="98"/>
      <c r="AB183" s="96"/>
      <c r="AC183" s="96"/>
      <c r="AD183" s="96"/>
      <c r="AE183" s="107">
        <f t="shared" si="268"/>
        <v>0</v>
      </c>
      <c r="AF183" s="96"/>
      <c r="AG183" s="96"/>
      <c r="AH183" s="98"/>
      <c r="AI183" s="98"/>
      <c r="AJ183" s="96"/>
      <c r="AK183" s="96"/>
      <c r="AL183" s="96"/>
      <c r="AM183" s="107">
        <f t="shared" si="270"/>
        <v>25</v>
      </c>
      <c r="AN183" s="96"/>
      <c r="AO183" s="96">
        <f t="shared" si="278"/>
        <v>25</v>
      </c>
      <c r="AP183" s="98"/>
      <c r="AQ183" s="98">
        <v>25</v>
      </c>
      <c r="AR183" s="96"/>
      <c r="AS183" s="96"/>
      <c r="AT183" s="96"/>
      <c r="AU183" s="107">
        <f t="shared" si="272"/>
        <v>23</v>
      </c>
      <c r="AV183" s="96"/>
      <c r="AW183" s="96">
        <f t="shared" si="279"/>
        <v>23</v>
      </c>
      <c r="AX183" s="98"/>
      <c r="AY183" s="98">
        <v>23</v>
      </c>
      <c r="AZ183" s="96"/>
      <c r="BA183" s="96"/>
      <c r="BB183" s="96"/>
      <c r="BC183" s="41">
        <f t="shared" si="290"/>
        <v>48</v>
      </c>
      <c r="BD183" s="41">
        <f t="shared" si="291"/>
        <v>0</v>
      </c>
      <c r="BE183" s="41">
        <f t="shared" si="292"/>
        <v>48</v>
      </c>
      <c r="BF183" s="41">
        <f t="shared" si="293"/>
        <v>0</v>
      </c>
      <c r="BG183" s="41">
        <f t="shared" si="294"/>
        <v>48</v>
      </c>
      <c r="BH183" s="41">
        <f t="shared" si="295"/>
        <v>0</v>
      </c>
      <c r="BI183" s="41">
        <f t="shared" si="296"/>
        <v>0</v>
      </c>
      <c r="BJ183" s="41">
        <f t="shared" si="297"/>
        <v>0</v>
      </c>
      <c r="BK183" s="107">
        <f t="shared" si="275"/>
        <v>0</v>
      </c>
      <c r="BL183" s="96"/>
      <c r="BM183" s="96">
        <f t="shared" si="281"/>
        <v>0</v>
      </c>
      <c r="BN183" s="116"/>
      <c r="BO183" s="118"/>
      <c r="BP183" s="96"/>
      <c r="BQ183" s="96"/>
      <c r="BR183" s="96"/>
      <c r="BS183" s="48"/>
      <c r="BT183" s="115"/>
      <c r="BU183" s="70"/>
      <c r="BV183" s="70"/>
      <c r="BW183" s="70"/>
      <c r="BX183" s="70"/>
      <c r="BY183" s="70"/>
      <c r="BZ183" s="70"/>
      <c r="CA183" s="70"/>
      <c r="CB183" s="70"/>
      <c r="CC183" s="70"/>
      <c r="CD183" s="70"/>
      <c r="CE183" s="70"/>
      <c r="CF183" s="70"/>
      <c r="CG183" s="70"/>
      <c r="CH183" s="70"/>
      <c r="CI183" s="70"/>
      <c r="CJ183" s="70"/>
      <c r="CK183" s="70"/>
      <c r="CL183" s="70"/>
      <c r="CM183" s="70"/>
      <c r="CN183" s="70"/>
      <c r="CO183" s="70"/>
      <c r="CP183" s="70"/>
      <c r="CQ183" s="70"/>
      <c r="CR183" s="70"/>
      <c r="CS183" s="70"/>
      <c r="CT183" s="70"/>
      <c r="CU183" s="70"/>
      <c r="CV183" s="70"/>
      <c r="CW183" s="70"/>
      <c r="CX183" s="70"/>
      <c r="CY183" s="70"/>
      <c r="CZ183" s="70"/>
      <c r="DA183" s="70"/>
      <c r="DB183" s="70"/>
      <c r="DC183" s="70"/>
      <c r="DD183" s="70"/>
    </row>
    <row r="184" spans="1:108" ht="20.100000000000001" customHeight="1" collapsed="1">
      <c r="A184" s="105" t="s">
        <v>222</v>
      </c>
      <c r="B184" s="40" t="s">
        <v>89</v>
      </c>
      <c r="C184" s="39">
        <v>3</v>
      </c>
      <c r="D184" s="41">
        <f t="shared" si="282"/>
        <v>631</v>
      </c>
      <c r="E184" s="41">
        <f t="shared" si="283"/>
        <v>0</v>
      </c>
      <c r="F184" s="41">
        <f t="shared" si="284"/>
        <v>631</v>
      </c>
      <c r="G184" s="41">
        <f t="shared" si="285"/>
        <v>0</v>
      </c>
      <c r="H184" s="41">
        <f t="shared" si="286"/>
        <v>381</v>
      </c>
      <c r="I184" s="41">
        <f t="shared" si="287"/>
        <v>0</v>
      </c>
      <c r="J184" s="41">
        <f t="shared" si="288"/>
        <v>0</v>
      </c>
      <c r="K184" s="41">
        <f t="shared" si="289"/>
        <v>250</v>
      </c>
      <c r="L184" s="36">
        <f t="shared" si="261"/>
        <v>250</v>
      </c>
      <c r="M184" s="36">
        <f t="shared" si="262"/>
        <v>0</v>
      </c>
      <c r="N184" s="36">
        <f t="shared" si="263"/>
        <v>250</v>
      </c>
      <c r="O184" s="107">
        <f t="shared" si="298"/>
        <v>250</v>
      </c>
      <c r="P184" s="96"/>
      <c r="Q184" s="96">
        <f>SUM(R184:V184)</f>
        <v>250</v>
      </c>
      <c r="R184" s="98"/>
      <c r="S184" s="98">
        <f>SUM(S185:S187)</f>
        <v>0</v>
      </c>
      <c r="T184" s="96"/>
      <c r="U184" s="96"/>
      <c r="V184" s="96">
        <v>250</v>
      </c>
      <c r="W184" s="107">
        <f t="shared" si="299"/>
        <v>250</v>
      </c>
      <c r="X184" s="96"/>
      <c r="Y184" s="96">
        <f>SUM(Z184:AD184)</f>
        <v>250</v>
      </c>
      <c r="Z184" s="98"/>
      <c r="AA184" s="98">
        <f>SUM(AA185:AA187)</f>
        <v>0</v>
      </c>
      <c r="AB184" s="96"/>
      <c r="AC184" s="96"/>
      <c r="AD184" s="96">
        <v>250</v>
      </c>
      <c r="AE184" s="107"/>
      <c r="AF184" s="96"/>
      <c r="AG184" s="96"/>
      <c r="AH184" s="98"/>
      <c r="AI184" s="98"/>
      <c r="AJ184" s="96"/>
      <c r="AK184" s="96"/>
      <c r="AL184" s="96"/>
      <c r="AM184" s="107">
        <f t="shared" si="270"/>
        <v>74</v>
      </c>
      <c r="AN184" s="96"/>
      <c r="AO184" s="96">
        <f t="shared" si="278"/>
        <v>74</v>
      </c>
      <c r="AP184" s="98"/>
      <c r="AQ184" s="98">
        <f>SUM(AQ185:AQ187)</f>
        <v>74</v>
      </c>
      <c r="AR184" s="96"/>
      <c r="AS184" s="96"/>
      <c r="AT184" s="96"/>
      <c r="AU184" s="107">
        <f t="shared" si="272"/>
        <v>68</v>
      </c>
      <c r="AV184" s="96"/>
      <c r="AW184" s="96">
        <f t="shared" si="279"/>
        <v>68</v>
      </c>
      <c r="AX184" s="98"/>
      <c r="AY184" s="98">
        <f>SUM(AY185:AY187)</f>
        <v>68</v>
      </c>
      <c r="AZ184" s="96"/>
      <c r="BA184" s="96"/>
      <c r="BB184" s="96"/>
      <c r="BC184" s="41">
        <f t="shared" si="290"/>
        <v>392</v>
      </c>
      <c r="BD184" s="41">
        <f t="shared" si="291"/>
        <v>0</v>
      </c>
      <c r="BE184" s="41">
        <f t="shared" si="292"/>
        <v>392</v>
      </c>
      <c r="BF184" s="41">
        <f t="shared" si="293"/>
        <v>0</v>
      </c>
      <c r="BG184" s="41">
        <f t="shared" si="294"/>
        <v>142</v>
      </c>
      <c r="BH184" s="41">
        <f t="shared" si="295"/>
        <v>0</v>
      </c>
      <c r="BI184" s="41">
        <f t="shared" si="296"/>
        <v>0</v>
      </c>
      <c r="BJ184" s="41">
        <f t="shared" si="297"/>
        <v>250</v>
      </c>
      <c r="BK184" s="107">
        <f t="shared" si="275"/>
        <v>239</v>
      </c>
      <c r="BL184" s="96"/>
      <c r="BM184" s="96">
        <f t="shared" si="281"/>
        <v>239</v>
      </c>
      <c r="BN184" s="116"/>
      <c r="BO184" s="118">
        <v>239</v>
      </c>
      <c r="BP184" s="96"/>
      <c r="BQ184" s="96"/>
      <c r="BR184" s="96"/>
      <c r="BS184" s="48"/>
      <c r="BT184" s="115"/>
      <c r="BU184" s="70"/>
      <c r="BV184" s="70"/>
      <c r="BW184" s="70"/>
      <c r="BX184" s="70"/>
      <c r="BY184" s="70"/>
      <c r="BZ184" s="70"/>
      <c r="CA184" s="70"/>
      <c r="CB184" s="70"/>
      <c r="CC184" s="70"/>
      <c r="CD184" s="70"/>
      <c r="CE184" s="70"/>
      <c r="CF184" s="70"/>
      <c r="CG184" s="70"/>
      <c r="CH184" s="70"/>
      <c r="CI184" s="70"/>
      <c r="CJ184" s="70"/>
      <c r="CK184" s="70"/>
      <c r="CL184" s="70"/>
      <c r="CM184" s="70"/>
      <c r="CN184" s="70"/>
      <c r="CO184" s="70"/>
      <c r="CP184" s="70"/>
      <c r="CQ184" s="70"/>
      <c r="CR184" s="70"/>
      <c r="CS184" s="70"/>
      <c r="CT184" s="70"/>
      <c r="CU184" s="70"/>
      <c r="CV184" s="70"/>
      <c r="CW184" s="70"/>
      <c r="CX184" s="70"/>
      <c r="CY184" s="70"/>
      <c r="CZ184" s="70"/>
      <c r="DA184" s="70"/>
      <c r="DB184" s="70"/>
      <c r="DC184" s="70"/>
      <c r="DD184" s="70"/>
    </row>
    <row r="185" spans="1:108" ht="20.100000000000001" hidden="1" customHeight="1" outlineLevel="1">
      <c r="A185" s="105" t="s">
        <v>414</v>
      </c>
      <c r="B185" s="40" t="s">
        <v>927</v>
      </c>
      <c r="C185" s="37"/>
      <c r="D185" s="41">
        <f t="shared" si="282"/>
        <v>48</v>
      </c>
      <c r="E185" s="41">
        <f t="shared" si="283"/>
        <v>0</v>
      </c>
      <c r="F185" s="41">
        <f t="shared" si="284"/>
        <v>48</v>
      </c>
      <c r="G185" s="41">
        <f t="shared" si="285"/>
        <v>0</v>
      </c>
      <c r="H185" s="41">
        <f t="shared" si="286"/>
        <v>48</v>
      </c>
      <c r="I185" s="41">
        <f t="shared" si="287"/>
        <v>0</v>
      </c>
      <c r="J185" s="41">
        <f t="shared" si="288"/>
        <v>0</v>
      </c>
      <c r="K185" s="41">
        <f t="shared" si="289"/>
        <v>0</v>
      </c>
      <c r="L185" s="36">
        <f t="shared" si="261"/>
        <v>0</v>
      </c>
      <c r="M185" s="36">
        <f t="shared" si="262"/>
        <v>0</v>
      </c>
      <c r="N185" s="36">
        <f t="shared" si="263"/>
        <v>0</v>
      </c>
      <c r="O185" s="107">
        <f t="shared" si="298"/>
        <v>0</v>
      </c>
      <c r="P185" s="96"/>
      <c r="Q185" s="96"/>
      <c r="R185" s="98"/>
      <c r="S185" s="98"/>
      <c r="T185" s="96"/>
      <c r="U185" s="96"/>
      <c r="V185" s="96"/>
      <c r="W185" s="107">
        <f t="shared" si="299"/>
        <v>0</v>
      </c>
      <c r="X185" s="96"/>
      <c r="Y185" s="96"/>
      <c r="Z185" s="98"/>
      <c r="AA185" s="98"/>
      <c r="AB185" s="96"/>
      <c r="AC185" s="96"/>
      <c r="AD185" s="96"/>
      <c r="AE185" s="107"/>
      <c r="AF185" s="96"/>
      <c r="AG185" s="96"/>
      <c r="AH185" s="98"/>
      <c r="AI185" s="98"/>
      <c r="AJ185" s="96"/>
      <c r="AK185" s="96"/>
      <c r="AL185" s="96"/>
      <c r="AM185" s="107">
        <f t="shared" si="270"/>
        <v>25</v>
      </c>
      <c r="AN185" s="96"/>
      <c r="AO185" s="96">
        <f t="shared" si="278"/>
        <v>25</v>
      </c>
      <c r="AP185" s="98"/>
      <c r="AQ185" s="98">
        <v>25</v>
      </c>
      <c r="AR185" s="96"/>
      <c r="AS185" s="96"/>
      <c r="AT185" s="96"/>
      <c r="AU185" s="107">
        <f t="shared" si="272"/>
        <v>23</v>
      </c>
      <c r="AV185" s="96"/>
      <c r="AW185" s="96">
        <f t="shared" si="279"/>
        <v>23</v>
      </c>
      <c r="AX185" s="98"/>
      <c r="AY185" s="98">
        <v>23</v>
      </c>
      <c r="AZ185" s="96"/>
      <c r="BA185" s="96"/>
      <c r="BB185" s="96"/>
      <c r="BC185" s="41">
        <f t="shared" si="290"/>
        <v>48</v>
      </c>
      <c r="BD185" s="41">
        <f t="shared" si="291"/>
        <v>0</v>
      </c>
      <c r="BE185" s="41">
        <f t="shared" si="292"/>
        <v>48</v>
      </c>
      <c r="BF185" s="41">
        <f t="shared" si="293"/>
        <v>0</v>
      </c>
      <c r="BG185" s="41">
        <f t="shared" si="294"/>
        <v>48</v>
      </c>
      <c r="BH185" s="41">
        <f t="shared" si="295"/>
        <v>0</v>
      </c>
      <c r="BI185" s="41">
        <f t="shared" si="296"/>
        <v>0</v>
      </c>
      <c r="BJ185" s="41">
        <f t="shared" si="297"/>
        <v>0</v>
      </c>
      <c r="BK185" s="107">
        <f t="shared" si="275"/>
        <v>0</v>
      </c>
      <c r="BL185" s="96"/>
      <c r="BM185" s="96">
        <f t="shared" si="281"/>
        <v>0</v>
      </c>
      <c r="BN185" s="98"/>
      <c r="BO185" s="98"/>
      <c r="BP185" s="96"/>
      <c r="BQ185" s="96"/>
      <c r="BR185" s="96"/>
      <c r="BS185" s="48"/>
      <c r="BT185" s="115"/>
      <c r="BU185" s="70"/>
      <c r="BV185" s="70"/>
      <c r="BW185" s="70"/>
      <c r="BX185" s="70"/>
      <c r="BY185" s="70"/>
      <c r="BZ185" s="70"/>
      <c r="CA185" s="70"/>
      <c r="CB185" s="70"/>
      <c r="CC185" s="70"/>
      <c r="CD185" s="70"/>
      <c r="CE185" s="70"/>
      <c r="CF185" s="70"/>
      <c r="CG185" s="70"/>
      <c r="CH185" s="70"/>
      <c r="CI185" s="70"/>
      <c r="CJ185" s="70"/>
      <c r="CK185" s="70"/>
      <c r="CL185" s="70"/>
      <c r="CM185" s="70"/>
      <c r="CN185" s="70"/>
      <c r="CO185" s="70"/>
      <c r="CP185" s="70"/>
      <c r="CQ185" s="70"/>
      <c r="CR185" s="70"/>
      <c r="CS185" s="70"/>
      <c r="CT185" s="70"/>
      <c r="CU185" s="70"/>
      <c r="CV185" s="70"/>
      <c r="CW185" s="70"/>
      <c r="CX185" s="70"/>
      <c r="CY185" s="70"/>
      <c r="CZ185" s="70"/>
      <c r="DA185" s="70"/>
      <c r="DB185" s="70"/>
      <c r="DC185" s="70"/>
      <c r="DD185" s="70"/>
    </row>
    <row r="186" spans="1:108" ht="20.100000000000001" hidden="1" customHeight="1" outlineLevel="1">
      <c r="A186" s="105" t="s">
        <v>414</v>
      </c>
      <c r="B186" s="40" t="s">
        <v>1393</v>
      </c>
      <c r="C186" s="100"/>
      <c r="D186" s="41">
        <f t="shared" si="282"/>
        <v>46</v>
      </c>
      <c r="E186" s="41">
        <f t="shared" si="283"/>
        <v>0</v>
      </c>
      <c r="F186" s="41">
        <f t="shared" si="284"/>
        <v>46</v>
      </c>
      <c r="G186" s="41">
        <f t="shared" si="285"/>
        <v>0</v>
      </c>
      <c r="H186" s="41">
        <f t="shared" si="286"/>
        <v>46</v>
      </c>
      <c r="I186" s="41">
        <f t="shared" si="287"/>
        <v>0</v>
      </c>
      <c r="J186" s="41">
        <f t="shared" si="288"/>
        <v>0</v>
      </c>
      <c r="K186" s="41">
        <f t="shared" si="289"/>
        <v>0</v>
      </c>
      <c r="L186" s="36">
        <f t="shared" si="261"/>
        <v>0</v>
      </c>
      <c r="M186" s="36">
        <f t="shared" si="262"/>
        <v>0</v>
      </c>
      <c r="N186" s="36">
        <f t="shared" si="263"/>
        <v>0</v>
      </c>
      <c r="O186" s="107">
        <f t="shared" si="298"/>
        <v>0</v>
      </c>
      <c r="P186" s="96"/>
      <c r="Q186" s="96"/>
      <c r="R186" s="98"/>
      <c r="S186" s="98"/>
      <c r="T186" s="96"/>
      <c r="U186" s="96"/>
      <c r="V186" s="96"/>
      <c r="W186" s="107">
        <f t="shared" si="299"/>
        <v>0</v>
      </c>
      <c r="X186" s="96"/>
      <c r="Y186" s="96"/>
      <c r="Z186" s="98"/>
      <c r="AA186" s="98"/>
      <c r="AB186" s="96"/>
      <c r="AC186" s="96"/>
      <c r="AD186" s="96"/>
      <c r="AE186" s="107"/>
      <c r="AF186" s="96"/>
      <c r="AG186" s="96"/>
      <c r="AH186" s="98"/>
      <c r="AI186" s="98"/>
      <c r="AJ186" s="96"/>
      <c r="AK186" s="96"/>
      <c r="AL186" s="96"/>
      <c r="AM186" s="107">
        <f t="shared" si="270"/>
        <v>24</v>
      </c>
      <c r="AN186" s="96"/>
      <c r="AO186" s="96">
        <f t="shared" si="278"/>
        <v>24</v>
      </c>
      <c r="AP186" s="98"/>
      <c r="AQ186" s="98">
        <v>24</v>
      </c>
      <c r="AR186" s="96"/>
      <c r="AS186" s="96"/>
      <c r="AT186" s="96"/>
      <c r="AU186" s="107">
        <f t="shared" si="272"/>
        <v>22</v>
      </c>
      <c r="AV186" s="96"/>
      <c r="AW186" s="96">
        <f t="shared" si="279"/>
        <v>22</v>
      </c>
      <c r="AX186" s="98"/>
      <c r="AY186" s="98">
        <v>22</v>
      </c>
      <c r="AZ186" s="96"/>
      <c r="BA186" s="96"/>
      <c r="BB186" s="96"/>
      <c r="BC186" s="41">
        <f t="shared" si="290"/>
        <v>46</v>
      </c>
      <c r="BD186" s="41">
        <f t="shared" si="291"/>
        <v>0</v>
      </c>
      <c r="BE186" s="41">
        <f t="shared" si="292"/>
        <v>46</v>
      </c>
      <c r="BF186" s="41">
        <f t="shared" si="293"/>
        <v>0</v>
      </c>
      <c r="BG186" s="41">
        <f t="shared" si="294"/>
        <v>46</v>
      </c>
      <c r="BH186" s="41">
        <f t="shared" si="295"/>
        <v>0</v>
      </c>
      <c r="BI186" s="41">
        <f t="shared" si="296"/>
        <v>0</v>
      </c>
      <c r="BJ186" s="41">
        <f t="shared" si="297"/>
        <v>0</v>
      </c>
      <c r="BK186" s="107">
        <f t="shared" si="275"/>
        <v>0</v>
      </c>
      <c r="BL186" s="96"/>
      <c r="BM186" s="96">
        <f t="shared" si="281"/>
        <v>0</v>
      </c>
      <c r="BN186" s="98"/>
      <c r="BO186" s="98"/>
      <c r="BP186" s="96"/>
      <c r="BQ186" s="96"/>
      <c r="BR186" s="96"/>
      <c r="BS186" s="48"/>
      <c r="BT186" s="115"/>
      <c r="BU186" s="70"/>
      <c r="BV186" s="70"/>
      <c r="BW186" s="70"/>
      <c r="BX186" s="70"/>
      <c r="BY186" s="70"/>
      <c r="BZ186" s="70"/>
      <c r="CA186" s="70"/>
      <c r="CB186" s="70"/>
      <c r="CC186" s="70"/>
      <c r="CD186" s="70"/>
      <c r="CE186" s="70"/>
      <c r="CF186" s="70"/>
      <c r="CG186" s="70"/>
      <c r="CH186" s="70"/>
      <c r="CI186" s="70"/>
      <c r="CJ186" s="70"/>
      <c r="CK186" s="70"/>
      <c r="CL186" s="70"/>
      <c r="CM186" s="70"/>
      <c r="CN186" s="70"/>
      <c r="CO186" s="70"/>
      <c r="CP186" s="70"/>
      <c r="CQ186" s="70"/>
      <c r="CR186" s="70"/>
      <c r="CS186" s="70"/>
      <c r="CT186" s="70"/>
      <c r="CU186" s="70"/>
      <c r="CV186" s="70"/>
      <c r="CW186" s="70"/>
      <c r="CX186" s="70"/>
      <c r="CY186" s="70"/>
      <c r="CZ186" s="70"/>
      <c r="DA186" s="70"/>
      <c r="DB186" s="70"/>
      <c r="DC186" s="70"/>
      <c r="DD186" s="70"/>
    </row>
    <row r="187" spans="1:108" ht="20.100000000000001" hidden="1" customHeight="1" outlineLevel="1">
      <c r="A187" s="105" t="s">
        <v>414</v>
      </c>
      <c r="B187" s="40" t="s">
        <v>879</v>
      </c>
      <c r="C187" s="100"/>
      <c r="D187" s="41">
        <f t="shared" si="282"/>
        <v>48</v>
      </c>
      <c r="E187" s="41">
        <f t="shared" si="283"/>
        <v>0</v>
      </c>
      <c r="F187" s="41">
        <f t="shared" si="284"/>
        <v>48</v>
      </c>
      <c r="G187" s="41">
        <f t="shared" si="285"/>
        <v>0</v>
      </c>
      <c r="H187" s="41">
        <f t="shared" si="286"/>
        <v>48</v>
      </c>
      <c r="I187" s="41">
        <f t="shared" si="287"/>
        <v>0</v>
      </c>
      <c r="J187" s="41">
        <f t="shared" si="288"/>
        <v>0</v>
      </c>
      <c r="K187" s="41">
        <f t="shared" si="289"/>
        <v>0</v>
      </c>
      <c r="L187" s="36">
        <f t="shared" si="261"/>
        <v>0</v>
      </c>
      <c r="M187" s="36">
        <f t="shared" si="262"/>
        <v>0</v>
      </c>
      <c r="N187" s="36">
        <f t="shared" si="263"/>
        <v>0</v>
      </c>
      <c r="O187" s="107">
        <f t="shared" si="298"/>
        <v>0</v>
      </c>
      <c r="P187" s="96"/>
      <c r="Q187" s="96"/>
      <c r="R187" s="98"/>
      <c r="S187" s="98"/>
      <c r="T187" s="96"/>
      <c r="U187" s="96"/>
      <c r="V187" s="96"/>
      <c r="W187" s="107">
        <f t="shared" si="299"/>
        <v>0</v>
      </c>
      <c r="X187" s="96"/>
      <c r="Y187" s="96"/>
      <c r="Z187" s="98"/>
      <c r="AA187" s="98"/>
      <c r="AB187" s="96"/>
      <c r="AC187" s="96"/>
      <c r="AD187" s="96"/>
      <c r="AE187" s="107"/>
      <c r="AF187" s="96"/>
      <c r="AG187" s="96"/>
      <c r="AH187" s="98"/>
      <c r="AI187" s="98"/>
      <c r="AJ187" s="96"/>
      <c r="AK187" s="96"/>
      <c r="AL187" s="96"/>
      <c r="AM187" s="107">
        <f t="shared" si="270"/>
        <v>25</v>
      </c>
      <c r="AN187" s="96"/>
      <c r="AO187" s="96">
        <f t="shared" si="278"/>
        <v>25</v>
      </c>
      <c r="AP187" s="98"/>
      <c r="AQ187" s="98">
        <v>25</v>
      </c>
      <c r="AR187" s="96"/>
      <c r="AS187" s="96"/>
      <c r="AT187" s="96"/>
      <c r="AU187" s="107">
        <f t="shared" si="272"/>
        <v>23</v>
      </c>
      <c r="AV187" s="96"/>
      <c r="AW187" s="96">
        <f t="shared" si="279"/>
        <v>23</v>
      </c>
      <c r="AX187" s="98"/>
      <c r="AY187" s="98">
        <v>23</v>
      </c>
      <c r="AZ187" s="96"/>
      <c r="BA187" s="96"/>
      <c r="BB187" s="96"/>
      <c r="BC187" s="41">
        <f t="shared" si="290"/>
        <v>48</v>
      </c>
      <c r="BD187" s="41">
        <f t="shared" si="291"/>
        <v>0</v>
      </c>
      <c r="BE187" s="41">
        <f t="shared" si="292"/>
        <v>48</v>
      </c>
      <c r="BF187" s="41">
        <f t="shared" si="293"/>
        <v>0</v>
      </c>
      <c r="BG187" s="41">
        <f t="shared" si="294"/>
        <v>48</v>
      </c>
      <c r="BH187" s="41">
        <f t="shared" si="295"/>
        <v>0</v>
      </c>
      <c r="BI187" s="41">
        <f t="shared" si="296"/>
        <v>0</v>
      </c>
      <c r="BJ187" s="41">
        <f t="shared" si="297"/>
        <v>0</v>
      </c>
      <c r="BK187" s="107">
        <f t="shared" si="275"/>
        <v>0</v>
      </c>
      <c r="BL187" s="96"/>
      <c r="BM187" s="96">
        <f t="shared" si="281"/>
        <v>0</v>
      </c>
      <c r="BN187" s="98"/>
      <c r="BO187" s="98"/>
      <c r="BP187" s="96"/>
      <c r="BQ187" s="96"/>
      <c r="BR187" s="96"/>
      <c r="BS187" s="48"/>
      <c r="BT187" s="115"/>
      <c r="BU187" s="70"/>
      <c r="BV187" s="70"/>
      <c r="BW187" s="70"/>
      <c r="BX187" s="70"/>
      <c r="BY187" s="70"/>
      <c r="BZ187" s="70"/>
      <c r="CA187" s="70"/>
      <c r="CB187" s="70"/>
      <c r="CC187" s="70"/>
      <c r="CD187" s="70"/>
      <c r="CE187" s="70"/>
      <c r="CF187" s="70"/>
      <c r="CG187" s="70"/>
      <c r="CH187" s="70"/>
      <c r="CI187" s="70"/>
      <c r="CJ187" s="70"/>
      <c r="CK187" s="70"/>
      <c r="CL187" s="70"/>
      <c r="CM187" s="70"/>
      <c r="CN187" s="70"/>
      <c r="CO187" s="70"/>
      <c r="CP187" s="70"/>
      <c r="CQ187" s="70"/>
      <c r="CR187" s="70"/>
      <c r="CS187" s="70"/>
      <c r="CT187" s="70"/>
      <c r="CU187" s="70"/>
      <c r="CV187" s="70"/>
      <c r="CW187" s="70"/>
      <c r="CX187" s="70"/>
      <c r="CY187" s="70"/>
      <c r="CZ187" s="70"/>
      <c r="DA187" s="70"/>
      <c r="DB187" s="70"/>
      <c r="DC187" s="70"/>
      <c r="DD187" s="70"/>
    </row>
    <row r="188" spans="1:108" ht="20.100000000000001" customHeight="1" collapsed="1">
      <c r="A188" s="105" t="s">
        <v>222</v>
      </c>
      <c r="B188" s="40" t="s">
        <v>73</v>
      </c>
      <c r="C188" s="100"/>
      <c r="D188" s="41">
        <f t="shared" si="282"/>
        <v>250</v>
      </c>
      <c r="E188" s="41">
        <f t="shared" si="283"/>
        <v>0</v>
      </c>
      <c r="F188" s="41">
        <f t="shared" si="284"/>
        <v>250</v>
      </c>
      <c r="G188" s="41">
        <f t="shared" si="285"/>
        <v>0</v>
      </c>
      <c r="H188" s="41">
        <f t="shared" si="286"/>
        <v>0</v>
      </c>
      <c r="I188" s="41">
        <f t="shared" si="287"/>
        <v>0</v>
      </c>
      <c r="J188" s="41">
        <f t="shared" si="288"/>
        <v>0</v>
      </c>
      <c r="K188" s="41">
        <f t="shared" si="289"/>
        <v>250</v>
      </c>
      <c r="L188" s="36">
        <f t="shared" si="261"/>
        <v>250</v>
      </c>
      <c r="M188" s="36">
        <f t="shared" si="262"/>
        <v>0</v>
      </c>
      <c r="N188" s="36">
        <f t="shared" si="263"/>
        <v>250</v>
      </c>
      <c r="O188" s="107">
        <f t="shared" si="298"/>
        <v>250</v>
      </c>
      <c r="P188" s="96"/>
      <c r="Q188" s="96">
        <f t="shared" ref="Q188:Q217" si="300">SUM(R188:V188)</f>
        <v>250</v>
      </c>
      <c r="R188" s="98"/>
      <c r="S188" s="98"/>
      <c r="T188" s="96"/>
      <c r="U188" s="96"/>
      <c r="V188" s="96">
        <v>250</v>
      </c>
      <c r="W188" s="107">
        <f t="shared" si="299"/>
        <v>250</v>
      </c>
      <c r="X188" s="96"/>
      <c r="Y188" s="96">
        <f t="shared" ref="Y188:Y217" si="301">SUM(Z188:AD188)</f>
        <v>250</v>
      </c>
      <c r="Z188" s="98"/>
      <c r="AA188" s="98"/>
      <c r="AB188" s="96"/>
      <c r="AC188" s="96"/>
      <c r="AD188" s="96">
        <v>250</v>
      </c>
      <c r="AE188" s="107"/>
      <c r="AF188" s="96"/>
      <c r="AG188" s="96"/>
      <c r="AH188" s="98"/>
      <c r="AI188" s="98"/>
      <c r="AJ188" s="96"/>
      <c r="AK188" s="96"/>
      <c r="AL188" s="96"/>
      <c r="AM188" s="107"/>
      <c r="AN188" s="96"/>
      <c r="AO188" s="96"/>
      <c r="AP188" s="98"/>
      <c r="AQ188" s="98"/>
      <c r="AR188" s="96"/>
      <c r="AS188" s="96"/>
      <c r="AT188" s="96"/>
      <c r="AU188" s="107"/>
      <c r="AV188" s="96"/>
      <c r="AW188" s="96"/>
      <c r="AX188" s="98"/>
      <c r="AY188" s="98"/>
      <c r="AZ188" s="96"/>
      <c r="BA188" s="96"/>
      <c r="BB188" s="96"/>
      <c r="BC188" s="41">
        <f t="shared" si="290"/>
        <v>250</v>
      </c>
      <c r="BD188" s="41">
        <f t="shared" si="291"/>
        <v>0</v>
      </c>
      <c r="BE188" s="41">
        <f t="shared" si="292"/>
        <v>250</v>
      </c>
      <c r="BF188" s="41">
        <f t="shared" si="293"/>
        <v>0</v>
      </c>
      <c r="BG188" s="41">
        <f t="shared" si="294"/>
        <v>0</v>
      </c>
      <c r="BH188" s="41">
        <f t="shared" si="295"/>
        <v>0</v>
      </c>
      <c r="BI188" s="41">
        <f t="shared" si="296"/>
        <v>0</v>
      </c>
      <c r="BJ188" s="41">
        <f t="shared" si="297"/>
        <v>250</v>
      </c>
      <c r="BK188" s="107"/>
      <c r="BL188" s="96"/>
      <c r="BM188" s="96"/>
      <c r="BN188" s="98"/>
      <c r="BO188" s="98"/>
      <c r="BP188" s="96"/>
      <c r="BQ188" s="96"/>
      <c r="BR188" s="96"/>
      <c r="BS188" s="48"/>
      <c r="BT188" s="115"/>
      <c r="BU188" s="70"/>
      <c r="BV188" s="70"/>
      <c r="BW188" s="70"/>
      <c r="BX188" s="70"/>
      <c r="BY188" s="70"/>
      <c r="BZ188" s="70"/>
      <c r="CA188" s="70"/>
      <c r="CB188" s="70"/>
      <c r="CC188" s="70"/>
      <c r="CD188" s="70"/>
      <c r="CE188" s="70"/>
      <c r="CF188" s="70"/>
      <c r="CG188" s="70"/>
      <c r="CH188" s="70"/>
      <c r="CI188" s="70"/>
      <c r="CJ188" s="70"/>
      <c r="CK188" s="70"/>
      <c r="CL188" s="70"/>
      <c r="CM188" s="70"/>
      <c r="CN188" s="70"/>
      <c r="CO188" s="70"/>
      <c r="CP188" s="70"/>
      <c r="CQ188" s="70"/>
      <c r="CR188" s="70"/>
      <c r="CS188" s="70"/>
      <c r="CT188" s="70"/>
      <c r="CU188" s="70"/>
      <c r="CV188" s="70"/>
      <c r="CW188" s="70"/>
      <c r="CX188" s="70"/>
      <c r="CY188" s="70"/>
      <c r="CZ188" s="70"/>
      <c r="DA188" s="70"/>
      <c r="DB188" s="70"/>
      <c r="DC188" s="70"/>
      <c r="DD188" s="70"/>
    </row>
    <row r="189" spans="1:108" s="12" customFormat="1" ht="25.5">
      <c r="A189" s="106" t="s">
        <v>72</v>
      </c>
      <c r="B189" s="93" t="s">
        <v>2984</v>
      </c>
      <c r="C189" s="94"/>
      <c r="D189" s="95">
        <f>E189+F189</f>
        <v>4310</v>
      </c>
      <c r="E189" s="95">
        <f>E190+E193</f>
        <v>0</v>
      </c>
      <c r="F189" s="95">
        <f>SUM(G189:K189)</f>
        <v>4310</v>
      </c>
      <c r="G189" s="95">
        <f>G190+G193</f>
        <v>0</v>
      </c>
      <c r="H189" s="95">
        <f>H190+H193</f>
        <v>0</v>
      </c>
      <c r="I189" s="95">
        <f>I190+I193</f>
        <v>0</v>
      </c>
      <c r="J189" s="95">
        <f>J190+J193</f>
        <v>0</v>
      </c>
      <c r="K189" s="95">
        <f>K190+K193</f>
        <v>4310</v>
      </c>
      <c r="L189" s="36">
        <f t="shared" si="261"/>
        <v>350</v>
      </c>
      <c r="M189" s="36">
        <f t="shared" si="262"/>
        <v>0</v>
      </c>
      <c r="N189" s="36">
        <f t="shared" si="263"/>
        <v>350</v>
      </c>
      <c r="O189" s="95">
        <f t="shared" si="298"/>
        <v>350</v>
      </c>
      <c r="P189" s="95">
        <f>P190+P193</f>
        <v>0</v>
      </c>
      <c r="Q189" s="95">
        <f t="shared" si="300"/>
        <v>350</v>
      </c>
      <c r="R189" s="95">
        <f>R190+R193</f>
        <v>0</v>
      </c>
      <c r="S189" s="95">
        <f>S190+S193</f>
        <v>0</v>
      </c>
      <c r="T189" s="95">
        <f>T190+T193</f>
        <v>0</v>
      </c>
      <c r="U189" s="95">
        <f>U190+U193</f>
        <v>0</v>
      </c>
      <c r="V189" s="95">
        <f>V190+V193</f>
        <v>350</v>
      </c>
      <c r="W189" s="95">
        <f t="shared" si="299"/>
        <v>300</v>
      </c>
      <c r="X189" s="95">
        <f>X190+X193</f>
        <v>0</v>
      </c>
      <c r="Y189" s="95">
        <f t="shared" si="301"/>
        <v>300</v>
      </c>
      <c r="Z189" s="95">
        <f>Z190+Z193</f>
        <v>0</v>
      </c>
      <c r="AA189" s="95">
        <f>AA190+AA193</f>
        <v>0</v>
      </c>
      <c r="AB189" s="95">
        <f>AB190+AB193</f>
        <v>0</v>
      </c>
      <c r="AC189" s="95">
        <f>AC190+AC193</f>
        <v>0</v>
      </c>
      <c r="AD189" s="95">
        <f>AD190+AD193</f>
        <v>300</v>
      </c>
      <c r="AE189" s="95">
        <f t="shared" ref="AE189:AE217" si="302">AF189+AG189</f>
        <v>50</v>
      </c>
      <c r="AF189" s="95">
        <f>AF190+AF193</f>
        <v>0</v>
      </c>
      <c r="AG189" s="95">
        <f t="shared" ref="AG189:AG217" si="303">SUM(AH189:AL189)</f>
        <v>50</v>
      </c>
      <c r="AH189" s="95">
        <f>AH190+AH193</f>
        <v>0</v>
      </c>
      <c r="AI189" s="95">
        <f>AI190+AI193</f>
        <v>0</v>
      </c>
      <c r="AJ189" s="95">
        <f>AJ190+AJ193</f>
        <v>0</v>
      </c>
      <c r="AK189" s="95">
        <f>AK190+AK193</f>
        <v>0</v>
      </c>
      <c r="AL189" s="95">
        <f>AL190+AL193</f>
        <v>50</v>
      </c>
      <c r="AM189" s="95">
        <f t="shared" ref="AM189:AM203" si="304">AN189+AO189</f>
        <v>762</v>
      </c>
      <c r="AN189" s="95">
        <f>AN190+AN193</f>
        <v>0</v>
      </c>
      <c r="AO189" s="95">
        <f t="shared" ref="AO189:AO203" si="305">SUM(AP189:AT189)</f>
        <v>762</v>
      </c>
      <c r="AP189" s="95">
        <f>AP190+AP193</f>
        <v>0</v>
      </c>
      <c r="AQ189" s="95">
        <f>AQ190+AQ193</f>
        <v>0</v>
      </c>
      <c r="AR189" s="95">
        <f>AR190+AR193</f>
        <v>0</v>
      </c>
      <c r="AS189" s="95">
        <f>AS190+AS193</f>
        <v>0</v>
      </c>
      <c r="AT189" s="95">
        <f>AT190+AT193</f>
        <v>762</v>
      </c>
      <c r="AU189" s="95">
        <f t="shared" ref="AU189:AU217" si="306">AV189+AW189</f>
        <v>694</v>
      </c>
      <c r="AV189" s="95">
        <f>AV190+AV193</f>
        <v>0</v>
      </c>
      <c r="AW189" s="95">
        <f t="shared" ref="AW189:AW217" si="307">SUM(AX189:BB189)</f>
        <v>694</v>
      </c>
      <c r="AX189" s="95">
        <f>AX190+AX193</f>
        <v>0</v>
      </c>
      <c r="AY189" s="95">
        <f>AY190+AY193</f>
        <v>0</v>
      </c>
      <c r="AZ189" s="95">
        <f>AZ190+AZ193</f>
        <v>0</v>
      </c>
      <c r="BA189" s="95">
        <f>BA190+BA193</f>
        <v>0</v>
      </c>
      <c r="BB189" s="95">
        <f>BB190+BB193</f>
        <v>694</v>
      </c>
      <c r="BC189" s="95">
        <f>BD189+BE189</f>
        <v>1806</v>
      </c>
      <c r="BD189" s="95">
        <f>BD190+BD193</f>
        <v>0</v>
      </c>
      <c r="BE189" s="95">
        <f>SUM(BF189:BJ189)</f>
        <v>1806</v>
      </c>
      <c r="BF189" s="95">
        <f>BF190+BF193</f>
        <v>0</v>
      </c>
      <c r="BG189" s="95">
        <f>BG190+BG193</f>
        <v>0</v>
      </c>
      <c r="BH189" s="95">
        <f>BH190+BH193</f>
        <v>0</v>
      </c>
      <c r="BI189" s="95">
        <f>BI190+BI193</f>
        <v>0</v>
      </c>
      <c r="BJ189" s="95">
        <f>BJ190+BJ193</f>
        <v>1806</v>
      </c>
      <c r="BK189" s="95">
        <f t="shared" ref="BK189:BK217" si="308">BL189+BM189</f>
        <v>2504</v>
      </c>
      <c r="BL189" s="95">
        <f>BL190+BL193</f>
        <v>0</v>
      </c>
      <c r="BM189" s="95">
        <f t="shared" ref="BM189:BM217" si="309">SUM(BN189:BR189)</f>
        <v>2504</v>
      </c>
      <c r="BN189" s="95">
        <f>BN190+BN193</f>
        <v>0</v>
      </c>
      <c r="BO189" s="95">
        <f>BO190+BO193</f>
        <v>0</v>
      </c>
      <c r="BP189" s="95">
        <f>BP190+BP193</f>
        <v>0</v>
      </c>
      <c r="BQ189" s="95">
        <f>BQ190+BQ193</f>
        <v>0</v>
      </c>
      <c r="BR189" s="111">
        <f>BR190+BR193</f>
        <v>2504</v>
      </c>
      <c r="BS189" s="43"/>
      <c r="BT189" s="126"/>
      <c r="BU189" s="82"/>
      <c r="BV189" s="82"/>
      <c r="BW189" s="140">
        <v>1806</v>
      </c>
      <c r="BX189" s="142">
        <f>BW189/BW140%</f>
        <v>28.970163618864291</v>
      </c>
      <c r="BY189" s="82"/>
      <c r="BZ189" s="140">
        <f>ROUND(BY140*BX189/100,0)</f>
        <v>4275</v>
      </c>
      <c r="CA189" s="82">
        <v>4275</v>
      </c>
      <c r="CB189" s="82"/>
      <c r="CC189" s="82"/>
      <c r="CD189" s="82"/>
      <c r="CE189" s="82"/>
      <c r="CF189" s="82"/>
      <c r="CG189" s="82"/>
      <c r="CH189" s="82"/>
      <c r="CI189" s="82"/>
      <c r="CJ189" s="82"/>
      <c r="CK189" s="82"/>
      <c r="CL189" s="82"/>
      <c r="CM189" s="82"/>
      <c r="CN189" s="82"/>
      <c r="CO189" s="82"/>
      <c r="CP189" s="82"/>
      <c r="CQ189" s="82"/>
      <c r="CR189" s="82"/>
      <c r="CS189" s="82"/>
      <c r="CT189" s="82"/>
      <c r="CU189" s="82"/>
      <c r="CV189" s="82"/>
      <c r="CW189" s="82"/>
      <c r="CX189" s="82"/>
      <c r="CY189" s="82"/>
      <c r="CZ189" s="82"/>
      <c r="DA189" s="82"/>
      <c r="DB189" s="82"/>
      <c r="DC189" s="82"/>
      <c r="DD189" s="82"/>
    </row>
    <row r="190" spans="1:108" s="15" customFormat="1" ht="20.100000000000001" customHeight="1">
      <c r="A190" s="35">
        <v>1</v>
      </c>
      <c r="B190" s="34" t="s">
        <v>171</v>
      </c>
      <c r="C190" s="94"/>
      <c r="D190" s="95">
        <f>E190+F190</f>
        <v>1538</v>
      </c>
      <c r="E190" s="95">
        <f>SUM(E191:E192)</f>
        <v>0</v>
      </c>
      <c r="F190" s="95">
        <f>SUM(G190:K190)</f>
        <v>1538</v>
      </c>
      <c r="G190" s="95">
        <f>SUM(G191:G192)</f>
        <v>0</v>
      </c>
      <c r="H190" s="95">
        <f>SUM(H191:H192)</f>
        <v>0</v>
      </c>
      <c r="I190" s="95">
        <f>SUM(I191:I192)</f>
        <v>0</v>
      </c>
      <c r="J190" s="95">
        <f>SUM(J191:J192)</f>
        <v>0</v>
      </c>
      <c r="K190" s="95">
        <f>SUM(K191:K192)</f>
        <v>1538</v>
      </c>
      <c r="L190" s="36">
        <f t="shared" si="261"/>
        <v>350</v>
      </c>
      <c r="M190" s="36">
        <f t="shared" si="262"/>
        <v>0</v>
      </c>
      <c r="N190" s="36">
        <f t="shared" si="263"/>
        <v>350</v>
      </c>
      <c r="O190" s="95">
        <f t="shared" si="298"/>
        <v>350</v>
      </c>
      <c r="P190" s="95">
        <f>SUM(P191:P192)</f>
        <v>0</v>
      </c>
      <c r="Q190" s="95">
        <f t="shared" si="300"/>
        <v>350</v>
      </c>
      <c r="R190" s="95">
        <f>SUM(R191:R192)</f>
        <v>0</v>
      </c>
      <c r="S190" s="95">
        <f>SUM(S191:S192)</f>
        <v>0</v>
      </c>
      <c r="T190" s="95">
        <f>SUM(T191:T192)</f>
        <v>0</v>
      </c>
      <c r="U190" s="95">
        <f>SUM(U191:U192)</f>
        <v>0</v>
      </c>
      <c r="V190" s="95">
        <f>SUM(V191:V192)</f>
        <v>350</v>
      </c>
      <c r="W190" s="95">
        <f t="shared" si="299"/>
        <v>300</v>
      </c>
      <c r="X190" s="95">
        <f>SUM(X191:X192)</f>
        <v>0</v>
      </c>
      <c r="Y190" s="95">
        <f t="shared" si="301"/>
        <v>300</v>
      </c>
      <c r="Z190" s="95">
        <f>SUM(Z191:Z192)</f>
        <v>0</v>
      </c>
      <c r="AA190" s="95">
        <f>SUM(AA191:AA192)</f>
        <v>0</v>
      </c>
      <c r="AB190" s="95">
        <f>SUM(AB191:AB192)</f>
        <v>0</v>
      </c>
      <c r="AC190" s="95">
        <f>SUM(AC191:AC192)</f>
        <v>0</v>
      </c>
      <c r="AD190" s="95">
        <f>SUM(AD191:AD192)</f>
        <v>300</v>
      </c>
      <c r="AE190" s="95">
        <f t="shared" si="302"/>
        <v>50</v>
      </c>
      <c r="AF190" s="95">
        <f>SUM(AF191:AF192)</f>
        <v>0</v>
      </c>
      <c r="AG190" s="95">
        <f t="shared" si="303"/>
        <v>50</v>
      </c>
      <c r="AH190" s="95">
        <f>SUM(AH191:AH192)</f>
        <v>0</v>
      </c>
      <c r="AI190" s="95">
        <f>SUM(AI191:AI192)</f>
        <v>0</v>
      </c>
      <c r="AJ190" s="95">
        <f>SUM(AJ191:AJ192)</f>
        <v>0</v>
      </c>
      <c r="AK190" s="95">
        <f>SUM(AK191:AK192)</f>
        <v>0</v>
      </c>
      <c r="AL190" s="95">
        <f>SUM(AL191:AL192)</f>
        <v>50</v>
      </c>
      <c r="AM190" s="95">
        <f t="shared" si="304"/>
        <v>228</v>
      </c>
      <c r="AN190" s="95">
        <f>SUM(AN191:AN192)</f>
        <v>0</v>
      </c>
      <c r="AO190" s="95">
        <f t="shared" si="305"/>
        <v>228</v>
      </c>
      <c r="AP190" s="95">
        <f>SUM(AP191:AP192)</f>
        <v>0</v>
      </c>
      <c r="AQ190" s="95">
        <f>SUM(AQ191:AQ192)</f>
        <v>0</v>
      </c>
      <c r="AR190" s="95">
        <f>SUM(AR191:AR192)</f>
        <v>0</v>
      </c>
      <c r="AS190" s="95">
        <f>SUM(AS191:AS192)</f>
        <v>0</v>
      </c>
      <c r="AT190" s="95">
        <f>SUM(AT191:AT192)</f>
        <v>228</v>
      </c>
      <c r="AU190" s="95">
        <f t="shared" si="306"/>
        <v>208</v>
      </c>
      <c r="AV190" s="95"/>
      <c r="AW190" s="95">
        <f t="shared" si="307"/>
        <v>208</v>
      </c>
      <c r="AX190" s="95">
        <f>SUM(AX191:AX192)</f>
        <v>0</v>
      </c>
      <c r="AY190" s="95">
        <f>SUM(AY191:AY192)</f>
        <v>0</v>
      </c>
      <c r="AZ190" s="95">
        <f>SUM(AZ191:AZ192)</f>
        <v>0</v>
      </c>
      <c r="BA190" s="95">
        <f>SUM(BA191:BA192)</f>
        <v>0</v>
      </c>
      <c r="BB190" s="95">
        <f>SUM(BB191:BB192)</f>
        <v>208</v>
      </c>
      <c r="BC190" s="95">
        <f>BD190+BE190</f>
        <v>786</v>
      </c>
      <c r="BD190" s="95">
        <f>SUM(BD191:BD192)</f>
        <v>0</v>
      </c>
      <c r="BE190" s="95">
        <f>SUM(BF190:BJ190)</f>
        <v>786</v>
      </c>
      <c r="BF190" s="95">
        <f>SUM(BF191:BF192)</f>
        <v>0</v>
      </c>
      <c r="BG190" s="95">
        <f>SUM(BG191:BG192)</f>
        <v>0</v>
      </c>
      <c r="BH190" s="95">
        <f>SUM(BH191:BH192)</f>
        <v>0</v>
      </c>
      <c r="BI190" s="95">
        <f>SUM(BI191:BI192)</f>
        <v>0</v>
      </c>
      <c r="BJ190" s="95">
        <f>SUM(BJ191:BJ192)</f>
        <v>786</v>
      </c>
      <c r="BK190" s="95">
        <f t="shared" si="308"/>
        <v>752</v>
      </c>
      <c r="BL190" s="95">
        <f>SUM(BL191:BL192)</f>
        <v>0</v>
      </c>
      <c r="BM190" s="95">
        <f t="shared" si="309"/>
        <v>752</v>
      </c>
      <c r="BN190" s="95">
        <f>SUM(BN191:BN192)</f>
        <v>0</v>
      </c>
      <c r="BO190" s="95">
        <f>SUM(BO191:BO192)</f>
        <v>0</v>
      </c>
      <c r="BP190" s="95">
        <f>SUM(BP191:BP192)</f>
        <v>0</v>
      </c>
      <c r="BQ190" s="95">
        <f>SUM(BQ191:BQ192)</f>
        <v>0</v>
      </c>
      <c r="BR190" s="127">
        <f>SUM(BR191:BR192)</f>
        <v>752</v>
      </c>
      <c r="BS190" s="43"/>
      <c r="BT190" s="126"/>
      <c r="BU190" s="143"/>
      <c r="BV190" s="143"/>
      <c r="BW190" s="143"/>
      <c r="BX190" s="143"/>
      <c r="BY190" s="143"/>
      <c r="BZ190" s="143"/>
      <c r="CA190" s="144">
        <v>4196</v>
      </c>
      <c r="CB190" s="143"/>
      <c r="CC190" s="143"/>
      <c r="CD190" s="143"/>
      <c r="CE190" s="143"/>
      <c r="CF190" s="143"/>
      <c r="CG190" s="143"/>
      <c r="CH190" s="143"/>
      <c r="CI190" s="143"/>
      <c r="CJ190" s="143"/>
      <c r="CK190" s="143"/>
      <c r="CL190" s="143"/>
      <c r="CM190" s="143"/>
      <c r="CN190" s="143"/>
      <c r="CO190" s="143"/>
      <c r="CP190" s="143"/>
      <c r="CQ190" s="143"/>
      <c r="CR190" s="143"/>
      <c r="CS190" s="143"/>
      <c r="CT190" s="143"/>
      <c r="CU190" s="143"/>
      <c r="CV190" s="143"/>
      <c r="CW190" s="143"/>
      <c r="CX190" s="143"/>
      <c r="CY190" s="143"/>
      <c r="CZ190" s="143"/>
      <c r="DA190" s="143"/>
      <c r="DB190" s="143"/>
      <c r="DC190" s="143"/>
      <c r="DD190" s="143"/>
    </row>
    <row r="191" spans="1:108" ht="20.100000000000001" customHeight="1">
      <c r="A191" s="33" t="s">
        <v>414</v>
      </c>
      <c r="B191" s="40" t="s">
        <v>2966</v>
      </c>
      <c r="C191" s="100"/>
      <c r="D191" s="41">
        <f t="shared" ref="D191:K192" si="310">BC191+BK191</f>
        <v>694</v>
      </c>
      <c r="E191" s="41">
        <f t="shared" si="310"/>
        <v>0</v>
      </c>
      <c r="F191" s="41">
        <f t="shared" si="310"/>
        <v>694</v>
      </c>
      <c r="G191" s="41">
        <f t="shared" si="310"/>
        <v>0</v>
      </c>
      <c r="H191" s="41">
        <f t="shared" si="310"/>
        <v>0</v>
      </c>
      <c r="I191" s="41">
        <f t="shared" si="310"/>
        <v>0</v>
      </c>
      <c r="J191" s="41">
        <f t="shared" si="310"/>
        <v>0</v>
      </c>
      <c r="K191" s="41">
        <f t="shared" si="310"/>
        <v>694</v>
      </c>
      <c r="L191" s="36">
        <f t="shared" si="261"/>
        <v>100</v>
      </c>
      <c r="M191" s="36">
        <f t="shared" si="262"/>
        <v>0</v>
      </c>
      <c r="N191" s="36">
        <f t="shared" si="263"/>
        <v>100</v>
      </c>
      <c r="O191" s="107">
        <f t="shared" si="298"/>
        <v>100</v>
      </c>
      <c r="P191" s="96"/>
      <c r="Q191" s="96">
        <f t="shared" si="300"/>
        <v>100</v>
      </c>
      <c r="R191" s="98"/>
      <c r="S191" s="98"/>
      <c r="T191" s="96"/>
      <c r="U191" s="96"/>
      <c r="V191" s="96">
        <v>100</v>
      </c>
      <c r="W191" s="107">
        <f t="shared" si="299"/>
        <v>100</v>
      </c>
      <c r="X191" s="96"/>
      <c r="Y191" s="96">
        <f t="shared" si="301"/>
        <v>100</v>
      </c>
      <c r="Z191" s="98"/>
      <c r="AA191" s="98"/>
      <c r="AB191" s="96"/>
      <c r="AC191" s="96"/>
      <c r="AD191" s="96">
        <v>100</v>
      </c>
      <c r="AE191" s="107">
        <f t="shared" si="302"/>
        <v>0</v>
      </c>
      <c r="AF191" s="96"/>
      <c r="AG191" s="96">
        <f t="shared" si="303"/>
        <v>0</v>
      </c>
      <c r="AH191" s="98"/>
      <c r="AI191" s="98"/>
      <c r="AJ191" s="96"/>
      <c r="AK191" s="96"/>
      <c r="AL191" s="96"/>
      <c r="AM191" s="107">
        <f t="shared" si="304"/>
        <v>114</v>
      </c>
      <c r="AN191" s="96"/>
      <c r="AO191" s="96">
        <f t="shared" si="305"/>
        <v>114</v>
      </c>
      <c r="AP191" s="98"/>
      <c r="AQ191" s="98"/>
      <c r="AR191" s="96"/>
      <c r="AS191" s="96"/>
      <c r="AT191" s="96">
        <v>114</v>
      </c>
      <c r="AU191" s="107">
        <f t="shared" si="306"/>
        <v>104</v>
      </c>
      <c r="AV191" s="96"/>
      <c r="AW191" s="96">
        <f t="shared" si="307"/>
        <v>104</v>
      </c>
      <c r="AX191" s="98"/>
      <c r="AY191" s="98"/>
      <c r="AZ191" s="96"/>
      <c r="BA191" s="96"/>
      <c r="BB191" s="96">
        <v>104</v>
      </c>
      <c r="BC191" s="41">
        <f t="shared" ref="BC191:BJ192" si="311">W191+AE191+AM191+AU191</f>
        <v>318</v>
      </c>
      <c r="BD191" s="41">
        <f t="shared" si="311"/>
        <v>0</v>
      </c>
      <c r="BE191" s="41">
        <f t="shared" si="311"/>
        <v>318</v>
      </c>
      <c r="BF191" s="41">
        <f t="shared" si="311"/>
        <v>0</v>
      </c>
      <c r="BG191" s="41">
        <f t="shared" si="311"/>
        <v>0</v>
      </c>
      <c r="BH191" s="41">
        <f t="shared" si="311"/>
        <v>0</v>
      </c>
      <c r="BI191" s="41">
        <f t="shared" si="311"/>
        <v>0</v>
      </c>
      <c r="BJ191" s="41">
        <f t="shared" si="311"/>
        <v>318</v>
      </c>
      <c r="BK191" s="107">
        <f t="shared" si="308"/>
        <v>376</v>
      </c>
      <c r="BL191" s="96"/>
      <c r="BM191" s="96">
        <f t="shared" si="309"/>
        <v>376</v>
      </c>
      <c r="BN191" s="98"/>
      <c r="BO191" s="98"/>
      <c r="BP191" s="96"/>
      <c r="BQ191" s="96"/>
      <c r="BR191" s="128">
        <v>376</v>
      </c>
      <c r="BS191" s="48"/>
      <c r="BT191" s="115"/>
      <c r="BU191" s="70"/>
      <c r="BV191" s="70"/>
      <c r="BW191" s="70"/>
      <c r="BX191" s="70"/>
      <c r="BY191" s="70"/>
      <c r="BZ191" s="70"/>
      <c r="CA191" s="70"/>
      <c r="CB191" s="70"/>
      <c r="CC191" s="70"/>
      <c r="CD191" s="70"/>
      <c r="CE191" s="70"/>
      <c r="CF191" s="70"/>
      <c r="CG191" s="70"/>
      <c r="CH191" s="70"/>
      <c r="CI191" s="70"/>
      <c r="CJ191" s="70"/>
      <c r="CK191" s="70"/>
      <c r="CL191" s="70"/>
      <c r="CM191" s="70"/>
      <c r="CN191" s="70"/>
      <c r="CO191" s="70"/>
      <c r="CP191" s="70"/>
      <c r="CQ191" s="70"/>
      <c r="CR191" s="70"/>
      <c r="CS191" s="70"/>
      <c r="CT191" s="70"/>
      <c r="CU191" s="70"/>
      <c r="CV191" s="70"/>
      <c r="CW191" s="70"/>
      <c r="CX191" s="70"/>
      <c r="CY191" s="70"/>
      <c r="CZ191" s="70"/>
      <c r="DA191" s="70"/>
      <c r="DB191" s="70"/>
      <c r="DC191" s="70"/>
      <c r="DD191" s="70"/>
    </row>
    <row r="192" spans="1:108" ht="20.100000000000001" customHeight="1">
      <c r="A192" s="33" t="s">
        <v>414</v>
      </c>
      <c r="B192" s="40" t="s">
        <v>2985</v>
      </c>
      <c r="C192" s="100"/>
      <c r="D192" s="41">
        <f t="shared" si="310"/>
        <v>844</v>
      </c>
      <c r="E192" s="41">
        <f t="shared" si="310"/>
        <v>0</v>
      </c>
      <c r="F192" s="41">
        <f t="shared" si="310"/>
        <v>844</v>
      </c>
      <c r="G192" s="41">
        <f t="shared" si="310"/>
        <v>0</v>
      </c>
      <c r="H192" s="41">
        <f t="shared" si="310"/>
        <v>0</v>
      </c>
      <c r="I192" s="41">
        <f t="shared" si="310"/>
        <v>0</v>
      </c>
      <c r="J192" s="41">
        <f t="shared" si="310"/>
        <v>0</v>
      </c>
      <c r="K192" s="41">
        <f t="shared" si="310"/>
        <v>844</v>
      </c>
      <c r="L192" s="36">
        <f t="shared" si="261"/>
        <v>250</v>
      </c>
      <c r="M192" s="36">
        <f t="shared" si="262"/>
        <v>0</v>
      </c>
      <c r="N192" s="36">
        <f t="shared" si="263"/>
        <v>250</v>
      </c>
      <c r="O192" s="107">
        <f t="shared" si="298"/>
        <v>250</v>
      </c>
      <c r="P192" s="96"/>
      <c r="Q192" s="96">
        <f t="shared" si="300"/>
        <v>250</v>
      </c>
      <c r="R192" s="98"/>
      <c r="S192" s="98"/>
      <c r="T192" s="96"/>
      <c r="U192" s="96"/>
      <c r="V192" s="109">
        <v>250</v>
      </c>
      <c r="W192" s="107">
        <f t="shared" si="299"/>
        <v>200</v>
      </c>
      <c r="X192" s="96"/>
      <c r="Y192" s="96">
        <f t="shared" si="301"/>
        <v>200</v>
      </c>
      <c r="Z192" s="98"/>
      <c r="AA192" s="98"/>
      <c r="AB192" s="96"/>
      <c r="AC192" s="96"/>
      <c r="AD192" s="96">
        <v>200</v>
      </c>
      <c r="AE192" s="107">
        <f t="shared" si="302"/>
        <v>50</v>
      </c>
      <c r="AF192" s="96"/>
      <c r="AG192" s="96">
        <f t="shared" si="303"/>
        <v>50</v>
      </c>
      <c r="AH192" s="98"/>
      <c r="AI192" s="98"/>
      <c r="AJ192" s="96"/>
      <c r="AK192" s="96"/>
      <c r="AL192" s="96">
        <v>50</v>
      </c>
      <c r="AM192" s="107">
        <f t="shared" si="304"/>
        <v>114</v>
      </c>
      <c r="AN192" s="96"/>
      <c r="AO192" s="96">
        <f t="shared" si="305"/>
        <v>114</v>
      </c>
      <c r="AP192" s="98"/>
      <c r="AQ192" s="98"/>
      <c r="AR192" s="96"/>
      <c r="AS192" s="96"/>
      <c r="AT192" s="96">
        <v>114</v>
      </c>
      <c r="AU192" s="107">
        <f t="shared" si="306"/>
        <v>104</v>
      </c>
      <c r="AV192" s="96"/>
      <c r="AW192" s="96">
        <f t="shared" si="307"/>
        <v>104</v>
      </c>
      <c r="AX192" s="98"/>
      <c r="AY192" s="98"/>
      <c r="AZ192" s="96"/>
      <c r="BA192" s="96"/>
      <c r="BB192" s="96">
        <v>104</v>
      </c>
      <c r="BC192" s="41">
        <f t="shared" si="311"/>
        <v>468</v>
      </c>
      <c r="BD192" s="41">
        <f t="shared" si="311"/>
        <v>0</v>
      </c>
      <c r="BE192" s="41">
        <f t="shared" si="311"/>
        <v>468</v>
      </c>
      <c r="BF192" s="41">
        <f t="shared" si="311"/>
        <v>0</v>
      </c>
      <c r="BG192" s="41">
        <f t="shared" si="311"/>
        <v>0</v>
      </c>
      <c r="BH192" s="41">
        <f t="shared" si="311"/>
        <v>0</v>
      </c>
      <c r="BI192" s="41">
        <f t="shared" si="311"/>
        <v>0</v>
      </c>
      <c r="BJ192" s="41">
        <f t="shared" si="311"/>
        <v>468</v>
      </c>
      <c r="BK192" s="107">
        <f t="shared" si="308"/>
        <v>376</v>
      </c>
      <c r="BL192" s="96"/>
      <c r="BM192" s="96">
        <f t="shared" si="309"/>
        <v>376</v>
      </c>
      <c r="BN192" s="98"/>
      <c r="BO192" s="98"/>
      <c r="BP192" s="96"/>
      <c r="BQ192" s="96"/>
      <c r="BR192" s="128">
        <v>376</v>
      </c>
      <c r="BS192" s="48"/>
      <c r="BT192" s="115"/>
      <c r="BU192" s="70"/>
      <c r="BV192" s="70"/>
      <c r="BW192" s="70"/>
      <c r="BX192" s="70"/>
      <c r="BY192" s="70"/>
      <c r="BZ192" s="70"/>
      <c r="CA192" s="70"/>
      <c r="CB192" s="70"/>
      <c r="CC192" s="70"/>
      <c r="CD192" s="70"/>
      <c r="CE192" s="70"/>
      <c r="CF192" s="70"/>
      <c r="CG192" s="70"/>
      <c r="CH192" s="70"/>
      <c r="CI192" s="70"/>
      <c r="CJ192" s="70"/>
      <c r="CK192" s="70"/>
      <c r="CL192" s="70"/>
      <c r="CM192" s="70"/>
      <c r="CN192" s="70"/>
      <c r="CO192" s="70"/>
      <c r="CP192" s="70"/>
      <c r="CQ192" s="70"/>
      <c r="CR192" s="70"/>
      <c r="CS192" s="70"/>
      <c r="CT192" s="70"/>
      <c r="CU192" s="70"/>
      <c r="CV192" s="70"/>
      <c r="CW192" s="70"/>
      <c r="CX192" s="70"/>
      <c r="CY192" s="70"/>
      <c r="CZ192" s="70"/>
      <c r="DA192" s="70"/>
      <c r="DB192" s="70"/>
      <c r="DC192" s="70"/>
      <c r="DD192" s="70"/>
    </row>
    <row r="193" spans="1:195" s="15" customFormat="1" ht="20.100000000000001" customHeight="1">
      <c r="A193" s="35">
        <v>2</v>
      </c>
      <c r="B193" s="34" t="s">
        <v>2875</v>
      </c>
      <c r="C193" s="145"/>
      <c r="D193" s="97">
        <f>E193+F193</f>
        <v>2772</v>
      </c>
      <c r="E193" s="97">
        <f>SUM(E194:E203)</f>
        <v>0</v>
      </c>
      <c r="F193" s="97">
        <f>SUM(G193:K193)</f>
        <v>2772</v>
      </c>
      <c r="G193" s="97">
        <f>SUM(G194:G203)</f>
        <v>0</v>
      </c>
      <c r="H193" s="97">
        <f>SUM(H194:H203)</f>
        <v>0</v>
      </c>
      <c r="I193" s="97">
        <f>SUM(I194:I203)</f>
        <v>0</v>
      </c>
      <c r="J193" s="97">
        <f>SUM(J194:J203)</f>
        <v>0</v>
      </c>
      <c r="K193" s="97">
        <f>SUM(K194:K203)</f>
        <v>2772</v>
      </c>
      <c r="L193" s="36">
        <f t="shared" si="261"/>
        <v>0</v>
      </c>
      <c r="M193" s="36">
        <f t="shared" si="262"/>
        <v>0</v>
      </c>
      <c r="N193" s="36">
        <f t="shared" si="263"/>
        <v>0</v>
      </c>
      <c r="O193" s="97">
        <f t="shared" si="298"/>
        <v>0</v>
      </c>
      <c r="P193" s="97">
        <f>SUM(P194:P203)</f>
        <v>0</v>
      </c>
      <c r="Q193" s="97">
        <f t="shared" si="300"/>
        <v>0</v>
      </c>
      <c r="R193" s="97">
        <f>SUM(R194:R203)</f>
        <v>0</v>
      </c>
      <c r="S193" s="97">
        <f>SUM(S194:S203)</f>
        <v>0</v>
      </c>
      <c r="T193" s="97">
        <f>SUM(T194:T203)</f>
        <v>0</v>
      </c>
      <c r="U193" s="97">
        <f>SUM(U194:U203)</f>
        <v>0</v>
      </c>
      <c r="V193" s="97">
        <f>SUM(V194:V203)</f>
        <v>0</v>
      </c>
      <c r="W193" s="97">
        <f t="shared" si="299"/>
        <v>0</v>
      </c>
      <c r="X193" s="97">
        <f>SUM(X194:X203)</f>
        <v>0</v>
      </c>
      <c r="Y193" s="97">
        <f t="shared" si="301"/>
        <v>0</v>
      </c>
      <c r="Z193" s="97">
        <f>SUM(Z194:Z203)</f>
        <v>0</v>
      </c>
      <c r="AA193" s="97">
        <f>SUM(AA194:AA203)</f>
        <v>0</v>
      </c>
      <c r="AB193" s="97">
        <f>SUM(AB194:AB203)</f>
        <v>0</v>
      </c>
      <c r="AC193" s="97">
        <f>SUM(AC194:AC203)</f>
        <v>0</v>
      </c>
      <c r="AD193" s="97">
        <f>SUM(AD194:AD203)</f>
        <v>0</v>
      </c>
      <c r="AE193" s="97">
        <f t="shared" si="302"/>
        <v>0</v>
      </c>
      <c r="AF193" s="97">
        <f>SUM(AF194:AF203)</f>
        <v>0</v>
      </c>
      <c r="AG193" s="96">
        <f t="shared" si="303"/>
        <v>0</v>
      </c>
      <c r="AH193" s="97">
        <f>SUM(AH194:AH203)</f>
        <v>0</v>
      </c>
      <c r="AI193" s="97">
        <f>SUM(AI194:AI203)</f>
        <v>0</v>
      </c>
      <c r="AJ193" s="97">
        <f>SUM(AJ194:AJ203)</f>
        <v>0</v>
      </c>
      <c r="AK193" s="97">
        <f>SUM(AK194:AK203)</f>
        <v>0</v>
      </c>
      <c r="AL193" s="97">
        <f>SUM(AL194:AL203)</f>
        <v>0</v>
      </c>
      <c r="AM193" s="97">
        <f t="shared" si="304"/>
        <v>534</v>
      </c>
      <c r="AN193" s="97">
        <f>SUM(AN194:AN203)</f>
        <v>0</v>
      </c>
      <c r="AO193" s="97">
        <f t="shared" si="305"/>
        <v>534</v>
      </c>
      <c r="AP193" s="97">
        <f>SUM(AP194:AP203)</f>
        <v>0</v>
      </c>
      <c r="AQ193" s="97">
        <f>SUM(AQ194:AQ203)</f>
        <v>0</v>
      </c>
      <c r="AR193" s="97">
        <f>SUM(AR194:AR203)</f>
        <v>0</v>
      </c>
      <c r="AS193" s="97">
        <f>SUM(AS194:AS203)</f>
        <v>0</v>
      </c>
      <c r="AT193" s="97">
        <f>SUM(AT194:AT203)</f>
        <v>534</v>
      </c>
      <c r="AU193" s="97">
        <f t="shared" si="306"/>
        <v>486</v>
      </c>
      <c r="AV193" s="97">
        <f>SUM(AV194:AV203)</f>
        <v>0</v>
      </c>
      <c r="AW193" s="97">
        <f t="shared" si="307"/>
        <v>486</v>
      </c>
      <c r="AX193" s="97">
        <f>SUM(AX194:AX203)</f>
        <v>0</v>
      </c>
      <c r="AY193" s="97">
        <f>SUM(AY194:AY203)</f>
        <v>0</v>
      </c>
      <c r="AZ193" s="97">
        <f>SUM(AZ194:AZ203)</f>
        <v>0</v>
      </c>
      <c r="BA193" s="97">
        <f>SUM(BA194:BA203)</f>
        <v>0</v>
      </c>
      <c r="BB193" s="97">
        <f>SUM(BB194:BB203)</f>
        <v>486</v>
      </c>
      <c r="BC193" s="97">
        <f>BD193+BE193</f>
        <v>1020</v>
      </c>
      <c r="BD193" s="97">
        <f>SUM(BD194:BD203)</f>
        <v>0</v>
      </c>
      <c r="BE193" s="97">
        <f>SUM(BF193:BJ193)</f>
        <v>1020</v>
      </c>
      <c r="BF193" s="97">
        <f>SUM(BF194:BF203)</f>
        <v>0</v>
      </c>
      <c r="BG193" s="97">
        <f>SUM(BG194:BG203)</f>
        <v>0</v>
      </c>
      <c r="BH193" s="97">
        <f>SUM(BH194:BH203)</f>
        <v>0</v>
      </c>
      <c r="BI193" s="97">
        <f>SUM(BI194:BI203)</f>
        <v>0</v>
      </c>
      <c r="BJ193" s="97">
        <f>SUM(BJ194:BJ203)</f>
        <v>1020</v>
      </c>
      <c r="BK193" s="97">
        <f t="shared" si="308"/>
        <v>1752</v>
      </c>
      <c r="BL193" s="97">
        <f>SUM(BL194:BL203)</f>
        <v>0</v>
      </c>
      <c r="BM193" s="97">
        <f t="shared" si="309"/>
        <v>1752</v>
      </c>
      <c r="BN193" s="97">
        <f>SUM(BN194:BN203)</f>
        <v>0</v>
      </c>
      <c r="BO193" s="97">
        <f>SUM(BO194:BO203)</f>
        <v>0</v>
      </c>
      <c r="BP193" s="97">
        <f>SUM(BP194:BP203)</f>
        <v>0</v>
      </c>
      <c r="BQ193" s="97">
        <f>SUM(BQ194:BQ203)</f>
        <v>0</v>
      </c>
      <c r="BR193" s="162">
        <f>SUM(BR194:BR203)</f>
        <v>1752</v>
      </c>
      <c r="BS193" s="43"/>
      <c r="BT193" s="126"/>
      <c r="BU193" s="143"/>
      <c r="BV193" s="143"/>
      <c r="BW193" s="143"/>
      <c r="BX193" s="143"/>
      <c r="BY193" s="143"/>
      <c r="BZ193" s="143"/>
      <c r="CA193" s="143"/>
      <c r="CB193" s="143"/>
      <c r="CC193" s="143"/>
      <c r="CD193" s="143"/>
      <c r="CE193" s="143"/>
      <c r="CF193" s="143"/>
      <c r="CG193" s="143"/>
      <c r="CH193" s="143"/>
      <c r="CI193" s="143"/>
      <c r="CJ193" s="143"/>
      <c r="CK193" s="143"/>
      <c r="CL193" s="143"/>
      <c r="CM193" s="143"/>
      <c r="CN193" s="143"/>
      <c r="CO193" s="143"/>
      <c r="CP193" s="143"/>
      <c r="CQ193" s="143"/>
      <c r="CR193" s="143"/>
      <c r="CS193" s="143"/>
      <c r="CT193" s="143"/>
      <c r="CU193" s="143"/>
      <c r="CV193" s="143"/>
      <c r="CW193" s="143"/>
      <c r="CX193" s="143"/>
      <c r="CY193" s="143"/>
      <c r="CZ193" s="143"/>
      <c r="DA193" s="143"/>
      <c r="DB193" s="143"/>
      <c r="DC193" s="143"/>
      <c r="DD193" s="143"/>
      <c r="GL193" s="170">
        <f>SUM(BR194:BR203)</f>
        <v>1752</v>
      </c>
      <c r="GM193" s="170">
        <f>D194+D195+D196+D197+D198+D199+D200+D201+D202+D203</f>
        <v>2772</v>
      </c>
    </row>
    <row r="194" spans="1:195" ht="20.100000000000001" customHeight="1">
      <c r="A194" s="33" t="s">
        <v>414</v>
      </c>
      <c r="B194" s="104" t="s">
        <v>118</v>
      </c>
      <c r="C194" s="100"/>
      <c r="D194" s="41">
        <f t="shared" ref="D194:D203" si="312">BC194+BK194</f>
        <v>302</v>
      </c>
      <c r="E194" s="41">
        <f t="shared" ref="E194:E203" si="313">BD194+BL194</f>
        <v>0</v>
      </c>
      <c r="F194" s="41">
        <f t="shared" ref="F194:F203" si="314">BE194+BM194</f>
        <v>302</v>
      </c>
      <c r="G194" s="41">
        <f t="shared" ref="G194:G203" si="315">BF194+BN194</f>
        <v>0</v>
      </c>
      <c r="H194" s="41">
        <f t="shared" ref="H194:H203" si="316">BG194+BO194</f>
        <v>0</v>
      </c>
      <c r="I194" s="41">
        <f t="shared" ref="I194:I203" si="317">BH194+BP194</f>
        <v>0</v>
      </c>
      <c r="J194" s="41">
        <f t="shared" ref="J194:J203" si="318">BI194+BQ194</f>
        <v>0</v>
      </c>
      <c r="K194" s="41">
        <f t="shared" ref="K194:K203" si="319">BJ194+BR194</f>
        <v>302</v>
      </c>
      <c r="L194" s="36">
        <f t="shared" si="261"/>
        <v>0</v>
      </c>
      <c r="M194" s="36">
        <f t="shared" si="262"/>
        <v>0</v>
      </c>
      <c r="N194" s="36">
        <f t="shared" si="263"/>
        <v>0</v>
      </c>
      <c r="O194" s="107">
        <f t="shared" si="298"/>
        <v>0</v>
      </c>
      <c r="P194" s="96"/>
      <c r="Q194" s="96">
        <f t="shared" si="300"/>
        <v>0</v>
      </c>
      <c r="R194" s="98"/>
      <c r="S194" s="98"/>
      <c r="T194" s="96"/>
      <c r="U194" s="96"/>
      <c r="V194" s="96"/>
      <c r="W194" s="107">
        <f t="shared" si="299"/>
        <v>0</v>
      </c>
      <c r="X194" s="96"/>
      <c r="Y194" s="96">
        <f t="shared" si="301"/>
        <v>0</v>
      </c>
      <c r="Z194" s="98"/>
      <c r="AA194" s="98"/>
      <c r="AB194" s="96"/>
      <c r="AC194" s="96"/>
      <c r="AD194" s="96"/>
      <c r="AE194" s="107">
        <f t="shared" si="302"/>
        <v>0</v>
      </c>
      <c r="AF194" s="96"/>
      <c r="AG194" s="96">
        <f t="shared" si="303"/>
        <v>0</v>
      </c>
      <c r="AH194" s="98"/>
      <c r="AI194" s="98"/>
      <c r="AJ194" s="96"/>
      <c r="AK194" s="96"/>
      <c r="AL194" s="96"/>
      <c r="AM194" s="107">
        <f t="shared" si="304"/>
        <v>56</v>
      </c>
      <c r="AN194" s="96"/>
      <c r="AO194" s="96">
        <f t="shared" si="305"/>
        <v>56</v>
      </c>
      <c r="AP194" s="98"/>
      <c r="AQ194" s="98"/>
      <c r="AR194" s="96"/>
      <c r="AS194" s="96"/>
      <c r="AT194" s="96">
        <v>56</v>
      </c>
      <c r="AU194" s="107">
        <f t="shared" si="306"/>
        <v>56</v>
      </c>
      <c r="AV194" s="96"/>
      <c r="AW194" s="96">
        <f t="shared" si="307"/>
        <v>56</v>
      </c>
      <c r="AX194" s="98"/>
      <c r="AY194" s="98"/>
      <c r="AZ194" s="96"/>
      <c r="BA194" s="96"/>
      <c r="BB194" s="96">
        <v>56</v>
      </c>
      <c r="BC194" s="41">
        <f t="shared" ref="BC194:BC203" si="320">W194+AE194+AM194+AU194</f>
        <v>112</v>
      </c>
      <c r="BD194" s="41">
        <f t="shared" ref="BD194:BD203" si="321">X194+AF194+AN194+AV194</f>
        <v>0</v>
      </c>
      <c r="BE194" s="41">
        <f t="shared" ref="BE194:BE203" si="322">Y194+AG194+AO194+AW194</f>
        <v>112</v>
      </c>
      <c r="BF194" s="41">
        <f t="shared" ref="BF194:BF203" si="323">Z194+AH194+AP194+AX194</f>
        <v>0</v>
      </c>
      <c r="BG194" s="41">
        <f t="shared" ref="BG194:BG203" si="324">AA194+AI194+AQ194+AY194</f>
        <v>0</v>
      </c>
      <c r="BH194" s="41">
        <f t="shared" ref="BH194:BH203" si="325">AB194+AJ194+AR194+AZ194</f>
        <v>0</v>
      </c>
      <c r="BI194" s="41">
        <f t="shared" ref="BI194:BI203" si="326">AC194+AK194+AS194+BA194</f>
        <v>0</v>
      </c>
      <c r="BJ194" s="41">
        <f t="shared" ref="BJ194:BJ203" si="327">AD194+AL194+AT194+BB194</f>
        <v>112</v>
      </c>
      <c r="BK194" s="107">
        <f t="shared" si="308"/>
        <v>190</v>
      </c>
      <c r="BL194" s="96"/>
      <c r="BM194" s="96">
        <f t="shared" si="309"/>
        <v>190</v>
      </c>
      <c r="BN194" s="98"/>
      <c r="BO194" s="98"/>
      <c r="BP194" s="96"/>
      <c r="BQ194" s="96"/>
      <c r="BR194" s="128">
        <v>190</v>
      </c>
      <c r="BS194" s="48"/>
      <c r="BT194" s="115"/>
      <c r="BU194" s="70"/>
      <c r="BV194" s="70"/>
      <c r="BW194" s="70"/>
      <c r="BX194" s="70"/>
      <c r="BY194" s="70"/>
      <c r="BZ194" s="70"/>
      <c r="CA194" s="70"/>
      <c r="CB194" s="70"/>
      <c r="CC194" s="70"/>
      <c r="CD194" s="70"/>
      <c r="CE194" s="70"/>
      <c r="CF194" s="70"/>
      <c r="CG194" s="70"/>
      <c r="CH194" s="70"/>
      <c r="CI194" s="70"/>
      <c r="CJ194" s="70"/>
      <c r="CK194" s="70"/>
      <c r="CL194" s="70"/>
      <c r="CM194" s="70"/>
      <c r="CN194" s="70"/>
      <c r="CO194" s="70"/>
      <c r="CP194" s="70"/>
      <c r="CQ194" s="70"/>
      <c r="CR194" s="70"/>
      <c r="CS194" s="70"/>
      <c r="CT194" s="70"/>
      <c r="CU194" s="70"/>
      <c r="CV194" s="70"/>
      <c r="CW194" s="70"/>
      <c r="CX194" s="70"/>
      <c r="CY194" s="70"/>
      <c r="CZ194" s="70"/>
      <c r="DA194" s="70"/>
      <c r="DB194" s="70"/>
      <c r="DC194" s="70"/>
      <c r="DD194" s="70"/>
    </row>
    <row r="195" spans="1:195" ht="20.100000000000001" customHeight="1">
      <c r="A195" s="33" t="s">
        <v>414</v>
      </c>
      <c r="B195" s="104" t="s">
        <v>78</v>
      </c>
      <c r="C195" s="100"/>
      <c r="D195" s="41">
        <f t="shared" si="312"/>
        <v>280</v>
      </c>
      <c r="E195" s="41">
        <f t="shared" si="313"/>
        <v>0</v>
      </c>
      <c r="F195" s="41">
        <f t="shared" si="314"/>
        <v>280</v>
      </c>
      <c r="G195" s="41">
        <f t="shared" si="315"/>
        <v>0</v>
      </c>
      <c r="H195" s="41">
        <f t="shared" si="316"/>
        <v>0</v>
      </c>
      <c r="I195" s="41">
        <f t="shared" si="317"/>
        <v>0</v>
      </c>
      <c r="J195" s="41">
        <f t="shared" si="318"/>
        <v>0</v>
      </c>
      <c r="K195" s="41">
        <f t="shared" si="319"/>
        <v>280</v>
      </c>
      <c r="L195" s="36">
        <f t="shared" si="261"/>
        <v>0</v>
      </c>
      <c r="M195" s="36">
        <f t="shared" si="262"/>
        <v>0</v>
      </c>
      <c r="N195" s="36">
        <f t="shared" si="263"/>
        <v>0</v>
      </c>
      <c r="O195" s="107">
        <f t="shared" si="298"/>
        <v>0</v>
      </c>
      <c r="P195" s="96"/>
      <c r="Q195" s="96">
        <f t="shared" si="300"/>
        <v>0</v>
      </c>
      <c r="R195" s="98"/>
      <c r="S195" s="98"/>
      <c r="T195" s="96"/>
      <c r="U195" s="96"/>
      <c r="V195" s="96"/>
      <c r="W195" s="107">
        <f t="shared" si="299"/>
        <v>0</v>
      </c>
      <c r="X195" s="96"/>
      <c r="Y195" s="96">
        <f t="shared" si="301"/>
        <v>0</v>
      </c>
      <c r="Z195" s="98"/>
      <c r="AA195" s="98"/>
      <c r="AB195" s="96"/>
      <c r="AC195" s="96"/>
      <c r="AD195" s="96"/>
      <c r="AE195" s="107">
        <f t="shared" si="302"/>
        <v>0</v>
      </c>
      <c r="AF195" s="96"/>
      <c r="AG195" s="96">
        <f t="shared" si="303"/>
        <v>0</v>
      </c>
      <c r="AH195" s="98"/>
      <c r="AI195" s="98"/>
      <c r="AJ195" s="96"/>
      <c r="AK195" s="96"/>
      <c r="AL195" s="96"/>
      <c r="AM195" s="107">
        <f t="shared" si="304"/>
        <v>54</v>
      </c>
      <c r="AN195" s="96"/>
      <c r="AO195" s="96">
        <f t="shared" si="305"/>
        <v>54</v>
      </c>
      <c r="AP195" s="98"/>
      <c r="AQ195" s="98"/>
      <c r="AR195" s="96"/>
      <c r="AS195" s="96"/>
      <c r="AT195" s="96">
        <v>54</v>
      </c>
      <c r="AU195" s="107">
        <f t="shared" si="306"/>
        <v>48</v>
      </c>
      <c r="AV195" s="96"/>
      <c r="AW195" s="96">
        <f t="shared" si="307"/>
        <v>48</v>
      </c>
      <c r="AX195" s="98"/>
      <c r="AY195" s="98"/>
      <c r="AZ195" s="96"/>
      <c r="BA195" s="96"/>
      <c r="BB195" s="96">
        <v>48</v>
      </c>
      <c r="BC195" s="41">
        <f t="shared" si="320"/>
        <v>102</v>
      </c>
      <c r="BD195" s="41">
        <f t="shared" si="321"/>
        <v>0</v>
      </c>
      <c r="BE195" s="41">
        <f t="shared" si="322"/>
        <v>102</v>
      </c>
      <c r="BF195" s="41">
        <f t="shared" si="323"/>
        <v>0</v>
      </c>
      <c r="BG195" s="41">
        <f t="shared" si="324"/>
        <v>0</v>
      </c>
      <c r="BH195" s="41">
        <f t="shared" si="325"/>
        <v>0</v>
      </c>
      <c r="BI195" s="41">
        <f t="shared" si="326"/>
        <v>0</v>
      </c>
      <c r="BJ195" s="41">
        <f t="shared" si="327"/>
        <v>102</v>
      </c>
      <c r="BK195" s="107">
        <f t="shared" si="308"/>
        <v>178</v>
      </c>
      <c r="BL195" s="96"/>
      <c r="BM195" s="96">
        <f t="shared" si="309"/>
        <v>178</v>
      </c>
      <c r="BN195" s="98"/>
      <c r="BO195" s="98"/>
      <c r="BP195" s="96"/>
      <c r="BQ195" s="96"/>
      <c r="BR195" s="128">
        <v>178</v>
      </c>
      <c r="BS195" s="48"/>
      <c r="BT195" s="115"/>
      <c r="BU195" s="70"/>
      <c r="BV195" s="70"/>
      <c r="BW195" s="70"/>
      <c r="BX195" s="70"/>
      <c r="BY195" s="70"/>
      <c r="BZ195" s="70"/>
      <c r="CA195" s="70"/>
      <c r="CB195" s="70"/>
      <c r="CC195" s="70"/>
      <c r="CD195" s="70"/>
      <c r="CE195" s="70"/>
      <c r="CF195" s="70"/>
      <c r="CG195" s="70"/>
      <c r="CH195" s="70"/>
      <c r="CI195" s="70"/>
      <c r="CJ195" s="70"/>
      <c r="CK195" s="70"/>
      <c r="CL195" s="70"/>
      <c r="CM195" s="70"/>
      <c r="CN195" s="70"/>
      <c r="CO195" s="70"/>
      <c r="CP195" s="70"/>
      <c r="CQ195" s="70"/>
      <c r="CR195" s="70"/>
      <c r="CS195" s="70"/>
      <c r="CT195" s="70"/>
      <c r="CU195" s="70"/>
      <c r="CV195" s="70"/>
      <c r="CW195" s="70"/>
      <c r="CX195" s="70"/>
      <c r="CY195" s="70"/>
      <c r="CZ195" s="70"/>
      <c r="DA195" s="70"/>
      <c r="DB195" s="70"/>
      <c r="DC195" s="70"/>
      <c r="DD195" s="70"/>
    </row>
    <row r="196" spans="1:195" ht="20.100000000000001" customHeight="1">
      <c r="A196" s="33" t="s">
        <v>414</v>
      </c>
      <c r="B196" s="104" t="s">
        <v>38</v>
      </c>
      <c r="C196" s="100"/>
      <c r="D196" s="41">
        <f t="shared" si="312"/>
        <v>288</v>
      </c>
      <c r="E196" s="41">
        <f t="shared" si="313"/>
        <v>0</v>
      </c>
      <c r="F196" s="41">
        <f t="shared" si="314"/>
        <v>288</v>
      </c>
      <c r="G196" s="41">
        <f t="shared" si="315"/>
        <v>0</v>
      </c>
      <c r="H196" s="41">
        <f t="shared" si="316"/>
        <v>0</v>
      </c>
      <c r="I196" s="41">
        <f t="shared" si="317"/>
        <v>0</v>
      </c>
      <c r="J196" s="41">
        <f t="shared" si="318"/>
        <v>0</v>
      </c>
      <c r="K196" s="41">
        <f t="shared" si="319"/>
        <v>288</v>
      </c>
      <c r="L196" s="36">
        <f t="shared" si="261"/>
        <v>0</v>
      </c>
      <c r="M196" s="36">
        <f t="shared" si="262"/>
        <v>0</v>
      </c>
      <c r="N196" s="36">
        <f t="shared" si="263"/>
        <v>0</v>
      </c>
      <c r="O196" s="107">
        <f t="shared" si="298"/>
        <v>0</v>
      </c>
      <c r="P196" s="96"/>
      <c r="Q196" s="96">
        <f t="shared" si="300"/>
        <v>0</v>
      </c>
      <c r="R196" s="98"/>
      <c r="S196" s="98"/>
      <c r="T196" s="96"/>
      <c r="U196" s="96"/>
      <c r="V196" s="96"/>
      <c r="W196" s="107">
        <f t="shared" si="299"/>
        <v>0</v>
      </c>
      <c r="X196" s="96"/>
      <c r="Y196" s="96">
        <f t="shared" si="301"/>
        <v>0</v>
      </c>
      <c r="Z196" s="98"/>
      <c r="AA196" s="98"/>
      <c r="AB196" s="96"/>
      <c r="AC196" s="96"/>
      <c r="AD196" s="96"/>
      <c r="AE196" s="107">
        <f t="shared" si="302"/>
        <v>0</v>
      </c>
      <c r="AF196" s="96"/>
      <c r="AG196" s="96">
        <f t="shared" si="303"/>
        <v>0</v>
      </c>
      <c r="AH196" s="98"/>
      <c r="AI196" s="98"/>
      <c r="AJ196" s="96"/>
      <c r="AK196" s="96"/>
      <c r="AL196" s="96"/>
      <c r="AM196" s="107">
        <f t="shared" si="304"/>
        <v>56</v>
      </c>
      <c r="AN196" s="96"/>
      <c r="AO196" s="96">
        <f t="shared" si="305"/>
        <v>56</v>
      </c>
      <c r="AP196" s="98"/>
      <c r="AQ196" s="98"/>
      <c r="AR196" s="96"/>
      <c r="AS196" s="96"/>
      <c r="AT196" s="96">
        <v>56</v>
      </c>
      <c r="AU196" s="107">
        <f t="shared" si="306"/>
        <v>50</v>
      </c>
      <c r="AV196" s="96"/>
      <c r="AW196" s="96">
        <f t="shared" si="307"/>
        <v>50</v>
      </c>
      <c r="AX196" s="98"/>
      <c r="AY196" s="98"/>
      <c r="AZ196" s="96"/>
      <c r="BA196" s="96"/>
      <c r="BB196" s="96">
        <v>50</v>
      </c>
      <c r="BC196" s="41">
        <f t="shared" si="320"/>
        <v>106</v>
      </c>
      <c r="BD196" s="41">
        <f t="shared" si="321"/>
        <v>0</v>
      </c>
      <c r="BE196" s="41">
        <f t="shared" si="322"/>
        <v>106</v>
      </c>
      <c r="BF196" s="41">
        <f t="shared" si="323"/>
        <v>0</v>
      </c>
      <c r="BG196" s="41">
        <f t="shared" si="324"/>
        <v>0</v>
      </c>
      <c r="BH196" s="41">
        <f t="shared" si="325"/>
        <v>0</v>
      </c>
      <c r="BI196" s="41">
        <f t="shared" si="326"/>
        <v>0</v>
      </c>
      <c r="BJ196" s="41">
        <f t="shared" si="327"/>
        <v>106</v>
      </c>
      <c r="BK196" s="107">
        <f t="shared" si="308"/>
        <v>182</v>
      </c>
      <c r="BL196" s="96"/>
      <c r="BM196" s="96">
        <f t="shared" si="309"/>
        <v>182</v>
      </c>
      <c r="BN196" s="98"/>
      <c r="BO196" s="98"/>
      <c r="BP196" s="96"/>
      <c r="BQ196" s="96"/>
      <c r="BR196" s="128">
        <v>182</v>
      </c>
      <c r="BS196" s="48"/>
      <c r="BT196" s="115"/>
      <c r="BU196" s="70"/>
      <c r="BV196" s="70"/>
      <c r="BW196" s="70"/>
      <c r="BX196" s="70"/>
      <c r="BY196" s="70"/>
      <c r="BZ196" s="70"/>
      <c r="CA196" s="70"/>
      <c r="CB196" s="70"/>
      <c r="CC196" s="70"/>
      <c r="CD196" s="70"/>
      <c r="CE196" s="70"/>
      <c r="CF196" s="70"/>
      <c r="CG196" s="70"/>
      <c r="CH196" s="70"/>
      <c r="CI196" s="70"/>
      <c r="CJ196" s="70"/>
      <c r="CK196" s="70"/>
      <c r="CL196" s="70"/>
      <c r="CM196" s="70"/>
      <c r="CN196" s="70"/>
      <c r="CO196" s="70"/>
      <c r="CP196" s="70"/>
      <c r="CQ196" s="70"/>
      <c r="CR196" s="70"/>
      <c r="CS196" s="70"/>
      <c r="CT196" s="70"/>
      <c r="CU196" s="70"/>
      <c r="CV196" s="70"/>
      <c r="CW196" s="70"/>
      <c r="CX196" s="70"/>
      <c r="CY196" s="70"/>
      <c r="CZ196" s="70"/>
      <c r="DA196" s="70"/>
      <c r="DB196" s="70"/>
      <c r="DC196" s="70"/>
      <c r="DD196" s="70"/>
    </row>
    <row r="197" spans="1:195" ht="20.100000000000001" customHeight="1">
      <c r="A197" s="33" t="s">
        <v>414</v>
      </c>
      <c r="B197" s="104" t="s">
        <v>106</v>
      </c>
      <c r="C197" s="100"/>
      <c r="D197" s="41">
        <f t="shared" si="312"/>
        <v>288</v>
      </c>
      <c r="E197" s="41">
        <f t="shared" si="313"/>
        <v>0</v>
      </c>
      <c r="F197" s="41">
        <f t="shared" si="314"/>
        <v>288</v>
      </c>
      <c r="G197" s="41">
        <f t="shared" si="315"/>
        <v>0</v>
      </c>
      <c r="H197" s="41">
        <f t="shared" si="316"/>
        <v>0</v>
      </c>
      <c r="I197" s="41">
        <f t="shared" si="317"/>
        <v>0</v>
      </c>
      <c r="J197" s="41">
        <f t="shared" si="318"/>
        <v>0</v>
      </c>
      <c r="K197" s="41">
        <f t="shared" si="319"/>
        <v>288</v>
      </c>
      <c r="L197" s="36">
        <f t="shared" si="261"/>
        <v>0</v>
      </c>
      <c r="M197" s="36">
        <f t="shared" si="262"/>
        <v>0</v>
      </c>
      <c r="N197" s="36">
        <f t="shared" si="263"/>
        <v>0</v>
      </c>
      <c r="O197" s="107">
        <f t="shared" si="298"/>
        <v>0</v>
      </c>
      <c r="P197" s="96"/>
      <c r="Q197" s="96">
        <f t="shared" si="300"/>
        <v>0</v>
      </c>
      <c r="R197" s="98"/>
      <c r="S197" s="98"/>
      <c r="T197" s="96"/>
      <c r="U197" s="96"/>
      <c r="V197" s="96"/>
      <c r="W197" s="107">
        <f t="shared" si="299"/>
        <v>0</v>
      </c>
      <c r="X197" s="96"/>
      <c r="Y197" s="96">
        <f t="shared" si="301"/>
        <v>0</v>
      </c>
      <c r="Z197" s="98"/>
      <c r="AA197" s="98"/>
      <c r="AB197" s="96"/>
      <c r="AC197" s="96"/>
      <c r="AD197" s="96"/>
      <c r="AE197" s="107">
        <f t="shared" si="302"/>
        <v>0</v>
      </c>
      <c r="AF197" s="96"/>
      <c r="AG197" s="96">
        <f t="shared" si="303"/>
        <v>0</v>
      </c>
      <c r="AH197" s="98"/>
      <c r="AI197" s="98"/>
      <c r="AJ197" s="96"/>
      <c r="AK197" s="96"/>
      <c r="AL197" s="96"/>
      <c r="AM197" s="107">
        <f t="shared" si="304"/>
        <v>56</v>
      </c>
      <c r="AN197" s="96"/>
      <c r="AO197" s="96">
        <f t="shared" si="305"/>
        <v>56</v>
      </c>
      <c r="AP197" s="98"/>
      <c r="AQ197" s="98"/>
      <c r="AR197" s="96"/>
      <c r="AS197" s="96"/>
      <c r="AT197" s="96">
        <v>56</v>
      </c>
      <c r="AU197" s="107">
        <f t="shared" si="306"/>
        <v>50</v>
      </c>
      <c r="AV197" s="96"/>
      <c r="AW197" s="96">
        <f t="shared" si="307"/>
        <v>50</v>
      </c>
      <c r="AX197" s="98"/>
      <c r="AY197" s="98"/>
      <c r="AZ197" s="96"/>
      <c r="BA197" s="96"/>
      <c r="BB197" s="96">
        <v>50</v>
      </c>
      <c r="BC197" s="41">
        <f t="shared" si="320"/>
        <v>106</v>
      </c>
      <c r="BD197" s="41">
        <f t="shared" si="321"/>
        <v>0</v>
      </c>
      <c r="BE197" s="41">
        <f t="shared" si="322"/>
        <v>106</v>
      </c>
      <c r="BF197" s="41">
        <f t="shared" si="323"/>
        <v>0</v>
      </c>
      <c r="BG197" s="41">
        <f t="shared" si="324"/>
        <v>0</v>
      </c>
      <c r="BH197" s="41">
        <f t="shared" si="325"/>
        <v>0</v>
      </c>
      <c r="BI197" s="41">
        <f t="shared" si="326"/>
        <v>0</v>
      </c>
      <c r="BJ197" s="41">
        <f t="shared" si="327"/>
        <v>106</v>
      </c>
      <c r="BK197" s="107">
        <f t="shared" si="308"/>
        <v>182</v>
      </c>
      <c r="BL197" s="96"/>
      <c r="BM197" s="96">
        <f t="shared" si="309"/>
        <v>182</v>
      </c>
      <c r="BN197" s="98"/>
      <c r="BO197" s="98"/>
      <c r="BP197" s="96"/>
      <c r="BQ197" s="96"/>
      <c r="BR197" s="128">
        <v>182</v>
      </c>
      <c r="BS197" s="48"/>
      <c r="BT197" s="115"/>
      <c r="BU197" s="70"/>
      <c r="BV197" s="70"/>
      <c r="BW197" s="70"/>
      <c r="BX197" s="70"/>
      <c r="BY197" s="70"/>
      <c r="BZ197" s="70"/>
      <c r="CA197" s="70"/>
      <c r="CB197" s="70"/>
      <c r="CC197" s="70"/>
      <c r="CD197" s="70"/>
      <c r="CE197" s="70"/>
      <c r="CF197" s="70"/>
      <c r="CG197" s="70"/>
      <c r="CH197" s="70"/>
      <c r="CI197" s="70"/>
      <c r="CJ197" s="70"/>
      <c r="CK197" s="70"/>
      <c r="CL197" s="70"/>
      <c r="CM197" s="70"/>
      <c r="CN197" s="70"/>
      <c r="CO197" s="70"/>
      <c r="CP197" s="70"/>
      <c r="CQ197" s="70"/>
      <c r="CR197" s="70"/>
      <c r="CS197" s="70"/>
      <c r="CT197" s="70"/>
      <c r="CU197" s="70"/>
      <c r="CV197" s="70"/>
      <c r="CW197" s="70"/>
      <c r="CX197" s="70"/>
      <c r="CY197" s="70"/>
      <c r="CZ197" s="70"/>
      <c r="DA197" s="70"/>
      <c r="DB197" s="70"/>
      <c r="DC197" s="70"/>
      <c r="DD197" s="70"/>
    </row>
    <row r="198" spans="1:195" ht="20.100000000000001" customHeight="1">
      <c r="A198" s="33" t="s">
        <v>414</v>
      </c>
      <c r="B198" s="104" t="s">
        <v>89</v>
      </c>
      <c r="C198" s="100"/>
      <c r="D198" s="41">
        <f t="shared" si="312"/>
        <v>276</v>
      </c>
      <c r="E198" s="41">
        <f t="shared" si="313"/>
        <v>0</v>
      </c>
      <c r="F198" s="41">
        <f t="shared" si="314"/>
        <v>276</v>
      </c>
      <c r="G198" s="41">
        <f t="shared" si="315"/>
        <v>0</v>
      </c>
      <c r="H198" s="41">
        <f t="shared" si="316"/>
        <v>0</v>
      </c>
      <c r="I198" s="41">
        <f t="shared" si="317"/>
        <v>0</v>
      </c>
      <c r="J198" s="41">
        <f t="shared" si="318"/>
        <v>0</v>
      </c>
      <c r="K198" s="41">
        <f t="shared" si="319"/>
        <v>276</v>
      </c>
      <c r="L198" s="36">
        <f t="shared" si="261"/>
        <v>0</v>
      </c>
      <c r="M198" s="36">
        <f t="shared" si="262"/>
        <v>0</v>
      </c>
      <c r="N198" s="36">
        <f t="shared" si="263"/>
        <v>0</v>
      </c>
      <c r="O198" s="107">
        <f t="shared" si="298"/>
        <v>0</v>
      </c>
      <c r="P198" s="96"/>
      <c r="Q198" s="96">
        <f t="shared" si="300"/>
        <v>0</v>
      </c>
      <c r="R198" s="98"/>
      <c r="S198" s="98"/>
      <c r="T198" s="96"/>
      <c r="U198" s="96"/>
      <c r="V198" s="96"/>
      <c r="W198" s="107">
        <f t="shared" si="299"/>
        <v>0</v>
      </c>
      <c r="X198" s="96"/>
      <c r="Y198" s="96">
        <f t="shared" si="301"/>
        <v>0</v>
      </c>
      <c r="Z198" s="98"/>
      <c r="AA198" s="98"/>
      <c r="AB198" s="96"/>
      <c r="AC198" s="96"/>
      <c r="AD198" s="96"/>
      <c r="AE198" s="107">
        <f t="shared" si="302"/>
        <v>0</v>
      </c>
      <c r="AF198" s="96"/>
      <c r="AG198" s="96">
        <f t="shared" si="303"/>
        <v>0</v>
      </c>
      <c r="AH198" s="98"/>
      <c r="AI198" s="98"/>
      <c r="AJ198" s="96"/>
      <c r="AK198" s="96"/>
      <c r="AL198" s="96"/>
      <c r="AM198" s="107">
        <f t="shared" si="304"/>
        <v>54</v>
      </c>
      <c r="AN198" s="96"/>
      <c r="AO198" s="96">
        <f t="shared" si="305"/>
        <v>54</v>
      </c>
      <c r="AP198" s="98"/>
      <c r="AQ198" s="98"/>
      <c r="AR198" s="96"/>
      <c r="AS198" s="96"/>
      <c r="AT198" s="96">
        <v>54</v>
      </c>
      <c r="AU198" s="107">
        <f t="shared" si="306"/>
        <v>48</v>
      </c>
      <c r="AV198" s="96"/>
      <c r="AW198" s="96">
        <f t="shared" si="307"/>
        <v>48</v>
      </c>
      <c r="AX198" s="98"/>
      <c r="AY198" s="98"/>
      <c r="AZ198" s="96"/>
      <c r="BA198" s="96"/>
      <c r="BB198" s="96">
        <v>48</v>
      </c>
      <c r="BC198" s="41">
        <f t="shared" si="320"/>
        <v>102</v>
      </c>
      <c r="BD198" s="41">
        <f t="shared" si="321"/>
        <v>0</v>
      </c>
      <c r="BE198" s="41">
        <f t="shared" si="322"/>
        <v>102</v>
      </c>
      <c r="BF198" s="41">
        <f t="shared" si="323"/>
        <v>0</v>
      </c>
      <c r="BG198" s="41">
        <f t="shared" si="324"/>
        <v>0</v>
      </c>
      <c r="BH198" s="41">
        <f t="shared" si="325"/>
        <v>0</v>
      </c>
      <c r="BI198" s="41">
        <f t="shared" si="326"/>
        <v>0</v>
      </c>
      <c r="BJ198" s="41">
        <f t="shared" si="327"/>
        <v>102</v>
      </c>
      <c r="BK198" s="107">
        <f t="shared" si="308"/>
        <v>174</v>
      </c>
      <c r="BL198" s="96"/>
      <c r="BM198" s="96">
        <f t="shared" si="309"/>
        <v>174</v>
      </c>
      <c r="BN198" s="98"/>
      <c r="BO198" s="98"/>
      <c r="BP198" s="96"/>
      <c r="BQ198" s="96"/>
      <c r="BR198" s="128">
        <v>174</v>
      </c>
      <c r="BS198" s="48"/>
      <c r="BT198" s="115"/>
      <c r="BU198" s="70"/>
      <c r="BV198" s="70"/>
      <c r="BW198" s="70"/>
      <c r="BX198" s="70"/>
      <c r="BY198" s="70"/>
      <c r="BZ198" s="70"/>
      <c r="CA198" s="70"/>
      <c r="CB198" s="70"/>
      <c r="CC198" s="70"/>
      <c r="CD198" s="70"/>
      <c r="CE198" s="70"/>
      <c r="CF198" s="70"/>
      <c r="CG198" s="70"/>
      <c r="CH198" s="70"/>
      <c r="CI198" s="70"/>
      <c r="CJ198" s="70"/>
      <c r="CK198" s="70"/>
      <c r="CL198" s="70"/>
      <c r="CM198" s="70"/>
      <c r="CN198" s="70"/>
      <c r="CO198" s="70"/>
      <c r="CP198" s="70"/>
      <c r="CQ198" s="70"/>
      <c r="CR198" s="70"/>
      <c r="CS198" s="70"/>
      <c r="CT198" s="70"/>
      <c r="CU198" s="70"/>
      <c r="CV198" s="70"/>
      <c r="CW198" s="70"/>
      <c r="CX198" s="70"/>
      <c r="CY198" s="70"/>
      <c r="CZ198" s="70"/>
      <c r="DA198" s="70"/>
      <c r="DB198" s="70"/>
      <c r="DC198" s="70"/>
      <c r="DD198" s="70"/>
    </row>
    <row r="199" spans="1:195" ht="20.100000000000001" customHeight="1">
      <c r="A199" s="33" t="s">
        <v>414</v>
      </c>
      <c r="B199" s="104" t="s">
        <v>73</v>
      </c>
      <c r="C199" s="100"/>
      <c r="D199" s="41">
        <f t="shared" si="312"/>
        <v>276</v>
      </c>
      <c r="E199" s="41">
        <f t="shared" si="313"/>
        <v>0</v>
      </c>
      <c r="F199" s="41">
        <f t="shared" si="314"/>
        <v>276</v>
      </c>
      <c r="G199" s="41">
        <f t="shared" si="315"/>
        <v>0</v>
      </c>
      <c r="H199" s="41">
        <f t="shared" si="316"/>
        <v>0</v>
      </c>
      <c r="I199" s="41">
        <f t="shared" si="317"/>
        <v>0</v>
      </c>
      <c r="J199" s="41">
        <f t="shared" si="318"/>
        <v>0</v>
      </c>
      <c r="K199" s="41">
        <f t="shared" si="319"/>
        <v>276</v>
      </c>
      <c r="L199" s="36">
        <f t="shared" si="261"/>
        <v>0</v>
      </c>
      <c r="M199" s="36">
        <f t="shared" si="262"/>
        <v>0</v>
      </c>
      <c r="N199" s="36">
        <f t="shared" si="263"/>
        <v>0</v>
      </c>
      <c r="O199" s="107">
        <f t="shared" si="298"/>
        <v>0</v>
      </c>
      <c r="P199" s="96"/>
      <c r="Q199" s="96">
        <f t="shared" si="300"/>
        <v>0</v>
      </c>
      <c r="R199" s="98"/>
      <c r="S199" s="98"/>
      <c r="T199" s="96"/>
      <c r="U199" s="96"/>
      <c r="V199" s="96"/>
      <c r="W199" s="107">
        <f t="shared" si="299"/>
        <v>0</v>
      </c>
      <c r="X199" s="96"/>
      <c r="Y199" s="96">
        <f t="shared" si="301"/>
        <v>0</v>
      </c>
      <c r="Z199" s="98"/>
      <c r="AA199" s="98"/>
      <c r="AB199" s="96"/>
      <c r="AC199" s="96"/>
      <c r="AD199" s="96"/>
      <c r="AE199" s="107">
        <f t="shared" si="302"/>
        <v>0</v>
      </c>
      <c r="AF199" s="96"/>
      <c r="AG199" s="96">
        <f t="shared" si="303"/>
        <v>0</v>
      </c>
      <c r="AH199" s="98"/>
      <c r="AI199" s="98"/>
      <c r="AJ199" s="96"/>
      <c r="AK199" s="96"/>
      <c r="AL199" s="96"/>
      <c r="AM199" s="107">
        <f t="shared" si="304"/>
        <v>54</v>
      </c>
      <c r="AN199" s="96"/>
      <c r="AO199" s="96">
        <f t="shared" si="305"/>
        <v>54</v>
      </c>
      <c r="AP199" s="98"/>
      <c r="AQ199" s="98"/>
      <c r="AR199" s="96"/>
      <c r="AS199" s="96"/>
      <c r="AT199" s="96">
        <v>54</v>
      </c>
      <c r="AU199" s="107">
        <f t="shared" si="306"/>
        <v>48</v>
      </c>
      <c r="AV199" s="96"/>
      <c r="AW199" s="96">
        <f t="shared" si="307"/>
        <v>48</v>
      </c>
      <c r="AX199" s="98"/>
      <c r="AY199" s="98"/>
      <c r="AZ199" s="96"/>
      <c r="BA199" s="96"/>
      <c r="BB199" s="96">
        <v>48</v>
      </c>
      <c r="BC199" s="41">
        <f t="shared" si="320"/>
        <v>102</v>
      </c>
      <c r="BD199" s="41">
        <f t="shared" si="321"/>
        <v>0</v>
      </c>
      <c r="BE199" s="41">
        <f t="shared" si="322"/>
        <v>102</v>
      </c>
      <c r="BF199" s="41">
        <f t="shared" si="323"/>
        <v>0</v>
      </c>
      <c r="BG199" s="41">
        <f t="shared" si="324"/>
        <v>0</v>
      </c>
      <c r="BH199" s="41">
        <f t="shared" si="325"/>
        <v>0</v>
      </c>
      <c r="BI199" s="41">
        <f t="shared" si="326"/>
        <v>0</v>
      </c>
      <c r="BJ199" s="41">
        <f t="shared" si="327"/>
        <v>102</v>
      </c>
      <c r="BK199" s="107">
        <f t="shared" si="308"/>
        <v>174</v>
      </c>
      <c r="BL199" s="96"/>
      <c r="BM199" s="96">
        <f t="shared" si="309"/>
        <v>174</v>
      </c>
      <c r="BN199" s="98"/>
      <c r="BO199" s="98"/>
      <c r="BP199" s="96"/>
      <c r="BQ199" s="96"/>
      <c r="BR199" s="128">
        <v>174</v>
      </c>
      <c r="BS199" s="48"/>
      <c r="BT199" s="115"/>
      <c r="BU199" s="70"/>
      <c r="BV199" s="70"/>
      <c r="BW199" s="70"/>
      <c r="BX199" s="70"/>
      <c r="BY199" s="70"/>
      <c r="BZ199" s="70"/>
      <c r="CA199" s="70"/>
      <c r="CB199" s="70"/>
      <c r="CC199" s="70"/>
      <c r="CD199" s="70"/>
      <c r="CE199" s="70"/>
      <c r="CF199" s="70"/>
      <c r="CG199" s="70"/>
      <c r="CH199" s="70"/>
      <c r="CI199" s="70"/>
      <c r="CJ199" s="70"/>
      <c r="CK199" s="70"/>
      <c r="CL199" s="70"/>
      <c r="CM199" s="70"/>
      <c r="CN199" s="70"/>
      <c r="CO199" s="70"/>
      <c r="CP199" s="70"/>
      <c r="CQ199" s="70"/>
      <c r="CR199" s="70"/>
      <c r="CS199" s="70"/>
      <c r="CT199" s="70"/>
      <c r="CU199" s="70"/>
      <c r="CV199" s="70"/>
      <c r="CW199" s="70"/>
      <c r="CX199" s="70"/>
      <c r="CY199" s="70"/>
      <c r="CZ199" s="70"/>
      <c r="DA199" s="70"/>
      <c r="DB199" s="70"/>
      <c r="DC199" s="70"/>
      <c r="DD199" s="70"/>
    </row>
    <row r="200" spans="1:195" ht="20.100000000000001" customHeight="1">
      <c r="A200" s="33" t="s">
        <v>414</v>
      </c>
      <c r="B200" s="104" t="s">
        <v>63</v>
      </c>
      <c r="C200" s="100"/>
      <c r="D200" s="41">
        <f t="shared" si="312"/>
        <v>262</v>
      </c>
      <c r="E200" s="41">
        <f t="shared" si="313"/>
        <v>0</v>
      </c>
      <c r="F200" s="41">
        <f t="shared" si="314"/>
        <v>262</v>
      </c>
      <c r="G200" s="41">
        <f t="shared" si="315"/>
        <v>0</v>
      </c>
      <c r="H200" s="41">
        <f t="shared" si="316"/>
        <v>0</v>
      </c>
      <c r="I200" s="41">
        <f t="shared" si="317"/>
        <v>0</v>
      </c>
      <c r="J200" s="41">
        <f t="shared" si="318"/>
        <v>0</v>
      </c>
      <c r="K200" s="41">
        <f t="shared" si="319"/>
        <v>262</v>
      </c>
      <c r="L200" s="36">
        <f t="shared" si="261"/>
        <v>0</v>
      </c>
      <c r="M200" s="36">
        <f t="shared" si="262"/>
        <v>0</v>
      </c>
      <c r="N200" s="36">
        <f t="shared" si="263"/>
        <v>0</v>
      </c>
      <c r="O200" s="107">
        <f t="shared" si="298"/>
        <v>0</v>
      </c>
      <c r="P200" s="96"/>
      <c r="Q200" s="96">
        <f t="shared" si="300"/>
        <v>0</v>
      </c>
      <c r="R200" s="98"/>
      <c r="S200" s="98"/>
      <c r="T200" s="96"/>
      <c r="U200" s="96"/>
      <c r="V200" s="96"/>
      <c r="W200" s="107">
        <f t="shared" si="299"/>
        <v>0</v>
      </c>
      <c r="X200" s="96"/>
      <c r="Y200" s="96">
        <f t="shared" si="301"/>
        <v>0</v>
      </c>
      <c r="Z200" s="98"/>
      <c r="AA200" s="98"/>
      <c r="AB200" s="96"/>
      <c r="AC200" s="96"/>
      <c r="AD200" s="96"/>
      <c r="AE200" s="107">
        <f t="shared" si="302"/>
        <v>0</v>
      </c>
      <c r="AF200" s="96"/>
      <c r="AG200" s="96">
        <f t="shared" si="303"/>
        <v>0</v>
      </c>
      <c r="AH200" s="98"/>
      <c r="AI200" s="98"/>
      <c r="AJ200" s="96"/>
      <c r="AK200" s="96"/>
      <c r="AL200" s="96"/>
      <c r="AM200" s="107">
        <f t="shared" si="304"/>
        <v>50</v>
      </c>
      <c r="AN200" s="96"/>
      <c r="AO200" s="96">
        <f t="shared" si="305"/>
        <v>50</v>
      </c>
      <c r="AP200" s="98"/>
      <c r="AQ200" s="98"/>
      <c r="AR200" s="96"/>
      <c r="AS200" s="96"/>
      <c r="AT200" s="96">
        <v>50</v>
      </c>
      <c r="AU200" s="107">
        <f t="shared" si="306"/>
        <v>46</v>
      </c>
      <c r="AV200" s="96"/>
      <c r="AW200" s="96">
        <f t="shared" si="307"/>
        <v>46</v>
      </c>
      <c r="AX200" s="98"/>
      <c r="AY200" s="98"/>
      <c r="AZ200" s="96"/>
      <c r="BA200" s="96"/>
      <c r="BB200" s="96">
        <v>46</v>
      </c>
      <c r="BC200" s="41">
        <f t="shared" si="320"/>
        <v>96</v>
      </c>
      <c r="BD200" s="41">
        <f t="shared" si="321"/>
        <v>0</v>
      </c>
      <c r="BE200" s="41">
        <f t="shared" si="322"/>
        <v>96</v>
      </c>
      <c r="BF200" s="41">
        <f t="shared" si="323"/>
        <v>0</v>
      </c>
      <c r="BG200" s="41">
        <f t="shared" si="324"/>
        <v>0</v>
      </c>
      <c r="BH200" s="41">
        <f t="shared" si="325"/>
        <v>0</v>
      </c>
      <c r="BI200" s="41">
        <f t="shared" si="326"/>
        <v>0</v>
      </c>
      <c r="BJ200" s="41">
        <f t="shared" si="327"/>
        <v>96</v>
      </c>
      <c r="BK200" s="107">
        <f t="shared" si="308"/>
        <v>166</v>
      </c>
      <c r="BL200" s="96"/>
      <c r="BM200" s="96">
        <f t="shared" si="309"/>
        <v>166</v>
      </c>
      <c r="BN200" s="98"/>
      <c r="BO200" s="98"/>
      <c r="BP200" s="96"/>
      <c r="BQ200" s="96"/>
      <c r="BR200" s="128">
        <v>166</v>
      </c>
      <c r="BS200" s="48"/>
      <c r="BT200" s="115"/>
      <c r="BU200" s="70"/>
      <c r="BV200" s="70"/>
      <c r="BW200" s="70"/>
      <c r="BX200" s="70"/>
      <c r="BY200" s="70"/>
      <c r="BZ200" s="70"/>
      <c r="CA200" s="70"/>
      <c r="CB200" s="70"/>
      <c r="CC200" s="70"/>
      <c r="CD200" s="70"/>
      <c r="CE200" s="70"/>
      <c r="CF200" s="70"/>
      <c r="CG200" s="70"/>
      <c r="CH200" s="70"/>
      <c r="CI200" s="70"/>
      <c r="CJ200" s="70"/>
      <c r="CK200" s="70"/>
      <c r="CL200" s="70"/>
      <c r="CM200" s="70"/>
      <c r="CN200" s="70"/>
      <c r="CO200" s="70"/>
      <c r="CP200" s="70"/>
      <c r="CQ200" s="70"/>
      <c r="CR200" s="70"/>
      <c r="CS200" s="70"/>
      <c r="CT200" s="70"/>
      <c r="CU200" s="70"/>
      <c r="CV200" s="70"/>
      <c r="CW200" s="70"/>
      <c r="CX200" s="70"/>
      <c r="CY200" s="70"/>
      <c r="CZ200" s="70"/>
      <c r="DA200" s="70"/>
      <c r="DB200" s="70"/>
      <c r="DC200" s="70"/>
      <c r="DD200" s="70"/>
    </row>
    <row r="201" spans="1:195" ht="20.100000000000001" customHeight="1">
      <c r="A201" s="33" t="s">
        <v>414</v>
      </c>
      <c r="B201" s="104" t="s">
        <v>52</v>
      </c>
      <c r="C201" s="100"/>
      <c r="D201" s="41">
        <f t="shared" si="312"/>
        <v>276</v>
      </c>
      <c r="E201" s="41">
        <f t="shared" si="313"/>
        <v>0</v>
      </c>
      <c r="F201" s="41">
        <f t="shared" si="314"/>
        <v>276</v>
      </c>
      <c r="G201" s="41">
        <f t="shared" si="315"/>
        <v>0</v>
      </c>
      <c r="H201" s="41">
        <f t="shared" si="316"/>
        <v>0</v>
      </c>
      <c r="I201" s="41">
        <f t="shared" si="317"/>
        <v>0</v>
      </c>
      <c r="J201" s="41">
        <f t="shared" si="318"/>
        <v>0</v>
      </c>
      <c r="K201" s="41">
        <f t="shared" si="319"/>
        <v>276</v>
      </c>
      <c r="L201" s="36">
        <f t="shared" si="261"/>
        <v>0</v>
      </c>
      <c r="M201" s="36">
        <f t="shared" si="262"/>
        <v>0</v>
      </c>
      <c r="N201" s="36">
        <f t="shared" si="263"/>
        <v>0</v>
      </c>
      <c r="O201" s="107">
        <f t="shared" si="298"/>
        <v>0</v>
      </c>
      <c r="P201" s="96"/>
      <c r="Q201" s="96">
        <f t="shared" si="300"/>
        <v>0</v>
      </c>
      <c r="R201" s="98"/>
      <c r="S201" s="98"/>
      <c r="T201" s="96"/>
      <c r="U201" s="96"/>
      <c r="V201" s="96"/>
      <c r="W201" s="107">
        <f t="shared" si="299"/>
        <v>0</v>
      </c>
      <c r="X201" s="96"/>
      <c r="Y201" s="96">
        <f t="shared" si="301"/>
        <v>0</v>
      </c>
      <c r="Z201" s="98"/>
      <c r="AA201" s="98"/>
      <c r="AB201" s="96"/>
      <c r="AC201" s="96"/>
      <c r="AD201" s="96"/>
      <c r="AE201" s="107">
        <f t="shared" si="302"/>
        <v>0</v>
      </c>
      <c r="AF201" s="96"/>
      <c r="AG201" s="96">
        <f t="shared" si="303"/>
        <v>0</v>
      </c>
      <c r="AH201" s="98"/>
      <c r="AI201" s="98"/>
      <c r="AJ201" s="96"/>
      <c r="AK201" s="96"/>
      <c r="AL201" s="96"/>
      <c r="AM201" s="107">
        <f t="shared" si="304"/>
        <v>54</v>
      </c>
      <c r="AN201" s="96"/>
      <c r="AO201" s="96">
        <f t="shared" si="305"/>
        <v>54</v>
      </c>
      <c r="AP201" s="98"/>
      <c r="AQ201" s="98"/>
      <c r="AR201" s="96"/>
      <c r="AS201" s="96"/>
      <c r="AT201" s="96">
        <v>54</v>
      </c>
      <c r="AU201" s="107">
        <f t="shared" si="306"/>
        <v>48</v>
      </c>
      <c r="AV201" s="96"/>
      <c r="AW201" s="96">
        <f t="shared" si="307"/>
        <v>48</v>
      </c>
      <c r="AX201" s="98"/>
      <c r="AY201" s="98"/>
      <c r="AZ201" s="96"/>
      <c r="BA201" s="96"/>
      <c r="BB201" s="96">
        <v>48</v>
      </c>
      <c r="BC201" s="41">
        <f t="shared" si="320"/>
        <v>102</v>
      </c>
      <c r="BD201" s="41">
        <f t="shared" si="321"/>
        <v>0</v>
      </c>
      <c r="BE201" s="41">
        <f t="shared" si="322"/>
        <v>102</v>
      </c>
      <c r="BF201" s="41">
        <f t="shared" si="323"/>
        <v>0</v>
      </c>
      <c r="BG201" s="41">
        <f t="shared" si="324"/>
        <v>0</v>
      </c>
      <c r="BH201" s="41">
        <f t="shared" si="325"/>
        <v>0</v>
      </c>
      <c r="BI201" s="41">
        <f t="shared" si="326"/>
        <v>0</v>
      </c>
      <c r="BJ201" s="41">
        <f t="shared" si="327"/>
        <v>102</v>
      </c>
      <c r="BK201" s="107">
        <f t="shared" si="308"/>
        <v>174</v>
      </c>
      <c r="BL201" s="96"/>
      <c r="BM201" s="96">
        <f t="shared" si="309"/>
        <v>174</v>
      </c>
      <c r="BN201" s="98"/>
      <c r="BO201" s="98"/>
      <c r="BP201" s="96"/>
      <c r="BQ201" s="96"/>
      <c r="BR201" s="128">
        <v>174</v>
      </c>
      <c r="BS201" s="48"/>
      <c r="BT201" s="115"/>
      <c r="BU201" s="70"/>
      <c r="BV201" s="70"/>
      <c r="BW201" s="70"/>
      <c r="BX201" s="70"/>
      <c r="BY201" s="70"/>
      <c r="BZ201" s="70"/>
      <c r="CA201" s="70"/>
      <c r="CB201" s="70"/>
      <c r="CC201" s="70"/>
      <c r="CD201" s="70"/>
      <c r="CE201" s="70"/>
      <c r="CF201" s="70"/>
      <c r="CG201" s="70"/>
      <c r="CH201" s="70"/>
      <c r="CI201" s="70"/>
      <c r="CJ201" s="70"/>
      <c r="CK201" s="70"/>
      <c r="CL201" s="70"/>
      <c r="CM201" s="70"/>
      <c r="CN201" s="70"/>
      <c r="CO201" s="70"/>
      <c r="CP201" s="70"/>
      <c r="CQ201" s="70"/>
      <c r="CR201" s="70"/>
      <c r="CS201" s="70"/>
      <c r="CT201" s="70"/>
      <c r="CU201" s="70"/>
      <c r="CV201" s="70"/>
      <c r="CW201" s="70"/>
      <c r="CX201" s="70"/>
      <c r="CY201" s="70"/>
      <c r="CZ201" s="70"/>
      <c r="DA201" s="70"/>
      <c r="DB201" s="70"/>
      <c r="DC201" s="70"/>
      <c r="DD201" s="70"/>
    </row>
    <row r="202" spans="1:195" ht="20.100000000000001" customHeight="1">
      <c r="A202" s="33" t="s">
        <v>414</v>
      </c>
      <c r="B202" s="104" t="s">
        <v>97</v>
      </c>
      <c r="C202" s="100"/>
      <c r="D202" s="41">
        <f t="shared" si="312"/>
        <v>262</v>
      </c>
      <c r="E202" s="41">
        <f t="shared" si="313"/>
        <v>0</v>
      </c>
      <c r="F202" s="41">
        <f t="shared" si="314"/>
        <v>262</v>
      </c>
      <c r="G202" s="41">
        <f t="shared" si="315"/>
        <v>0</v>
      </c>
      <c r="H202" s="41">
        <f t="shared" si="316"/>
        <v>0</v>
      </c>
      <c r="I202" s="41">
        <f t="shared" si="317"/>
        <v>0</v>
      </c>
      <c r="J202" s="41">
        <f t="shared" si="318"/>
        <v>0</v>
      </c>
      <c r="K202" s="41">
        <f t="shared" si="319"/>
        <v>262</v>
      </c>
      <c r="L202" s="36">
        <f t="shared" si="261"/>
        <v>0</v>
      </c>
      <c r="M202" s="36">
        <f t="shared" si="262"/>
        <v>0</v>
      </c>
      <c r="N202" s="36">
        <f t="shared" si="263"/>
        <v>0</v>
      </c>
      <c r="O202" s="107">
        <f t="shared" si="298"/>
        <v>0</v>
      </c>
      <c r="P202" s="96"/>
      <c r="Q202" s="96">
        <f t="shared" si="300"/>
        <v>0</v>
      </c>
      <c r="R202" s="98"/>
      <c r="S202" s="98"/>
      <c r="T202" s="96"/>
      <c r="U202" s="96"/>
      <c r="V202" s="96"/>
      <c r="W202" s="107">
        <f t="shared" si="299"/>
        <v>0</v>
      </c>
      <c r="X202" s="96"/>
      <c r="Y202" s="96">
        <f t="shared" si="301"/>
        <v>0</v>
      </c>
      <c r="Z202" s="98"/>
      <c r="AA202" s="98"/>
      <c r="AB202" s="96"/>
      <c r="AC202" s="96"/>
      <c r="AD202" s="96"/>
      <c r="AE202" s="107">
        <f t="shared" si="302"/>
        <v>0</v>
      </c>
      <c r="AF202" s="96"/>
      <c r="AG202" s="96">
        <f t="shared" si="303"/>
        <v>0</v>
      </c>
      <c r="AH202" s="98"/>
      <c r="AI202" s="98"/>
      <c r="AJ202" s="96"/>
      <c r="AK202" s="96"/>
      <c r="AL202" s="96"/>
      <c r="AM202" s="107">
        <f t="shared" si="304"/>
        <v>50</v>
      </c>
      <c r="AN202" s="96"/>
      <c r="AO202" s="96">
        <f t="shared" si="305"/>
        <v>50</v>
      </c>
      <c r="AP202" s="98"/>
      <c r="AQ202" s="98"/>
      <c r="AR202" s="96"/>
      <c r="AS202" s="96"/>
      <c r="AT202" s="96">
        <v>50</v>
      </c>
      <c r="AU202" s="107">
        <f t="shared" si="306"/>
        <v>46</v>
      </c>
      <c r="AV202" s="96"/>
      <c r="AW202" s="96">
        <f t="shared" si="307"/>
        <v>46</v>
      </c>
      <c r="AX202" s="98"/>
      <c r="AY202" s="98"/>
      <c r="AZ202" s="96"/>
      <c r="BA202" s="96"/>
      <c r="BB202" s="96">
        <v>46</v>
      </c>
      <c r="BC202" s="41">
        <f t="shared" si="320"/>
        <v>96</v>
      </c>
      <c r="BD202" s="41">
        <f t="shared" si="321"/>
        <v>0</v>
      </c>
      <c r="BE202" s="41">
        <f t="shared" si="322"/>
        <v>96</v>
      </c>
      <c r="BF202" s="41">
        <f t="shared" si="323"/>
        <v>0</v>
      </c>
      <c r="BG202" s="41">
        <f t="shared" si="324"/>
        <v>0</v>
      </c>
      <c r="BH202" s="41">
        <f t="shared" si="325"/>
        <v>0</v>
      </c>
      <c r="BI202" s="41">
        <f t="shared" si="326"/>
        <v>0</v>
      </c>
      <c r="BJ202" s="41">
        <f t="shared" si="327"/>
        <v>96</v>
      </c>
      <c r="BK202" s="107">
        <f t="shared" si="308"/>
        <v>166</v>
      </c>
      <c r="BL202" s="96"/>
      <c r="BM202" s="96">
        <f t="shared" si="309"/>
        <v>166</v>
      </c>
      <c r="BN202" s="98"/>
      <c r="BO202" s="98"/>
      <c r="BP202" s="96"/>
      <c r="BQ202" s="96"/>
      <c r="BR202" s="128">
        <v>166</v>
      </c>
      <c r="BS202" s="48"/>
      <c r="BT202" s="115"/>
      <c r="BU202" s="70"/>
      <c r="BV202" s="70"/>
      <c r="BW202" s="70"/>
      <c r="BX202" s="70"/>
      <c r="BY202" s="70"/>
      <c r="BZ202" s="70"/>
      <c r="CA202" s="70"/>
      <c r="CB202" s="70"/>
      <c r="CC202" s="70"/>
      <c r="CD202" s="70"/>
      <c r="CE202" s="70"/>
      <c r="CF202" s="70"/>
      <c r="CG202" s="70"/>
      <c r="CH202" s="70"/>
      <c r="CI202" s="70"/>
      <c r="CJ202" s="70"/>
      <c r="CK202" s="70"/>
      <c r="CL202" s="70"/>
      <c r="CM202" s="70"/>
      <c r="CN202" s="70"/>
      <c r="CO202" s="70"/>
      <c r="CP202" s="70"/>
      <c r="CQ202" s="70"/>
      <c r="CR202" s="70"/>
      <c r="CS202" s="70"/>
      <c r="CT202" s="70"/>
      <c r="CU202" s="70"/>
      <c r="CV202" s="70"/>
      <c r="CW202" s="70"/>
      <c r="CX202" s="70"/>
      <c r="CY202" s="70"/>
      <c r="CZ202" s="70"/>
      <c r="DA202" s="70"/>
      <c r="DB202" s="70"/>
      <c r="DC202" s="70"/>
      <c r="DD202" s="70"/>
    </row>
    <row r="203" spans="1:195" ht="20.100000000000001" customHeight="1">
      <c r="A203" s="33" t="s">
        <v>414</v>
      </c>
      <c r="B203" s="104" t="s">
        <v>2986</v>
      </c>
      <c r="C203" s="100"/>
      <c r="D203" s="41">
        <f t="shared" si="312"/>
        <v>262</v>
      </c>
      <c r="E203" s="41">
        <f t="shared" si="313"/>
        <v>0</v>
      </c>
      <c r="F203" s="41">
        <f t="shared" si="314"/>
        <v>262</v>
      </c>
      <c r="G203" s="41">
        <f t="shared" si="315"/>
        <v>0</v>
      </c>
      <c r="H203" s="41">
        <f t="shared" si="316"/>
        <v>0</v>
      </c>
      <c r="I203" s="41">
        <f t="shared" si="317"/>
        <v>0</v>
      </c>
      <c r="J203" s="41">
        <f t="shared" si="318"/>
        <v>0</v>
      </c>
      <c r="K203" s="41">
        <f t="shared" si="319"/>
        <v>262</v>
      </c>
      <c r="L203" s="36">
        <f t="shared" si="261"/>
        <v>0</v>
      </c>
      <c r="M203" s="36">
        <f t="shared" si="262"/>
        <v>0</v>
      </c>
      <c r="N203" s="36">
        <f t="shared" si="263"/>
        <v>0</v>
      </c>
      <c r="O203" s="107">
        <f t="shared" si="298"/>
        <v>0</v>
      </c>
      <c r="P203" s="96"/>
      <c r="Q203" s="96">
        <f t="shared" si="300"/>
        <v>0</v>
      </c>
      <c r="R203" s="98"/>
      <c r="S203" s="98"/>
      <c r="T203" s="96"/>
      <c r="U203" s="96"/>
      <c r="V203" s="96"/>
      <c r="W203" s="107">
        <f t="shared" si="299"/>
        <v>0</v>
      </c>
      <c r="X203" s="96"/>
      <c r="Y203" s="96">
        <f t="shared" si="301"/>
        <v>0</v>
      </c>
      <c r="Z203" s="98"/>
      <c r="AA203" s="98"/>
      <c r="AB203" s="96"/>
      <c r="AC203" s="96"/>
      <c r="AD203" s="96"/>
      <c r="AE203" s="107">
        <f t="shared" si="302"/>
        <v>0</v>
      </c>
      <c r="AF203" s="96"/>
      <c r="AG203" s="96">
        <f t="shared" si="303"/>
        <v>0</v>
      </c>
      <c r="AH203" s="98"/>
      <c r="AI203" s="98"/>
      <c r="AJ203" s="96"/>
      <c r="AK203" s="96"/>
      <c r="AL203" s="96"/>
      <c r="AM203" s="107">
        <f t="shared" si="304"/>
        <v>50</v>
      </c>
      <c r="AN203" s="96"/>
      <c r="AO203" s="96">
        <f t="shared" si="305"/>
        <v>50</v>
      </c>
      <c r="AP203" s="98"/>
      <c r="AQ203" s="98"/>
      <c r="AR203" s="96"/>
      <c r="AS203" s="96"/>
      <c r="AT203" s="96">
        <v>50</v>
      </c>
      <c r="AU203" s="107">
        <f t="shared" si="306"/>
        <v>46</v>
      </c>
      <c r="AV203" s="96"/>
      <c r="AW203" s="96">
        <f t="shared" si="307"/>
        <v>46</v>
      </c>
      <c r="AX203" s="98"/>
      <c r="AY203" s="98"/>
      <c r="AZ203" s="96"/>
      <c r="BA203" s="96"/>
      <c r="BB203" s="96">
        <v>46</v>
      </c>
      <c r="BC203" s="41">
        <f t="shared" si="320"/>
        <v>96</v>
      </c>
      <c r="BD203" s="41">
        <f t="shared" si="321"/>
        <v>0</v>
      </c>
      <c r="BE203" s="41">
        <f t="shared" si="322"/>
        <v>96</v>
      </c>
      <c r="BF203" s="41">
        <f t="shared" si="323"/>
        <v>0</v>
      </c>
      <c r="BG203" s="41">
        <f t="shared" si="324"/>
        <v>0</v>
      </c>
      <c r="BH203" s="41">
        <f t="shared" si="325"/>
        <v>0</v>
      </c>
      <c r="BI203" s="41">
        <f t="shared" si="326"/>
        <v>0</v>
      </c>
      <c r="BJ203" s="41">
        <f t="shared" si="327"/>
        <v>96</v>
      </c>
      <c r="BK203" s="107">
        <f t="shared" si="308"/>
        <v>166</v>
      </c>
      <c r="BL203" s="96"/>
      <c r="BM203" s="96">
        <f t="shared" si="309"/>
        <v>166</v>
      </c>
      <c r="BN203" s="98"/>
      <c r="BO203" s="98"/>
      <c r="BP203" s="96"/>
      <c r="BQ203" s="96"/>
      <c r="BR203" s="128">
        <v>166</v>
      </c>
      <c r="BS203" s="48"/>
      <c r="BT203" s="115"/>
      <c r="BU203" s="70"/>
      <c r="BV203" s="70"/>
      <c r="BW203" s="70"/>
      <c r="BX203" s="70"/>
      <c r="BY203" s="70"/>
      <c r="BZ203" s="70"/>
      <c r="CA203" s="70"/>
      <c r="CB203" s="70"/>
      <c r="CC203" s="70"/>
      <c r="CD203" s="70"/>
      <c r="CE203" s="70"/>
      <c r="CF203" s="70"/>
      <c r="CG203" s="70"/>
      <c r="CH203" s="70"/>
      <c r="CI203" s="70"/>
      <c r="CJ203" s="70"/>
      <c r="CK203" s="70"/>
      <c r="CL203" s="70"/>
      <c r="CM203" s="70"/>
      <c r="CN203" s="70"/>
      <c r="CO203" s="70"/>
      <c r="CP203" s="70"/>
      <c r="CQ203" s="70"/>
      <c r="CR203" s="70"/>
      <c r="CS203" s="70"/>
      <c r="CT203" s="70"/>
      <c r="CU203" s="70"/>
      <c r="CV203" s="70"/>
      <c r="CW203" s="70"/>
      <c r="CX203" s="70"/>
      <c r="CY203" s="70"/>
      <c r="CZ203" s="70"/>
      <c r="DA203" s="70"/>
      <c r="DB203" s="70"/>
      <c r="DC203" s="70"/>
      <c r="DD203" s="70"/>
    </row>
    <row r="204" spans="1:195" ht="38.25">
      <c r="A204" s="644" t="s">
        <v>77</v>
      </c>
      <c r="B204" s="93" t="s">
        <v>2987</v>
      </c>
      <c r="C204" s="37"/>
      <c r="D204" s="95">
        <f>E204+F204</f>
        <v>4110</v>
      </c>
      <c r="E204" s="95"/>
      <c r="F204" s="95">
        <f>SUM(G204:K204)</f>
        <v>4110</v>
      </c>
      <c r="G204" s="46"/>
      <c r="H204" s="46"/>
      <c r="I204" s="95"/>
      <c r="J204" s="156">
        <f>J205+J207</f>
        <v>775</v>
      </c>
      <c r="K204" s="95">
        <f>K205+K207</f>
        <v>3335</v>
      </c>
      <c r="L204" s="36">
        <f t="shared" si="261"/>
        <v>350</v>
      </c>
      <c r="M204" s="36">
        <f t="shared" si="262"/>
        <v>0</v>
      </c>
      <c r="N204" s="36">
        <f t="shared" si="263"/>
        <v>350</v>
      </c>
      <c r="O204" s="95">
        <f t="shared" si="298"/>
        <v>350</v>
      </c>
      <c r="P204" s="95"/>
      <c r="Q204" s="95">
        <f t="shared" si="300"/>
        <v>350</v>
      </c>
      <c r="R204" s="46"/>
      <c r="S204" s="46"/>
      <c r="T204" s="95"/>
      <c r="U204" s="95"/>
      <c r="V204" s="95">
        <f>V205+V207</f>
        <v>350</v>
      </c>
      <c r="W204" s="95">
        <f t="shared" si="299"/>
        <v>350</v>
      </c>
      <c r="X204" s="95"/>
      <c r="Y204" s="95">
        <f t="shared" si="301"/>
        <v>350</v>
      </c>
      <c r="Z204" s="46"/>
      <c r="AA204" s="46"/>
      <c r="AB204" s="95"/>
      <c r="AC204" s="95"/>
      <c r="AD204" s="95">
        <f>AD205+AD207</f>
        <v>350</v>
      </c>
      <c r="AE204" s="95">
        <f t="shared" si="302"/>
        <v>0</v>
      </c>
      <c r="AF204" s="95"/>
      <c r="AG204" s="95">
        <f t="shared" si="303"/>
        <v>0</v>
      </c>
      <c r="AH204" s="46"/>
      <c r="AI204" s="46"/>
      <c r="AJ204" s="95"/>
      <c r="AK204" s="95"/>
      <c r="AL204" s="95">
        <f t="shared" ref="AL204:AT204" si="328">AL205+AL207</f>
        <v>0</v>
      </c>
      <c r="AM204" s="95">
        <f t="shared" si="328"/>
        <v>775</v>
      </c>
      <c r="AN204" s="95">
        <f t="shared" si="328"/>
        <v>0</v>
      </c>
      <c r="AO204" s="95">
        <f t="shared" si="328"/>
        <v>775</v>
      </c>
      <c r="AP204" s="95">
        <f t="shared" si="328"/>
        <v>0</v>
      </c>
      <c r="AQ204" s="95">
        <f t="shared" si="328"/>
        <v>0</v>
      </c>
      <c r="AR204" s="95">
        <f t="shared" si="328"/>
        <v>0</v>
      </c>
      <c r="AS204" s="95">
        <f t="shared" si="328"/>
        <v>775</v>
      </c>
      <c r="AT204" s="95">
        <f t="shared" si="328"/>
        <v>0</v>
      </c>
      <c r="AU204" s="95">
        <f t="shared" si="306"/>
        <v>648</v>
      </c>
      <c r="AV204" s="95">
        <f>AV205+AV207</f>
        <v>0</v>
      </c>
      <c r="AW204" s="95">
        <f t="shared" si="307"/>
        <v>648</v>
      </c>
      <c r="AX204" s="95">
        <f>AX205+AX207</f>
        <v>0</v>
      </c>
      <c r="AY204" s="95">
        <f>AY205+AY207</f>
        <v>0</v>
      </c>
      <c r="AZ204" s="95">
        <f>AZ205+AZ207</f>
        <v>0</v>
      </c>
      <c r="BA204" s="95">
        <f>BA205+BA207</f>
        <v>0</v>
      </c>
      <c r="BB204" s="95">
        <f>BB205+BB207</f>
        <v>648</v>
      </c>
      <c r="BC204" s="95">
        <f>BD204+BE204</f>
        <v>1773</v>
      </c>
      <c r="BD204" s="95">
        <f>BD205+BD207</f>
        <v>0</v>
      </c>
      <c r="BE204" s="95">
        <f>SUM(BF204:BJ204)</f>
        <v>1773</v>
      </c>
      <c r="BF204" s="95">
        <f>BF205+BF207</f>
        <v>0</v>
      </c>
      <c r="BG204" s="95">
        <f>BG205+BG207</f>
        <v>0</v>
      </c>
      <c r="BH204" s="95">
        <f>BH205+BH207</f>
        <v>0</v>
      </c>
      <c r="BI204" s="95">
        <f>BI205+BI207</f>
        <v>775</v>
      </c>
      <c r="BJ204" s="95">
        <f>BJ205+BJ207</f>
        <v>998</v>
      </c>
      <c r="BK204" s="95">
        <f t="shared" si="308"/>
        <v>2337</v>
      </c>
      <c r="BL204" s="95">
        <f>BL205+BL207</f>
        <v>0</v>
      </c>
      <c r="BM204" s="95">
        <f t="shared" si="309"/>
        <v>2337</v>
      </c>
      <c r="BN204" s="95">
        <f>BN205+BN207</f>
        <v>0</v>
      </c>
      <c r="BO204" s="95">
        <f>BO205+BO207</f>
        <v>0</v>
      </c>
      <c r="BP204" s="95">
        <f>BP205+BP207</f>
        <v>0</v>
      </c>
      <c r="BQ204" s="95">
        <f>BQ205+BQ207</f>
        <v>0</v>
      </c>
      <c r="BR204" s="111">
        <f>BR205+BR207</f>
        <v>2337</v>
      </c>
      <c r="BS204" s="48"/>
      <c r="BT204" s="115"/>
      <c r="BU204" s="70"/>
      <c r="BV204" s="70"/>
      <c r="BW204" s="168">
        <v>1773</v>
      </c>
      <c r="BX204" s="169">
        <f>BW204/BW140%</f>
        <v>28.440808469682384</v>
      </c>
      <c r="BY204" s="70"/>
      <c r="BZ204" s="71">
        <f>ROUND(BY140*BX204/100,0)</f>
        <v>4196</v>
      </c>
      <c r="CA204" s="70"/>
      <c r="CB204" s="70"/>
      <c r="CC204" s="70"/>
      <c r="CD204" s="70"/>
      <c r="CE204" s="70"/>
      <c r="CF204" s="70"/>
      <c r="CG204" s="70"/>
      <c r="CH204" s="70"/>
      <c r="CI204" s="70"/>
      <c r="CJ204" s="70"/>
      <c r="CK204" s="70"/>
      <c r="CL204" s="70"/>
      <c r="CM204" s="70"/>
      <c r="CN204" s="70"/>
      <c r="CO204" s="70"/>
      <c r="CP204" s="70"/>
      <c r="CQ204" s="70"/>
      <c r="CR204" s="70"/>
      <c r="CS204" s="70"/>
      <c r="CT204" s="70"/>
      <c r="CU204" s="70"/>
      <c r="CV204" s="70"/>
      <c r="CW204" s="70"/>
      <c r="CX204" s="70"/>
      <c r="CY204" s="70"/>
      <c r="CZ204" s="70"/>
      <c r="DA204" s="70"/>
      <c r="DB204" s="70"/>
      <c r="DC204" s="70"/>
      <c r="DD204" s="70"/>
    </row>
    <row r="205" spans="1:195" ht="20.100000000000001" customHeight="1">
      <c r="A205" s="35">
        <v>1</v>
      </c>
      <c r="B205" s="34" t="s">
        <v>171</v>
      </c>
      <c r="C205" s="37"/>
      <c r="D205" s="95">
        <f>E205+F205</f>
        <v>1477</v>
      </c>
      <c r="E205" s="97"/>
      <c r="F205" s="97">
        <f>SUM(G205:K205)</f>
        <v>1477</v>
      </c>
      <c r="G205" s="99">
        <f>G206</f>
        <v>0</v>
      </c>
      <c r="H205" s="99">
        <f>H206</f>
        <v>0</v>
      </c>
      <c r="I205" s="99">
        <f>I206</f>
        <v>0</v>
      </c>
      <c r="J205" s="99">
        <f>J206</f>
        <v>232</v>
      </c>
      <c r="K205" s="97">
        <f>K206</f>
        <v>1245</v>
      </c>
      <c r="L205" s="36">
        <f t="shared" ref="L205:L217" si="329">W205+AE205</f>
        <v>350</v>
      </c>
      <c r="M205" s="36">
        <f t="shared" ref="M205:M217" si="330">X205+AF205</f>
        <v>0</v>
      </c>
      <c r="N205" s="36">
        <f t="shared" ref="N205:N217" si="331">Y205+AG205</f>
        <v>350</v>
      </c>
      <c r="O205" s="95">
        <f t="shared" ref="O205:O217" si="332">P205+Q205</f>
        <v>350</v>
      </c>
      <c r="P205" s="97"/>
      <c r="Q205" s="97">
        <f t="shared" si="300"/>
        <v>350</v>
      </c>
      <c r="R205" s="99"/>
      <c r="S205" s="99"/>
      <c r="T205" s="97"/>
      <c r="U205" s="97"/>
      <c r="V205" s="97">
        <f>V206</f>
        <v>350</v>
      </c>
      <c r="W205" s="95">
        <f t="shared" ref="W205:W217" si="333">X205+Y205</f>
        <v>350</v>
      </c>
      <c r="X205" s="97"/>
      <c r="Y205" s="97">
        <f t="shared" si="301"/>
        <v>350</v>
      </c>
      <c r="Z205" s="99"/>
      <c r="AA205" s="99"/>
      <c r="AB205" s="97"/>
      <c r="AC205" s="97"/>
      <c r="AD205" s="97">
        <f>AD206</f>
        <v>350</v>
      </c>
      <c r="AE205" s="95">
        <f t="shared" si="302"/>
        <v>0</v>
      </c>
      <c r="AF205" s="97"/>
      <c r="AG205" s="97">
        <f t="shared" si="303"/>
        <v>0</v>
      </c>
      <c r="AH205" s="99"/>
      <c r="AI205" s="99"/>
      <c r="AJ205" s="97"/>
      <c r="AK205" s="97"/>
      <c r="AL205" s="97">
        <f>AL206</f>
        <v>0</v>
      </c>
      <c r="AM205" s="95">
        <f t="shared" ref="AM205:AM217" si="334">AN205+AO205</f>
        <v>232</v>
      </c>
      <c r="AN205" s="97"/>
      <c r="AO205" s="97">
        <f t="shared" ref="AO205:AO217" si="335">SUM(AP205:AT205)</f>
        <v>232</v>
      </c>
      <c r="AP205" s="97">
        <f>AP206</f>
        <v>0</v>
      </c>
      <c r="AQ205" s="97">
        <f>AQ206</f>
        <v>0</v>
      </c>
      <c r="AR205" s="97">
        <f>AR206</f>
        <v>0</v>
      </c>
      <c r="AS205" s="97">
        <f>AS206</f>
        <v>232</v>
      </c>
      <c r="AT205" s="97">
        <f>AT206</f>
        <v>0</v>
      </c>
      <c r="AU205" s="95">
        <f t="shared" si="306"/>
        <v>194</v>
      </c>
      <c r="AV205" s="97"/>
      <c r="AW205" s="97">
        <f t="shared" si="307"/>
        <v>194</v>
      </c>
      <c r="AX205" s="99"/>
      <c r="AY205" s="99"/>
      <c r="AZ205" s="97"/>
      <c r="BA205" s="97"/>
      <c r="BB205" s="97">
        <f>BB206</f>
        <v>194</v>
      </c>
      <c r="BC205" s="95">
        <f>BD205+BE205</f>
        <v>776</v>
      </c>
      <c r="BD205" s="97">
        <f>BD206</f>
        <v>0</v>
      </c>
      <c r="BE205" s="97">
        <f>SUM(BF205:BJ205)</f>
        <v>776</v>
      </c>
      <c r="BF205" s="97">
        <f>BF206</f>
        <v>0</v>
      </c>
      <c r="BG205" s="99"/>
      <c r="BH205" s="97"/>
      <c r="BI205" s="97">
        <f>BI206</f>
        <v>232</v>
      </c>
      <c r="BJ205" s="97">
        <f>BJ206</f>
        <v>544</v>
      </c>
      <c r="BK205" s="95">
        <f t="shared" si="308"/>
        <v>701</v>
      </c>
      <c r="BL205" s="97"/>
      <c r="BM205" s="97">
        <f t="shared" si="309"/>
        <v>701</v>
      </c>
      <c r="BN205" s="99"/>
      <c r="BO205" s="99"/>
      <c r="BP205" s="97"/>
      <c r="BQ205" s="97"/>
      <c r="BR205" s="162">
        <f>BR206</f>
        <v>701</v>
      </c>
      <c r="BS205" s="48"/>
      <c r="BT205" s="115"/>
      <c r="BU205" s="70"/>
      <c r="BV205" s="70"/>
      <c r="BW205" s="70"/>
      <c r="BX205" s="70"/>
      <c r="BY205" s="70"/>
      <c r="BZ205" s="70"/>
      <c r="CA205" s="70"/>
      <c r="CB205" s="70"/>
      <c r="CC205" s="70"/>
      <c r="CD205" s="70"/>
      <c r="CE205" s="70"/>
      <c r="CF205" s="70"/>
      <c r="CG205" s="70"/>
      <c r="CH205" s="70"/>
      <c r="CI205" s="70"/>
      <c r="CJ205" s="70"/>
      <c r="CK205" s="70"/>
      <c r="CL205" s="70"/>
      <c r="CM205" s="70"/>
      <c r="CN205" s="70"/>
      <c r="CO205" s="70"/>
      <c r="CP205" s="70"/>
      <c r="CQ205" s="70"/>
      <c r="CR205" s="70"/>
      <c r="CS205" s="70"/>
      <c r="CT205" s="70"/>
      <c r="CU205" s="70"/>
      <c r="CV205" s="70"/>
      <c r="CW205" s="70"/>
      <c r="CX205" s="70"/>
      <c r="CY205" s="70"/>
      <c r="CZ205" s="70"/>
      <c r="DA205" s="70"/>
      <c r="DB205" s="70"/>
      <c r="DC205" s="70"/>
      <c r="DD205" s="70"/>
    </row>
    <row r="206" spans="1:195" ht="20.100000000000001" customHeight="1">
      <c r="A206" s="33" t="s">
        <v>414</v>
      </c>
      <c r="B206" s="40" t="s">
        <v>2966</v>
      </c>
      <c r="C206" s="37"/>
      <c r="D206" s="41">
        <f t="shared" ref="D206:K206" si="336">BC206+BK206</f>
        <v>1477</v>
      </c>
      <c r="E206" s="41">
        <f t="shared" si="336"/>
        <v>0</v>
      </c>
      <c r="F206" s="41">
        <f t="shared" si="336"/>
        <v>1477</v>
      </c>
      <c r="G206" s="41">
        <f t="shared" si="336"/>
        <v>0</v>
      </c>
      <c r="H206" s="41">
        <f t="shared" si="336"/>
        <v>0</v>
      </c>
      <c r="I206" s="41">
        <f t="shared" si="336"/>
        <v>0</v>
      </c>
      <c r="J206" s="41">
        <f t="shared" si="336"/>
        <v>232</v>
      </c>
      <c r="K206" s="41">
        <f t="shared" si="336"/>
        <v>1245</v>
      </c>
      <c r="L206" s="36">
        <f t="shared" si="329"/>
        <v>350</v>
      </c>
      <c r="M206" s="36">
        <f t="shared" si="330"/>
        <v>0</v>
      </c>
      <c r="N206" s="36">
        <f t="shared" si="331"/>
        <v>350</v>
      </c>
      <c r="O206" s="107">
        <f t="shared" si="332"/>
        <v>350</v>
      </c>
      <c r="P206" s="96"/>
      <c r="Q206" s="96">
        <f t="shared" si="300"/>
        <v>350</v>
      </c>
      <c r="R206" s="98"/>
      <c r="S206" s="98"/>
      <c r="T206" s="96"/>
      <c r="U206" s="96"/>
      <c r="V206" s="96">
        <f>350</f>
        <v>350</v>
      </c>
      <c r="W206" s="107">
        <f t="shared" si="333"/>
        <v>350</v>
      </c>
      <c r="X206" s="96"/>
      <c r="Y206" s="96">
        <f t="shared" si="301"/>
        <v>350</v>
      </c>
      <c r="Z206" s="98"/>
      <c r="AA206" s="98"/>
      <c r="AB206" s="96"/>
      <c r="AC206" s="96"/>
      <c r="AD206" s="96">
        <f>350</f>
        <v>350</v>
      </c>
      <c r="AE206" s="107">
        <f t="shared" si="302"/>
        <v>0</v>
      </c>
      <c r="AF206" s="96"/>
      <c r="AG206" s="96">
        <f t="shared" si="303"/>
        <v>0</v>
      </c>
      <c r="AH206" s="98"/>
      <c r="AI206" s="98"/>
      <c r="AJ206" s="96"/>
      <c r="AK206" s="96"/>
      <c r="AL206" s="96"/>
      <c r="AM206" s="107">
        <f t="shared" si="334"/>
        <v>232</v>
      </c>
      <c r="AN206" s="96"/>
      <c r="AO206" s="96">
        <f t="shared" si="335"/>
        <v>232</v>
      </c>
      <c r="AP206" s="98"/>
      <c r="AQ206" s="98"/>
      <c r="AR206" s="96"/>
      <c r="AS206" s="96">
        <v>232</v>
      </c>
      <c r="AT206" s="96"/>
      <c r="AU206" s="107">
        <f t="shared" si="306"/>
        <v>194</v>
      </c>
      <c r="AV206" s="96"/>
      <c r="AW206" s="96">
        <f t="shared" si="307"/>
        <v>194</v>
      </c>
      <c r="AX206" s="98"/>
      <c r="AY206" s="98"/>
      <c r="AZ206" s="96"/>
      <c r="BA206" s="96"/>
      <c r="BB206" s="96">
        <v>194</v>
      </c>
      <c r="BC206" s="41">
        <f t="shared" ref="BC206:BJ206" si="337">W206+AE206+AM206+AU206</f>
        <v>776</v>
      </c>
      <c r="BD206" s="41">
        <f t="shared" si="337"/>
        <v>0</v>
      </c>
      <c r="BE206" s="41">
        <f t="shared" si="337"/>
        <v>776</v>
      </c>
      <c r="BF206" s="41">
        <f t="shared" si="337"/>
        <v>0</v>
      </c>
      <c r="BG206" s="41">
        <f t="shared" si="337"/>
        <v>0</v>
      </c>
      <c r="BH206" s="41">
        <f t="shared" si="337"/>
        <v>0</v>
      </c>
      <c r="BI206" s="41">
        <f t="shared" si="337"/>
        <v>232</v>
      </c>
      <c r="BJ206" s="41">
        <f t="shared" si="337"/>
        <v>544</v>
      </c>
      <c r="BK206" s="107">
        <f t="shared" si="308"/>
        <v>701</v>
      </c>
      <c r="BL206" s="96"/>
      <c r="BM206" s="96">
        <f t="shared" si="309"/>
        <v>701</v>
      </c>
      <c r="BN206" s="98"/>
      <c r="BO206" s="98"/>
      <c r="BP206" s="96"/>
      <c r="BQ206" s="96"/>
      <c r="BR206" s="163">
        <v>701</v>
      </c>
      <c r="BS206" s="48"/>
      <c r="BT206" s="115"/>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row>
    <row r="207" spans="1:195" ht="20.100000000000001" customHeight="1">
      <c r="A207" s="35">
        <v>2</v>
      </c>
      <c r="B207" s="34" t="s">
        <v>2875</v>
      </c>
      <c r="C207" s="37"/>
      <c r="D207" s="95">
        <f>E207+F207</f>
        <v>2633</v>
      </c>
      <c r="E207" s="97">
        <f>SUM(E208:E217)</f>
        <v>0</v>
      </c>
      <c r="F207" s="97">
        <f>SUM(G207:K207)</f>
        <v>2633</v>
      </c>
      <c r="G207" s="97">
        <f>SUM(G208:G217)</f>
        <v>0</v>
      </c>
      <c r="H207" s="97">
        <f>SUM(H208:H217)</f>
        <v>0</v>
      </c>
      <c r="I207" s="97">
        <f>SUM(I208:I217)</f>
        <v>0</v>
      </c>
      <c r="J207" s="97">
        <f>SUM(J208:J217)</f>
        <v>543</v>
      </c>
      <c r="K207" s="97">
        <f>SUM(K208:K217)</f>
        <v>2090</v>
      </c>
      <c r="L207" s="36">
        <f t="shared" si="329"/>
        <v>0</v>
      </c>
      <c r="M207" s="36">
        <f t="shared" si="330"/>
        <v>0</v>
      </c>
      <c r="N207" s="36">
        <f t="shared" si="331"/>
        <v>0</v>
      </c>
      <c r="O207" s="95">
        <f t="shared" si="332"/>
        <v>0</v>
      </c>
      <c r="P207" s="97">
        <f>SUM(P208:P217)</f>
        <v>0</v>
      </c>
      <c r="Q207" s="97">
        <f t="shared" si="300"/>
        <v>0</v>
      </c>
      <c r="R207" s="97">
        <f>SUM(R208:R217)</f>
        <v>0</v>
      </c>
      <c r="S207" s="97">
        <f>SUM(S208:S217)</f>
        <v>0</v>
      </c>
      <c r="T207" s="97">
        <f>SUM(T208:T217)</f>
        <v>0</v>
      </c>
      <c r="U207" s="97">
        <f>SUM(U208:U217)</f>
        <v>0</v>
      </c>
      <c r="V207" s="97">
        <f>SUM(V208:V217)</f>
        <v>0</v>
      </c>
      <c r="W207" s="95">
        <f t="shared" si="333"/>
        <v>0</v>
      </c>
      <c r="X207" s="97">
        <f>SUM(X208:X217)</f>
        <v>0</v>
      </c>
      <c r="Y207" s="97">
        <f t="shared" si="301"/>
        <v>0</v>
      </c>
      <c r="Z207" s="97">
        <f>SUM(Z208:Z217)</f>
        <v>0</v>
      </c>
      <c r="AA207" s="97">
        <f>SUM(AA208:AA217)</f>
        <v>0</v>
      </c>
      <c r="AB207" s="97">
        <f>SUM(AB208:AB217)</f>
        <v>0</v>
      </c>
      <c r="AC207" s="97">
        <f>SUM(AC208:AC217)</f>
        <v>0</v>
      </c>
      <c r="AD207" s="97">
        <f>SUM(AD208:AD217)</f>
        <v>0</v>
      </c>
      <c r="AE207" s="95">
        <f t="shared" si="302"/>
        <v>0</v>
      </c>
      <c r="AF207" s="97">
        <f>SUM(AF208:AF217)</f>
        <v>0</v>
      </c>
      <c r="AG207" s="97">
        <f t="shared" si="303"/>
        <v>0</v>
      </c>
      <c r="AH207" s="97">
        <f>SUM(AH208:AH217)</f>
        <v>0</v>
      </c>
      <c r="AI207" s="97">
        <f>SUM(AI208:AI217)</f>
        <v>0</v>
      </c>
      <c r="AJ207" s="97">
        <f>SUM(AJ208:AJ217)</f>
        <v>0</v>
      </c>
      <c r="AK207" s="97">
        <f>SUM(AK208:AK217)</f>
        <v>0</v>
      </c>
      <c r="AL207" s="97">
        <f>SUM(AL208:AL217)</f>
        <v>0</v>
      </c>
      <c r="AM207" s="95">
        <f t="shared" si="334"/>
        <v>543</v>
      </c>
      <c r="AN207" s="97">
        <f>SUM(AN208:AN217)</f>
        <v>0</v>
      </c>
      <c r="AO207" s="97">
        <f t="shared" si="335"/>
        <v>543</v>
      </c>
      <c r="AP207" s="97">
        <f>SUM(AP208:AP217)</f>
        <v>0</v>
      </c>
      <c r="AQ207" s="97">
        <f>SUM(AQ208:AQ217)</f>
        <v>0</v>
      </c>
      <c r="AR207" s="97">
        <f>SUM(AR208:AR217)</f>
        <v>0</v>
      </c>
      <c r="AS207" s="97">
        <f>SUM(AS208:AS217)</f>
        <v>543</v>
      </c>
      <c r="AT207" s="97">
        <f>SUM(AT208:AT217)</f>
        <v>0</v>
      </c>
      <c r="AU207" s="95">
        <f t="shared" si="306"/>
        <v>454</v>
      </c>
      <c r="AV207" s="97">
        <f>SUM(AV208:AV217)</f>
        <v>0</v>
      </c>
      <c r="AW207" s="97">
        <f t="shared" si="307"/>
        <v>454</v>
      </c>
      <c r="AX207" s="97">
        <f>SUM(AX208:AX217)</f>
        <v>0</v>
      </c>
      <c r="AY207" s="97">
        <f>SUM(AY208:AY217)</f>
        <v>0</v>
      </c>
      <c r="AZ207" s="97">
        <f>SUM(AZ208:AZ217)</f>
        <v>0</v>
      </c>
      <c r="BA207" s="97">
        <f>SUM(BA208:BA217)</f>
        <v>0</v>
      </c>
      <c r="BB207" s="97">
        <f>SUM(BB208:BB217)</f>
        <v>454</v>
      </c>
      <c r="BC207" s="95">
        <f>BD207+BE207</f>
        <v>997</v>
      </c>
      <c r="BD207" s="97">
        <f>SUM(BD208:BD217)</f>
        <v>0</v>
      </c>
      <c r="BE207" s="97">
        <f>SUM(BF207:BJ207)</f>
        <v>997</v>
      </c>
      <c r="BF207" s="97">
        <f>SUM(BF208:BF217)</f>
        <v>0</v>
      </c>
      <c r="BG207" s="97">
        <f>SUM(BG208:BG217)</f>
        <v>0</v>
      </c>
      <c r="BH207" s="97">
        <f>SUM(BH208:BH217)</f>
        <v>0</v>
      </c>
      <c r="BI207" s="97">
        <f>SUM(BI208:BI217)</f>
        <v>543</v>
      </c>
      <c r="BJ207" s="97">
        <f>SUM(BJ208:BJ217)</f>
        <v>454</v>
      </c>
      <c r="BK207" s="95">
        <f t="shared" si="308"/>
        <v>1636</v>
      </c>
      <c r="BL207" s="97"/>
      <c r="BM207" s="97">
        <f t="shared" si="309"/>
        <v>1636</v>
      </c>
      <c r="BN207" s="99"/>
      <c r="BO207" s="99"/>
      <c r="BP207" s="97"/>
      <c r="BQ207" s="97"/>
      <c r="BR207" s="162">
        <f>SUM(BR208:BR217)</f>
        <v>1636</v>
      </c>
      <c r="BS207" s="48"/>
      <c r="BT207" s="115"/>
      <c r="BU207" s="70"/>
      <c r="BV207" s="70"/>
      <c r="BW207" s="70"/>
      <c r="BX207" s="70"/>
      <c r="BY207" s="70"/>
      <c r="BZ207" s="70"/>
      <c r="CA207" s="70"/>
      <c r="CB207" s="70"/>
      <c r="CC207" s="70"/>
      <c r="CD207" s="70"/>
      <c r="CE207" s="70"/>
      <c r="CF207" s="70"/>
      <c r="CG207" s="70"/>
      <c r="CH207" s="70"/>
      <c r="CI207" s="70"/>
      <c r="CJ207" s="70"/>
      <c r="CK207" s="70"/>
      <c r="CL207" s="70"/>
      <c r="CM207" s="70"/>
      <c r="CN207" s="70"/>
      <c r="CO207" s="70"/>
      <c r="CP207" s="70"/>
      <c r="CQ207" s="70"/>
      <c r="CR207" s="70"/>
      <c r="CS207" s="70"/>
      <c r="CT207" s="70"/>
      <c r="CU207" s="70"/>
      <c r="CV207" s="70"/>
      <c r="CW207" s="70"/>
      <c r="CX207" s="70"/>
      <c r="CY207" s="70"/>
      <c r="CZ207" s="70"/>
      <c r="DA207" s="70"/>
      <c r="DB207" s="70"/>
      <c r="DC207" s="70"/>
      <c r="DD207" s="70"/>
      <c r="GL207" s="86">
        <f>SUM(D208:D217)</f>
        <v>2633</v>
      </c>
    </row>
    <row r="208" spans="1:195" ht="20.100000000000001" customHeight="1">
      <c r="A208" s="33" t="s">
        <v>414</v>
      </c>
      <c r="B208" s="104" t="s">
        <v>118</v>
      </c>
      <c r="C208" s="37"/>
      <c r="D208" s="41">
        <f t="shared" ref="D208:D217" si="338">BC208+BK208</f>
        <v>288</v>
      </c>
      <c r="E208" s="41">
        <f t="shared" ref="E208:E217" si="339">BD208+BL208</f>
        <v>0</v>
      </c>
      <c r="F208" s="41">
        <f t="shared" ref="F208:F217" si="340">BE208+BM208</f>
        <v>288</v>
      </c>
      <c r="G208" s="41">
        <f t="shared" ref="G208:G217" si="341">BF208+BN208</f>
        <v>0</v>
      </c>
      <c r="H208" s="41">
        <f t="shared" ref="H208:H217" si="342">BG208+BO208</f>
        <v>0</v>
      </c>
      <c r="I208" s="41">
        <f t="shared" ref="I208:I217" si="343">BH208+BP208</f>
        <v>0</v>
      </c>
      <c r="J208" s="41">
        <f t="shared" ref="J208:J217" si="344">BI208+BQ208</f>
        <v>60</v>
      </c>
      <c r="K208" s="41">
        <f t="shared" ref="K208:K217" si="345">BJ208+BR208</f>
        <v>228</v>
      </c>
      <c r="L208" s="36">
        <f t="shared" si="329"/>
        <v>0</v>
      </c>
      <c r="M208" s="36">
        <f t="shared" si="330"/>
        <v>0</v>
      </c>
      <c r="N208" s="36">
        <f t="shared" si="331"/>
        <v>0</v>
      </c>
      <c r="O208" s="107">
        <f t="shared" si="332"/>
        <v>0</v>
      </c>
      <c r="P208" s="96"/>
      <c r="Q208" s="96">
        <f t="shared" si="300"/>
        <v>0</v>
      </c>
      <c r="R208" s="98"/>
      <c r="S208" s="98"/>
      <c r="T208" s="96"/>
      <c r="U208" s="96"/>
      <c r="V208" s="96"/>
      <c r="W208" s="107">
        <f t="shared" si="333"/>
        <v>0</v>
      </c>
      <c r="X208" s="96"/>
      <c r="Y208" s="96">
        <f t="shared" si="301"/>
        <v>0</v>
      </c>
      <c r="Z208" s="98"/>
      <c r="AA208" s="98"/>
      <c r="AB208" s="96"/>
      <c r="AC208" s="96"/>
      <c r="AD208" s="96"/>
      <c r="AE208" s="107">
        <f t="shared" si="302"/>
        <v>0</v>
      </c>
      <c r="AF208" s="96"/>
      <c r="AG208" s="96">
        <f t="shared" si="303"/>
        <v>0</v>
      </c>
      <c r="AH208" s="98"/>
      <c r="AI208" s="98"/>
      <c r="AJ208" s="96"/>
      <c r="AK208" s="96"/>
      <c r="AL208" s="96"/>
      <c r="AM208" s="107">
        <f t="shared" si="334"/>
        <v>60</v>
      </c>
      <c r="AN208" s="96"/>
      <c r="AO208" s="96">
        <f t="shared" si="335"/>
        <v>60</v>
      </c>
      <c r="AP208" s="98"/>
      <c r="AQ208" s="98"/>
      <c r="AR208" s="96"/>
      <c r="AS208" s="96">
        <v>60</v>
      </c>
      <c r="AT208" s="96"/>
      <c r="AU208" s="107">
        <f t="shared" si="306"/>
        <v>51</v>
      </c>
      <c r="AV208" s="96"/>
      <c r="AW208" s="96">
        <f t="shared" si="307"/>
        <v>51</v>
      </c>
      <c r="AX208" s="98"/>
      <c r="AY208" s="98"/>
      <c r="AZ208" s="96"/>
      <c r="BA208" s="96"/>
      <c r="BB208" s="96">
        <v>51</v>
      </c>
      <c r="BC208" s="41">
        <f t="shared" ref="BC208:BC217" si="346">W208+AE208+AM208+AU208</f>
        <v>111</v>
      </c>
      <c r="BD208" s="41">
        <f t="shared" ref="BD208:BD217" si="347">X208+AF208+AN208+AV208</f>
        <v>0</v>
      </c>
      <c r="BE208" s="41">
        <f t="shared" ref="BE208:BE217" si="348">Y208+AG208+AO208+AW208</f>
        <v>111</v>
      </c>
      <c r="BF208" s="41">
        <f t="shared" ref="BF208:BF217" si="349">Z208+AH208+AP208+AX208</f>
        <v>0</v>
      </c>
      <c r="BG208" s="41">
        <f t="shared" ref="BG208:BG217" si="350">AA208+AI208+AQ208+AY208</f>
        <v>0</v>
      </c>
      <c r="BH208" s="41">
        <f t="shared" ref="BH208:BH217" si="351">AB208+AJ208+AR208+AZ208</f>
        <v>0</v>
      </c>
      <c r="BI208" s="41">
        <f t="shared" ref="BI208:BI217" si="352">AC208+AK208+AS208+BA208</f>
        <v>60</v>
      </c>
      <c r="BJ208" s="41">
        <f t="shared" ref="BJ208:BJ217" si="353">AD208+AL208+AT208+BB208</f>
        <v>51</v>
      </c>
      <c r="BK208" s="107">
        <f t="shared" si="308"/>
        <v>177</v>
      </c>
      <c r="BL208" s="96"/>
      <c r="BM208" s="96">
        <f t="shared" si="309"/>
        <v>177</v>
      </c>
      <c r="BN208" s="98"/>
      <c r="BO208" s="98"/>
      <c r="BP208" s="96"/>
      <c r="BQ208" s="96"/>
      <c r="BR208" s="128">
        <v>177</v>
      </c>
      <c r="BS208" s="48"/>
      <c r="BT208" s="115"/>
      <c r="BU208" s="70"/>
      <c r="BV208" s="70"/>
      <c r="BW208" s="70"/>
      <c r="BX208" s="70"/>
      <c r="BY208" s="70"/>
      <c r="BZ208" s="70"/>
      <c r="CA208" s="70"/>
      <c r="CB208" s="70"/>
      <c r="CC208" s="70"/>
      <c r="CD208" s="70"/>
      <c r="CE208" s="70"/>
      <c r="CF208" s="70"/>
      <c r="CG208" s="70"/>
      <c r="CH208" s="70"/>
      <c r="CI208" s="70"/>
      <c r="CJ208" s="70"/>
      <c r="CK208" s="70"/>
      <c r="CL208" s="70"/>
      <c r="CM208" s="70"/>
      <c r="CN208" s="70"/>
      <c r="CO208" s="70"/>
      <c r="CP208" s="70"/>
      <c r="CQ208" s="70"/>
      <c r="CR208" s="70"/>
      <c r="CS208" s="70"/>
      <c r="CT208" s="70"/>
      <c r="CU208" s="70"/>
      <c r="CV208" s="70"/>
      <c r="CW208" s="70"/>
      <c r="CX208" s="70"/>
      <c r="CY208" s="70"/>
      <c r="CZ208" s="70"/>
      <c r="DA208" s="70"/>
      <c r="DB208" s="70"/>
      <c r="DC208" s="70"/>
      <c r="DD208" s="70"/>
    </row>
    <row r="209" spans="1:138" ht="20.100000000000001" customHeight="1">
      <c r="A209" s="33" t="s">
        <v>414</v>
      </c>
      <c r="B209" s="104" t="s">
        <v>78</v>
      </c>
      <c r="C209" s="39"/>
      <c r="D209" s="41">
        <f t="shared" si="338"/>
        <v>262</v>
      </c>
      <c r="E209" s="41">
        <f t="shared" si="339"/>
        <v>0</v>
      </c>
      <c r="F209" s="41">
        <f t="shared" si="340"/>
        <v>262</v>
      </c>
      <c r="G209" s="41">
        <f t="shared" si="341"/>
        <v>0</v>
      </c>
      <c r="H209" s="41">
        <f t="shared" si="342"/>
        <v>0</v>
      </c>
      <c r="I209" s="41">
        <f t="shared" si="343"/>
        <v>0</v>
      </c>
      <c r="J209" s="41">
        <f t="shared" si="344"/>
        <v>54</v>
      </c>
      <c r="K209" s="41">
        <f t="shared" si="345"/>
        <v>208</v>
      </c>
      <c r="L209" s="36">
        <f t="shared" si="329"/>
        <v>0</v>
      </c>
      <c r="M209" s="36">
        <f t="shared" si="330"/>
        <v>0</v>
      </c>
      <c r="N209" s="36">
        <f t="shared" si="331"/>
        <v>0</v>
      </c>
      <c r="O209" s="107">
        <f t="shared" si="332"/>
        <v>0</v>
      </c>
      <c r="P209" s="96"/>
      <c r="Q209" s="96">
        <f t="shared" si="300"/>
        <v>0</v>
      </c>
      <c r="R209" s="98"/>
      <c r="S209" s="98"/>
      <c r="T209" s="96"/>
      <c r="U209" s="96"/>
      <c r="V209" s="96"/>
      <c r="W209" s="107">
        <f t="shared" si="333"/>
        <v>0</v>
      </c>
      <c r="X209" s="96"/>
      <c r="Y209" s="96">
        <f t="shared" si="301"/>
        <v>0</v>
      </c>
      <c r="Z209" s="98"/>
      <c r="AA209" s="98"/>
      <c r="AB209" s="96"/>
      <c r="AC209" s="96"/>
      <c r="AD209" s="96"/>
      <c r="AE209" s="107">
        <f t="shared" si="302"/>
        <v>0</v>
      </c>
      <c r="AF209" s="96"/>
      <c r="AG209" s="96">
        <f t="shared" si="303"/>
        <v>0</v>
      </c>
      <c r="AH209" s="98"/>
      <c r="AI209" s="98"/>
      <c r="AJ209" s="96"/>
      <c r="AK209" s="96"/>
      <c r="AL209" s="96"/>
      <c r="AM209" s="107">
        <f t="shared" si="334"/>
        <v>54</v>
      </c>
      <c r="AN209" s="96"/>
      <c r="AO209" s="96">
        <f t="shared" si="335"/>
        <v>54</v>
      </c>
      <c r="AP209" s="98"/>
      <c r="AQ209" s="98"/>
      <c r="AR209" s="96"/>
      <c r="AS209" s="96">
        <v>54</v>
      </c>
      <c r="AT209" s="96"/>
      <c r="AU209" s="107">
        <f t="shared" si="306"/>
        <v>45</v>
      </c>
      <c r="AV209" s="96"/>
      <c r="AW209" s="96">
        <f t="shared" si="307"/>
        <v>45</v>
      </c>
      <c r="AX209" s="98"/>
      <c r="AY209" s="98"/>
      <c r="AZ209" s="96"/>
      <c r="BA209" s="96"/>
      <c r="BB209" s="96">
        <v>45</v>
      </c>
      <c r="BC209" s="41">
        <f t="shared" si="346"/>
        <v>99</v>
      </c>
      <c r="BD209" s="41">
        <f t="shared" si="347"/>
        <v>0</v>
      </c>
      <c r="BE209" s="41">
        <f t="shared" si="348"/>
        <v>99</v>
      </c>
      <c r="BF209" s="41">
        <f t="shared" si="349"/>
        <v>0</v>
      </c>
      <c r="BG209" s="41">
        <f t="shared" si="350"/>
        <v>0</v>
      </c>
      <c r="BH209" s="41">
        <f t="shared" si="351"/>
        <v>0</v>
      </c>
      <c r="BI209" s="41">
        <f t="shared" si="352"/>
        <v>54</v>
      </c>
      <c r="BJ209" s="41">
        <f t="shared" si="353"/>
        <v>45</v>
      </c>
      <c r="BK209" s="107">
        <f t="shared" si="308"/>
        <v>163</v>
      </c>
      <c r="BL209" s="96"/>
      <c r="BM209" s="96">
        <f t="shared" si="309"/>
        <v>163</v>
      </c>
      <c r="BN209" s="98"/>
      <c r="BO209" s="98"/>
      <c r="BP209" s="96"/>
      <c r="BQ209" s="96"/>
      <c r="BR209" s="128">
        <v>163</v>
      </c>
      <c r="BS209" s="48"/>
      <c r="BT209" s="115"/>
      <c r="BU209" s="70"/>
      <c r="BV209" s="70"/>
      <c r="BW209" s="70"/>
      <c r="BX209" s="70"/>
      <c r="BY209" s="70"/>
      <c r="BZ209" s="70"/>
      <c r="CA209" s="70"/>
      <c r="CB209" s="70"/>
      <c r="CC209" s="70"/>
      <c r="CD209" s="70"/>
      <c r="CE209" s="70"/>
      <c r="CF209" s="70"/>
      <c r="CG209" s="70"/>
      <c r="CH209" s="70"/>
      <c r="CI209" s="70"/>
      <c r="CJ209" s="70"/>
      <c r="CK209" s="70"/>
      <c r="CL209" s="70"/>
      <c r="CM209" s="70"/>
      <c r="CN209" s="70"/>
      <c r="CO209" s="70"/>
      <c r="CP209" s="70"/>
      <c r="CQ209" s="70"/>
      <c r="CR209" s="70"/>
      <c r="CS209" s="70"/>
      <c r="CT209" s="70"/>
      <c r="CU209" s="70"/>
      <c r="CV209" s="70"/>
      <c r="CW209" s="70"/>
      <c r="CX209" s="70"/>
      <c r="CY209" s="70"/>
      <c r="CZ209" s="70"/>
      <c r="DA209" s="70"/>
      <c r="DB209" s="70"/>
      <c r="DC209" s="70"/>
      <c r="DD209" s="70"/>
    </row>
    <row r="210" spans="1:138" ht="20.100000000000001" customHeight="1">
      <c r="A210" s="33" t="s">
        <v>414</v>
      </c>
      <c r="B210" s="104" t="s">
        <v>38</v>
      </c>
      <c r="C210" s="37"/>
      <c r="D210" s="41">
        <f t="shared" si="338"/>
        <v>275</v>
      </c>
      <c r="E210" s="41">
        <f t="shared" si="339"/>
        <v>0</v>
      </c>
      <c r="F210" s="41">
        <f t="shared" si="340"/>
        <v>275</v>
      </c>
      <c r="G210" s="41">
        <f t="shared" si="341"/>
        <v>0</v>
      </c>
      <c r="H210" s="41">
        <f t="shared" si="342"/>
        <v>0</v>
      </c>
      <c r="I210" s="41">
        <f t="shared" si="343"/>
        <v>0</v>
      </c>
      <c r="J210" s="41">
        <f t="shared" si="344"/>
        <v>57</v>
      </c>
      <c r="K210" s="41">
        <f t="shared" si="345"/>
        <v>218</v>
      </c>
      <c r="L210" s="36">
        <f t="shared" si="329"/>
        <v>0</v>
      </c>
      <c r="M210" s="36">
        <f t="shared" si="330"/>
        <v>0</v>
      </c>
      <c r="N210" s="36">
        <f t="shared" si="331"/>
        <v>0</v>
      </c>
      <c r="O210" s="107">
        <f t="shared" si="332"/>
        <v>0</v>
      </c>
      <c r="P210" s="96"/>
      <c r="Q210" s="96">
        <f t="shared" si="300"/>
        <v>0</v>
      </c>
      <c r="R210" s="98"/>
      <c r="S210" s="98"/>
      <c r="T210" s="96"/>
      <c r="U210" s="96"/>
      <c r="V210" s="96"/>
      <c r="W210" s="107">
        <f t="shared" si="333"/>
        <v>0</v>
      </c>
      <c r="X210" s="96"/>
      <c r="Y210" s="96">
        <f t="shared" si="301"/>
        <v>0</v>
      </c>
      <c r="Z210" s="98"/>
      <c r="AA210" s="98"/>
      <c r="AB210" s="96"/>
      <c r="AC210" s="96"/>
      <c r="AD210" s="96"/>
      <c r="AE210" s="107">
        <f t="shared" si="302"/>
        <v>0</v>
      </c>
      <c r="AF210" s="96"/>
      <c r="AG210" s="96">
        <f t="shared" si="303"/>
        <v>0</v>
      </c>
      <c r="AH210" s="98"/>
      <c r="AI210" s="98"/>
      <c r="AJ210" s="96"/>
      <c r="AK210" s="96"/>
      <c r="AL210" s="96"/>
      <c r="AM210" s="107">
        <f t="shared" si="334"/>
        <v>57</v>
      </c>
      <c r="AN210" s="96"/>
      <c r="AO210" s="96">
        <f t="shared" si="335"/>
        <v>57</v>
      </c>
      <c r="AP210" s="98"/>
      <c r="AQ210" s="98"/>
      <c r="AR210" s="96"/>
      <c r="AS210" s="96">
        <v>57</v>
      </c>
      <c r="AT210" s="96"/>
      <c r="AU210" s="107">
        <f t="shared" si="306"/>
        <v>47</v>
      </c>
      <c r="AV210" s="96"/>
      <c r="AW210" s="96">
        <f t="shared" si="307"/>
        <v>47</v>
      </c>
      <c r="AX210" s="98"/>
      <c r="AY210" s="98"/>
      <c r="AZ210" s="96"/>
      <c r="BA210" s="96"/>
      <c r="BB210" s="96">
        <v>47</v>
      </c>
      <c r="BC210" s="41">
        <f t="shared" si="346"/>
        <v>104</v>
      </c>
      <c r="BD210" s="41">
        <f t="shared" si="347"/>
        <v>0</v>
      </c>
      <c r="BE210" s="41">
        <f t="shared" si="348"/>
        <v>104</v>
      </c>
      <c r="BF210" s="41">
        <f t="shared" si="349"/>
        <v>0</v>
      </c>
      <c r="BG210" s="41">
        <f t="shared" si="350"/>
        <v>0</v>
      </c>
      <c r="BH210" s="41">
        <f t="shared" si="351"/>
        <v>0</v>
      </c>
      <c r="BI210" s="41">
        <f t="shared" si="352"/>
        <v>57</v>
      </c>
      <c r="BJ210" s="41">
        <f t="shared" si="353"/>
        <v>47</v>
      </c>
      <c r="BK210" s="107">
        <f t="shared" si="308"/>
        <v>171</v>
      </c>
      <c r="BL210" s="96"/>
      <c r="BM210" s="96">
        <f t="shared" si="309"/>
        <v>171</v>
      </c>
      <c r="BN210" s="98"/>
      <c r="BO210" s="98"/>
      <c r="BP210" s="96"/>
      <c r="BQ210" s="96"/>
      <c r="BR210" s="128">
        <v>171</v>
      </c>
      <c r="BS210" s="48"/>
      <c r="BT210" s="115"/>
      <c r="BU210" s="70"/>
      <c r="BV210" s="70"/>
      <c r="BW210" s="70"/>
      <c r="BX210" s="70"/>
      <c r="BY210" s="70"/>
      <c r="BZ210" s="70"/>
      <c r="CA210" s="70"/>
      <c r="CB210" s="70"/>
      <c r="CC210" s="70"/>
      <c r="CD210" s="70"/>
      <c r="CE210" s="70"/>
      <c r="CF210" s="70"/>
      <c r="CG210" s="70"/>
      <c r="CH210" s="70"/>
      <c r="CI210" s="70"/>
      <c r="CJ210" s="70"/>
      <c r="CK210" s="70"/>
      <c r="CL210" s="70"/>
      <c r="CM210" s="70"/>
      <c r="CN210" s="70"/>
      <c r="CO210" s="70"/>
      <c r="CP210" s="70"/>
      <c r="CQ210" s="70"/>
      <c r="CR210" s="70"/>
      <c r="CS210" s="70"/>
      <c r="CT210" s="70"/>
      <c r="CU210" s="70"/>
      <c r="CV210" s="70"/>
      <c r="CW210" s="70"/>
      <c r="CX210" s="70"/>
      <c r="CY210" s="70"/>
      <c r="CZ210" s="70"/>
      <c r="DA210" s="70"/>
      <c r="DB210" s="70"/>
      <c r="DC210" s="70"/>
      <c r="DD210" s="70"/>
    </row>
    <row r="211" spans="1:138" ht="20.100000000000001" customHeight="1">
      <c r="A211" s="33" t="s">
        <v>414</v>
      </c>
      <c r="B211" s="104" t="s">
        <v>106</v>
      </c>
      <c r="C211" s="100"/>
      <c r="D211" s="41">
        <f t="shared" si="338"/>
        <v>275</v>
      </c>
      <c r="E211" s="41">
        <f t="shared" si="339"/>
        <v>0</v>
      </c>
      <c r="F211" s="41">
        <f t="shared" si="340"/>
        <v>275</v>
      </c>
      <c r="G211" s="41">
        <f t="shared" si="341"/>
        <v>0</v>
      </c>
      <c r="H211" s="41">
        <f t="shared" si="342"/>
        <v>0</v>
      </c>
      <c r="I211" s="41">
        <f t="shared" si="343"/>
        <v>0</v>
      </c>
      <c r="J211" s="41">
        <f t="shared" si="344"/>
        <v>57</v>
      </c>
      <c r="K211" s="41">
        <f t="shared" si="345"/>
        <v>218</v>
      </c>
      <c r="L211" s="36">
        <f t="shared" si="329"/>
        <v>0</v>
      </c>
      <c r="M211" s="36">
        <f t="shared" si="330"/>
        <v>0</v>
      </c>
      <c r="N211" s="36">
        <f t="shared" si="331"/>
        <v>0</v>
      </c>
      <c r="O211" s="107">
        <f t="shared" si="332"/>
        <v>0</v>
      </c>
      <c r="P211" s="96"/>
      <c r="Q211" s="96">
        <f t="shared" si="300"/>
        <v>0</v>
      </c>
      <c r="R211" s="98"/>
      <c r="S211" s="98"/>
      <c r="T211" s="96"/>
      <c r="U211" s="96"/>
      <c r="V211" s="96"/>
      <c r="W211" s="107">
        <f t="shared" si="333"/>
        <v>0</v>
      </c>
      <c r="X211" s="96"/>
      <c r="Y211" s="96">
        <f t="shared" si="301"/>
        <v>0</v>
      </c>
      <c r="Z211" s="98"/>
      <c r="AA211" s="98"/>
      <c r="AB211" s="96"/>
      <c r="AC211" s="96"/>
      <c r="AD211" s="96"/>
      <c r="AE211" s="107">
        <f t="shared" si="302"/>
        <v>0</v>
      </c>
      <c r="AF211" s="96"/>
      <c r="AG211" s="96">
        <f t="shared" si="303"/>
        <v>0</v>
      </c>
      <c r="AH211" s="98"/>
      <c r="AI211" s="98"/>
      <c r="AJ211" s="96"/>
      <c r="AK211" s="96"/>
      <c r="AL211" s="96"/>
      <c r="AM211" s="107">
        <f t="shared" si="334"/>
        <v>57</v>
      </c>
      <c r="AN211" s="96"/>
      <c r="AO211" s="96">
        <f t="shared" si="335"/>
        <v>57</v>
      </c>
      <c r="AP211" s="98"/>
      <c r="AQ211" s="98"/>
      <c r="AR211" s="96"/>
      <c r="AS211" s="96">
        <v>57</v>
      </c>
      <c r="AT211" s="96"/>
      <c r="AU211" s="107">
        <f t="shared" si="306"/>
        <v>47</v>
      </c>
      <c r="AV211" s="96"/>
      <c r="AW211" s="96">
        <f t="shared" si="307"/>
        <v>47</v>
      </c>
      <c r="AX211" s="98"/>
      <c r="AY211" s="98"/>
      <c r="AZ211" s="96"/>
      <c r="BA211" s="96"/>
      <c r="BB211" s="96">
        <v>47</v>
      </c>
      <c r="BC211" s="41">
        <f t="shared" si="346"/>
        <v>104</v>
      </c>
      <c r="BD211" s="41">
        <f t="shared" si="347"/>
        <v>0</v>
      </c>
      <c r="BE211" s="41">
        <f t="shared" si="348"/>
        <v>104</v>
      </c>
      <c r="BF211" s="41">
        <f t="shared" si="349"/>
        <v>0</v>
      </c>
      <c r="BG211" s="41">
        <f t="shared" si="350"/>
        <v>0</v>
      </c>
      <c r="BH211" s="41">
        <f t="shared" si="351"/>
        <v>0</v>
      </c>
      <c r="BI211" s="41">
        <f t="shared" si="352"/>
        <v>57</v>
      </c>
      <c r="BJ211" s="41">
        <f t="shared" si="353"/>
        <v>47</v>
      </c>
      <c r="BK211" s="107">
        <f t="shared" si="308"/>
        <v>171</v>
      </c>
      <c r="BL211" s="96"/>
      <c r="BM211" s="96">
        <f t="shared" si="309"/>
        <v>171</v>
      </c>
      <c r="BN211" s="98"/>
      <c r="BO211" s="98"/>
      <c r="BP211" s="96"/>
      <c r="BQ211" s="96"/>
      <c r="BR211" s="128">
        <v>171</v>
      </c>
      <c r="BS211" s="48"/>
      <c r="BT211" s="115"/>
      <c r="BU211" s="70"/>
      <c r="BV211" s="70"/>
      <c r="BW211" s="70"/>
      <c r="BX211" s="70"/>
      <c r="BY211" s="70"/>
      <c r="BZ211" s="70"/>
      <c r="CA211" s="70"/>
      <c r="CB211" s="70"/>
      <c r="CC211" s="70"/>
      <c r="CD211" s="70"/>
      <c r="CE211" s="70"/>
      <c r="CF211" s="70"/>
      <c r="CG211" s="70"/>
      <c r="CH211" s="70"/>
      <c r="CI211" s="70"/>
      <c r="CJ211" s="70"/>
      <c r="CK211" s="70"/>
      <c r="CL211" s="70"/>
      <c r="CM211" s="70"/>
      <c r="CN211" s="70"/>
      <c r="CO211" s="70"/>
      <c r="CP211" s="70"/>
      <c r="CQ211" s="70"/>
      <c r="CR211" s="70"/>
      <c r="CS211" s="70"/>
      <c r="CT211" s="70"/>
      <c r="CU211" s="70"/>
      <c r="CV211" s="70"/>
      <c r="CW211" s="70"/>
      <c r="CX211" s="70"/>
      <c r="CY211" s="70"/>
      <c r="CZ211" s="70"/>
      <c r="DA211" s="70"/>
      <c r="DB211" s="70"/>
      <c r="DC211" s="70"/>
      <c r="DD211" s="70"/>
    </row>
    <row r="212" spans="1:138" ht="20.100000000000001" customHeight="1">
      <c r="A212" s="33" t="s">
        <v>414</v>
      </c>
      <c r="B212" s="104" t="s">
        <v>89</v>
      </c>
      <c r="C212" s="100"/>
      <c r="D212" s="41">
        <f t="shared" si="338"/>
        <v>262</v>
      </c>
      <c r="E212" s="41">
        <f t="shared" si="339"/>
        <v>0</v>
      </c>
      <c r="F212" s="41">
        <f t="shared" si="340"/>
        <v>262</v>
      </c>
      <c r="G212" s="41">
        <f t="shared" si="341"/>
        <v>0</v>
      </c>
      <c r="H212" s="41">
        <f t="shared" si="342"/>
        <v>0</v>
      </c>
      <c r="I212" s="41">
        <f t="shared" si="343"/>
        <v>0</v>
      </c>
      <c r="J212" s="41">
        <f t="shared" si="344"/>
        <v>54</v>
      </c>
      <c r="K212" s="41">
        <f t="shared" si="345"/>
        <v>208</v>
      </c>
      <c r="L212" s="36">
        <f t="shared" si="329"/>
        <v>0</v>
      </c>
      <c r="M212" s="36">
        <f t="shared" si="330"/>
        <v>0</v>
      </c>
      <c r="N212" s="36">
        <f t="shared" si="331"/>
        <v>0</v>
      </c>
      <c r="O212" s="107">
        <f t="shared" si="332"/>
        <v>0</v>
      </c>
      <c r="P212" s="96"/>
      <c r="Q212" s="96">
        <f t="shared" si="300"/>
        <v>0</v>
      </c>
      <c r="R212" s="98"/>
      <c r="S212" s="98"/>
      <c r="T212" s="96"/>
      <c r="U212" s="96"/>
      <c r="V212" s="96"/>
      <c r="W212" s="107">
        <f t="shared" si="333"/>
        <v>0</v>
      </c>
      <c r="X212" s="96"/>
      <c r="Y212" s="96">
        <f t="shared" si="301"/>
        <v>0</v>
      </c>
      <c r="Z212" s="98"/>
      <c r="AA212" s="98"/>
      <c r="AB212" s="96"/>
      <c r="AC212" s="96"/>
      <c r="AD212" s="96"/>
      <c r="AE212" s="107">
        <f t="shared" si="302"/>
        <v>0</v>
      </c>
      <c r="AF212" s="96"/>
      <c r="AG212" s="96">
        <f t="shared" si="303"/>
        <v>0</v>
      </c>
      <c r="AH212" s="98"/>
      <c r="AI212" s="98"/>
      <c r="AJ212" s="96"/>
      <c r="AK212" s="96"/>
      <c r="AL212" s="96"/>
      <c r="AM212" s="107">
        <f t="shared" si="334"/>
        <v>54</v>
      </c>
      <c r="AN212" s="96"/>
      <c r="AO212" s="96">
        <f t="shared" si="335"/>
        <v>54</v>
      </c>
      <c r="AP212" s="98"/>
      <c r="AQ212" s="98"/>
      <c r="AR212" s="96"/>
      <c r="AS212" s="96">
        <v>54</v>
      </c>
      <c r="AT212" s="96"/>
      <c r="AU212" s="107">
        <f t="shared" si="306"/>
        <v>45</v>
      </c>
      <c r="AV212" s="96"/>
      <c r="AW212" s="96">
        <f t="shared" si="307"/>
        <v>45</v>
      </c>
      <c r="AX212" s="98"/>
      <c r="AY212" s="98"/>
      <c r="AZ212" s="96"/>
      <c r="BA212" s="96"/>
      <c r="BB212" s="96">
        <v>45</v>
      </c>
      <c r="BC212" s="41">
        <f t="shared" si="346"/>
        <v>99</v>
      </c>
      <c r="BD212" s="41">
        <f t="shared" si="347"/>
        <v>0</v>
      </c>
      <c r="BE212" s="41">
        <f t="shared" si="348"/>
        <v>99</v>
      </c>
      <c r="BF212" s="41">
        <f t="shared" si="349"/>
        <v>0</v>
      </c>
      <c r="BG212" s="41">
        <f t="shared" si="350"/>
        <v>0</v>
      </c>
      <c r="BH212" s="41">
        <f t="shared" si="351"/>
        <v>0</v>
      </c>
      <c r="BI212" s="41">
        <f t="shared" si="352"/>
        <v>54</v>
      </c>
      <c r="BJ212" s="41">
        <f t="shared" si="353"/>
        <v>45</v>
      </c>
      <c r="BK212" s="107">
        <f t="shared" si="308"/>
        <v>163</v>
      </c>
      <c r="BL212" s="96"/>
      <c r="BM212" s="96">
        <f t="shared" si="309"/>
        <v>163</v>
      </c>
      <c r="BN212" s="98"/>
      <c r="BO212" s="98"/>
      <c r="BP212" s="96"/>
      <c r="BQ212" s="96"/>
      <c r="BR212" s="128">
        <v>163</v>
      </c>
      <c r="BS212" s="48"/>
      <c r="BT212" s="115"/>
      <c r="BU212" s="70"/>
      <c r="BV212" s="70"/>
      <c r="BW212" s="70"/>
      <c r="BX212" s="70"/>
      <c r="BY212" s="70"/>
      <c r="BZ212" s="70"/>
      <c r="CA212" s="70"/>
      <c r="CB212" s="70"/>
      <c r="CC212" s="70"/>
      <c r="CD212" s="70"/>
      <c r="CE212" s="70"/>
      <c r="CF212" s="70"/>
      <c r="CG212" s="70"/>
      <c r="CH212" s="70"/>
      <c r="CI212" s="70"/>
      <c r="CJ212" s="70"/>
      <c r="CK212" s="70"/>
      <c r="CL212" s="70"/>
      <c r="CM212" s="70"/>
      <c r="CN212" s="70"/>
      <c r="CO212" s="70"/>
      <c r="CP212" s="70"/>
      <c r="CQ212" s="70"/>
      <c r="CR212" s="70"/>
      <c r="CS212" s="70"/>
      <c r="CT212" s="70"/>
      <c r="CU212" s="70"/>
      <c r="CV212" s="70"/>
      <c r="CW212" s="70"/>
      <c r="CX212" s="70"/>
      <c r="CY212" s="70"/>
      <c r="CZ212" s="70"/>
      <c r="DA212" s="70"/>
      <c r="DB212" s="70"/>
      <c r="DC212" s="70"/>
      <c r="DD212" s="70"/>
    </row>
    <row r="213" spans="1:138" ht="20.100000000000001" customHeight="1">
      <c r="A213" s="33" t="s">
        <v>414</v>
      </c>
      <c r="B213" s="104" t="s">
        <v>73</v>
      </c>
      <c r="C213" s="100"/>
      <c r="D213" s="41">
        <f t="shared" si="338"/>
        <v>262</v>
      </c>
      <c r="E213" s="41">
        <f t="shared" si="339"/>
        <v>0</v>
      </c>
      <c r="F213" s="41">
        <f t="shared" si="340"/>
        <v>262</v>
      </c>
      <c r="G213" s="41">
        <f t="shared" si="341"/>
        <v>0</v>
      </c>
      <c r="H213" s="41">
        <f t="shared" si="342"/>
        <v>0</v>
      </c>
      <c r="I213" s="41">
        <f t="shared" si="343"/>
        <v>0</v>
      </c>
      <c r="J213" s="41">
        <f t="shared" si="344"/>
        <v>54</v>
      </c>
      <c r="K213" s="41">
        <f t="shared" si="345"/>
        <v>208</v>
      </c>
      <c r="L213" s="36">
        <f t="shared" si="329"/>
        <v>0</v>
      </c>
      <c r="M213" s="36">
        <f t="shared" si="330"/>
        <v>0</v>
      </c>
      <c r="N213" s="36">
        <f t="shared" si="331"/>
        <v>0</v>
      </c>
      <c r="O213" s="107">
        <f t="shared" si="332"/>
        <v>0</v>
      </c>
      <c r="P213" s="96"/>
      <c r="Q213" s="96">
        <f t="shared" si="300"/>
        <v>0</v>
      </c>
      <c r="R213" s="98"/>
      <c r="S213" s="98"/>
      <c r="T213" s="96"/>
      <c r="U213" s="96"/>
      <c r="V213" s="96"/>
      <c r="W213" s="107">
        <f t="shared" si="333"/>
        <v>0</v>
      </c>
      <c r="X213" s="96"/>
      <c r="Y213" s="96">
        <f t="shared" si="301"/>
        <v>0</v>
      </c>
      <c r="Z213" s="98"/>
      <c r="AA213" s="98"/>
      <c r="AB213" s="96"/>
      <c r="AC213" s="96"/>
      <c r="AD213" s="96"/>
      <c r="AE213" s="107">
        <f t="shared" si="302"/>
        <v>0</v>
      </c>
      <c r="AF213" s="96"/>
      <c r="AG213" s="96">
        <f t="shared" si="303"/>
        <v>0</v>
      </c>
      <c r="AH213" s="98"/>
      <c r="AI213" s="98"/>
      <c r="AJ213" s="96"/>
      <c r="AK213" s="96"/>
      <c r="AL213" s="96"/>
      <c r="AM213" s="107">
        <f t="shared" si="334"/>
        <v>54</v>
      </c>
      <c r="AN213" s="96"/>
      <c r="AO213" s="96">
        <f t="shared" si="335"/>
        <v>54</v>
      </c>
      <c r="AP213" s="98"/>
      <c r="AQ213" s="98"/>
      <c r="AR213" s="96"/>
      <c r="AS213" s="96">
        <v>54</v>
      </c>
      <c r="AT213" s="96"/>
      <c r="AU213" s="107">
        <f t="shared" si="306"/>
        <v>45</v>
      </c>
      <c r="AV213" s="96"/>
      <c r="AW213" s="96">
        <f t="shared" si="307"/>
        <v>45</v>
      </c>
      <c r="AX213" s="98"/>
      <c r="AY213" s="98"/>
      <c r="AZ213" s="96"/>
      <c r="BA213" s="96"/>
      <c r="BB213" s="96">
        <v>45</v>
      </c>
      <c r="BC213" s="41">
        <f t="shared" si="346"/>
        <v>99</v>
      </c>
      <c r="BD213" s="41">
        <f t="shared" si="347"/>
        <v>0</v>
      </c>
      <c r="BE213" s="41">
        <f t="shared" si="348"/>
        <v>99</v>
      </c>
      <c r="BF213" s="41">
        <f t="shared" si="349"/>
        <v>0</v>
      </c>
      <c r="BG213" s="41">
        <f t="shared" si="350"/>
        <v>0</v>
      </c>
      <c r="BH213" s="41">
        <f t="shared" si="351"/>
        <v>0</v>
      </c>
      <c r="BI213" s="41">
        <f t="shared" si="352"/>
        <v>54</v>
      </c>
      <c r="BJ213" s="41">
        <f t="shared" si="353"/>
        <v>45</v>
      </c>
      <c r="BK213" s="107">
        <f t="shared" si="308"/>
        <v>163</v>
      </c>
      <c r="BL213" s="96"/>
      <c r="BM213" s="96">
        <f t="shared" si="309"/>
        <v>163</v>
      </c>
      <c r="BN213" s="98"/>
      <c r="BO213" s="98"/>
      <c r="BP213" s="96"/>
      <c r="BQ213" s="96"/>
      <c r="BR213" s="128">
        <v>163</v>
      </c>
      <c r="BS213" s="48"/>
      <c r="BT213" s="115"/>
      <c r="BU213" s="70"/>
      <c r="BV213" s="70"/>
      <c r="BW213" s="70"/>
      <c r="BX213" s="70"/>
      <c r="BY213" s="70"/>
      <c r="BZ213" s="70"/>
      <c r="CA213" s="70"/>
      <c r="CB213" s="70"/>
      <c r="CC213" s="70"/>
      <c r="CD213" s="70"/>
      <c r="CE213" s="70"/>
      <c r="CF213" s="70"/>
      <c r="CG213" s="70"/>
      <c r="CH213" s="70"/>
      <c r="CI213" s="70"/>
      <c r="CJ213" s="70"/>
      <c r="CK213" s="70"/>
      <c r="CL213" s="70"/>
      <c r="CM213" s="70"/>
      <c r="CN213" s="70"/>
      <c r="CO213" s="70"/>
      <c r="CP213" s="70"/>
      <c r="CQ213" s="70"/>
      <c r="CR213" s="70"/>
      <c r="CS213" s="70"/>
      <c r="CT213" s="70"/>
      <c r="CU213" s="70"/>
      <c r="CV213" s="70"/>
      <c r="CW213" s="70"/>
      <c r="CX213" s="70"/>
      <c r="CY213" s="70"/>
      <c r="CZ213" s="70"/>
      <c r="DA213" s="70"/>
      <c r="DB213" s="70"/>
      <c r="DC213" s="70"/>
      <c r="DD213" s="70"/>
    </row>
    <row r="214" spans="1:138" ht="20.100000000000001" customHeight="1">
      <c r="A214" s="33" t="s">
        <v>414</v>
      </c>
      <c r="B214" s="104" t="s">
        <v>63</v>
      </c>
      <c r="C214" s="100"/>
      <c r="D214" s="41">
        <f t="shared" si="338"/>
        <v>249</v>
      </c>
      <c r="E214" s="41">
        <f t="shared" si="339"/>
        <v>0</v>
      </c>
      <c r="F214" s="41">
        <f t="shared" si="340"/>
        <v>249</v>
      </c>
      <c r="G214" s="41">
        <f t="shared" si="341"/>
        <v>0</v>
      </c>
      <c r="H214" s="41">
        <f t="shared" si="342"/>
        <v>0</v>
      </c>
      <c r="I214" s="41">
        <f t="shared" si="343"/>
        <v>0</v>
      </c>
      <c r="J214" s="41">
        <f t="shared" si="344"/>
        <v>51</v>
      </c>
      <c r="K214" s="41">
        <f t="shared" si="345"/>
        <v>198</v>
      </c>
      <c r="L214" s="36">
        <f t="shared" si="329"/>
        <v>0</v>
      </c>
      <c r="M214" s="36">
        <f t="shared" si="330"/>
        <v>0</v>
      </c>
      <c r="N214" s="36">
        <f t="shared" si="331"/>
        <v>0</v>
      </c>
      <c r="O214" s="107">
        <f t="shared" si="332"/>
        <v>0</v>
      </c>
      <c r="P214" s="96"/>
      <c r="Q214" s="96">
        <f t="shared" si="300"/>
        <v>0</v>
      </c>
      <c r="R214" s="98"/>
      <c r="S214" s="98"/>
      <c r="T214" s="96"/>
      <c r="U214" s="96"/>
      <c r="V214" s="96"/>
      <c r="W214" s="107">
        <f t="shared" si="333"/>
        <v>0</v>
      </c>
      <c r="X214" s="96"/>
      <c r="Y214" s="96">
        <f t="shared" si="301"/>
        <v>0</v>
      </c>
      <c r="Z214" s="98"/>
      <c r="AA214" s="98"/>
      <c r="AB214" s="96"/>
      <c r="AC214" s="96"/>
      <c r="AD214" s="96"/>
      <c r="AE214" s="107">
        <f t="shared" si="302"/>
        <v>0</v>
      </c>
      <c r="AF214" s="96"/>
      <c r="AG214" s="96">
        <f t="shared" si="303"/>
        <v>0</v>
      </c>
      <c r="AH214" s="98"/>
      <c r="AI214" s="98"/>
      <c r="AJ214" s="96"/>
      <c r="AK214" s="96"/>
      <c r="AL214" s="96"/>
      <c r="AM214" s="107">
        <f t="shared" si="334"/>
        <v>51</v>
      </c>
      <c r="AN214" s="96"/>
      <c r="AO214" s="96">
        <f t="shared" si="335"/>
        <v>51</v>
      </c>
      <c r="AP214" s="98"/>
      <c r="AQ214" s="98"/>
      <c r="AR214" s="96"/>
      <c r="AS214" s="96">
        <v>51</v>
      </c>
      <c r="AT214" s="96"/>
      <c r="AU214" s="107">
        <f t="shared" si="306"/>
        <v>43</v>
      </c>
      <c r="AV214" s="96"/>
      <c r="AW214" s="96">
        <f t="shared" si="307"/>
        <v>43</v>
      </c>
      <c r="AX214" s="98"/>
      <c r="AY214" s="98"/>
      <c r="AZ214" s="96"/>
      <c r="BA214" s="96"/>
      <c r="BB214" s="96">
        <v>43</v>
      </c>
      <c r="BC214" s="41">
        <f t="shared" si="346"/>
        <v>94</v>
      </c>
      <c r="BD214" s="41">
        <f t="shared" si="347"/>
        <v>0</v>
      </c>
      <c r="BE214" s="41">
        <f t="shared" si="348"/>
        <v>94</v>
      </c>
      <c r="BF214" s="41">
        <f t="shared" si="349"/>
        <v>0</v>
      </c>
      <c r="BG214" s="41">
        <f t="shared" si="350"/>
        <v>0</v>
      </c>
      <c r="BH214" s="41">
        <f t="shared" si="351"/>
        <v>0</v>
      </c>
      <c r="BI214" s="41">
        <f t="shared" si="352"/>
        <v>51</v>
      </c>
      <c r="BJ214" s="41">
        <f t="shared" si="353"/>
        <v>43</v>
      </c>
      <c r="BK214" s="107">
        <f t="shared" si="308"/>
        <v>155</v>
      </c>
      <c r="BL214" s="96"/>
      <c r="BM214" s="96">
        <f t="shared" si="309"/>
        <v>155</v>
      </c>
      <c r="BN214" s="98"/>
      <c r="BO214" s="98"/>
      <c r="BP214" s="96"/>
      <c r="BQ214" s="96"/>
      <c r="BR214" s="128">
        <v>155</v>
      </c>
      <c r="BS214" s="48"/>
      <c r="BT214" s="115"/>
      <c r="BU214" s="70"/>
      <c r="BV214" s="70"/>
      <c r="BW214" s="70"/>
      <c r="BX214" s="70"/>
      <c r="BY214" s="70"/>
      <c r="BZ214" s="70"/>
      <c r="CA214" s="70"/>
      <c r="CB214" s="70"/>
      <c r="CC214" s="70"/>
      <c r="CD214" s="70"/>
      <c r="CE214" s="70"/>
      <c r="CF214" s="70"/>
      <c r="CG214" s="70"/>
      <c r="CH214" s="70"/>
      <c r="CI214" s="70"/>
      <c r="CJ214" s="70"/>
      <c r="CK214" s="70"/>
      <c r="CL214" s="70"/>
      <c r="CM214" s="70"/>
      <c r="CN214" s="70"/>
      <c r="CO214" s="70"/>
      <c r="CP214" s="70"/>
      <c r="CQ214" s="70"/>
      <c r="CR214" s="70"/>
      <c r="CS214" s="70"/>
      <c r="CT214" s="70"/>
      <c r="CU214" s="70"/>
      <c r="CV214" s="70"/>
      <c r="CW214" s="70"/>
      <c r="CX214" s="70"/>
      <c r="CY214" s="70"/>
      <c r="CZ214" s="70"/>
      <c r="DA214" s="70"/>
      <c r="DB214" s="70"/>
      <c r="DC214" s="70"/>
      <c r="DD214" s="70"/>
    </row>
    <row r="215" spans="1:138" ht="20.100000000000001" customHeight="1">
      <c r="A215" s="33" t="s">
        <v>414</v>
      </c>
      <c r="B215" s="104" t="s">
        <v>52</v>
      </c>
      <c r="C215" s="100"/>
      <c r="D215" s="41">
        <f t="shared" si="338"/>
        <v>262</v>
      </c>
      <c r="E215" s="41">
        <f t="shared" si="339"/>
        <v>0</v>
      </c>
      <c r="F215" s="41">
        <f t="shared" si="340"/>
        <v>262</v>
      </c>
      <c r="G215" s="41">
        <f t="shared" si="341"/>
        <v>0</v>
      </c>
      <c r="H215" s="41">
        <f t="shared" si="342"/>
        <v>0</v>
      </c>
      <c r="I215" s="41">
        <f t="shared" si="343"/>
        <v>0</v>
      </c>
      <c r="J215" s="41">
        <f t="shared" si="344"/>
        <v>54</v>
      </c>
      <c r="K215" s="41">
        <f t="shared" si="345"/>
        <v>208</v>
      </c>
      <c r="L215" s="36">
        <f t="shared" si="329"/>
        <v>0</v>
      </c>
      <c r="M215" s="36">
        <f t="shared" si="330"/>
        <v>0</v>
      </c>
      <c r="N215" s="36">
        <f t="shared" si="331"/>
        <v>0</v>
      </c>
      <c r="O215" s="107">
        <f t="shared" si="332"/>
        <v>0</v>
      </c>
      <c r="P215" s="96"/>
      <c r="Q215" s="96">
        <f t="shared" si="300"/>
        <v>0</v>
      </c>
      <c r="R215" s="98"/>
      <c r="S215" s="98"/>
      <c r="T215" s="96"/>
      <c r="U215" s="96"/>
      <c r="V215" s="96"/>
      <c r="W215" s="107">
        <f t="shared" si="333"/>
        <v>0</v>
      </c>
      <c r="X215" s="96"/>
      <c r="Y215" s="96">
        <f t="shared" si="301"/>
        <v>0</v>
      </c>
      <c r="Z215" s="98"/>
      <c r="AA215" s="98"/>
      <c r="AB215" s="96"/>
      <c r="AC215" s="96"/>
      <c r="AD215" s="96"/>
      <c r="AE215" s="107">
        <f t="shared" si="302"/>
        <v>0</v>
      </c>
      <c r="AF215" s="96"/>
      <c r="AG215" s="96">
        <f t="shared" si="303"/>
        <v>0</v>
      </c>
      <c r="AH215" s="98"/>
      <c r="AI215" s="98"/>
      <c r="AJ215" s="96"/>
      <c r="AK215" s="96"/>
      <c r="AL215" s="96"/>
      <c r="AM215" s="107">
        <f t="shared" si="334"/>
        <v>54</v>
      </c>
      <c r="AN215" s="96"/>
      <c r="AO215" s="96">
        <f t="shared" si="335"/>
        <v>54</v>
      </c>
      <c r="AP215" s="98"/>
      <c r="AQ215" s="98"/>
      <c r="AR215" s="96"/>
      <c r="AS215" s="96">
        <v>54</v>
      </c>
      <c r="AT215" s="96"/>
      <c r="AU215" s="107">
        <f t="shared" si="306"/>
        <v>45</v>
      </c>
      <c r="AV215" s="96"/>
      <c r="AW215" s="96">
        <f t="shared" si="307"/>
        <v>45</v>
      </c>
      <c r="AX215" s="98"/>
      <c r="AY215" s="98"/>
      <c r="AZ215" s="96"/>
      <c r="BA215" s="96"/>
      <c r="BB215" s="96">
        <v>45</v>
      </c>
      <c r="BC215" s="41">
        <f t="shared" si="346"/>
        <v>99</v>
      </c>
      <c r="BD215" s="41">
        <f t="shared" si="347"/>
        <v>0</v>
      </c>
      <c r="BE215" s="41">
        <f t="shared" si="348"/>
        <v>99</v>
      </c>
      <c r="BF215" s="41">
        <f t="shared" si="349"/>
        <v>0</v>
      </c>
      <c r="BG215" s="41">
        <f t="shared" si="350"/>
        <v>0</v>
      </c>
      <c r="BH215" s="41">
        <f t="shared" si="351"/>
        <v>0</v>
      </c>
      <c r="BI215" s="41">
        <f t="shared" si="352"/>
        <v>54</v>
      </c>
      <c r="BJ215" s="41">
        <f t="shared" si="353"/>
        <v>45</v>
      </c>
      <c r="BK215" s="107">
        <f t="shared" si="308"/>
        <v>163</v>
      </c>
      <c r="BL215" s="96"/>
      <c r="BM215" s="96">
        <f t="shared" si="309"/>
        <v>163</v>
      </c>
      <c r="BN215" s="98"/>
      <c r="BO215" s="98"/>
      <c r="BP215" s="96"/>
      <c r="BQ215" s="96"/>
      <c r="BR215" s="128">
        <v>163</v>
      </c>
      <c r="BS215" s="48"/>
      <c r="BT215" s="115"/>
      <c r="BU215" s="70"/>
      <c r="BV215" s="70"/>
      <c r="BW215" s="70"/>
      <c r="BX215" s="70"/>
      <c r="BY215" s="70"/>
      <c r="BZ215" s="70"/>
      <c r="CA215" s="70"/>
      <c r="CB215" s="70"/>
      <c r="CC215" s="70"/>
      <c r="CD215" s="70"/>
      <c r="CE215" s="70"/>
      <c r="CF215" s="70"/>
      <c r="CG215" s="70"/>
      <c r="CH215" s="70"/>
      <c r="CI215" s="70"/>
      <c r="CJ215" s="70"/>
      <c r="CK215" s="70"/>
      <c r="CL215" s="70"/>
      <c r="CM215" s="70"/>
      <c r="CN215" s="70"/>
      <c r="CO215" s="70"/>
      <c r="CP215" s="70"/>
      <c r="CQ215" s="70"/>
      <c r="CR215" s="70"/>
      <c r="CS215" s="70"/>
      <c r="CT215" s="70"/>
      <c r="CU215" s="70"/>
      <c r="CV215" s="70"/>
      <c r="CW215" s="70"/>
      <c r="CX215" s="70"/>
      <c r="CY215" s="70"/>
      <c r="CZ215" s="70"/>
      <c r="DA215" s="70"/>
      <c r="DB215" s="70"/>
      <c r="DC215" s="70"/>
      <c r="DD215" s="70"/>
    </row>
    <row r="216" spans="1:138" ht="20.100000000000001" customHeight="1">
      <c r="A216" s="33" t="s">
        <v>414</v>
      </c>
      <c r="B216" s="104" t="s">
        <v>97</v>
      </c>
      <c r="C216" s="100"/>
      <c r="D216" s="41">
        <f t="shared" si="338"/>
        <v>249</v>
      </c>
      <c r="E216" s="41">
        <f t="shared" si="339"/>
        <v>0</v>
      </c>
      <c r="F216" s="41">
        <f t="shared" si="340"/>
        <v>249</v>
      </c>
      <c r="G216" s="41">
        <f t="shared" si="341"/>
        <v>0</v>
      </c>
      <c r="H216" s="41">
        <f t="shared" si="342"/>
        <v>0</v>
      </c>
      <c r="I216" s="41">
        <f t="shared" si="343"/>
        <v>0</v>
      </c>
      <c r="J216" s="41">
        <f t="shared" si="344"/>
        <v>51</v>
      </c>
      <c r="K216" s="41">
        <f t="shared" si="345"/>
        <v>198</v>
      </c>
      <c r="L216" s="36">
        <f t="shared" si="329"/>
        <v>0</v>
      </c>
      <c r="M216" s="36">
        <f t="shared" si="330"/>
        <v>0</v>
      </c>
      <c r="N216" s="36">
        <f t="shared" si="331"/>
        <v>0</v>
      </c>
      <c r="O216" s="107">
        <f t="shared" si="332"/>
        <v>0</v>
      </c>
      <c r="P216" s="96"/>
      <c r="Q216" s="96">
        <f t="shared" si="300"/>
        <v>0</v>
      </c>
      <c r="R216" s="98"/>
      <c r="S216" s="98"/>
      <c r="T216" s="96"/>
      <c r="U216" s="96"/>
      <c r="V216" s="96"/>
      <c r="W216" s="107">
        <f t="shared" si="333"/>
        <v>0</v>
      </c>
      <c r="X216" s="96"/>
      <c r="Y216" s="96">
        <f t="shared" si="301"/>
        <v>0</v>
      </c>
      <c r="Z216" s="98"/>
      <c r="AA216" s="98"/>
      <c r="AB216" s="96"/>
      <c r="AC216" s="96"/>
      <c r="AD216" s="96"/>
      <c r="AE216" s="107">
        <f t="shared" si="302"/>
        <v>0</v>
      </c>
      <c r="AF216" s="96"/>
      <c r="AG216" s="96">
        <f t="shared" si="303"/>
        <v>0</v>
      </c>
      <c r="AH216" s="98"/>
      <c r="AI216" s="98"/>
      <c r="AJ216" s="96"/>
      <c r="AK216" s="96"/>
      <c r="AL216" s="96"/>
      <c r="AM216" s="107">
        <f t="shared" si="334"/>
        <v>51</v>
      </c>
      <c r="AN216" s="96"/>
      <c r="AO216" s="96">
        <f t="shared" si="335"/>
        <v>51</v>
      </c>
      <c r="AP216" s="98"/>
      <c r="AQ216" s="98"/>
      <c r="AR216" s="96"/>
      <c r="AS216" s="96">
        <v>51</v>
      </c>
      <c r="AT216" s="96"/>
      <c r="AU216" s="107">
        <f t="shared" si="306"/>
        <v>43</v>
      </c>
      <c r="AV216" s="96"/>
      <c r="AW216" s="96">
        <f t="shared" si="307"/>
        <v>43</v>
      </c>
      <c r="AX216" s="98"/>
      <c r="AY216" s="98"/>
      <c r="AZ216" s="96"/>
      <c r="BA216" s="96"/>
      <c r="BB216" s="96">
        <v>43</v>
      </c>
      <c r="BC216" s="41">
        <f t="shared" si="346"/>
        <v>94</v>
      </c>
      <c r="BD216" s="41">
        <f t="shared" si="347"/>
        <v>0</v>
      </c>
      <c r="BE216" s="41">
        <f t="shared" si="348"/>
        <v>94</v>
      </c>
      <c r="BF216" s="41">
        <f t="shared" si="349"/>
        <v>0</v>
      </c>
      <c r="BG216" s="41">
        <f t="shared" si="350"/>
        <v>0</v>
      </c>
      <c r="BH216" s="41">
        <f t="shared" si="351"/>
        <v>0</v>
      </c>
      <c r="BI216" s="41">
        <f t="shared" si="352"/>
        <v>51</v>
      </c>
      <c r="BJ216" s="41">
        <f t="shared" si="353"/>
        <v>43</v>
      </c>
      <c r="BK216" s="107">
        <f t="shared" si="308"/>
        <v>155</v>
      </c>
      <c r="BL216" s="96"/>
      <c r="BM216" s="96">
        <f t="shared" si="309"/>
        <v>155</v>
      </c>
      <c r="BN216" s="98"/>
      <c r="BO216" s="98"/>
      <c r="BP216" s="96"/>
      <c r="BQ216" s="96"/>
      <c r="BR216" s="128">
        <v>155</v>
      </c>
      <c r="BS216" s="48"/>
      <c r="BT216" s="115"/>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CS216" s="70"/>
      <c r="CT216" s="70"/>
      <c r="CU216" s="70"/>
      <c r="CV216" s="70"/>
      <c r="CW216" s="70"/>
      <c r="CX216" s="70"/>
      <c r="CY216" s="70"/>
      <c r="CZ216" s="70"/>
      <c r="DA216" s="70"/>
      <c r="DB216" s="70"/>
      <c r="DC216" s="70"/>
      <c r="DD216" s="70"/>
    </row>
    <row r="217" spans="1:138" ht="20.100000000000001" customHeight="1">
      <c r="A217" s="146" t="s">
        <v>414</v>
      </c>
      <c r="B217" s="147" t="s">
        <v>2986</v>
      </c>
      <c r="C217" s="148"/>
      <c r="D217" s="149">
        <f t="shared" si="338"/>
        <v>249</v>
      </c>
      <c r="E217" s="149">
        <f t="shared" si="339"/>
        <v>0</v>
      </c>
      <c r="F217" s="149">
        <f t="shared" si="340"/>
        <v>249</v>
      </c>
      <c r="G217" s="149">
        <f t="shared" si="341"/>
        <v>0</v>
      </c>
      <c r="H217" s="149">
        <f t="shared" si="342"/>
        <v>0</v>
      </c>
      <c r="I217" s="149">
        <f t="shared" si="343"/>
        <v>0</v>
      </c>
      <c r="J217" s="149">
        <f t="shared" si="344"/>
        <v>51</v>
      </c>
      <c r="K217" s="149">
        <f t="shared" si="345"/>
        <v>198</v>
      </c>
      <c r="L217" s="157">
        <f t="shared" si="329"/>
        <v>0</v>
      </c>
      <c r="M217" s="157">
        <f t="shared" si="330"/>
        <v>0</v>
      </c>
      <c r="N217" s="157">
        <f t="shared" si="331"/>
        <v>0</v>
      </c>
      <c r="O217" s="158">
        <f t="shared" si="332"/>
        <v>0</v>
      </c>
      <c r="P217" s="159"/>
      <c r="Q217" s="159">
        <f t="shared" si="300"/>
        <v>0</v>
      </c>
      <c r="R217" s="161"/>
      <c r="S217" s="161"/>
      <c r="T217" s="159"/>
      <c r="U217" s="159"/>
      <c r="V217" s="159"/>
      <c r="W217" s="158">
        <f t="shared" si="333"/>
        <v>0</v>
      </c>
      <c r="X217" s="159"/>
      <c r="Y217" s="159">
        <f t="shared" si="301"/>
        <v>0</v>
      </c>
      <c r="Z217" s="161"/>
      <c r="AA217" s="161"/>
      <c r="AB217" s="159"/>
      <c r="AC217" s="159"/>
      <c r="AD217" s="159"/>
      <c r="AE217" s="158">
        <f t="shared" si="302"/>
        <v>0</v>
      </c>
      <c r="AF217" s="159"/>
      <c r="AG217" s="159">
        <f t="shared" si="303"/>
        <v>0</v>
      </c>
      <c r="AH217" s="161"/>
      <c r="AI217" s="161"/>
      <c r="AJ217" s="159"/>
      <c r="AK217" s="159"/>
      <c r="AL217" s="159"/>
      <c r="AM217" s="158">
        <f t="shared" si="334"/>
        <v>51</v>
      </c>
      <c r="AN217" s="159"/>
      <c r="AO217" s="159">
        <f t="shared" si="335"/>
        <v>51</v>
      </c>
      <c r="AP217" s="161"/>
      <c r="AQ217" s="161"/>
      <c r="AR217" s="159"/>
      <c r="AS217" s="159">
        <v>51</v>
      </c>
      <c r="AT217" s="159"/>
      <c r="AU217" s="158">
        <f t="shared" si="306"/>
        <v>43</v>
      </c>
      <c r="AV217" s="159"/>
      <c r="AW217" s="159">
        <f t="shared" si="307"/>
        <v>43</v>
      </c>
      <c r="AX217" s="161"/>
      <c r="AY217" s="161"/>
      <c r="AZ217" s="159"/>
      <c r="BA217" s="159"/>
      <c r="BB217" s="159">
        <v>43</v>
      </c>
      <c r="BC217" s="149">
        <f t="shared" si="346"/>
        <v>94</v>
      </c>
      <c r="BD217" s="149">
        <f t="shared" si="347"/>
        <v>0</v>
      </c>
      <c r="BE217" s="149">
        <f t="shared" si="348"/>
        <v>94</v>
      </c>
      <c r="BF217" s="149">
        <f t="shared" si="349"/>
        <v>0</v>
      </c>
      <c r="BG217" s="149">
        <f t="shared" si="350"/>
        <v>0</v>
      </c>
      <c r="BH217" s="149">
        <f t="shared" si="351"/>
        <v>0</v>
      </c>
      <c r="BI217" s="149">
        <f t="shared" si="352"/>
        <v>51</v>
      </c>
      <c r="BJ217" s="149">
        <f t="shared" si="353"/>
        <v>43</v>
      </c>
      <c r="BK217" s="158">
        <f t="shared" si="308"/>
        <v>155</v>
      </c>
      <c r="BL217" s="159"/>
      <c r="BM217" s="159">
        <f t="shared" si="309"/>
        <v>155</v>
      </c>
      <c r="BN217" s="161"/>
      <c r="BO217" s="161"/>
      <c r="BP217" s="159"/>
      <c r="BQ217" s="159"/>
      <c r="BR217" s="164">
        <v>155</v>
      </c>
      <c r="BS217" s="165"/>
      <c r="BT217" s="115"/>
      <c r="BU217" s="70"/>
      <c r="BV217" s="70"/>
      <c r="BW217" s="70"/>
      <c r="BX217" s="70"/>
      <c r="BY217" s="70"/>
      <c r="BZ217" s="70"/>
      <c r="CA217" s="70"/>
      <c r="CB217" s="70"/>
      <c r="CC217" s="70"/>
      <c r="CD217" s="70"/>
      <c r="CE217" s="70"/>
      <c r="CF217" s="70"/>
      <c r="CG217" s="70"/>
      <c r="CH217" s="70"/>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row>
    <row r="218" spans="1:138" ht="108" hidden="1" customHeight="1" outlineLevel="1" collapsed="1">
      <c r="A218" s="150" t="s">
        <v>218</v>
      </c>
      <c r="B218" s="151" t="s">
        <v>2988</v>
      </c>
      <c r="C218" s="152"/>
      <c r="D218" s="796" t="s">
        <v>2989</v>
      </c>
      <c r="E218" s="796"/>
      <c r="F218" s="796"/>
      <c r="G218" s="153">
        <v>3.42</v>
      </c>
      <c r="H218" s="153">
        <v>3.42</v>
      </c>
      <c r="I218" s="153">
        <v>3.42</v>
      </c>
      <c r="J218" s="153">
        <v>3.42</v>
      </c>
      <c r="K218" s="153">
        <v>3.42</v>
      </c>
      <c r="L218" s="153">
        <v>3.42</v>
      </c>
      <c r="M218" s="153">
        <v>3.42</v>
      </c>
      <c r="N218" s="153">
        <v>3.42</v>
      </c>
      <c r="O218" s="796" t="s">
        <v>2990</v>
      </c>
      <c r="P218" s="796"/>
      <c r="Q218" s="796"/>
      <c r="R218" s="153">
        <v>3.42</v>
      </c>
      <c r="S218" s="153">
        <v>3.42</v>
      </c>
      <c r="T218" s="153">
        <v>3.42</v>
      </c>
      <c r="U218" s="153">
        <v>3.42</v>
      </c>
      <c r="V218" s="153">
        <v>3.42</v>
      </c>
      <c r="W218" s="153">
        <v>3.42</v>
      </c>
      <c r="X218" s="153">
        <v>3.42</v>
      </c>
      <c r="Y218" s="153">
        <v>3.42</v>
      </c>
      <c r="Z218" s="153">
        <v>3.42</v>
      </c>
      <c r="AA218" s="153">
        <v>3.42</v>
      </c>
      <c r="AB218" s="153">
        <v>3.42</v>
      </c>
      <c r="AC218" s="153">
        <v>3.42</v>
      </c>
      <c r="AD218" s="153">
        <v>3.42</v>
      </c>
      <c r="AE218" s="153">
        <v>3.42</v>
      </c>
      <c r="AF218" s="153">
        <v>3.42</v>
      </c>
      <c r="AG218" s="153">
        <v>3.42</v>
      </c>
      <c r="AH218" s="153">
        <v>3.42</v>
      </c>
      <c r="AI218" s="153">
        <v>3.42</v>
      </c>
      <c r="AJ218" s="153">
        <v>3.42</v>
      </c>
      <c r="AK218" s="153">
        <v>3.42</v>
      </c>
      <c r="AL218" s="153">
        <v>3.42</v>
      </c>
      <c r="AM218" s="796" t="s">
        <v>2991</v>
      </c>
      <c r="AN218" s="796"/>
      <c r="AO218" s="796"/>
      <c r="AP218" s="153">
        <v>3.42</v>
      </c>
      <c r="AQ218" s="153">
        <v>3.42</v>
      </c>
      <c r="AR218" s="153">
        <v>3.42</v>
      </c>
      <c r="AS218" s="153">
        <v>3.42</v>
      </c>
      <c r="AT218" s="153">
        <v>3.42</v>
      </c>
      <c r="AU218" s="797" t="s">
        <v>2992</v>
      </c>
      <c r="AV218" s="797"/>
      <c r="AW218" s="797"/>
      <c r="AX218" s="153">
        <v>3.42</v>
      </c>
      <c r="AY218" s="153">
        <v>3.42</v>
      </c>
      <c r="AZ218" s="153">
        <v>3.42</v>
      </c>
      <c r="BA218" s="153">
        <v>3.42</v>
      </c>
      <c r="BB218" s="153">
        <v>3.42</v>
      </c>
      <c r="BC218" s="796"/>
      <c r="BD218" s="796"/>
      <c r="BE218" s="796"/>
      <c r="BF218" s="153">
        <v>3.42</v>
      </c>
      <c r="BG218" s="153">
        <v>3.42</v>
      </c>
      <c r="BH218" s="153">
        <v>3.42</v>
      </c>
      <c r="BI218" s="153">
        <v>3.42</v>
      </c>
      <c r="BJ218" s="153">
        <v>3.42</v>
      </c>
      <c r="BK218" s="796" t="s">
        <v>2992</v>
      </c>
      <c r="BL218" s="796"/>
      <c r="BM218" s="796"/>
      <c r="BN218" s="153">
        <v>3.42</v>
      </c>
      <c r="BO218" s="153">
        <v>3.42</v>
      </c>
      <c r="BP218" s="153">
        <v>3.42</v>
      </c>
      <c r="BQ218" s="153">
        <v>3.42</v>
      </c>
      <c r="BR218" s="153">
        <v>3.42</v>
      </c>
      <c r="BS218" s="166"/>
      <c r="BT218" s="115"/>
      <c r="BU218" s="70"/>
      <c r="BV218" s="70"/>
      <c r="BW218" s="70"/>
      <c r="BX218" s="70"/>
      <c r="BY218" s="70"/>
      <c r="BZ218" s="70"/>
      <c r="CA218" s="70"/>
      <c r="CB218" s="70"/>
      <c r="CC218" s="70"/>
      <c r="CD218" s="73" t="e">
        <f>O218+AM218+AU218+BK218</f>
        <v>#VALUE!</v>
      </c>
      <c r="CE218" s="70"/>
      <c r="CF218" s="70"/>
      <c r="CG218" s="70"/>
      <c r="CH218" s="70"/>
      <c r="CI218" s="70"/>
      <c r="CJ218" s="70"/>
      <c r="CK218" s="70"/>
      <c r="CL218" s="70"/>
      <c r="CM218" s="70"/>
      <c r="CN218" s="70"/>
      <c r="CO218" s="70"/>
      <c r="CP218" s="70"/>
      <c r="CQ218" s="70"/>
      <c r="CR218" s="70"/>
      <c r="CS218" s="70"/>
      <c r="CT218" s="70"/>
      <c r="CU218" s="70"/>
      <c r="CV218" s="70"/>
      <c r="CW218" s="70"/>
      <c r="CX218" s="70"/>
      <c r="CY218" s="70"/>
      <c r="CZ218" s="70"/>
      <c r="DA218" s="70"/>
      <c r="DB218" s="70"/>
      <c r="DC218" s="70"/>
      <c r="DD218" s="70"/>
      <c r="EH218" s="86" t="e">
        <f>BE218+BK218</f>
        <v>#VALUE!</v>
      </c>
    </row>
    <row r="219" spans="1:138" ht="15.75" customHeight="1" collapsed="1">
      <c r="A219" s="788" t="s">
        <v>2993</v>
      </c>
      <c r="B219" s="788"/>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c r="BI219" s="70"/>
      <c r="BJ219" s="70"/>
      <c r="BK219" s="70"/>
      <c r="BL219" s="70"/>
      <c r="BM219" s="70"/>
      <c r="BN219" s="70"/>
      <c r="BO219" s="70"/>
      <c r="BP219" s="70"/>
      <c r="BQ219" s="70"/>
      <c r="BR219" s="70"/>
      <c r="BS219" s="167"/>
      <c r="BT219" s="167"/>
      <c r="BU219" s="70"/>
      <c r="BV219" s="70"/>
      <c r="BW219" s="70"/>
      <c r="BX219" s="70"/>
      <c r="BY219" s="70"/>
      <c r="BZ219" s="70"/>
      <c r="CA219" s="70"/>
      <c r="CB219" s="70"/>
      <c r="CC219" s="70"/>
      <c r="CD219" s="70"/>
      <c r="CE219" s="70"/>
      <c r="CF219" s="70"/>
      <c r="CG219" s="70"/>
      <c r="CH219" s="70"/>
      <c r="CI219" s="70"/>
      <c r="CJ219" s="70"/>
      <c r="CK219" s="70"/>
      <c r="CL219" s="70"/>
      <c r="CM219" s="70"/>
      <c r="CN219" s="70"/>
      <c r="CO219" s="70"/>
      <c r="CP219" s="70"/>
      <c r="CQ219" s="70"/>
      <c r="CR219" s="70"/>
      <c r="CS219" s="70"/>
      <c r="CT219" s="70"/>
      <c r="CU219" s="70"/>
      <c r="CV219" s="70"/>
      <c r="CW219" s="70"/>
      <c r="CX219" s="70"/>
      <c r="CY219" s="70"/>
      <c r="CZ219" s="70"/>
      <c r="DA219" s="70"/>
      <c r="DB219" s="70"/>
      <c r="DC219" s="70"/>
      <c r="DD219" s="70"/>
    </row>
    <row r="220" spans="1:138" ht="20.100000000000001" customHeight="1">
      <c r="A220" s="792" t="s">
        <v>2994</v>
      </c>
      <c r="B220" s="792"/>
      <c r="C220" s="792"/>
      <c r="D220" s="792"/>
      <c r="E220" s="792"/>
      <c r="F220" s="792"/>
      <c r="G220" s="792"/>
      <c r="H220" s="792"/>
      <c r="I220" s="792"/>
      <c r="J220" s="792"/>
      <c r="K220" s="792"/>
      <c r="L220" s="792"/>
      <c r="M220" s="792"/>
      <c r="N220" s="792"/>
      <c r="O220" s="792"/>
      <c r="P220" s="792"/>
      <c r="Q220" s="792"/>
      <c r="R220" s="792"/>
      <c r="S220" s="792"/>
      <c r="T220" s="792"/>
      <c r="U220" s="792"/>
      <c r="V220" s="792"/>
      <c r="W220" s="792"/>
      <c r="X220" s="792"/>
      <c r="Y220" s="792"/>
      <c r="Z220" s="792"/>
      <c r="AA220" s="792"/>
      <c r="AB220" s="792"/>
      <c r="AC220" s="792"/>
      <c r="AD220" s="792"/>
      <c r="AE220" s="792"/>
      <c r="AF220" s="792"/>
      <c r="AG220" s="792"/>
      <c r="AH220" s="792"/>
      <c r="AI220" s="792"/>
      <c r="AJ220" s="792"/>
      <c r="AK220" s="792"/>
      <c r="AL220" s="792"/>
      <c r="AM220" s="792"/>
      <c r="AN220" s="792"/>
      <c r="AO220" s="792"/>
      <c r="AP220" s="792"/>
      <c r="AQ220" s="792"/>
      <c r="AR220" s="792"/>
      <c r="AS220" s="792"/>
      <c r="AT220" s="792"/>
      <c r="AU220" s="792"/>
      <c r="AV220" s="792"/>
      <c r="AW220" s="792"/>
      <c r="AX220" s="792"/>
      <c r="AY220" s="792"/>
      <c r="AZ220" s="792"/>
      <c r="BA220" s="792"/>
      <c r="BB220" s="792"/>
      <c r="BC220" s="792"/>
      <c r="BD220" s="792"/>
      <c r="BE220" s="792"/>
      <c r="BF220" s="792"/>
      <c r="BG220" s="792"/>
      <c r="BH220" s="792"/>
      <c r="BI220" s="792"/>
      <c r="BJ220" s="792"/>
      <c r="BK220" s="792"/>
      <c r="BL220" s="792"/>
      <c r="BM220" s="792"/>
      <c r="BN220" s="792"/>
      <c r="BO220" s="792"/>
      <c r="BP220" s="792"/>
      <c r="BQ220" s="792"/>
      <c r="BR220" s="792"/>
      <c r="BS220" s="792"/>
      <c r="BT220" s="154"/>
      <c r="BU220" s="70"/>
      <c r="BV220" s="70"/>
      <c r="BW220" s="70"/>
      <c r="BX220" s="70"/>
      <c r="BY220" s="70"/>
      <c r="BZ220" s="70"/>
      <c r="CA220" s="70"/>
      <c r="CB220" s="70"/>
      <c r="CC220" s="70"/>
      <c r="CD220" s="70"/>
      <c r="CE220" s="70"/>
      <c r="CF220" s="70"/>
      <c r="CG220" s="70"/>
      <c r="CH220" s="70"/>
      <c r="CI220" s="70"/>
      <c r="CJ220" s="70"/>
      <c r="CK220" s="70"/>
      <c r="CL220" s="70"/>
      <c r="CM220" s="70"/>
      <c r="CN220" s="70"/>
      <c r="CO220" s="70"/>
      <c r="CP220" s="70"/>
      <c r="CQ220" s="70"/>
      <c r="CR220" s="70"/>
      <c r="CS220" s="70"/>
      <c r="CT220" s="70"/>
      <c r="CU220" s="70"/>
      <c r="CV220" s="70"/>
      <c r="CW220" s="70"/>
      <c r="CX220" s="70"/>
      <c r="CY220" s="70"/>
      <c r="CZ220" s="70"/>
      <c r="DA220" s="70"/>
      <c r="DB220" s="70"/>
      <c r="DC220" s="70"/>
      <c r="DD220" s="70"/>
    </row>
    <row r="221" spans="1:138" ht="20.100000000000001" customHeight="1">
      <c r="A221" s="771" t="s">
        <v>2995</v>
      </c>
      <c r="B221" s="772"/>
      <c r="C221" s="772"/>
      <c r="D221" s="772"/>
      <c r="E221" s="772"/>
      <c r="F221" s="772"/>
      <c r="G221" s="772"/>
      <c r="H221" s="772"/>
      <c r="I221" s="772"/>
      <c r="J221" s="772"/>
      <c r="K221" s="772"/>
      <c r="L221" s="772"/>
      <c r="M221" s="772"/>
      <c r="N221" s="772"/>
      <c r="O221" s="772"/>
      <c r="P221" s="772"/>
      <c r="Q221" s="772"/>
      <c r="R221" s="772"/>
      <c r="S221" s="772"/>
      <c r="T221" s="772"/>
      <c r="U221" s="772"/>
      <c r="V221" s="772"/>
      <c r="W221" s="772"/>
      <c r="X221" s="772"/>
      <c r="Y221" s="772"/>
      <c r="Z221" s="772"/>
      <c r="AA221" s="772"/>
      <c r="AB221" s="772"/>
      <c r="AC221" s="772"/>
      <c r="AD221" s="772"/>
      <c r="AE221" s="772"/>
      <c r="AF221" s="772"/>
      <c r="AG221" s="772"/>
      <c r="AH221" s="772"/>
      <c r="AI221" s="772"/>
      <c r="AJ221" s="772"/>
      <c r="AK221" s="772"/>
      <c r="AL221" s="772"/>
      <c r="AM221" s="772"/>
      <c r="AN221" s="772"/>
      <c r="AO221" s="772"/>
      <c r="AP221" s="772"/>
      <c r="AQ221" s="772"/>
      <c r="AR221" s="772"/>
      <c r="AS221" s="772"/>
      <c r="AT221" s="772"/>
      <c r="AU221" s="772"/>
      <c r="AV221" s="772"/>
      <c r="AW221" s="772"/>
      <c r="AX221" s="772"/>
      <c r="AY221" s="772"/>
      <c r="AZ221" s="772"/>
      <c r="BA221" s="772"/>
      <c r="BB221" s="772"/>
      <c r="BC221" s="772"/>
      <c r="BD221" s="772"/>
      <c r="BE221" s="772"/>
      <c r="BF221" s="772"/>
      <c r="BG221" s="772"/>
      <c r="BH221" s="772"/>
      <c r="BI221" s="772"/>
      <c r="BJ221" s="772"/>
      <c r="BK221" s="772"/>
      <c r="BL221" s="772"/>
      <c r="BM221" s="772"/>
      <c r="BN221" s="772"/>
      <c r="BO221" s="772"/>
      <c r="BP221" s="772"/>
      <c r="BQ221" s="772"/>
      <c r="BR221" s="772"/>
      <c r="BS221" s="772"/>
      <c r="BT221" s="155"/>
      <c r="BU221" s="70"/>
      <c r="BV221" s="70"/>
      <c r="BW221" s="70"/>
      <c r="BX221" s="70"/>
      <c r="BY221" s="70"/>
      <c r="BZ221" s="70"/>
      <c r="CA221" s="70"/>
      <c r="CB221" s="70"/>
      <c r="CC221" s="70"/>
      <c r="CD221" s="70"/>
      <c r="CE221" s="70"/>
      <c r="CF221" s="70"/>
      <c r="CG221" s="70"/>
      <c r="CH221" s="70"/>
      <c r="CI221" s="70"/>
      <c r="CJ221" s="70"/>
      <c r="CK221" s="70"/>
      <c r="CL221" s="70"/>
      <c r="CM221" s="70"/>
      <c r="CN221" s="70"/>
      <c r="CO221" s="70"/>
      <c r="CP221" s="70"/>
      <c r="CQ221" s="70"/>
      <c r="CR221" s="70"/>
      <c r="CS221" s="70"/>
      <c r="CT221" s="70"/>
      <c r="CU221" s="70"/>
      <c r="CV221" s="70"/>
      <c r="CW221" s="70"/>
      <c r="CX221" s="70"/>
      <c r="CY221" s="70"/>
      <c r="CZ221" s="70"/>
      <c r="DA221" s="70"/>
      <c r="DB221" s="70"/>
      <c r="DC221" s="70"/>
      <c r="DD221" s="70"/>
    </row>
    <row r="222" spans="1:138" ht="20.100000000000001" customHeight="1">
      <c r="A222" s="792" t="s">
        <v>2996</v>
      </c>
      <c r="B222" s="792"/>
      <c r="C222" s="792"/>
      <c r="D222" s="792"/>
      <c r="E222" s="792"/>
      <c r="F222" s="792"/>
      <c r="G222" s="792"/>
      <c r="H222" s="792"/>
      <c r="I222" s="792"/>
      <c r="J222" s="792"/>
      <c r="K222" s="792"/>
      <c r="L222" s="792"/>
      <c r="M222" s="792"/>
      <c r="N222" s="792"/>
      <c r="O222" s="792"/>
      <c r="P222" s="792"/>
      <c r="Q222" s="792"/>
      <c r="R222" s="792"/>
      <c r="S222" s="792"/>
      <c r="T222" s="792"/>
      <c r="U222" s="792"/>
      <c r="V222" s="792"/>
      <c r="W222" s="792"/>
      <c r="X222" s="792"/>
      <c r="Y222" s="792"/>
      <c r="Z222" s="792"/>
      <c r="AA222" s="792"/>
      <c r="AB222" s="792"/>
      <c r="AC222" s="792"/>
      <c r="AD222" s="792"/>
      <c r="AE222" s="792"/>
      <c r="AF222" s="792"/>
      <c r="AG222" s="792"/>
      <c r="AH222" s="792"/>
      <c r="AI222" s="792"/>
      <c r="AJ222" s="792"/>
      <c r="AK222" s="792"/>
      <c r="AL222" s="792"/>
      <c r="AM222" s="792"/>
      <c r="AN222" s="792"/>
      <c r="AO222" s="792"/>
      <c r="AP222" s="792"/>
      <c r="AQ222" s="792"/>
      <c r="AR222" s="792"/>
      <c r="AS222" s="792"/>
      <c r="AT222" s="792"/>
      <c r="AU222" s="792"/>
      <c r="AV222" s="792"/>
      <c r="AW222" s="792"/>
      <c r="AX222" s="792"/>
      <c r="AY222" s="792"/>
      <c r="AZ222" s="792"/>
      <c r="BA222" s="792"/>
      <c r="BB222" s="792"/>
      <c r="BC222" s="792"/>
      <c r="BD222" s="792"/>
      <c r="BE222" s="792"/>
      <c r="BF222" s="792"/>
      <c r="BG222" s="792"/>
      <c r="BH222" s="792"/>
      <c r="BI222" s="792"/>
      <c r="BJ222" s="792"/>
      <c r="BK222" s="792"/>
      <c r="BL222" s="792"/>
      <c r="BM222" s="792"/>
      <c r="BN222" s="792"/>
      <c r="BO222" s="792"/>
      <c r="BP222" s="792"/>
      <c r="BQ222" s="792"/>
      <c r="BR222" s="792"/>
      <c r="BS222" s="792"/>
      <c r="BT222" s="154"/>
      <c r="BU222" s="70"/>
      <c r="BV222" s="70"/>
      <c r="BW222" s="70"/>
      <c r="BX222" s="70"/>
      <c r="BY222" s="70"/>
      <c r="BZ222" s="70"/>
      <c r="CA222" s="70"/>
      <c r="CB222" s="70"/>
      <c r="CC222" s="70"/>
      <c r="CD222" s="70"/>
      <c r="CE222" s="70"/>
      <c r="CF222" s="70"/>
      <c r="CG222" s="70"/>
      <c r="CH222" s="70"/>
      <c r="CI222" s="70"/>
      <c r="CJ222" s="70"/>
      <c r="CK222" s="70"/>
      <c r="CL222" s="70"/>
      <c r="CM222" s="70"/>
      <c r="CN222" s="70"/>
      <c r="CO222" s="70"/>
      <c r="CP222" s="70"/>
      <c r="CQ222" s="70"/>
      <c r="CR222" s="70"/>
      <c r="CS222" s="70"/>
      <c r="CT222" s="70"/>
      <c r="CU222" s="70"/>
      <c r="CV222" s="70"/>
      <c r="CW222" s="70"/>
      <c r="CX222" s="70"/>
      <c r="CY222" s="70"/>
      <c r="CZ222" s="70"/>
      <c r="DA222" s="70"/>
      <c r="DB222" s="70"/>
      <c r="DC222" s="70"/>
      <c r="DD222" s="70"/>
    </row>
    <row r="223" spans="1:138" ht="20.100000000000001" customHeight="1">
      <c r="A223" s="792" t="s">
        <v>2997</v>
      </c>
      <c r="B223" s="792"/>
      <c r="C223" s="792"/>
      <c r="D223" s="792"/>
      <c r="E223" s="792"/>
      <c r="F223" s="792"/>
      <c r="G223" s="792"/>
      <c r="H223" s="792"/>
      <c r="I223" s="792"/>
      <c r="J223" s="792"/>
      <c r="K223" s="792"/>
      <c r="L223" s="792"/>
      <c r="M223" s="792"/>
      <c r="N223" s="792"/>
      <c r="O223" s="792"/>
      <c r="P223" s="792"/>
      <c r="Q223" s="792"/>
      <c r="R223" s="792"/>
      <c r="S223" s="792"/>
      <c r="T223" s="792"/>
      <c r="U223" s="792"/>
      <c r="V223" s="792"/>
      <c r="W223" s="792"/>
      <c r="X223" s="792"/>
      <c r="Y223" s="792"/>
      <c r="Z223" s="792"/>
      <c r="AA223" s="792"/>
      <c r="AB223" s="792"/>
      <c r="AC223" s="792"/>
      <c r="AD223" s="792"/>
      <c r="AE223" s="792"/>
      <c r="AF223" s="792"/>
      <c r="AG223" s="792"/>
      <c r="AH223" s="792"/>
      <c r="AI223" s="792"/>
      <c r="AJ223" s="792"/>
      <c r="AK223" s="792"/>
      <c r="AL223" s="792"/>
      <c r="AM223" s="792"/>
      <c r="AN223" s="792"/>
      <c r="AO223" s="792"/>
      <c r="AP223" s="792"/>
      <c r="AQ223" s="792"/>
      <c r="AR223" s="792"/>
      <c r="AS223" s="792"/>
      <c r="AT223" s="792"/>
      <c r="AU223" s="792"/>
      <c r="AV223" s="792"/>
      <c r="AW223" s="792"/>
      <c r="AX223" s="792"/>
      <c r="AY223" s="792"/>
      <c r="AZ223" s="792"/>
      <c r="BA223" s="792"/>
      <c r="BB223" s="792"/>
      <c r="BC223" s="792"/>
      <c r="BD223" s="792"/>
      <c r="BE223" s="792"/>
      <c r="BF223" s="792"/>
      <c r="BG223" s="792"/>
      <c r="BH223" s="792"/>
      <c r="BI223" s="792"/>
      <c r="BJ223" s="792"/>
      <c r="BK223" s="792"/>
      <c r="BL223" s="792"/>
      <c r="BM223" s="792"/>
      <c r="BN223" s="792"/>
      <c r="BO223" s="792"/>
      <c r="BP223" s="792"/>
      <c r="BQ223" s="792"/>
      <c r="BR223" s="792"/>
      <c r="BS223" s="792"/>
      <c r="BT223" s="154"/>
      <c r="BU223" s="70"/>
      <c r="BV223" s="70"/>
      <c r="BW223" s="70"/>
      <c r="BX223" s="70"/>
      <c r="BY223" s="70"/>
      <c r="BZ223" s="70"/>
      <c r="CA223" s="70"/>
      <c r="CB223" s="70"/>
      <c r="CC223" s="70"/>
      <c r="CD223" s="70"/>
      <c r="CE223" s="70"/>
      <c r="CF223" s="70"/>
      <c r="CG223" s="70"/>
      <c r="CH223" s="70"/>
      <c r="CI223" s="70"/>
      <c r="CJ223" s="70"/>
      <c r="CK223" s="70"/>
      <c r="CL223" s="70"/>
      <c r="CM223" s="70"/>
      <c r="CN223" s="70"/>
      <c r="CO223" s="70"/>
      <c r="CP223" s="70"/>
      <c r="CQ223" s="70"/>
      <c r="CR223" s="70"/>
      <c r="CS223" s="70"/>
      <c r="CT223" s="70"/>
      <c r="CU223" s="70"/>
      <c r="CV223" s="70"/>
      <c r="CW223" s="70"/>
      <c r="CX223" s="70"/>
      <c r="CY223" s="70"/>
      <c r="CZ223" s="70"/>
      <c r="DA223" s="70"/>
      <c r="DB223" s="70"/>
      <c r="DC223" s="70"/>
      <c r="DD223" s="70"/>
    </row>
    <row r="224" spans="1:138" ht="43.5" customHeight="1">
      <c r="A224" s="793" t="s">
        <v>2998</v>
      </c>
      <c r="B224" s="793"/>
      <c r="C224" s="793"/>
      <c r="D224" s="793"/>
      <c r="E224" s="793"/>
      <c r="F224" s="793"/>
      <c r="G224" s="793"/>
      <c r="H224" s="793"/>
      <c r="I224" s="793"/>
      <c r="J224" s="793"/>
      <c r="K224" s="793"/>
      <c r="L224" s="793"/>
      <c r="M224" s="793"/>
      <c r="N224" s="793"/>
      <c r="O224" s="793"/>
      <c r="P224" s="793"/>
      <c r="Q224" s="793"/>
      <c r="R224" s="793"/>
      <c r="S224" s="793"/>
      <c r="T224" s="793"/>
      <c r="U224" s="793"/>
      <c r="V224" s="793"/>
      <c r="W224" s="793"/>
      <c r="X224" s="793"/>
      <c r="Y224" s="793"/>
      <c r="Z224" s="793"/>
      <c r="AA224" s="793"/>
      <c r="AB224" s="793"/>
      <c r="AC224" s="793"/>
      <c r="AD224" s="793"/>
      <c r="AE224" s="793"/>
      <c r="AF224" s="793"/>
      <c r="AG224" s="793"/>
      <c r="AH224" s="793"/>
      <c r="AI224" s="793"/>
      <c r="AJ224" s="793"/>
      <c r="AK224" s="793"/>
      <c r="AL224" s="793"/>
      <c r="AM224" s="793"/>
      <c r="AN224" s="793"/>
      <c r="AO224" s="793"/>
      <c r="AP224" s="793"/>
      <c r="AQ224" s="793"/>
      <c r="AR224" s="793"/>
      <c r="AS224" s="793"/>
      <c r="AT224" s="793"/>
      <c r="AU224" s="793"/>
      <c r="AV224" s="793"/>
      <c r="AW224" s="793"/>
      <c r="AX224" s="793"/>
      <c r="AY224" s="793"/>
      <c r="AZ224" s="793"/>
      <c r="BA224" s="793"/>
      <c r="BB224" s="793"/>
      <c r="BC224" s="793"/>
      <c r="BD224" s="793"/>
      <c r="BE224" s="793"/>
      <c r="BF224" s="793"/>
      <c r="BG224" s="793"/>
      <c r="BH224" s="793"/>
      <c r="BI224" s="793"/>
      <c r="BJ224" s="793"/>
      <c r="BK224" s="793"/>
      <c r="BL224" s="793"/>
      <c r="BM224" s="793"/>
      <c r="BN224" s="793"/>
      <c r="BO224" s="793"/>
      <c r="BP224" s="793"/>
      <c r="BQ224" s="793"/>
      <c r="BR224" s="793"/>
      <c r="BS224" s="793"/>
      <c r="BT224" s="154"/>
      <c r="BU224" s="70"/>
      <c r="BV224" s="70"/>
      <c r="BW224" s="70"/>
      <c r="BX224" s="70"/>
      <c r="BY224" s="70"/>
      <c r="BZ224" s="70"/>
      <c r="CA224" s="70"/>
      <c r="CB224" s="70"/>
      <c r="CC224" s="70"/>
      <c r="CD224" s="70"/>
      <c r="CE224" s="70"/>
      <c r="CF224" s="70"/>
      <c r="CG224" s="70"/>
      <c r="CH224" s="70"/>
      <c r="CI224" s="70"/>
      <c r="CJ224" s="70"/>
      <c r="CK224" s="70"/>
      <c r="CL224" s="70"/>
      <c r="CM224" s="70"/>
      <c r="CN224" s="70"/>
      <c r="CO224" s="70"/>
      <c r="CP224" s="70"/>
      <c r="CQ224" s="70"/>
      <c r="CR224" s="70"/>
      <c r="CS224" s="70"/>
      <c r="CT224" s="70"/>
      <c r="CU224" s="70"/>
      <c r="CV224" s="70"/>
      <c r="CW224" s="70"/>
      <c r="CX224" s="70"/>
      <c r="CY224" s="70"/>
      <c r="CZ224" s="70"/>
      <c r="DA224" s="70"/>
      <c r="DB224" s="70"/>
      <c r="DC224" s="70"/>
      <c r="DD224" s="70"/>
    </row>
    <row r="225" spans="1:71" ht="15.75" customHeight="1">
      <c r="A225" s="794" t="s">
        <v>2999</v>
      </c>
      <c r="B225" s="794"/>
      <c r="C225" s="794"/>
      <c r="D225" s="794"/>
      <c r="E225" s="794"/>
      <c r="F225" s="794"/>
      <c r="G225" s="794"/>
      <c r="H225" s="794"/>
      <c r="I225" s="794"/>
      <c r="J225" s="794"/>
      <c r="K225" s="794"/>
      <c r="L225" s="794"/>
      <c r="M225" s="794"/>
      <c r="N225" s="794"/>
      <c r="O225" s="794"/>
      <c r="P225" s="794"/>
      <c r="Q225" s="794"/>
      <c r="R225" s="794"/>
      <c r="S225" s="794"/>
      <c r="T225" s="794"/>
      <c r="U225" s="794"/>
      <c r="V225" s="794"/>
      <c r="W225" s="794"/>
      <c r="X225" s="794"/>
      <c r="Y225" s="794"/>
      <c r="Z225" s="794"/>
      <c r="AA225" s="794"/>
      <c r="AB225" s="794"/>
      <c r="AC225" s="794"/>
      <c r="AD225" s="794"/>
      <c r="AE225" s="794"/>
      <c r="AF225" s="794"/>
      <c r="AG225" s="794"/>
      <c r="AH225" s="794"/>
      <c r="AI225" s="794"/>
      <c r="AJ225" s="794"/>
      <c r="AK225" s="794"/>
      <c r="AL225" s="794"/>
      <c r="AM225" s="794"/>
      <c r="AN225" s="794"/>
      <c r="AO225" s="794"/>
      <c r="AP225" s="794"/>
      <c r="AQ225" s="794"/>
      <c r="AR225" s="794"/>
      <c r="AS225" s="794"/>
      <c r="AT225" s="794"/>
      <c r="AU225" s="794"/>
      <c r="AV225" s="794"/>
      <c r="AW225" s="794"/>
      <c r="AX225" s="794"/>
      <c r="AY225" s="794"/>
      <c r="AZ225" s="794"/>
      <c r="BA225" s="794"/>
      <c r="BB225" s="794"/>
      <c r="BC225" s="794"/>
      <c r="BD225" s="794"/>
      <c r="BE225" s="794"/>
      <c r="BF225" s="794"/>
      <c r="BG225" s="794"/>
      <c r="BH225" s="794"/>
      <c r="BI225" s="794"/>
      <c r="BJ225" s="794"/>
      <c r="BK225" s="794"/>
      <c r="BL225" s="794"/>
      <c r="BM225" s="794"/>
      <c r="BN225" s="794"/>
      <c r="BO225" s="794"/>
      <c r="BP225" s="794"/>
      <c r="BQ225" s="794"/>
      <c r="BR225" s="794"/>
      <c r="BS225" s="794"/>
    </row>
    <row r="226" spans="1:71" ht="30" customHeight="1"/>
    <row r="227" spans="1:71" ht="30" customHeight="1">
      <c r="O227" s="86">
        <f t="shared" ref="O227:BE227" si="354">O141+O189+O204</f>
        <v>1200</v>
      </c>
      <c r="P227" s="86">
        <f t="shared" si="354"/>
        <v>0</v>
      </c>
      <c r="Q227" s="86">
        <f t="shared" si="354"/>
        <v>1200</v>
      </c>
      <c r="R227" s="86">
        <f t="shared" si="354"/>
        <v>0</v>
      </c>
      <c r="S227" s="86">
        <f t="shared" si="354"/>
        <v>0</v>
      </c>
      <c r="T227" s="86">
        <f t="shared" si="354"/>
        <v>0</v>
      </c>
      <c r="U227" s="86">
        <f t="shared" si="354"/>
        <v>0</v>
      </c>
      <c r="V227" s="86">
        <f t="shared" si="354"/>
        <v>1200</v>
      </c>
      <c r="W227" s="86">
        <f t="shared" si="354"/>
        <v>1150</v>
      </c>
      <c r="X227" s="86">
        <f t="shared" si="354"/>
        <v>0</v>
      </c>
      <c r="Y227" s="86">
        <f t="shared" si="354"/>
        <v>1150</v>
      </c>
      <c r="Z227" s="86">
        <f t="shared" si="354"/>
        <v>0</v>
      </c>
      <c r="AA227" s="86">
        <f t="shared" si="354"/>
        <v>0</v>
      </c>
      <c r="AB227" s="86">
        <f t="shared" si="354"/>
        <v>0</v>
      </c>
      <c r="AC227" s="86">
        <f t="shared" si="354"/>
        <v>0</v>
      </c>
      <c r="AD227" s="86">
        <f t="shared" si="354"/>
        <v>1150</v>
      </c>
      <c r="AE227" s="86">
        <f t="shared" si="354"/>
        <v>50</v>
      </c>
      <c r="AF227" s="86">
        <f t="shared" si="354"/>
        <v>0</v>
      </c>
      <c r="AG227" s="86">
        <f t="shared" si="354"/>
        <v>50</v>
      </c>
      <c r="AH227" s="86">
        <f t="shared" si="354"/>
        <v>0</v>
      </c>
      <c r="AI227" s="86">
        <f t="shared" si="354"/>
        <v>0</v>
      </c>
      <c r="AJ227" s="86">
        <f t="shared" si="354"/>
        <v>0</v>
      </c>
      <c r="AK227" s="86">
        <f t="shared" si="354"/>
        <v>0</v>
      </c>
      <c r="AL227" s="86">
        <f t="shared" si="354"/>
        <v>50</v>
      </c>
      <c r="AM227" s="86">
        <f t="shared" si="354"/>
        <v>2672</v>
      </c>
      <c r="AN227" s="86">
        <f t="shared" si="354"/>
        <v>0</v>
      </c>
      <c r="AO227" s="86">
        <f t="shared" si="354"/>
        <v>2672</v>
      </c>
      <c r="AP227" s="86">
        <f t="shared" si="354"/>
        <v>0</v>
      </c>
      <c r="AQ227" s="86">
        <f t="shared" si="354"/>
        <v>1135</v>
      </c>
      <c r="AR227" s="86">
        <f t="shared" si="354"/>
        <v>0</v>
      </c>
      <c r="AS227" s="86">
        <f t="shared" si="354"/>
        <v>775</v>
      </c>
      <c r="AT227" s="86">
        <f t="shared" si="354"/>
        <v>762</v>
      </c>
      <c r="AU227" s="86">
        <f t="shared" si="354"/>
        <v>2362</v>
      </c>
      <c r="AV227" s="86">
        <f t="shared" si="354"/>
        <v>0</v>
      </c>
      <c r="AW227" s="86">
        <f t="shared" si="354"/>
        <v>2362</v>
      </c>
      <c r="AX227" s="86">
        <f t="shared" si="354"/>
        <v>0</v>
      </c>
      <c r="AY227" s="86">
        <f t="shared" si="354"/>
        <v>1020</v>
      </c>
      <c r="AZ227" s="86">
        <f t="shared" si="354"/>
        <v>0</v>
      </c>
      <c r="BA227" s="86">
        <f t="shared" si="354"/>
        <v>0</v>
      </c>
      <c r="BB227" s="86">
        <f t="shared" si="354"/>
        <v>1342</v>
      </c>
      <c r="BC227" s="86">
        <f t="shared" si="354"/>
        <v>6234</v>
      </c>
      <c r="BD227" s="86">
        <f t="shared" si="354"/>
        <v>0</v>
      </c>
      <c r="BE227" s="86">
        <f t="shared" si="354"/>
        <v>6234</v>
      </c>
    </row>
    <row r="228" spans="1:71" ht="30" customHeight="1">
      <c r="D228" s="86">
        <f>F204+F189+F141</f>
        <v>14755</v>
      </c>
      <c r="BE228" s="86">
        <f>W227+AE227+AM227+AW227</f>
        <v>6234</v>
      </c>
    </row>
    <row r="229" spans="1:71" ht="30" customHeight="1"/>
    <row r="230" spans="1:71" ht="30" customHeight="1"/>
    <row r="231" spans="1:71" ht="30" customHeight="1"/>
    <row r="232" spans="1:71" ht="30" customHeight="1">
      <c r="O232" s="17">
        <f>289680-152928-121997</f>
        <v>14755</v>
      </c>
      <c r="P232" s="160">
        <f>O232-D228</f>
        <v>0</v>
      </c>
      <c r="W232" s="17">
        <f>289680-152928-121997</f>
        <v>14755</v>
      </c>
    </row>
    <row r="233" spans="1:71" ht="30" customHeight="1"/>
    <row r="234" spans="1:71" ht="30" customHeight="1"/>
    <row r="235" spans="1:71" ht="30" customHeight="1"/>
    <row r="236" spans="1:71" ht="30" customHeight="1"/>
    <row r="237" spans="1:71" ht="30" customHeight="1"/>
    <row r="238" spans="1:71" ht="30" customHeight="1"/>
    <row r="239" spans="1:71" ht="30" customHeight="1"/>
    <row r="240" spans="1:71"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sheetData>
  <mergeCells count="103">
    <mergeCell ref="A1:B1"/>
    <mergeCell ref="A2:BS2"/>
    <mergeCell ref="A3:BS3"/>
    <mergeCell ref="O5:BR5"/>
    <mergeCell ref="O6:V6"/>
    <mergeCell ref="W6:AD6"/>
    <mergeCell ref="AE6:AL6"/>
    <mergeCell ref="AM6:AT6"/>
    <mergeCell ref="AU6:BB6"/>
    <mergeCell ref="BC6:BJ6"/>
    <mergeCell ref="BK6:BR6"/>
    <mergeCell ref="G7:K7"/>
    <mergeCell ref="R7:V7"/>
    <mergeCell ref="Z7:AD7"/>
    <mergeCell ref="AH7:AL7"/>
    <mergeCell ref="AP7:AT7"/>
    <mergeCell ref="AX7:BB7"/>
    <mergeCell ref="BF7:BJ7"/>
    <mergeCell ref="BN7:BR7"/>
    <mergeCell ref="BY131:BZ131"/>
    <mergeCell ref="W7:W9"/>
    <mergeCell ref="X7:X9"/>
    <mergeCell ref="Y7:Y9"/>
    <mergeCell ref="Z8:Z9"/>
    <mergeCell ref="AA8:AA9"/>
    <mergeCell ref="AB8:AB9"/>
    <mergeCell ref="AC8:AC9"/>
    <mergeCell ref="AD8:AD9"/>
    <mergeCell ref="AE7:AE9"/>
    <mergeCell ref="AF7:AF9"/>
    <mergeCell ref="AG7:AG9"/>
    <mergeCell ref="AH8:AH9"/>
    <mergeCell ref="AI8:AI9"/>
    <mergeCell ref="AJ8:AJ9"/>
    <mergeCell ref="AK8:AK9"/>
    <mergeCell ref="BY139:BZ139"/>
    <mergeCell ref="D218:F218"/>
    <mergeCell ref="O218:Q218"/>
    <mergeCell ref="AM218:AO218"/>
    <mergeCell ref="AU218:AW218"/>
    <mergeCell ref="BC218:BE218"/>
    <mergeCell ref="BK218:BM218"/>
    <mergeCell ref="A219:B219"/>
    <mergeCell ref="A220:BS220"/>
    <mergeCell ref="A221:BS221"/>
    <mergeCell ref="A222:BS222"/>
    <mergeCell ref="A223:BS223"/>
    <mergeCell ref="A224:BS224"/>
    <mergeCell ref="A225:BS225"/>
    <mergeCell ref="A5:A9"/>
    <mergeCell ref="B5:B9"/>
    <mergeCell ref="C5:C9"/>
    <mergeCell ref="D7:D9"/>
    <mergeCell ref="E7:E9"/>
    <mergeCell ref="F7:F9"/>
    <mergeCell ref="G8:G9"/>
    <mergeCell ref="H8:H9"/>
    <mergeCell ref="I8:I9"/>
    <mergeCell ref="J8:J9"/>
    <mergeCell ref="K8:K9"/>
    <mergeCell ref="O7:O9"/>
    <mergeCell ref="P7:P9"/>
    <mergeCell ref="Q7:Q9"/>
    <mergeCell ref="R8:R9"/>
    <mergeCell ref="S8:S9"/>
    <mergeCell ref="T8:T9"/>
    <mergeCell ref="U8:U9"/>
    <mergeCell ref="V8:V9"/>
    <mergeCell ref="BB8:BB9"/>
    <mergeCell ref="BC7:BC9"/>
    <mergeCell ref="AL8:AL9"/>
    <mergeCell ref="AM7:AM9"/>
    <mergeCell ref="AN7:AN9"/>
    <mergeCell ref="AO7:AO9"/>
    <mergeCell ref="AP8:AP9"/>
    <mergeCell ref="AQ8:AQ9"/>
    <mergeCell ref="AR8:AR9"/>
    <mergeCell ref="AS8:AS9"/>
    <mergeCell ref="AT8:AT9"/>
    <mergeCell ref="BM7:BM9"/>
    <mergeCell ref="BN8:BN9"/>
    <mergeCell ref="BO8:BO9"/>
    <mergeCell ref="BP8:BP9"/>
    <mergeCell ref="BQ8:BQ9"/>
    <mergeCell ref="BR8:BR9"/>
    <mergeCell ref="BS5:BS9"/>
    <mergeCell ref="D5:K6"/>
    <mergeCell ref="BD7:BD9"/>
    <mergeCell ref="BE7:BE9"/>
    <mergeCell ref="BF8:BF9"/>
    <mergeCell ref="BG8:BG9"/>
    <mergeCell ref="BH8:BH9"/>
    <mergeCell ref="BI8:BI9"/>
    <mergeCell ref="BJ8:BJ9"/>
    <mergeCell ref="BK7:BK9"/>
    <mergeCell ref="BL7:BL9"/>
    <mergeCell ref="AU7:AU9"/>
    <mergeCell ref="AV7:AV9"/>
    <mergeCell ref="AW7:AW9"/>
    <mergeCell ref="AX8:AX9"/>
    <mergeCell ref="AY8:AY9"/>
    <mergeCell ref="AZ8:AZ9"/>
    <mergeCell ref="BA8:BA9"/>
  </mergeCells>
  <pageMargins left="0.7" right="0.7" top="0.46" bottom="0.48" header="0.3" footer="0.3"/>
  <pageSetup paperSize="9" scale="80" orientation="landscape"/>
  <headerFooter alignWithMargins="0">
    <oddFooter>&amp;R&amp;P/&amp;N</oddFooter>
  </headerFooter>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2060"/>
    <pageSetUpPr fitToPage="1"/>
  </sheetPr>
  <dimension ref="A1:F18"/>
  <sheetViews>
    <sheetView workbookViewId="0">
      <selection activeCell="B9" sqref="B9"/>
    </sheetView>
  </sheetViews>
  <sheetFormatPr defaultColWidth="9" defaultRowHeight="15.75"/>
  <cols>
    <col min="1" max="1" width="5.875" style="7" customWidth="1"/>
    <col min="2" max="2" width="45.625" style="8" customWidth="1"/>
    <col min="3" max="3" width="12.875" style="8" customWidth="1"/>
    <col min="4" max="4" width="46.25" style="8" customWidth="1"/>
    <col min="5" max="5" width="12.875" style="8" customWidth="1"/>
    <col min="6" max="6" width="22.125" style="8" customWidth="1"/>
    <col min="7" max="16384" width="9" style="8"/>
  </cols>
  <sheetData>
    <row r="1" spans="1:6" ht="18.75">
      <c r="A1" s="816" t="s">
        <v>3064</v>
      </c>
      <c r="B1" s="808"/>
      <c r="C1" s="808"/>
      <c r="D1" s="808"/>
      <c r="E1" s="808"/>
      <c r="F1" s="808"/>
    </row>
    <row r="2" spans="1:6" s="1" customFormat="1" ht="45" customHeight="1">
      <c r="A2" s="809" t="s">
        <v>3053</v>
      </c>
      <c r="B2" s="809"/>
      <c r="C2" s="809"/>
      <c r="D2" s="809"/>
      <c r="E2" s="809"/>
      <c r="F2" s="809"/>
    </row>
    <row r="3" spans="1:6" s="1" customFormat="1" ht="27.75" customHeight="1">
      <c r="A3" s="811" t="s">
        <v>3063</v>
      </c>
      <c r="B3" s="811"/>
      <c r="C3" s="811"/>
      <c r="D3" s="811"/>
      <c r="E3" s="811"/>
      <c r="F3" s="811"/>
    </row>
    <row r="4" spans="1:6">
      <c r="D4" s="812"/>
      <c r="E4" s="812"/>
      <c r="F4" s="812"/>
    </row>
    <row r="5" spans="1:6" s="4" customFormat="1" ht="40.5" customHeight="1">
      <c r="A5" s="802" t="s">
        <v>4</v>
      </c>
      <c r="B5" s="802" t="s">
        <v>3046</v>
      </c>
      <c r="C5" s="802"/>
      <c r="D5" s="817" t="s">
        <v>3066</v>
      </c>
      <c r="E5" s="802"/>
      <c r="F5" s="803" t="s">
        <v>13</v>
      </c>
    </row>
    <row r="6" spans="1:6" s="4" customFormat="1" ht="40.5" customHeight="1">
      <c r="A6" s="802"/>
      <c r="B6" s="651" t="s">
        <v>3028</v>
      </c>
      <c r="C6" s="651" t="s">
        <v>3042</v>
      </c>
      <c r="D6" s="651" t="s">
        <v>3028</v>
      </c>
      <c r="E6" s="651" t="s">
        <v>3042</v>
      </c>
      <c r="F6" s="803"/>
    </row>
    <row r="7" spans="1:6" s="2" customFormat="1" ht="39.950000000000003" customHeight="1">
      <c r="A7" s="652" t="s">
        <v>25</v>
      </c>
      <c r="B7" s="652" t="s">
        <v>3037</v>
      </c>
      <c r="C7" s="653"/>
      <c r="D7" s="652" t="s">
        <v>3037</v>
      </c>
      <c r="E7" s="653"/>
      <c r="F7" s="654"/>
    </row>
    <row r="8" spans="1:6" s="4" customFormat="1" ht="39.950000000000003" customHeight="1">
      <c r="A8" s="655" t="s">
        <v>37</v>
      </c>
      <c r="B8" s="815" t="s">
        <v>3039</v>
      </c>
      <c r="C8" s="657">
        <f>SUM(C10:C12)</f>
        <v>2517</v>
      </c>
      <c r="D8" s="656" t="s">
        <v>3039</v>
      </c>
      <c r="E8" s="657">
        <f>E9+E12</f>
        <v>2517</v>
      </c>
      <c r="F8" s="655"/>
    </row>
    <row r="9" spans="1:6" s="4" customFormat="1" ht="39.950000000000003" customHeight="1">
      <c r="A9" s="658" t="s">
        <v>224</v>
      </c>
      <c r="B9" s="656" t="s">
        <v>3041</v>
      </c>
      <c r="C9" s="657">
        <f>SUM(C10:C11)</f>
        <v>2517</v>
      </c>
      <c r="D9" s="656" t="s">
        <v>3041</v>
      </c>
      <c r="E9" s="657">
        <f>E10</f>
        <v>1838</v>
      </c>
      <c r="F9" s="804" t="s">
        <v>3054</v>
      </c>
    </row>
    <row r="10" spans="1:6" s="650" customFormat="1" ht="21.95" customHeight="1">
      <c r="A10" s="659" t="s">
        <v>222</v>
      </c>
      <c r="B10" s="660" t="s">
        <v>3038</v>
      </c>
      <c r="C10" s="661">
        <v>1838</v>
      </c>
      <c r="D10" s="675" t="s">
        <v>3050</v>
      </c>
      <c r="E10" s="661">
        <v>1838</v>
      </c>
      <c r="F10" s="806"/>
    </row>
    <row r="11" spans="1:6" s="650" customFormat="1" ht="21.95" customHeight="1">
      <c r="A11" s="659" t="s">
        <v>222</v>
      </c>
      <c r="B11" s="660" t="s">
        <v>3029</v>
      </c>
      <c r="C11" s="661">
        <v>679</v>
      </c>
      <c r="D11" s="656"/>
      <c r="E11" s="657"/>
      <c r="F11" s="806"/>
    </row>
    <row r="12" spans="1:6" s="677" customFormat="1" ht="21.95" customHeight="1">
      <c r="A12" s="658" t="s">
        <v>231</v>
      </c>
      <c r="B12" s="656"/>
      <c r="C12" s="657"/>
      <c r="D12" s="656" t="s">
        <v>3043</v>
      </c>
      <c r="E12" s="657">
        <f>E13</f>
        <v>679</v>
      </c>
      <c r="F12" s="806"/>
    </row>
    <row r="13" spans="1:6" s="650" customFormat="1" ht="21.95" customHeight="1">
      <c r="A13" s="659"/>
      <c r="B13" s="660"/>
      <c r="C13" s="661"/>
      <c r="D13" s="675" t="s">
        <v>3051</v>
      </c>
      <c r="E13" s="661">
        <v>679</v>
      </c>
      <c r="F13" s="807"/>
    </row>
    <row r="14" spans="1:6" s="5" customFormat="1" ht="60" customHeight="1">
      <c r="A14" s="655" t="s">
        <v>51</v>
      </c>
      <c r="B14" s="663" t="s">
        <v>3045</v>
      </c>
      <c r="C14" s="657"/>
      <c r="D14" s="663" t="s">
        <v>3045</v>
      </c>
      <c r="E14" s="657"/>
      <c r="F14" s="664"/>
    </row>
    <row r="15" spans="1:6" s="4" customFormat="1" ht="60" customHeight="1">
      <c r="A15" s="655">
        <v>1</v>
      </c>
      <c r="B15" s="665" t="s">
        <v>3030</v>
      </c>
      <c r="C15" s="666">
        <f>C16</f>
        <v>537</v>
      </c>
      <c r="D15" s="665" t="s">
        <v>3030</v>
      </c>
      <c r="E15" s="666">
        <f>SUM(E16:E17)</f>
        <v>537</v>
      </c>
      <c r="F15" s="662"/>
    </row>
    <row r="16" spans="1:6" s="649" customFormat="1" ht="21.95" customHeight="1">
      <c r="A16" s="659" t="s">
        <v>222</v>
      </c>
      <c r="B16" s="660" t="s">
        <v>3031</v>
      </c>
      <c r="C16" s="672">
        <v>537</v>
      </c>
      <c r="D16" s="675" t="s">
        <v>3048</v>
      </c>
      <c r="E16" s="672">
        <f>537-E17</f>
        <v>450</v>
      </c>
      <c r="F16" s="804" t="s">
        <v>3047</v>
      </c>
    </row>
    <row r="17" spans="1:6" s="4" customFormat="1" ht="45" customHeight="1">
      <c r="A17" s="667"/>
      <c r="B17" s="668"/>
      <c r="C17" s="669"/>
      <c r="D17" s="676" t="s">
        <v>3049</v>
      </c>
      <c r="E17" s="670">
        <v>87</v>
      </c>
      <c r="F17" s="805"/>
    </row>
    <row r="18" spans="1:6" ht="13.5" customHeight="1">
      <c r="A18" s="673"/>
      <c r="B18" s="674"/>
      <c r="C18" s="674"/>
      <c r="D18" s="674"/>
      <c r="E18" s="674"/>
      <c r="F18" s="674"/>
    </row>
  </sheetData>
  <mergeCells count="10">
    <mergeCell ref="A5:A6"/>
    <mergeCell ref="F5:F6"/>
    <mergeCell ref="F16:F17"/>
    <mergeCell ref="F9:F13"/>
    <mergeCell ref="A1:F1"/>
    <mergeCell ref="A2:F2"/>
    <mergeCell ref="A3:F3"/>
    <mergeCell ref="D4:F4"/>
    <mergeCell ref="B5:C5"/>
    <mergeCell ref="D5:E5"/>
  </mergeCells>
  <phoneticPr fontId="75" type="noConversion"/>
  <pageMargins left="0.68" right="0.31" top="0.59" bottom="0.52" header="0.2" footer="0.2"/>
  <pageSetup paperSize="9" scale="8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35"/>
  <sheetViews>
    <sheetView tabSelected="1" workbookViewId="0">
      <selection activeCell="B9" sqref="B9"/>
    </sheetView>
  </sheetViews>
  <sheetFormatPr defaultColWidth="9" defaultRowHeight="15.75"/>
  <cols>
    <col min="1" max="1" width="5.25" style="7" customWidth="1"/>
    <col min="2" max="2" width="45.625" style="8" customWidth="1"/>
    <col min="3" max="3" width="12.875" style="8" customWidth="1"/>
    <col min="4" max="4" width="45.625" style="8" customWidth="1"/>
    <col min="5" max="5" width="12.875" style="8" customWidth="1"/>
    <col min="6" max="6" width="19.375" style="8" customWidth="1"/>
    <col min="7" max="16384" width="9" style="8"/>
  </cols>
  <sheetData>
    <row r="1" spans="1:7" ht="18.75">
      <c r="A1" s="816" t="s">
        <v>3065</v>
      </c>
      <c r="B1" s="808"/>
      <c r="C1" s="808"/>
      <c r="D1" s="808"/>
      <c r="E1" s="808"/>
      <c r="F1" s="808"/>
    </row>
    <row r="2" spans="1:7" s="1" customFormat="1" ht="45.75" customHeight="1">
      <c r="A2" s="809" t="s">
        <v>3052</v>
      </c>
      <c r="B2" s="809"/>
      <c r="C2" s="809"/>
      <c r="D2" s="809"/>
      <c r="E2" s="809"/>
      <c r="F2" s="809"/>
    </row>
    <row r="3" spans="1:7" s="1" customFormat="1" ht="24" customHeight="1">
      <c r="A3" s="811" t="s">
        <v>3063</v>
      </c>
      <c r="B3" s="810"/>
      <c r="C3" s="810"/>
      <c r="D3" s="810"/>
      <c r="E3" s="810"/>
      <c r="F3" s="810"/>
    </row>
    <row r="4" spans="1:7">
      <c r="D4" s="812"/>
      <c r="E4" s="812"/>
      <c r="F4" s="812"/>
    </row>
    <row r="5" spans="1:7" ht="39" customHeight="1">
      <c r="A5" s="802" t="s">
        <v>4</v>
      </c>
      <c r="B5" s="802" t="s">
        <v>3046</v>
      </c>
      <c r="C5" s="802"/>
      <c r="D5" s="802" t="s">
        <v>3027</v>
      </c>
      <c r="E5" s="802"/>
      <c r="F5" s="803" t="s">
        <v>13</v>
      </c>
    </row>
    <row r="6" spans="1:7" ht="36" customHeight="1">
      <c r="A6" s="802"/>
      <c r="B6" s="651" t="s">
        <v>3028</v>
      </c>
      <c r="C6" s="651" t="s">
        <v>3042</v>
      </c>
      <c r="D6" s="651" t="s">
        <v>3028</v>
      </c>
      <c r="E6" s="651" t="s">
        <v>3042</v>
      </c>
      <c r="F6" s="803"/>
      <c r="G6" s="9"/>
    </row>
    <row r="7" spans="1:7" s="3" customFormat="1" ht="39.950000000000003" customHeight="1">
      <c r="A7" s="652" t="s">
        <v>25</v>
      </c>
      <c r="B7" s="652" t="s">
        <v>3037</v>
      </c>
      <c r="C7" s="653"/>
      <c r="D7" s="652" t="s">
        <v>3037</v>
      </c>
      <c r="E7" s="657"/>
      <c r="F7" s="678"/>
    </row>
    <row r="8" spans="1:7" s="4" customFormat="1" ht="39.950000000000003" customHeight="1">
      <c r="A8" s="655" t="s">
        <v>37</v>
      </c>
      <c r="B8" s="656" t="s">
        <v>3040</v>
      </c>
      <c r="C8" s="657">
        <f>SUM(C10:C12)</f>
        <v>251.70000000000002</v>
      </c>
      <c r="D8" s="656" t="s">
        <v>3039</v>
      </c>
      <c r="E8" s="657">
        <f>E9+E12</f>
        <v>251.70000000000002</v>
      </c>
      <c r="F8" s="804" t="s">
        <v>3054</v>
      </c>
    </row>
    <row r="9" spans="1:7" s="4" customFormat="1" ht="39.950000000000003" customHeight="1">
      <c r="A9" s="658" t="s">
        <v>224</v>
      </c>
      <c r="B9" s="656" t="s">
        <v>3041</v>
      </c>
      <c r="C9" s="657">
        <f>SUM(C10:C11)</f>
        <v>251.70000000000002</v>
      </c>
      <c r="D9" s="656" t="s">
        <v>3041</v>
      </c>
      <c r="E9" s="657">
        <f>E10</f>
        <v>183.8</v>
      </c>
      <c r="F9" s="806"/>
    </row>
    <row r="10" spans="1:7" s="4" customFormat="1" ht="21.95" customHeight="1">
      <c r="A10" s="659" t="s">
        <v>222</v>
      </c>
      <c r="B10" s="660" t="s">
        <v>3038</v>
      </c>
      <c r="C10" s="661">
        <v>183.8</v>
      </c>
      <c r="D10" s="675" t="s">
        <v>3061</v>
      </c>
      <c r="E10" s="661">
        <v>183.8</v>
      </c>
      <c r="F10" s="806"/>
    </row>
    <row r="11" spans="1:7" s="4" customFormat="1" ht="21.95" customHeight="1">
      <c r="A11" s="659" t="s">
        <v>222</v>
      </c>
      <c r="B11" s="660" t="s">
        <v>3029</v>
      </c>
      <c r="C11" s="661">
        <v>67.900000000000006</v>
      </c>
      <c r="D11" s="656"/>
      <c r="E11" s="657"/>
      <c r="F11" s="806"/>
    </row>
    <row r="12" spans="1:7" s="4" customFormat="1" ht="21.95" customHeight="1">
      <c r="A12" s="658" t="s">
        <v>231</v>
      </c>
      <c r="B12" s="656"/>
      <c r="C12" s="657"/>
      <c r="D12" s="656" t="s">
        <v>3043</v>
      </c>
      <c r="E12" s="657">
        <f>E13</f>
        <v>67.900000000000006</v>
      </c>
      <c r="F12" s="806"/>
    </row>
    <row r="13" spans="1:7" s="4" customFormat="1" ht="21.95" customHeight="1">
      <c r="A13" s="659"/>
      <c r="B13" s="660"/>
      <c r="C13" s="661"/>
      <c r="D13" s="675" t="s">
        <v>3044</v>
      </c>
      <c r="E13" s="661">
        <v>67.900000000000006</v>
      </c>
      <c r="F13" s="807"/>
    </row>
    <row r="14" spans="1:7" s="5" customFormat="1" ht="39.950000000000003" customHeight="1">
      <c r="A14" s="655" t="s">
        <v>51</v>
      </c>
      <c r="B14" s="663" t="s">
        <v>3057</v>
      </c>
      <c r="C14" s="657"/>
      <c r="D14" s="663" t="s">
        <v>3058</v>
      </c>
      <c r="E14" s="657"/>
      <c r="F14" s="662"/>
    </row>
    <row r="15" spans="1:7" s="5" customFormat="1" ht="39.950000000000003" customHeight="1">
      <c r="A15" s="658" t="s">
        <v>224</v>
      </c>
      <c r="B15" s="663" t="s">
        <v>3059</v>
      </c>
      <c r="C15" s="657">
        <f>C16+C18</f>
        <v>62.6</v>
      </c>
      <c r="D15" s="663" t="s">
        <v>3060</v>
      </c>
      <c r="E15" s="657">
        <f>E16+E18</f>
        <v>62.6</v>
      </c>
      <c r="F15" s="662" t="s">
        <v>3062</v>
      </c>
    </row>
    <row r="16" spans="1:7" s="5" customFormat="1" ht="21.95" customHeight="1">
      <c r="A16" s="658" t="s">
        <v>3055</v>
      </c>
      <c r="B16" s="663" t="s">
        <v>3056</v>
      </c>
      <c r="C16" s="657">
        <f>C17</f>
        <v>7.6</v>
      </c>
      <c r="D16" s="663" t="s">
        <v>3056</v>
      </c>
      <c r="E16" s="657">
        <f>E17</f>
        <v>7.6</v>
      </c>
      <c r="F16" s="662"/>
    </row>
    <row r="17" spans="1:6" s="649" customFormat="1" ht="21.95" customHeight="1">
      <c r="A17" s="659" t="s">
        <v>222</v>
      </c>
      <c r="B17" s="679" t="s">
        <v>3038</v>
      </c>
      <c r="C17" s="661">
        <v>7.6</v>
      </c>
      <c r="D17" s="680" t="s">
        <v>3033</v>
      </c>
      <c r="E17" s="661">
        <v>7.6</v>
      </c>
      <c r="F17" s="681"/>
    </row>
    <row r="18" spans="1:6" s="5" customFormat="1" ht="21.95" customHeight="1">
      <c r="A18" s="682" t="s">
        <v>218</v>
      </c>
      <c r="B18" s="683" t="s">
        <v>3034</v>
      </c>
      <c r="C18" s="666">
        <f>SUM(C19:C30)</f>
        <v>55</v>
      </c>
      <c r="D18" s="683" t="s">
        <v>3034</v>
      </c>
      <c r="E18" s="666">
        <f>SUM(E19:E30)</f>
        <v>55</v>
      </c>
      <c r="F18" s="681"/>
    </row>
    <row r="19" spans="1:6" s="4" customFormat="1" ht="21.95" customHeight="1">
      <c r="A19" s="659" t="s">
        <v>222</v>
      </c>
      <c r="B19" s="684" t="s">
        <v>3035</v>
      </c>
      <c r="C19" s="672">
        <v>6</v>
      </c>
      <c r="D19" s="684" t="s">
        <v>3035</v>
      </c>
      <c r="E19" s="672">
        <v>6</v>
      </c>
      <c r="F19" s="681"/>
    </row>
    <row r="20" spans="1:6" s="4" customFormat="1" ht="21.95" customHeight="1">
      <c r="A20" s="659" t="s">
        <v>222</v>
      </c>
      <c r="B20" s="684" t="s">
        <v>809</v>
      </c>
      <c r="C20" s="672">
        <v>5</v>
      </c>
      <c r="D20" s="684" t="s">
        <v>809</v>
      </c>
      <c r="E20" s="672">
        <v>5</v>
      </c>
      <c r="F20" s="681"/>
    </row>
    <row r="21" spans="1:6" s="4" customFormat="1" ht="21.95" customHeight="1">
      <c r="A21" s="659" t="s">
        <v>222</v>
      </c>
      <c r="B21" s="684" t="s">
        <v>807</v>
      </c>
      <c r="C21" s="672">
        <v>5</v>
      </c>
      <c r="D21" s="684" t="s">
        <v>807</v>
      </c>
      <c r="E21" s="672">
        <v>5</v>
      </c>
      <c r="F21" s="681"/>
    </row>
    <row r="22" spans="1:6" s="4" customFormat="1" ht="21.95" customHeight="1">
      <c r="A22" s="659" t="s">
        <v>222</v>
      </c>
      <c r="B22" s="684" t="s">
        <v>2409</v>
      </c>
      <c r="C22" s="672">
        <v>5</v>
      </c>
      <c r="D22" s="684" t="s">
        <v>2409</v>
      </c>
      <c r="E22" s="672">
        <v>5</v>
      </c>
      <c r="F22" s="681"/>
    </row>
    <row r="23" spans="1:6" s="4" customFormat="1" ht="21.95" customHeight="1">
      <c r="A23" s="659" t="s">
        <v>222</v>
      </c>
      <c r="B23" s="684" t="s">
        <v>435</v>
      </c>
      <c r="C23" s="672">
        <v>5</v>
      </c>
      <c r="D23" s="684" t="s">
        <v>435</v>
      </c>
      <c r="E23" s="672">
        <v>5</v>
      </c>
      <c r="F23" s="681"/>
    </row>
    <row r="24" spans="1:6" s="4" customFormat="1" ht="21.95" customHeight="1">
      <c r="A24" s="659" t="s">
        <v>222</v>
      </c>
      <c r="B24" s="684" t="s">
        <v>2440</v>
      </c>
      <c r="C24" s="672">
        <v>4</v>
      </c>
      <c r="D24" s="684" t="s">
        <v>2440</v>
      </c>
      <c r="E24" s="672">
        <v>4</v>
      </c>
      <c r="F24" s="681"/>
    </row>
    <row r="25" spans="1:6" s="4" customFormat="1" ht="21.95" customHeight="1">
      <c r="A25" s="659" t="s">
        <v>222</v>
      </c>
      <c r="B25" s="684" t="s">
        <v>3036</v>
      </c>
      <c r="C25" s="672">
        <v>3</v>
      </c>
      <c r="D25" s="684" t="s">
        <v>3036</v>
      </c>
      <c r="E25" s="672">
        <v>3</v>
      </c>
      <c r="F25" s="681"/>
    </row>
    <row r="26" spans="1:6" s="4" customFormat="1" ht="21.95" customHeight="1">
      <c r="A26" s="659" t="s">
        <v>222</v>
      </c>
      <c r="B26" s="684" t="s">
        <v>766</v>
      </c>
      <c r="C26" s="672">
        <v>3</v>
      </c>
      <c r="D26" s="684" t="s">
        <v>766</v>
      </c>
      <c r="E26" s="672">
        <v>3</v>
      </c>
      <c r="F26" s="681"/>
    </row>
    <row r="27" spans="1:6" s="4" customFormat="1" ht="21.95" customHeight="1">
      <c r="A27" s="659" t="s">
        <v>222</v>
      </c>
      <c r="B27" s="684" t="s">
        <v>782</v>
      </c>
      <c r="C27" s="672">
        <v>5</v>
      </c>
      <c r="D27" s="684" t="s">
        <v>782</v>
      </c>
      <c r="E27" s="672">
        <v>5</v>
      </c>
      <c r="F27" s="681"/>
    </row>
    <row r="28" spans="1:6" s="4" customFormat="1" ht="21.95" customHeight="1">
      <c r="A28" s="659" t="s">
        <v>222</v>
      </c>
      <c r="B28" s="684" t="s">
        <v>2430</v>
      </c>
      <c r="C28" s="672">
        <v>4</v>
      </c>
      <c r="D28" s="684" t="s">
        <v>2430</v>
      </c>
      <c r="E28" s="672">
        <v>4</v>
      </c>
      <c r="F28" s="681"/>
    </row>
    <row r="29" spans="1:6" s="4" customFormat="1" ht="21.95" customHeight="1">
      <c r="A29" s="659" t="s">
        <v>222</v>
      </c>
      <c r="B29" s="684" t="s">
        <v>773</v>
      </c>
      <c r="C29" s="672">
        <v>5</v>
      </c>
      <c r="D29" s="684" t="s">
        <v>773</v>
      </c>
      <c r="E29" s="672">
        <v>5</v>
      </c>
      <c r="F29" s="681"/>
    </row>
    <row r="30" spans="1:6" s="4" customFormat="1" ht="21.95" customHeight="1">
      <c r="A30" s="659" t="s">
        <v>222</v>
      </c>
      <c r="B30" s="684" t="s">
        <v>785</v>
      </c>
      <c r="C30" s="672">
        <v>5</v>
      </c>
      <c r="D30" s="684" t="s">
        <v>785</v>
      </c>
      <c r="E30" s="672">
        <v>5</v>
      </c>
      <c r="F30" s="681"/>
    </row>
    <row r="31" spans="1:6" s="5" customFormat="1" ht="60" customHeight="1">
      <c r="A31" s="655" t="s">
        <v>51</v>
      </c>
      <c r="B31" s="663" t="s">
        <v>3045</v>
      </c>
      <c r="C31" s="657"/>
      <c r="D31" s="663" t="s">
        <v>3045</v>
      </c>
      <c r="E31" s="657"/>
      <c r="F31" s="664"/>
    </row>
    <row r="32" spans="1:6" s="4" customFormat="1" ht="60" customHeight="1">
      <c r="A32" s="655">
        <v>1</v>
      </c>
      <c r="B32" s="665" t="s">
        <v>3030</v>
      </c>
      <c r="C32" s="666">
        <f>C33</f>
        <v>35.799999999999997</v>
      </c>
      <c r="D32" s="665" t="s">
        <v>3030</v>
      </c>
      <c r="E32" s="666">
        <f>E33</f>
        <v>32.799999999999997</v>
      </c>
      <c r="F32" s="662"/>
    </row>
    <row r="33" spans="1:6" s="4" customFormat="1" ht="21.95" customHeight="1">
      <c r="A33" s="659" t="s">
        <v>222</v>
      </c>
      <c r="B33" s="660" t="s">
        <v>3031</v>
      </c>
      <c r="C33" s="672">
        <v>35.799999999999997</v>
      </c>
      <c r="D33" s="675" t="s">
        <v>3048</v>
      </c>
      <c r="E33" s="672">
        <f>35.8-E34</f>
        <v>32.799999999999997</v>
      </c>
      <c r="F33" s="662"/>
    </row>
    <row r="34" spans="1:6" s="4" customFormat="1" ht="39.950000000000003" customHeight="1">
      <c r="A34" s="667"/>
      <c r="B34" s="668"/>
      <c r="C34" s="669"/>
      <c r="D34" s="676" t="s">
        <v>3049</v>
      </c>
      <c r="E34" s="670">
        <v>3</v>
      </c>
      <c r="F34" s="671" t="s">
        <v>3032</v>
      </c>
    </row>
    <row r="35" spans="1:6" s="6" customFormat="1">
      <c r="A35" s="813"/>
      <c r="B35" s="814"/>
      <c r="C35" s="814"/>
      <c r="D35" s="814"/>
      <c r="E35" s="814"/>
      <c r="F35" s="814"/>
    </row>
  </sheetData>
  <mergeCells count="10">
    <mergeCell ref="A35:F35"/>
    <mergeCell ref="A5:A6"/>
    <mergeCell ref="F5:F6"/>
    <mergeCell ref="F8:F13"/>
    <mergeCell ref="A1:F1"/>
    <mergeCell ref="A2:F2"/>
    <mergeCell ref="A3:F3"/>
    <mergeCell ref="D4:F4"/>
    <mergeCell ref="B5:C5"/>
    <mergeCell ref="D5:E5"/>
  </mergeCells>
  <pageMargins left="0.67" right="0.33" top="0.59" bottom="0.59" header="0.2" footer="0.2"/>
  <pageSetup paperSize="9" scale="90" fitToHeight="0" orientation="landscape" r:id="rId1"/>
  <headerFooter>
    <oddFooter>&amp;C&amp;14&amp;P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112"/>
  <sheetViews>
    <sheetView showZeros="0" topLeftCell="A4" zoomScale="80" zoomScaleNormal="80" workbookViewId="0">
      <selection activeCell="M11" sqref="M11"/>
    </sheetView>
  </sheetViews>
  <sheetFormatPr defaultColWidth="9" defaultRowHeight="15.75" outlineLevelRow="1"/>
  <cols>
    <col min="1" max="1" width="3.5" customWidth="1"/>
    <col min="2" max="2" width="17" style="570" customWidth="1"/>
    <col min="3" max="8" width="9.625" customWidth="1"/>
    <col min="9" max="9" width="7.625" style="571" customWidth="1"/>
    <col min="10" max="10" width="7.75" style="571" customWidth="1"/>
    <col min="11" max="11" width="9.25" style="571" customWidth="1"/>
  </cols>
  <sheetData>
    <row r="1" spans="1:14">
      <c r="A1" s="746" t="s">
        <v>161</v>
      </c>
      <c r="B1" s="746"/>
      <c r="C1" s="746"/>
      <c r="D1" s="746"/>
      <c r="E1" s="746"/>
      <c r="F1" s="746"/>
      <c r="G1" s="746"/>
      <c r="H1" s="746"/>
      <c r="I1" s="746"/>
      <c r="J1" s="746"/>
      <c r="K1" s="746"/>
      <c r="L1" s="746"/>
    </row>
    <row r="2" spans="1:14" ht="38.25" customHeight="1">
      <c r="A2" s="747" t="s">
        <v>162</v>
      </c>
      <c r="B2" s="747"/>
      <c r="C2" s="747"/>
      <c r="D2" s="747"/>
      <c r="E2" s="747"/>
      <c r="F2" s="747"/>
      <c r="G2" s="747"/>
      <c r="H2" s="747"/>
      <c r="I2" s="747"/>
      <c r="J2" s="747"/>
      <c r="K2" s="747"/>
      <c r="L2" s="747"/>
    </row>
    <row r="3" spans="1:14" ht="18.75">
      <c r="A3" s="712" t="s">
        <v>2</v>
      </c>
      <c r="B3" s="712"/>
      <c r="C3" s="712"/>
      <c r="D3" s="712"/>
      <c r="E3" s="712"/>
      <c r="F3" s="712"/>
      <c r="G3" s="712"/>
      <c r="H3" s="712"/>
      <c r="I3" s="712"/>
      <c r="J3" s="712"/>
      <c r="K3" s="712"/>
      <c r="L3" s="712"/>
    </row>
    <row r="4" spans="1:14" ht="18.75" customHeight="1">
      <c r="A4" s="748" t="s">
        <v>3</v>
      </c>
      <c r="B4" s="748"/>
      <c r="C4" s="748"/>
      <c r="D4" s="748"/>
      <c r="E4" s="748"/>
      <c r="F4" s="748"/>
      <c r="G4" s="748"/>
      <c r="H4" s="748"/>
      <c r="I4" s="748"/>
      <c r="J4" s="748"/>
      <c r="K4" s="748"/>
      <c r="L4" s="748"/>
    </row>
    <row r="5" spans="1:14" ht="26.25" customHeight="1">
      <c r="A5" s="738" t="s">
        <v>163</v>
      </c>
      <c r="B5" s="738" t="s">
        <v>5</v>
      </c>
      <c r="C5" s="742" t="s">
        <v>164</v>
      </c>
      <c r="D5" s="743"/>
      <c r="E5" s="743"/>
      <c r="F5" s="743"/>
      <c r="G5" s="743"/>
      <c r="H5" s="743"/>
      <c r="I5" s="743"/>
      <c r="J5" s="743"/>
      <c r="K5" s="744"/>
      <c r="L5" s="730" t="s">
        <v>13</v>
      </c>
    </row>
    <row r="6" spans="1:14" ht="19.5" customHeight="1">
      <c r="A6" s="738"/>
      <c r="B6" s="738"/>
      <c r="C6" s="738" t="s">
        <v>165</v>
      </c>
      <c r="D6" s="739" t="s">
        <v>166</v>
      </c>
      <c r="E6" s="740"/>
      <c r="F6" s="740"/>
      <c r="G6" s="740"/>
      <c r="H6" s="740"/>
      <c r="I6" s="740"/>
      <c r="J6" s="740"/>
      <c r="K6" s="741"/>
      <c r="L6" s="731"/>
    </row>
    <row r="7" spans="1:14" ht="24" customHeight="1">
      <c r="A7" s="738"/>
      <c r="B7" s="738"/>
      <c r="C7" s="738"/>
      <c r="D7" s="742" t="s">
        <v>167</v>
      </c>
      <c r="E7" s="743"/>
      <c r="F7" s="743"/>
      <c r="G7" s="743"/>
      <c r="H7" s="744"/>
      <c r="I7" s="727" t="s">
        <v>168</v>
      </c>
      <c r="J7" s="727"/>
      <c r="K7" s="727"/>
      <c r="L7" s="731"/>
    </row>
    <row r="8" spans="1:14">
      <c r="A8" s="738"/>
      <c r="B8" s="738"/>
      <c r="C8" s="738"/>
      <c r="D8" s="730" t="s">
        <v>165</v>
      </c>
      <c r="E8" s="730" t="s">
        <v>169</v>
      </c>
      <c r="F8" s="738" t="s">
        <v>170</v>
      </c>
      <c r="G8" s="738"/>
      <c r="H8" s="738"/>
      <c r="I8" s="745" t="s">
        <v>166</v>
      </c>
      <c r="J8" s="745"/>
      <c r="K8" s="745"/>
      <c r="L8" s="731"/>
    </row>
    <row r="9" spans="1:14">
      <c r="A9" s="738"/>
      <c r="B9" s="738"/>
      <c r="C9" s="738"/>
      <c r="D9" s="731"/>
      <c r="E9" s="731"/>
      <c r="F9" s="733" t="s">
        <v>166</v>
      </c>
      <c r="G9" s="734"/>
      <c r="H9" s="735"/>
      <c r="I9" s="727" t="s">
        <v>154</v>
      </c>
      <c r="J9" s="728" t="s">
        <v>171</v>
      </c>
      <c r="K9" s="728" t="s">
        <v>172</v>
      </c>
      <c r="L9" s="731"/>
    </row>
    <row r="10" spans="1:14" ht="42" customHeight="1">
      <c r="A10" s="738"/>
      <c r="B10" s="738"/>
      <c r="C10" s="738"/>
      <c r="D10" s="732"/>
      <c r="E10" s="732"/>
      <c r="F10" s="573" t="s">
        <v>165</v>
      </c>
      <c r="G10" s="573" t="s">
        <v>173</v>
      </c>
      <c r="H10" s="573" t="s">
        <v>174</v>
      </c>
      <c r="I10" s="727"/>
      <c r="J10" s="729"/>
      <c r="K10" s="729"/>
      <c r="L10" s="732"/>
    </row>
    <row r="11" spans="1:14" s="568" customFormat="1" ht="23.25" customHeight="1">
      <c r="A11" s="736" t="str">
        <f>'[2]B01-TH'!A10</f>
        <v>TỔNG SỐ</v>
      </c>
      <c r="B11" s="737"/>
      <c r="C11" s="575">
        <f>'[2]B01-TH'!C10</f>
        <v>918900.00799199997</v>
      </c>
      <c r="D11" s="575">
        <f>'[2]B01-TH'!D10</f>
        <v>709800.00799199997</v>
      </c>
      <c r="E11" s="575">
        <f>'[2]B01-TH'!E10</f>
        <v>53000.007991999999</v>
      </c>
      <c r="F11" s="575">
        <f>'[2]B01-TH'!F10</f>
        <v>656800</v>
      </c>
      <c r="G11" s="575">
        <f>'[2]B01-TH'!G10</f>
        <v>591120</v>
      </c>
      <c r="H11" s="575">
        <f>'[2]B01-TH'!H10</f>
        <v>65680</v>
      </c>
      <c r="I11" s="575">
        <f>'[2]B01-TH'!I10</f>
        <v>209100</v>
      </c>
      <c r="J11" s="575">
        <f>'[2]B01-TH'!J10</f>
        <v>25966</v>
      </c>
      <c r="K11" s="575">
        <f>'[2]B01-TH'!K10</f>
        <v>183134</v>
      </c>
      <c r="L11" s="572" t="e">
        <f>'[2]B01-TH'!L10</f>
        <v>#REF!</v>
      </c>
      <c r="M11" s="580"/>
    </row>
    <row r="12" spans="1:14" s="568" customFormat="1" ht="23.25" customHeight="1">
      <c r="A12" s="572" t="str">
        <f>'[2]B01-TH'!A11</f>
        <v>A</v>
      </c>
      <c r="B12" s="572" t="str">
        <f>'[2]B01-TH'!B11</f>
        <v>Cấp tỉnh</v>
      </c>
      <c r="C12" s="575">
        <f>'[2]B01-TH'!C11</f>
        <v>91646</v>
      </c>
      <c r="D12" s="575">
        <f>'[2]B01-TH'!D11</f>
        <v>65680</v>
      </c>
      <c r="E12" s="575" t="e">
        <f>'[2]B01-TH'!E11</f>
        <v>#REF!</v>
      </c>
      <c r="F12" s="575">
        <f>'[2]B01-TH'!F11</f>
        <v>65680</v>
      </c>
      <c r="G12" s="575" t="e">
        <f>'[2]B01-TH'!G11</f>
        <v>#REF!</v>
      </c>
      <c r="H12" s="575">
        <f>'[2]B01-TH'!H11</f>
        <v>65680</v>
      </c>
      <c r="I12" s="575">
        <f>'[2]B01-TH'!I11</f>
        <v>25966</v>
      </c>
      <c r="J12" s="575">
        <f>'[2]B01-TH'!J11</f>
        <v>25966</v>
      </c>
      <c r="K12" s="575" t="e">
        <f>'[2]B01-TH'!K11</f>
        <v>#REF!</v>
      </c>
      <c r="L12" s="572" t="e">
        <f>'[2]B01-TH'!L11</f>
        <v>#REF!</v>
      </c>
      <c r="M12" s="580"/>
      <c r="N12" s="580"/>
    </row>
    <row r="13" spans="1:14" s="568" customFormat="1" ht="23.25" customHeight="1">
      <c r="A13" s="572" t="str">
        <f>'[2]B01-TH'!A12</f>
        <v>B</v>
      </c>
      <c r="B13" s="574" t="str">
        <f>'[2]B01-TH'!B12</f>
        <v>Cấp huyện</v>
      </c>
      <c r="C13" s="575">
        <f>'[2]B01-TH'!C12</f>
        <v>827254.00799199997</v>
      </c>
      <c r="D13" s="575">
        <f>'[2]B01-TH'!D12</f>
        <v>644120.00799199997</v>
      </c>
      <c r="E13" s="575">
        <f>'[2]B01-TH'!E12</f>
        <v>53000.007991999999</v>
      </c>
      <c r="F13" s="575">
        <f>'[2]B01-TH'!F12</f>
        <v>591120</v>
      </c>
      <c r="G13" s="575">
        <f>'[2]B01-TH'!G12</f>
        <v>591120</v>
      </c>
      <c r="H13" s="575">
        <f>'[2]B01-TH'!H12</f>
        <v>0</v>
      </c>
      <c r="I13" s="575">
        <f>'[2]B01-TH'!I12</f>
        <v>183134</v>
      </c>
      <c r="J13" s="575">
        <f>'[2]B01-TH'!J12</f>
        <v>0</v>
      </c>
      <c r="K13" s="575">
        <f>'[2]B01-TH'!K12</f>
        <v>183134</v>
      </c>
      <c r="L13" s="572" t="e">
        <f>'[2]B01-TH'!L12</f>
        <v>#REF!</v>
      </c>
      <c r="M13" s="580"/>
    </row>
    <row r="14" spans="1:14" s="569" customFormat="1">
      <c r="A14" s="576" t="s">
        <v>37</v>
      </c>
      <c r="B14" s="577" t="s">
        <v>38</v>
      </c>
      <c r="C14" s="578">
        <f t="shared" ref="C14:C45" si="0">D14+I14</f>
        <v>110735.45521820862</v>
      </c>
      <c r="D14" s="578">
        <f t="shared" ref="D14:D45" si="1">E14+F14</f>
        <v>84409.520828234425</v>
      </c>
      <c r="E14" s="578">
        <f>SUM(E15:E25)</f>
        <v>1303.4389999999999</v>
      </c>
      <c r="F14" s="578">
        <f t="shared" ref="F14:F45" si="2">SUM(G14:H14)</f>
        <v>83106.081828234426</v>
      </c>
      <c r="G14" s="578">
        <f>'B02-DTPT NSTW'!M11</f>
        <v>83106.081828234426</v>
      </c>
      <c r="H14" s="578"/>
      <c r="I14" s="578">
        <f>J14+K14</f>
        <v>26325.934389974198</v>
      </c>
      <c r="J14" s="578"/>
      <c r="K14" s="578">
        <f>'PL 03B'!M23</f>
        <v>26325.934389974198</v>
      </c>
      <c r="L14" s="576"/>
    </row>
    <row r="15" spans="1:14" s="569" customFormat="1" ht="15.6" hidden="1" customHeight="1" outlineLevel="1">
      <c r="A15" s="576">
        <v>1</v>
      </c>
      <c r="B15" s="577" t="s">
        <v>39</v>
      </c>
      <c r="C15" s="579">
        <f t="shared" si="0"/>
        <v>4947.6743501658675</v>
      </c>
      <c r="D15" s="579">
        <f t="shared" si="1"/>
        <v>4947.6743501658675</v>
      </c>
      <c r="E15" s="579">
        <v>685.82399999999996</v>
      </c>
      <c r="F15" s="579">
        <f t="shared" si="2"/>
        <v>4261.8503501658679</v>
      </c>
      <c r="G15" s="578">
        <f>'B02-DTPT NSTW'!M12</f>
        <v>4261.8503501658679</v>
      </c>
      <c r="H15" s="579"/>
      <c r="I15" s="578"/>
      <c r="J15" s="578"/>
      <c r="K15" s="578"/>
      <c r="L15" s="576"/>
    </row>
    <row r="16" spans="1:14" s="569" customFormat="1" ht="15.6" hidden="1" customHeight="1" outlineLevel="1">
      <c r="A16" s="576">
        <v>2</v>
      </c>
      <c r="B16" s="577" t="s">
        <v>41</v>
      </c>
      <c r="C16" s="579">
        <f t="shared" si="0"/>
        <v>9141.3157003317356</v>
      </c>
      <c r="D16" s="579">
        <f t="shared" si="1"/>
        <v>9141.3157003317356</v>
      </c>
      <c r="E16" s="579">
        <v>617.61500000000001</v>
      </c>
      <c r="F16" s="579">
        <f t="shared" si="2"/>
        <v>8523.7007003317358</v>
      </c>
      <c r="G16" s="578">
        <f>'B02-DTPT NSTW'!M13</f>
        <v>8523.7007003317358</v>
      </c>
      <c r="H16" s="579"/>
      <c r="I16" s="578"/>
      <c r="J16" s="578"/>
      <c r="K16" s="578"/>
      <c r="L16" s="576"/>
    </row>
    <row r="17" spans="1:12" s="569" customFormat="1" ht="15.6" hidden="1" customHeight="1" outlineLevel="1">
      <c r="A17" s="576">
        <v>3</v>
      </c>
      <c r="B17" s="577" t="s">
        <v>42</v>
      </c>
      <c r="C17" s="579">
        <f t="shared" si="0"/>
        <v>8523.7007003317358</v>
      </c>
      <c r="D17" s="579">
        <f t="shared" si="1"/>
        <v>8523.7007003317358</v>
      </c>
      <c r="E17" s="579"/>
      <c r="F17" s="579">
        <f t="shared" si="2"/>
        <v>8523.7007003317358</v>
      </c>
      <c r="G17" s="578">
        <f>'B02-DTPT NSTW'!M14</f>
        <v>8523.7007003317358</v>
      </c>
      <c r="H17" s="579"/>
      <c r="I17" s="578"/>
      <c r="J17" s="578"/>
      <c r="K17" s="578"/>
      <c r="L17" s="576"/>
    </row>
    <row r="18" spans="1:12" s="569" customFormat="1" ht="15.6" hidden="1" customHeight="1" outlineLevel="1">
      <c r="A18" s="576">
        <v>4</v>
      </c>
      <c r="B18" s="577" t="s">
        <v>43</v>
      </c>
      <c r="C18" s="579">
        <f t="shared" si="0"/>
        <v>2130.9251750829339</v>
      </c>
      <c r="D18" s="579">
        <f t="shared" si="1"/>
        <v>2130.9251750829339</v>
      </c>
      <c r="E18" s="579"/>
      <c r="F18" s="579">
        <f t="shared" si="2"/>
        <v>2130.9251750829339</v>
      </c>
      <c r="G18" s="578">
        <f>'B02-DTPT NSTW'!M15</f>
        <v>2130.9251750829339</v>
      </c>
      <c r="H18" s="579"/>
      <c r="I18" s="578"/>
      <c r="J18" s="578"/>
      <c r="K18" s="578"/>
      <c r="L18" s="576"/>
    </row>
    <row r="19" spans="1:12" s="569" customFormat="1" ht="15.6" hidden="1" customHeight="1" outlineLevel="1">
      <c r="A19" s="576">
        <v>5</v>
      </c>
      <c r="B19" s="577" t="s">
        <v>44</v>
      </c>
      <c r="C19" s="579">
        <f t="shared" si="0"/>
        <v>8523.7007003317358</v>
      </c>
      <c r="D19" s="579">
        <f t="shared" si="1"/>
        <v>8523.7007003317358</v>
      </c>
      <c r="E19" s="579"/>
      <c r="F19" s="579">
        <f t="shared" si="2"/>
        <v>8523.7007003317358</v>
      </c>
      <c r="G19" s="578">
        <f>'B02-DTPT NSTW'!M16</f>
        <v>8523.7007003317358</v>
      </c>
      <c r="H19" s="579"/>
      <c r="I19" s="578"/>
      <c r="J19" s="578"/>
      <c r="K19" s="578"/>
      <c r="L19" s="576"/>
    </row>
    <row r="20" spans="1:12" s="569" customFormat="1" ht="15.6" hidden="1" customHeight="1" outlineLevel="1">
      <c r="A20" s="576">
        <v>6</v>
      </c>
      <c r="B20" s="577" t="s">
        <v>45</v>
      </c>
      <c r="C20" s="579">
        <f t="shared" si="0"/>
        <v>8523.7007003317358</v>
      </c>
      <c r="D20" s="579">
        <f t="shared" si="1"/>
        <v>8523.7007003317358</v>
      </c>
      <c r="E20" s="579"/>
      <c r="F20" s="579">
        <f t="shared" si="2"/>
        <v>8523.7007003317358</v>
      </c>
      <c r="G20" s="578">
        <f>'B02-DTPT NSTW'!M17</f>
        <v>8523.7007003317358</v>
      </c>
      <c r="H20" s="579"/>
      <c r="I20" s="578"/>
      <c r="J20" s="578"/>
      <c r="K20" s="578"/>
      <c r="L20" s="576"/>
    </row>
    <row r="21" spans="1:12" s="569" customFormat="1" ht="15.6" hidden="1" customHeight="1" outlineLevel="1">
      <c r="A21" s="576">
        <v>7</v>
      </c>
      <c r="B21" s="577" t="s">
        <v>46</v>
      </c>
      <c r="C21" s="579">
        <f t="shared" si="0"/>
        <v>8523.7007003317358</v>
      </c>
      <c r="D21" s="579">
        <f t="shared" si="1"/>
        <v>8523.7007003317358</v>
      </c>
      <c r="E21" s="579"/>
      <c r="F21" s="579">
        <f t="shared" si="2"/>
        <v>8523.7007003317358</v>
      </c>
      <c r="G21" s="578">
        <f>'B02-DTPT NSTW'!M18</f>
        <v>8523.7007003317358</v>
      </c>
      <c r="H21" s="579"/>
      <c r="I21" s="578"/>
      <c r="J21" s="578"/>
      <c r="K21" s="578"/>
      <c r="L21" s="576"/>
    </row>
    <row r="22" spans="1:12" s="569" customFormat="1" ht="15.6" hidden="1" customHeight="1" outlineLevel="1">
      <c r="A22" s="576">
        <v>8</v>
      </c>
      <c r="B22" s="577" t="s">
        <v>47</v>
      </c>
      <c r="C22" s="579">
        <f t="shared" si="0"/>
        <v>8523.7007003317358</v>
      </c>
      <c r="D22" s="579">
        <f t="shared" si="1"/>
        <v>8523.7007003317358</v>
      </c>
      <c r="E22" s="579"/>
      <c r="F22" s="579">
        <f t="shared" si="2"/>
        <v>8523.7007003317358</v>
      </c>
      <c r="G22" s="578">
        <f>'B02-DTPT NSTW'!M19</f>
        <v>8523.7007003317358</v>
      </c>
      <c r="H22" s="579"/>
      <c r="I22" s="578"/>
      <c r="J22" s="578"/>
      <c r="K22" s="578"/>
      <c r="L22" s="576"/>
    </row>
    <row r="23" spans="1:12" s="569" customFormat="1" hidden="1" outlineLevel="1">
      <c r="A23" s="576">
        <v>9</v>
      </c>
      <c r="B23" s="577" t="s">
        <v>48</v>
      </c>
      <c r="C23" s="579">
        <f t="shared" si="0"/>
        <v>8523.7007003317358</v>
      </c>
      <c r="D23" s="579">
        <f t="shared" si="1"/>
        <v>8523.7007003317358</v>
      </c>
      <c r="E23" s="579"/>
      <c r="F23" s="579">
        <f t="shared" si="2"/>
        <v>8523.7007003317358</v>
      </c>
      <c r="G23" s="578">
        <f>'B02-DTPT NSTW'!M20</f>
        <v>8523.7007003317358</v>
      </c>
      <c r="H23" s="579"/>
      <c r="I23" s="578"/>
      <c r="J23" s="578"/>
      <c r="K23" s="578"/>
      <c r="L23" s="576"/>
    </row>
    <row r="24" spans="1:12" s="569" customFormat="1" hidden="1" outlineLevel="1">
      <c r="A24" s="576">
        <v>10</v>
      </c>
      <c r="B24" s="577" t="s">
        <v>49</v>
      </c>
      <c r="C24" s="579">
        <f t="shared" si="0"/>
        <v>8523.7007003317358</v>
      </c>
      <c r="D24" s="579">
        <f t="shared" si="1"/>
        <v>8523.7007003317358</v>
      </c>
      <c r="E24" s="579"/>
      <c r="F24" s="579">
        <f t="shared" si="2"/>
        <v>8523.7007003317358</v>
      </c>
      <c r="G24" s="578">
        <f>'B02-DTPT NSTW'!M21</f>
        <v>8523.7007003317358</v>
      </c>
      <c r="H24" s="579"/>
      <c r="I24" s="578"/>
      <c r="J24" s="578"/>
      <c r="K24" s="578"/>
      <c r="L24" s="576"/>
    </row>
    <row r="25" spans="1:12" s="569" customFormat="1" hidden="1" outlineLevel="1">
      <c r="A25" s="576">
        <v>11</v>
      </c>
      <c r="B25" s="577" t="s">
        <v>50</v>
      </c>
      <c r="C25" s="579">
        <f t="shared" si="0"/>
        <v>8523.7007003317358</v>
      </c>
      <c r="D25" s="579">
        <f t="shared" si="1"/>
        <v>8523.7007003317358</v>
      </c>
      <c r="E25" s="579"/>
      <c r="F25" s="579">
        <f t="shared" si="2"/>
        <v>8523.7007003317358</v>
      </c>
      <c r="G25" s="578">
        <f>'B02-DTPT NSTW'!M22</f>
        <v>8523.7007003317358</v>
      </c>
      <c r="H25" s="579"/>
      <c r="I25" s="578"/>
      <c r="J25" s="578"/>
      <c r="K25" s="578"/>
      <c r="L25" s="576"/>
    </row>
    <row r="26" spans="1:12" s="569" customFormat="1" collapsed="1">
      <c r="A26" s="576" t="s">
        <v>51</v>
      </c>
      <c r="B26" s="577" t="s">
        <v>52</v>
      </c>
      <c r="C26" s="578">
        <f t="shared" si="0"/>
        <v>91475.481977405085</v>
      </c>
      <c r="D26" s="578">
        <f t="shared" si="1"/>
        <v>75949.930926907487</v>
      </c>
      <c r="E26" s="578">
        <f>SUM(E27:E36)</f>
        <v>15938.651899999999</v>
      </c>
      <c r="F26" s="578">
        <f t="shared" si="2"/>
        <v>60011.279026907483</v>
      </c>
      <c r="G26" s="578">
        <f>'B02-DTPT NSTW'!M23</f>
        <v>60011.279026907483</v>
      </c>
      <c r="H26" s="578"/>
      <c r="I26" s="578">
        <f>J26+K26</f>
        <v>15525.551050497603</v>
      </c>
      <c r="J26" s="578"/>
      <c r="K26" s="578">
        <f>'PL 03B'!M35</f>
        <v>15525.551050497603</v>
      </c>
      <c r="L26" s="576"/>
    </row>
    <row r="27" spans="1:12" s="569" customFormat="1" hidden="1" outlineLevel="1">
      <c r="A27" s="576">
        <v>1</v>
      </c>
      <c r="B27" s="577" t="s">
        <v>53</v>
      </c>
      <c r="C27" s="579">
        <f t="shared" si="0"/>
        <v>3676.1580750829339</v>
      </c>
      <c r="D27" s="579">
        <f t="shared" si="1"/>
        <v>3676.1580750829339</v>
      </c>
      <c r="E27" s="579">
        <v>1545.2329</v>
      </c>
      <c r="F27" s="579">
        <f t="shared" si="2"/>
        <v>2130.9251750829339</v>
      </c>
      <c r="G27" s="578">
        <f>'B02-DTPT NSTW'!M24</f>
        <v>2130.9251750829339</v>
      </c>
      <c r="H27" s="579"/>
      <c r="I27" s="578"/>
      <c r="J27" s="578"/>
      <c r="K27" s="578"/>
      <c r="L27" s="576"/>
    </row>
    <row r="28" spans="1:12" s="569" customFormat="1" hidden="1" outlineLevel="1">
      <c r="A28" s="576">
        <v>2</v>
      </c>
      <c r="B28" s="577" t="s">
        <v>54</v>
      </c>
      <c r="C28" s="579">
        <f t="shared" si="0"/>
        <v>4081.2831750829337</v>
      </c>
      <c r="D28" s="579">
        <f t="shared" si="1"/>
        <v>4081.2831750829337</v>
      </c>
      <c r="E28" s="579">
        <v>950.35799999999995</v>
      </c>
      <c r="F28" s="579">
        <f t="shared" si="2"/>
        <v>3130.9251750829339</v>
      </c>
      <c r="G28" s="578">
        <f>'B02-DTPT NSTW'!M25</f>
        <v>3130.9251750829339</v>
      </c>
      <c r="H28" s="579"/>
      <c r="I28" s="578"/>
      <c r="J28" s="578"/>
      <c r="K28" s="578"/>
      <c r="L28" s="576"/>
    </row>
    <row r="29" spans="1:12" s="569" customFormat="1" hidden="1" outlineLevel="1">
      <c r="A29" s="576">
        <v>3</v>
      </c>
      <c r="B29" s="577" t="s">
        <v>55</v>
      </c>
      <c r="C29" s="579">
        <f t="shared" si="0"/>
        <v>8978.9251750829335</v>
      </c>
      <c r="D29" s="579">
        <f t="shared" si="1"/>
        <v>8978.9251750829335</v>
      </c>
      <c r="E29" s="579">
        <v>6848</v>
      </c>
      <c r="F29" s="579">
        <f t="shared" si="2"/>
        <v>2130.9251750829339</v>
      </c>
      <c r="G29" s="578">
        <f>'B02-DTPT NSTW'!M26</f>
        <v>2130.9251750829339</v>
      </c>
      <c r="H29" s="579"/>
      <c r="I29" s="578"/>
      <c r="J29" s="578"/>
      <c r="K29" s="578"/>
      <c r="L29" s="576"/>
    </row>
    <row r="30" spans="1:12" s="569" customFormat="1" hidden="1" outlineLevel="1">
      <c r="A30" s="576">
        <v>4</v>
      </c>
      <c r="B30" s="577" t="s">
        <v>56</v>
      </c>
      <c r="C30" s="579">
        <f t="shared" si="0"/>
        <v>9299.7007003317358</v>
      </c>
      <c r="D30" s="579">
        <f t="shared" si="1"/>
        <v>9299.7007003317358</v>
      </c>
      <c r="E30" s="579">
        <v>776</v>
      </c>
      <c r="F30" s="579">
        <f t="shared" si="2"/>
        <v>8523.7007003317358</v>
      </c>
      <c r="G30" s="578">
        <f>'B02-DTPT NSTW'!M27</f>
        <v>8523.7007003317358</v>
      </c>
      <c r="H30" s="579"/>
      <c r="I30" s="578"/>
      <c r="J30" s="578"/>
      <c r="K30" s="578"/>
      <c r="L30" s="576"/>
    </row>
    <row r="31" spans="1:12" s="569" customFormat="1" hidden="1" outlineLevel="1">
      <c r="A31" s="576">
        <v>5</v>
      </c>
      <c r="B31" s="577" t="s">
        <v>57</v>
      </c>
      <c r="C31" s="579">
        <f t="shared" si="0"/>
        <v>3027.9251750829339</v>
      </c>
      <c r="D31" s="579">
        <f t="shared" si="1"/>
        <v>3027.9251750829339</v>
      </c>
      <c r="E31" s="579">
        <v>897</v>
      </c>
      <c r="F31" s="579">
        <f t="shared" si="2"/>
        <v>2130.9251750829339</v>
      </c>
      <c r="G31" s="578">
        <f>'B02-DTPT NSTW'!M28</f>
        <v>2130.9251750829339</v>
      </c>
      <c r="H31" s="579"/>
      <c r="I31" s="578"/>
      <c r="J31" s="578"/>
      <c r="K31" s="578"/>
      <c r="L31" s="576"/>
    </row>
    <row r="32" spans="1:12" s="569" customFormat="1" hidden="1" outlineLevel="1">
      <c r="A32" s="576">
        <v>6</v>
      </c>
      <c r="B32" s="577" t="s">
        <v>58</v>
      </c>
      <c r="C32" s="579">
        <f t="shared" si="0"/>
        <v>9229.7007003317358</v>
      </c>
      <c r="D32" s="579">
        <f t="shared" si="1"/>
        <v>9229.7007003317358</v>
      </c>
      <c r="E32" s="579">
        <v>706</v>
      </c>
      <c r="F32" s="579">
        <f t="shared" si="2"/>
        <v>8523.7007003317358</v>
      </c>
      <c r="G32" s="578">
        <f>'B02-DTPT NSTW'!M29</f>
        <v>8523.7007003317358</v>
      </c>
      <c r="H32" s="579"/>
      <c r="I32" s="578"/>
      <c r="J32" s="578"/>
      <c r="K32" s="578"/>
      <c r="L32" s="576"/>
    </row>
    <row r="33" spans="1:14" s="569" customFormat="1" hidden="1" outlineLevel="1">
      <c r="A33" s="576">
        <v>7</v>
      </c>
      <c r="B33" s="577" t="s">
        <v>59</v>
      </c>
      <c r="C33" s="579">
        <f t="shared" si="0"/>
        <v>3526.9861750829341</v>
      </c>
      <c r="D33" s="579">
        <f t="shared" si="1"/>
        <v>3526.9861750829341</v>
      </c>
      <c r="E33" s="579">
        <v>1396.0609999999999</v>
      </c>
      <c r="F33" s="579">
        <f t="shared" si="2"/>
        <v>2130.9251750829339</v>
      </c>
      <c r="G33" s="578">
        <f>'B02-DTPT NSTW'!M30</f>
        <v>2130.9251750829339</v>
      </c>
      <c r="H33" s="579"/>
      <c r="I33" s="578"/>
      <c r="J33" s="578"/>
      <c r="K33" s="578"/>
      <c r="L33" s="576"/>
    </row>
    <row r="34" spans="1:14" s="569" customFormat="1" hidden="1" outlineLevel="1">
      <c r="A34" s="576">
        <v>8</v>
      </c>
      <c r="B34" s="577" t="s">
        <v>60</v>
      </c>
      <c r="C34" s="579">
        <f t="shared" si="0"/>
        <v>11343.700700331736</v>
      </c>
      <c r="D34" s="579">
        <f t="shared" si="1"/>
        <v>11343.700700331736</v>
      </c>
      <c r="E34" s="579">
        <v>2820</v>
      </c>
      <c r="F34" s="579">
        <f t="shared" si="2"/>
        <v>8523.7007003317358</v>
      </c>
      <c r="G34" s="578">
        <f>'B02-DTPT NSTW'!M31</f>
        <v>8523.7007003317358</v>
      </c>
      <c r="H34" s="579"/>
      <c r="I34" s="578"/>
      <c r="J34" s="578"/>
      <c r="K34" s="578"/>
      <c r="L34" s="576"/>
    </row>
    <row r="35" spans="1:14" s="569" customFormat="1" hidden="1" outlineLevel="1">
      <c r="A35" s="576">
        <v>9</v>
      </c>
      <c r="B35" s="577" t="s">
        <v>61</v>
      </c>
      <c r="C35" s="579">
        <f t="shared" si="0"/>
        <v>4261.8503501658679</v>
      </c>
      <c r="D35" s="579">
        <f t="shared" si="1"/>
        <v>4261.8503501658679</v>
      </c>
      <c r="E35" s="579"/>
      <c r="F35" s="579">
        <f t="shared" si="2"/>
        <v>4261.8503501658679</v>
      </c>
      <c r="G35" s="578">
        <f>'B02-DTPT NSTW'!M32</f>
        <v>4261.8503501658679</v>
      </c>
      <c r="H35" s="579"/>
      <c r="I35" s="578"/>
      <c r="J35" s="578"/>
      <c r="K35" s="578"/>
      <c r="L35" s="576"/>
    </row>
    <row r="36" spans="1:14" s="569" customFormat="1" hidden="1" outlineLevel="1">
      <c r="A36" s="576">
        <v>10</v>
      </c>
      <c r="B36" s="577" t="s">
        <v>42</v>
      </c>
      <c r="C36" s="579">
        <f t="shared" si="0"/>
        <v>8523.7007003317358</v>
      </c>
      <c r="D36" s="579">
        <f t="shared" si="1"/>
        <v>8523.7007003317358</v>
      </c>
      <c r="E36" s="579"/>
      <c r="F36" s="579">
        <f t="shared" si="2"/>
        <v>8523.7007003317358</v>
      </c>
      <c r="G36" s="578">
        <f>'B02-DTPT NSTW'!M33</f>
        <v>8523.7007003317358</v>
      </c>
      <c r="H36" s="579"/>
      <c r="I36" s="578"/>
      <c r="J36" s="578"/>
      <c r="K36" s="578"/>
      <c r="L36" s="576"/>
    </row>
    <row r="37" spans="1:14" s="569" customFormat="1" collapsed="1">
      <c r="A37" s="576" t="s">
        <v>62</v>
      </c>
      <c r="B37" s="577" t="s">
        <v>63</v>
      </c>
      <c r="C37" s="578">
        <f t="shared" si="0"/>
        <v>76053.771943604865</v>
      </c>
      <c r="D37" s="578">
        <f t="shared" si="1"/>
        <v>61203.244851824551</v>
      </c>
      <c r="E37" s="578">
        <f>SUM(E38:E45)</f>
        <v>13322.891</v>
      </c>
      <c r="F37" s="578">
        <f t="shared" si="2"/>
        <v>47880.353851824548</v>
      </c>
      <c r="G37" s="578">
        <f>'B02-DTPT NSTW'!M34</f>
        <v>47880.353851824548</v>
      </c>
      <c r="H37" s="578"/>
      <c r="I37" s="578">
        <f>J37+K37</f>
        <v>14850.527091780315</v>
      </c>
      <c r="J37" s="578"/>
      <c r="K37" s="578">
        <f>'PL 03B'!M46</f>
        <v>14850.527091780315</v>
      </c>
      <c r="L37" s="576"/>
      <c r="N37" s="581"/>
    </row>
    <row r="38" spans="1:14" s="569" customFormat="1" hidden="1" outlineLevel="1">
      <c r="A38" s="576">
        <v>1</v>
      </c>
      <c r="B38" s="577" t="s">
        <v>64</v>
      </c>
      <c r="C38" s="579">
        <f t="shared" si="0"/>
        <v>10782.306175082935</v>
      </c>
      <c r="D38" s="579">
        <f t="shared" si="1"/>
        <v>10782.306175082935</v>
      </c>
      <c r="E38" s="579">
        <v>7651.3810000000003</v>
      </c>
      <c r="F38" s="579">
        <f t="shared" si="2"/>
        <v>3130.9251750829339</v>
      </c>
      <c r="G38" s="578">
        <f>'B02-DTPT NSTW'!M35</f>
        <v>3130.9251750829339</v>
      </c>
      <c r="H38" s="579"/>
      <c r="I38" s="578"/>
      <c r="J38" s="578"/>
      <c r="K38" s="578"/>
      <c r="L38" s="576"/>
    </row>
    <row r="39" spans="1:14" s="569" customFormat="1" hidden="1" outlineLevel="1">
      <c r="A39" s="576">
        <v>2</v>
      </c>
      <c r="B39" s="577" t="s">
        <v>65</v>
      </c>
      <c r="C39" s="579">
        <f t="shared" si="0"/>
        <v>4455.8503501658679</v>
      </c>
      <c r="D39" s="579">
        <f t="shared" si="1"/>
        <v>4455.8503501658679</v>
      </c>
      <c r="E39" s="579">
        <v>194</v>
      </c>
      <c r="F39" s="579">
        <f t="shared" si="2"/>
        <v>4261.8503501658679</v>
      </c>
      <c r="G39" s="578">
        <f>'B02-DTPT NSTW'!M36</f>
        <v>4261.8503501658679</v>
      </c>
      <c r="H39" s="579"/>
      <c r="I39" s="578"/>
      <c r="J39" s="578"/>
      <c r="K39" s="578"/>
      <c r="L39" s="576"/>
    </row>
    <row r="40" spans="1:14" s="569" customFormat="1" hidden="1" outlineLevel="1">
      <c r="A40" s="576">
        <v>3</v>
      </c>
      <c r="B40" s="577" t="s">
        <v>66</v>
      </c>
      <c r="C40" s="579">
        <f t="shared" si="0"/>
        <v>9219.3917003317365</v>
      </c>
      <c r="D40" s="579">
        <f t="shared" si="1"/>
        <v>9219.3917003317365</v>
      </c>
      <c r="E40" s="579">
        <v>695.69100000000003</v>
      </c>
      <c r="F40" s="579">
        <f t="shared" si="2"/>
        <v>8523.7007003317358</v>
      </c>
      <c r="G40" s="578">
        <f>'B02-DTPT NSTW'!M37</f>
        <v>8523.7007003317358</v>
      </c>
      <c r="H40" s="579"/>
      <c r="I40" s="578"/>
      <c r="J40" s="578"/>
      <c r="K40" s="578"/>
      <c r="L40" s="576"/>
    </row>
    <row r="41" spans="1:14" s="569" customFormat="1" hidden="1" outlineLevel="1">
      <c r="A41" s="576">
        <v>4</v>
      </c>
      <c r="B41" s="577" t="s">
        <v>67</v>
      </c>
      <c r="C41" s="579">
        <f t="shared" si="0"/>
        <v>8906.0317003317359</v>
      </c>
      <c r="D41" s="579">
        <f t="shared" si="1"/>
        <v>8906.0317003317359</v>
      </c>
      <c r="E41" s="579">
        <v>382.33100000000002</v>
      </c>
      <c r="F41" s="579">
        <f t="shared" si="2"/>
        <v>8523.7007003317358</v>
      </c>
      <c r="G41" s="578">
        <f>'B02-DTPT NSTW'!M38</f>
        <v>8523.7007003317358</v>
      </c>
      <c r="H41" s="579"/>
      <c r="I41" s="578"/>
      <c r="J41" s="578"/>
      <c r="K41" s="578"/>
      <c r="L41" s="576"/>
    </row>
    <row r="42" spans="1:14" s="569" customFormat="1" hidden="1" outlineLevel="1">
      <c r="A42" s="576">
        <v>5</v>
      </c>
      <c r="B42" s="577" t="s">
        <v>68</v>
      </c>
      <c r="C42" s="579">
        <f t="shared" si="0"/>
        <v>11430.068875414669</v>
      </c>
      <c r="D42" s="579">
        <f t="shared" si="1"/>
        <v>11430.068875414669</v>
      </c>
      <c r="E42" s="579">
        <v>775.44299999999998</v>
      </c>
      <c r="F42" s="579">
        <f t="shared" si="2"/>
        <v>10654.625875414669</v>
      </c>
      <c r="G42" s="578">
        <f>'B02-DTPT NSTW'!M39</f>
        <v>10654.625875414669</v>
      </c>
      <c r="H42" s="579"/>
      <c r="I42" s="578"/>
      <c r="J42" s="578"/>
      <c r="K42" s="578"/>
      <c r="L42" s="576"/>
    </row>
    <row r="43" spans="1:14" s="569" customFormat="1" hidden="1" outlineLevel="1">
      <c r="A43" s="576">
        <v>6</v>
      </c>
      <c r="B43" s="577" t="s">
        <v>69</v>
      </c>
      <c r="C43" s="579">
        <f t="shared" si="0"/>
        <v>3264.970175082934</v>
      </c>
      <c r="D43" s="579">
        <f t="shared" si="1"/>
        <v>3264.970175082934</v>
      </c>
      <c r="E43" s="579">
        <v>1134.0450000000001</v>
      </c>
      <c r="F43" s="579">
        <f t="shared" si="2"/>
        <v>2130.9251750829339</v>
      </c>
      <c r="G43" s="578">
        <f>'B02-DTPT NSTW'!M40</f>
        <v>2130.9251750829339</v>
      </c>
      <c r="H43" s="579"/>
      <c r="I43" s="578"/>
      <c r="J43" s="578"/>
      <c r="K43" s="578"/>
      <c r="L43" s="576"/>
    </row>
    <row r="44" spans="1:14" s="569" customFormat="1" hidden="1" outlineLevel="1">
      <c r="A44" s="576">
        <v>7</v>
      </c>
      <c r="B44" s="577" t="s">
        <v>70</v>
      </c>
      <c r="C44" s="579">
        <f t="shared" si="0"/>
        <v>4324.9251750829335</v>
      </c>
      <c r="D44" s="579">
        <f t="shared" si="1"/>
        <v>4324.9251750829335</v>
      </c>
      <c r="E44" s="579">
        <v>2194</v>
      </c>
      <c r="F44" s="579">
        <f t="shared" si="2"/>
        <v>2130.9251750829339</v>
      </c>
      <c r="G44" s="578">
        <f>'B02-DTPT NSTW'!M41</f>
        <v>2130.9251750829339</v>
      </c>
      <c r="H44" s="579"/>
      <c r="I44" s="578"/>
      <c r="J44" s="578"/>
      <c r="K44" s="578"/>
      <c r="L44" s="576"/>
    </row>
    <row r="45" spans="1:14" s="569" customFormat="1" hidden="1" outlineLevel="1">
      <c r="A45" s="576">
        <v>8</v>
      </c>
      <c r="B45" s="577" t="s">
        <v>71</v>
      </c>
      <c r="C45" s="579">
        <f t="shared" si="0"/>
        <v>8819.7007003317358</v>
      </c>
      <c r="D45" s="579">
        <f t="shared" si="1"/>
        <v>8819.7007003317358</v>
      </c>
      <c r="E45" s="579">
        <v>296</v>
      </c>
      <c r="F45" s="579">
        <f t="shared" si="2"/>
        <v>8523.7007003317358</v>
      </c>
      <c r="G45" s="578">
        <f>'B02-DTPT NSTW'!M42</f>
        <v>8523.7007003317358</v>
      </c>
      <c r="H45" s="579"/>
      <c r="I45" s="578"/>
      <c r="J45" s="578"/>
      <c r="K45" s="578"/>
      <c r="L45" s="576"/>
    </row>
    <row r="46" spans="1:14" s="569" customFormat="1" collapsed="1">
      <c r="A46" s="576" t="s">
        <v>72</v>
      </c>
      <c r="B46" s="577" t="s">
        <v>73</v>
      </c>
      <c r="C46" s="578">
        <f t="shared" ref="C46:C77" si="3">D46+I46</f>
        <v>42089.237007003314</v>
      </c>
      <c r="D46" s="578">
        <f t="shared" ref="D46:D77" si="4">E46+F46</f>
        <v>31963.877626244008</v>
      </c>
      <c r="E46" s="578">
        <f>SUM(E47:E49)</f>
        <v>0</v>
      </c>
      <c r="F46" s="578">
        <f t="shared" ref="F46:F77" si="5">SUM(G46:H46)</f>
        <v>31963.877626244008</v>
      </c>
      <c r="G46" s="578">
        <f>'B02-DTPT NSTW'!M43</f>
        <v>31963.877626244008</v>
      </c>
      <c r="H46" s="578"/>
      <c r="I46" s="578">
        <f>J46+K46</f>
        <v>10125.359380759306</v>
      </c>
      <c r="J46" s="578"/>
      <c r="K46" s="578">
        <f>'PL 03B'!M55</f>
        <v>10125.359380759306</v>
      </c>
      <c r="L46" s="576"/>
      <c r="N46" s="581"/>
    </row>
    <row r="47" spans="1:14" s="569" customFormat="1" hidden="1" outlineLevel="1">
      <c r="A47" s="576">
        <v>1</v>
      </c>
      <c r="B47" s="577" t="s">
        <v>74</v>
      </c>
      <c r="C47" s="579">
        <f t="shared" si="3"/>
        <v>10654.625875414669</v>
      </c>
      <c r="D47" s="579">
        <f t="shared" si="4"/>
        <v>10654.625875414669</v>
      </c>
      <c r="E47" s="579"/>
      <c r="F47" s="579">
        <f t="shared" si="5"/>
        <v>10654.625875414669</v>
      </c>
      <c r="G47" s="578">
        <f>'B02-DTPT NSTW'!M44</f>
        <v>10654.625875414669</v>
      </c>
      <c r="H47" s="579"/>
      <c r="I47" s="578"/>
      <c r="J47" s="578"/>
      <c r="K47" s="578"/>
      <c r="L47" s="576"/>
    </row>
    <row r="48" spans="1:14" s="569" customFormat="1" hidden="1" outlineLevel="1">
      <c r="A48" s="576">
        <v>2</v>
      </c>
      <c r="B48" s="577" t="s">
        <v>75</v>
      </c>
      <c r="C48" s="579">
        <f t="shared" si="3"/>
        <v>10654.625875414669</v>
      </c>
      <c r="D48" s="579">
        <f t="shared" si="4"/>
        <v>10654.625875414669</v>
      </c>
      <c r="E48" s="579"/>
      <c r="F48" s="579">
        <f t="shared" si="5"/>
        <v>10654.625875414669</v>
      </c>
      <c r="G48" s="578">
        <f>'B02-DTPT NSTW'!M45</f>
        <v>10654.625875414669</v>
      </c>
      <c r="H48" s="579"/>
      <c r="I48" s="578"/>
      <c r="J48" s="578"/>
      <c r="K48" s="578"/>
      <c r="L48" s="576"/>
    </row>
    <row r="49" spans="1:14" s="569" customFormat="1" hidden="1" outlineLevel="1">
      <c r="A49" s="576">
        <v>3</v>
      </c>
      <c r="B49" s="577" t="s">
        <v>76</v>
      </c>
      <c r="C49" s="579">
        <f t="shared" si="3"/>
        <v>10654.625875414669</v>
      </c>
      <c r="D49" s="579">
        <f t="shared" si="4"/>
        <v>10654.625875414669</v>
      </c>
      <c r="E49" s="579"/>
      <c r="F49" s="579">
        <f t="shared" si="5"/>
        <v>10654.625875414669</v>
      </c>
      <c r="G49" s="578">
        <f>'B02-DTPT NSTW'!M46</f>
        <v>10654.625875414669</v>
      </c>
      <c r="H49" s="579"/>
      <c r="I49" s="578"/>
      <c r="J49" s="578"/>
      <c r="K49" s="578"/>
      <c r="L49" s="576"/>
    </row>
    <row r="50" spans="1:14" s="569" customFormat="1" collapsed="1">
      <c r="A50" s="576" t="s">
        <v>77</v>
      </c>
      <c r="B50" s="577" t="s">
        <v>78</v>
      </c>
      <c r="C50" s="578">
        <f t="shared" si="3"/>
        <v>93243.321415407292</v>
      </c>
      <c r="D50" s="578">
        <f t="shared" si="4"/>
        <v>70967.530777736814</v>
      </c>
      <c r="E50" s="578">
        <f>SUM(E51:E59)</f>
        <v>647</v>
      </c>
      <c r="F50" s="578">
        <f t="shared" si="5"/>
        <v>70320.530777736814</v>
      </c>
      <c r="G50" s="578">
        <f>'B02-DTPT NSTW'!M47</f>
        <v>70320.530777736814</v>
      </c>
      <c r="H50" s="578"/>
      <c r="I50" s="578">
        <f>J50+K50</f>
        <v>22275.790637670474</v>
      </c>
      <c r="J50" s="578"/>
      <c r="K50" s="578">
        <f>'PL 03B'!M59</f>
        <v>22275.790637670474</v>
      </c>
      <c r="L50" s="576"/>
      <c r="N50" s="581"/>
    </row>
    <row r="51" spans="1:14" s="569" customFormat="1" hidden="1" outlineLevel="1">
      <c r="A51" s="576">
        <v>1</v>
      </c>
      <c r="B51" s="577" t="s">
        <v>79</v>
      </c>
      <c r="C51" s="579">
        <f t="shared" si="3"/>
        <v>8523.7007003317358</v>
      </c>
      <c r="D51" s="579">
        <f t="shared" si="4"/>
        <v>8523.7007003317358</v>
      </c>
      <c r="E51" s="579"/>
      <c r="F51" s="579">
        <f t="shared" si="5"/>
        <v>8523.7007003317358</v>
      </c>
      <c r="G51" s="578">
        <f>'B02-DTPT NSTW'!M48</f>
        <v>8523.7007003317358</v>
      </c>
      <c r="H51" s="579"/>
      <c r="I51" s="578"/>
      <c r="J51" s="578"/>
      <c r="K51" s="578"/>
      <c r="L51" s="576"/>
    </row>
    <row r="52" spans="1:14" s="569" customFormat="1" hidden="1" outlineLevel="1">
      <c r="A52" s="576">
        <v>2</v>
      </c>
      <c r="B52" s="577" t="s">
        <v>80</v>
      </c>
      <c r="C52" s="579">
        <f t="shared" si="3"/>
        <v>4908.8503501658679</v>
      </c>
      <c r="D52" s="579">
        <f t="shared" si="4"/>
        <v>4908.8503501658679</v>
      </c>
      <c r="E52" s="579">
        <v>647</v>
      </c>
      <c r="F52" s="579">
        <f t="shared" si="5"/>
        <v>4261.8503501658679</v>
      </c>
      <c r="G52" s="578">
        <f>'B02-DTPT NSTW'!M49</f>
        <v>4261.8503501658679</v>
      </c>
      <c r="H52" s="579"/>
      <c r="I52" s="578"/>
      <c r="J52" s="578"/>
      <c r="K52" s="578"/>
      <c r="L52" s="576"/>
    </row>
    <row r="53" spans="1:14" s="569" customFormat="1" hidden="1" outlineLevel="1">
      <c r="A53" s="576">
        <v>3</v>
      </c>
      <c r="B53" s="577" t="s">
        <v>81</v>
      </c>
      <c r="C53" s="579">
        <f t="shared" si="3"/>
        <v>2130.9251750829339</v>
      </c>
      <c r="D53" s="579">
        <f t="shared" si="4"/>
        <v>2130.9251750829339</v>
      </c>
      <c r="E53" s="579"/>
      <c r="F53" s="579">
        <f t="shared" si="5"/>
        <v>2130.9251750829339</v>
      </c>
      <c r="G53" s="578">
        <f>'B02-DTPT NSTW'!M50</f>
        <v>2130.9251750829339</v>
      </c>
      <c r="H53" s="579"/>
      <c r="I53" s="578"/>
      <c r="J53" s="578"/>
      <c r="K53" s="578"/>
      <c r="L53" s="576"/>
    </row>
    <row r="54" spans="1:14" s="569" customFormat="1" hidden="1" outlineLevel="1">
      <c r="A54" s="576">
        <v>4</v>
      </c>
      <c r="B54" s="577" t="s">
        <v>82</v>
      </c>
      <c r="C54" s="579">
        <f t="shared" si="3"/>
        <v>8523.7007003317358</v>
      </c>
      <c r="D54" s="579">
        <f t="shared" si="4"/>
        <v>8523.7007003317358</v>
      </c>
      <c r="E54" s="579"/>
      <c r="F54" s="579">
        <f t="shared" si="5"/>
        <v>8523.7007003317358</v>
      </c>
      <c r="G54" s="578">
        <f>'B02-DTPT NSTW'!M51</f>
        <v>8523.7007003317358</v>
      </c>
      <c r="H54" s="579"/>
      <c r="I54" s="578"/>
      <c r="J54" s="578"/>
      <c r="K54" s="578"/>
      <c r="L54" s="576"/>
    </row>
    <row r="55" spans="1:14" s="569" customFormat="1" hidden="1" outlineLevel="1">
      <c r="A55" s="576">
        <v>5</v>
      </c>
      <c r="B55" s="577" t="s">
        <v>83</v>
      </c>
      <c r="C55" s="579">
        <f t="shared" si="3"/>
        <v>8523.7007003317358</v>
      </c>
      <c r="D55" s="579">
        <f t="shared" si="4"/>
        <v>8523.7007003317358</v>
      </c>
      <c r="E55" s="579"/>
      <c r="F55" s="579">
        <f t="shared" si="5"/>
        <v>8523.7007003317358</v>
      </c>
      <c r="G55" s="578">
        <f>'B02-DTPT NSTW'!M52</f>
        <v>8523.7007003317358</v>
      </c>
      <c r="H55" s="579"/>
      <c r="I55" s="578"/>
      <c r="J55" s="578"/>
      <c r="K55" s="578"/>
      <c r="L55" s="576"/>
    </row>
    <row r="56" spans="1:14" s="569" customFormat="1" hidden="1" outlineLevel="1">
      <c r="A56" s="576">
        <v>6</v>
      </c>
      <c r="B56" s="577" t="s">
        <v>84</v>
      </c>
      <c r="C56" s="579">
        <f t="shared" si="3"/>
        <v>8523.7007003317358</v>
      </c>
      <c r="D56" s="579">
        <f t="shared" si="4"/>
        <v>8523.7007003317358</v>
      </c>
      <c r="E56" s="579"/>
      <c r="F56" s="579">
        <f t="shared" si="5"/>
        <v>8523.7007003317358</v>
      </c>
      <c r="G56" s="578">
        <f>'B02-DTPT NSTW'!M53</f>
        <v>8523.7007003317358</v>
      </c>
      <c r="H56" s="579"/>
      <c r="I56" s="578"/>
      <c r="J56" s="578"/>
      <c r="K56" s="578"/>
      <c r="L56" s="576"/>
    </row>
    <row r="57" spans="1:14" s="569" customFormat="1" hidden="1" outlineLevel="1">
      <c r="A57" s="576">
        <v>7</v>
      </c>
      <c r="B57" s="577" t="s">
        <v>85</v>
      </c>
      <c r="C57" s="579">
        <f t="shared" si="3"/>
        <v>10654.625875414669</v>
      </c>
      <c r="D57" s="579">
        <f t="shared" si="4"/>
        <v>10654.625875414669</v>
      </c>
      <c r="E57" s="579"/>
      <c r="F57" s="579">
        <f t="shared" si="5"/>
        <v>10654.625875414669</v>
      </c>
      <c r="G57" s="578">
        <f>'B02-DTPT NSTW'!M54</f>
        <v>10654.625875414669</v>
      </c>
      <c r="H57" s="579"/>
      <c r="I57" s="578"/>
      <c r="J57" s="578"/>
      <c r="K57" s="578"/>
      <c r="L57" s="576"/>
    </row>
    <row r="58" spans="1:14" s="569" customFormat="1" hidden="1" outlineLevel="1">
      <c r="A58" s="576">
        <v>8</v>
      </c>
      <c r="B58" s="577" t="s">
        <v>86</v>
      </c>
      <c r="C58" s="579">
        <f t="shared" si="3"/>
        <v>10654.625875414669</v>
      </c>
      <c r="D58" s="579">
        <f t="shared" si="4"/>
        <v>10654.625875414669</v>
      </c>
      <c r="E58" s="579"/>
      <c r="F58" s="579">
        <f t="shared" si="5"/>
        <v>10654.625875414669</v>
      </c>
      <c r="G58" s="578">
        <f>'B02-DTPT NSTW'!M55</f>
        <v>10654.625875414669</v>
      </c>
      <c r="H58" s="579"/>
      <c r="I58" s="578"/>
      <c r="J58" s="578"/>
      <c r="K58" s="578"/>
      <c r="L58" s="576"/>
    </row>
    <row r="59" spans="1:14" s="569" customFormat="1" hidden="1" outlineLevel="1">
      <c r="A59" s="576">
        <v>9</v>
      </c>
      <c r="B59" s="577" t="s">
        <v>87</v>
      </c>
      <c r="C59" s="579">
        <f t="shared" si="3"/>
        <v>8523.7007003317358</v>
      </c>
      <c r="D59" s="579">
        <f t="shared" si="4"/>
        <v>8523.7007003317358</v>
      </c>
      <c r="E59" s="579"/>
      <c r="F59" s="579">
        <f t="shared" si="5"/>
        <v>8523.7007003317358</v>
      </c>
      <c r="G59" s="578">
        <f>'B02-DTPT NSTW'!M56</f>
        <v>8523.7007003317358</v>
      </c>
      <c r="H59" s="579"/>
      <c r="I59" s="578"/>
      <c r="J59" s="578"/>
      <c r="K59" s="578"/>
      <c r="L59" s="576"/>
    </row>
    <row r="60" spans="1:14" s="569" customFormat="1" collapsed="1">
      <c r="A60" s="576" t="s">
        <v>88</v>
      </c>
      <c r="B60" s="577" t="s">
        <v>89</v>
      </c>
      <c r="C60" s="578">
        <f t="shared" si="3"/>
        <v>57868.711676004415</v>
      </c>
      <c r="D60" s="578">
        <f t="shared" si="4"/>
        <v>44368.232501658676</v>
      </c>
      <c r="E60" s="578">
        <f>SUM(E61:E66)</f>
        <v>1749.729</v>
      </c>
      <c r="F60" s="578">
        <f t="shared" si="5"/>
        <v>42618.503501658677</v>
      </c>
      <c r="G60" s="578">
        <f>'B02-DTPT NSTW'!M57</f>
        <v>42618.503501658677</v>
      </c>
      <c r="H60" s="578"/>
      <c r="I60" s="578">
        <f>J60+K60</f>
        <v>13500.479174345743</v>
      </c>
      <c r="J60" s="578"/>
      <c r="K60" s="578">
        <f>'PL 03B'!M69</f>
        <v>13500.479174345743</v>
      </c>
      <c r="L60" s="576"/>
    </row>
    <row r="61" spans="1:14" s="569" customFormat="1" hidden="1" outlineLevel="1">
      <c r="A61" s="576">
        <v>1</v>
      </c>
      <c r="B61" s="577" t="s">
        <v>90</v>
      </c>
      <c r="C61" s="579">
        <f t="shared" si="3"/>
        <v>6011.5793501658682</v>
      </c>
      <c r="D61" s="579">
        <f t="shared" si="4"/>
        <v>6011.5793501658682</v>
      </c>
      <c r="E61" s="579">
        <v>1749.729</v>
      </c>
      <c r="F61" s="579">
        <f t="shared" si="5"/>
        <v>4261.8503501658679</v>
      </c>
      <c r="G61" s="578">
        <f>'B02-DTPT NSTW'!M58</f>
        <v>4261.8503501658679</v>
      </c>
      <c r="H61" s="579"/>
      <c r="I61" s="578"/>
      <c r="J61" s="578"/>
      <c r="K61" s="578"/>
      <c r="L61" s="576"/>
    </row>
    <row r="62" spans="1:14" s="569" customFormat="1" hidden="1" outlineLevel="1">
      <c r="A62" s="576">
        <v>2</v>
      </c>
      <c r="B62" s="577" t="s">
        <v>91</v>
      </c>
      <c r="C62" s="579">
        <f t="shared" si="3"/>
        <v>10654.625875414669</v>
      </c>
      <c r="D62" s="579">
        <f t="shared" si="4"/>
        <v>10654.625875414669</v>
      </c>
      <c r="E62" s="579"/>
      <c r="F62" s="579">
        <f t="shared" si="5"/>
        <v>10654.625875414669</v>
      </c>
      <c r="G62" s="578">
        <f>'B02-DTPT NSTW'!M59</f>
        <v>10654.625875414669</v>
      </c>
      <c r="H62" s="579"/>
      <c r="I62" s="578"/>
      <c r="J62" s="578"/>
      <c r="K62" s="578"/>
      <c r="L62" s="576"/>
    </row>
    <row r="63" spans="1:14" s="569" customFormat="1" hidden="1" outlineLevel="1">
      <c r="A63" s="576">
        <v>3</v>
      </c>
      <c r="B63" s="577" t="s">
        <v>92</v>
      </c>
      <c r="C63" s="579">
        <f t="shared" si="3"/>
        <v>8523.7007003317358</v>
      </c>
      <c r="D63" s="579">
        <f t="shared" si="4"/>
        <v>8523.7007003317358</v>
      </c>
      <c r="E63" s="579"/>
      <c r="F63" s="579">
        <f t="shared" si="5"/>
        <v>8523.7007003317358</v>
      </c>
      <c r="G63" s="578">
        <f>'B02-DTPT NSTW'!M60</f>
        <v>8523.7007003317358</v>
      </c>
      <c r="H63" s="579"/>
      <c r="I63" s="578"/>
      <c r="J63" s="578"/>
      <c r="K63" s="578"/>
      <c r="L63" s="576"/>
    </row>
    <row r="64" spans="1:14" s="569" customFormat="1" hidden="1" outlineLevel="1">
      <c r="A64" s="576">
        <v>4</v>
      </c>
      <c r="B64" s="577" t="s">
        <v>93</v>
      </c>
      <c r="C64" s="579">
        <f t="shared" si="3"/>
        <v>2130.9251750829339</v>
      </c>
      <c r="D64" s="579">
        <f t="shared" si="4"/>
        <v>2130.9251750829339</v>
      </c>
      <c r="E64" s="579"/>
      <c r="F64" s="579">
        <f t="shared" si="5"/>
        <v>2130.9251750829339</v>
      </c>
      <c r="G64" s="578">
        <f>'B02-DTPT NSTW'!M61</f>
        <v>2130.9251750829339</v>
      </c>
      <c r="H64" s="579"/>
      <c r="I64" s="578"/>
      <c r="J64" s="578"/>
      <c r="K64" s="578"/>
      <c r="L64" s="576"/>
    </row>
    <row r="65" spans="1:12" s="569" customFormat="1" hidden="1" outlineLevel="1">
      <c r="A65" s="576">
        <v>5</v>
      </c>
      <c r="B65" s="577" t="s">
        <v>94</v>
      </c>
      <c r="C65" s="579">
        <f t="shared" si="3"/>
        <v>8523.7007003317358</v>
      </c>
      <c r="D65" s="579">
        <f t="shared" si="4"/>
        <v>8523.7007003317358</v>
      </c>
      <c r="E65" s="579"/>
      <c r="F65" s="579">
        <f t="shared" si="5"/>
        <v>8523.7007003317358</v>
      </c>
      <c r="G65" s="578">
        <f>'B02-DTPT NSTW'!M62</f>
        <v>8523.7007003317358</v>
      </c>
      <c r="H65" s="579"/>
      <c r="I65" s="578"/>
      <c r="J65" s="578"/>
      <c r="K65" s="578"/>
      <c r="L65" s="576"/>
    </row>
    <row r="66" spans="1:12" s="569" customFormat="1" hidden="1" outlineLevel="1">
      <c r="A66" s="576">
        <v>6</v>
      </c>
      <c r="B66" s="577" t="s">
        <v>95</v>
      </c>
      <c r="C66" s="579">
        <f t="shared" si="3"/>
        <v>8523.7007003317358</v>
      </c>
      <c r="D66" s="579">
        <f t="shared" si="4"/>
        <v>8523.7007003317358</v>
      </c>
      <c r="E66" s="579"/>
      <c r="F66" s="579">
        <f t="shared" si="5"/>
        <v>8523.7007003317358</v>
      </c>
      <c r="G66" s="578">
        <f>'B02-DTPT NSTW'!M63</f>
        <v>8523.7007003317358</v>
      </c>
      <c r="H66" s="579"/>
      <c r="I66" s="578"/>
      <c r="J66" s="578"/>
      <c r="K66" s="578"/>
      <c r="L66" s="576"/>
    </row>
    <row r="67" spans="1:12" s="569" customFormat="1" collapsed="1">
      <c r="A67" s="576" t="s">
        <v>96</v>
      </c>
      <c r="B67" s="577" t="s">
        <v>97</v>
      </c>
      <c r="C67" s="578">
        <f t="shared" si="3"/>
        <v>81501.462218945817</v>
      </c>
      <c r="D67" s="578">
        <f t="shared" si="4"/>
        <v>63748.332104681162</v>
      </c>
      <c r="E67" s="578">
        <f>SUM(E68:E74)</f>
        <v>7705</v>
      </c>
      <c r="F67" s="578">
        <f t="shared" si="5"/>
        <v>56043.332104681162</v>
      </c>
      <c r="G67" s="578">
        <f>'B02-DTPT NSTW'!M64</f>
        <v>56043.332104681162</v>
      </c>
      <c r="H67" s="578"/>
      <c r="I67" s="578">
        <f>J67+K67</f>
        <v>17753.130114264652</v>
      </c>
      <c r="J67" s="578"/>
      <c r="K67" s="578">
        <f>'PL 03B'!M76</f>
        <v>17753.130114264652</v>
      </c>
      <c r="L67" s="576"/>
    </row>
    <row r="68" spans="1:12" s="569" customFormat="1" hidden="1" outlineLevel="1">
      <c r="A68" s="576">
        <v>1</v>
      </c>
      <c r="B68" s="577" t="s">
        <v>98</v>
      </c>
      <c r="C68" s="579">
        <f t="shared" si="3"/>
        <v>6761.8503501658679</v>
      </c>
      <c r="D68" s="579">
        <f t="shared" si="4"/>
        <v>6761.8503501658679</v>
      </c>
      <c r="E68" s="579">
        <v>2500</v>
      </c>
      <c r="F68" s="579">
        <f t="shared" si="5"/>
        <v>4261.8503501658679</v>
      </c>
      <c r="G68" s="578">
        <f>'B02-DTPT NSTW'!M65</f>
        <v>4261.8503501658679</v>
      </c>
      <c r="H68" s="579"/>
      <c r="I68" s="578"/>
      <c r="J68" s="578"/>
      <c r="K68" s="578"/>
      <c r="L68" s="576"/>
    </row>
    <row r="69" spans="1:12" s="569" customFormat="1" hidden="1" outlineLevel="1">
      <c r="A69" s="576">
        <v>2</v>
      </c>
      <c r="B69" s="577" t="s">
        <v>99</v>
      </c>
      <c r="C69" s="579">
        <f t="shared" si="3"/>
        <v>6761.8503501658679</v>
      </c>
      <c r="D69" s="579">
        <f t="shared" si="4"/>
        <v>6761.8503501658679</v>
      </c>
      <c r="E69" s="579">
        <v>2500</v>
      </c>
      <c r="F69" s="579">
        <f t="shared" si="5"/>
        <v>4261.8503501658679</v>
      </c>
      <c r="G69" s="578">
        <f>'B02-DTPT NSTW'!M66</f>
        <v>4261.8503501658679</v>
      </c>
      <c r="H69" s="579"/>
      <c r="I69" s="578"/>
      <c r="J69" s="578"/>
      <c r="K69" s="578"/>
      <c r="L69" s="576"/>
    </row>
    <row r="70" spans="1:12" s="569" customFormat="1" hidden="1" outlineLevel="1">
      <c r="A70" s="576">
        <v>3</v>
      </c>
      <c r="B70" s="577" t="s">
        <v>100</v>
      </c>
      <c r="C70" s="579">
        <f t="shared" si="3"/>
        <v>8748.7007003317358</v>
      </c>
      <c r="D70" s="579">
        <f t="shared" si="4"/>
        <v>8748.7007003317358</v>
      </c>
      <c r="E70" s="579">
        <v>225</v>
      </c>
      <c r="F70" s="579">
        <f t="shared" si="5"/>
        <v>8523.7007003317358</v>
      </c>
      <c r="G70" s="578">
        <f>'B02-DTPT NSTW'!M67</f>
        <v>8523.7007003317358</v>
      </c>
      <c r="H70" s="579"/>
      <c r="I70" s="578"/>
      <c r="J70" s="578"/>
      <c r="K70" s="578"/>
      <c r="L70" s="576"/>
    </row>
    <row r="71" spans="1:12" s="569" customFormat="1" hidden="1" outlineLevel="1">
      <c r="A71" s="576">
        <v>4</v>
      </c>
      <c r="B71" s="577" t="s">
        <v>101</v>
      </c>
      <c r="C71" s="579">
        <f t="shared" si="3"/>
        <v>9299.7007003317358</v>
      </c>
      <c r="D71" s="579">
        <f t="shared" si="4"/>
        <v>9299.7007003317358</v>
      </c>
      <c r="E71" s="579">
        <v>776</v>
      </c>
      <c r="F71" s="579">
        <f t="shared" si="5"/>
        <v>8523.7007003317358</v>
      </c>
      <c r="G71" s="578">
        <f>'B02-DTPT NSTW'!M68</f>
        <v>8523.7007003317358</v>
      </c>
      <c r="H71" s="579"/>
      <c r="I71" s="578"/>
      <c r="J71" s="578"/>
      <c r="K71" s="578"/>
      <c r="L71" s="576"/>
    </row>
    <row r="72" spans="1:12" s="569" customFormat="1" hidden="1" outlineLevel="1">
      <c r="A72" s="576">
        <v>5</v>
      </c>
      <c r="B72" s="577" t="s">
        <v>102</v>
      </c>
      <c r="C72" s="579">
        <f t="shared" si="3"/>
        <v>14452.828603022483</v>
      </c>
      <c r="D72" s="579">
        <f t="shared" si="4"/>
        <v>14452.828603022483</v>
      </c>
      <c r="E72" s="579">
        <v>1028</v>
      </c>
      <c r="F72" s="579">
        <f t="shared" si="5"/>
        <v>13424.828603022483</v>
      </c>
      <c r="G72" s="578">
        <f>'B02-DTPT NSTW'!M69</f>
        <v>13424.828603022483</v>
      </c>
      <c r="H72" s="579"/>
      <c r="I72" s="578"/>
      <c r="J72" s="578"/>
      <c r="K72" s="578"/>
      <c r="L72" s="576"/>
    </row>
    <row r="73" spans="1:12" s="569" customFormat="1" hidden="1" outlineLevel="1">
      <c r="A73" s="576">
        <v>6</v>
      </c>
      <c r="B73" s="577" t="s">
        <v>103</v>
      </c>
      <c r="C73" s="579">
        <f t="shared" si="3"/>
        <v>8523.7007003317358</v>
      </c>
      <c r="D73" s="579">
        <f t="shared" si="4"/>
        <v>8523.7007003317358</v>
      </c>
      <c r="E73" s="579"/>
      <c r="F73" s="579">
        <f t="shared" si="5"/>
        <v>8523.7007003317358</v>
      </c>
      <c r="G73" s="578">
        <f>'B02-DTPT NSTW'!M70</f>
        <v>8523.7007003317358</v>
      </c>
      <c r="H73" s="579"/>
      <c r="I73" s="578"/>
      <c r="J73" s="578"/>
      <c r="K73" s="578"/>
      <c r="L73" s="576"/>
    </row>
    <row r="74" spans="1:12" s="569" customFormat="1" hidden="1" outlineLevel="1">
      <c r="A74" s="576">
        <v>7</v>
      </c>
      <c r="B74" s="577" t="s">
        <v>104</v>
      </c>
      <c r="C74" s="579">
        <f t="shared" si="3"/>
        <v>9199.7007003317358</v>
      </c>
      <c r="D74" s="579">
        <f t="shared" si="4"/>
        <v>9199.7007003317358</v>
      </c>
      <c r="E74" s="579">
        <v>676</v>
      </c>
      <c r="F74" s="579">
        <f t="shared" si="5"/>
        <v>8523.7007003317358</v>
      </c>
      <c r="G74" s="578">
        <f>'B02-DTPT NSTW'!M71</f>
        <v>8523.7007003317358</v>
      </c>
      <c r="H74" s="579"/>
      <c r="I74" s="578"/>
      <c r="J74" s="578"/>
      <c r="K74" s="578"/>
      <c r="L74" s="576"/>
    </row>
    <row r="75" spans="1:12" s="569" customFormat="1" collapsed="1">
      <c r="A75" s="576" t="s">
        <v>105</v>
      </c>
      <c r="B75" s="577" t="s">
        <v>106</v>
      </c>
      <c r="C75" s="578">
        <f t="shared" si="3"/>
        <v>100402.27054920752</v>
      </c>
      <c r="D75" s="578">
        <f t="shared" si="4"/>
        <v>77451.455952819757</v>
      </c>
      <c r="E75" s="578">
        <f>SUM(E76:E85)</f>
        <v>5000</v>
      </c>
      <c r="F75" s="578">
        <f t="shared" si="5"/>
        <v>72451.455952819757</v>
      </c>
      <c r="G75" s="578">
        <f>'B02-DTPT NSTW'!M72</f>
        <v>72451.455952819757</v>
      </c>
      <c r="H75" s="578"/>
      <c r="I75" s="578">
        <f>J75+K75</f>
        <v>22950.814596387761</v>
      </c>
      <c r="J75" s="578"/>
      <c r="K75" s="578">
        <f>'PL 03B'!M84</f>
        <v>22950.814596387761</v>
      </c>
      <c r="L75" s="576"/>
    </row>
    <row r="76" spans="1:12" s="569" customFormat="1" hidden="1" outlineLevel="1">
      <c r="A76" s="576">
        <v>1</v>
      </c>
      <c r="B76" s="577" t="s">
        <v>107</v>
      </c>
      <c r="C76" s="579">
        <f t="shared" si="3"/>
        <v>3830.9251750829339</v>
      </c>
      <c r="D76" s="579">
        <f t="shared" si="4"/>
        <v>3830.9251750829339</v>
      </c>
      <c r="E76" s="579">
        <v>1700</v>
      </c>
      <c r="F76" s="579">
        <f t="shared" si="5"/>
        <v>2130.9251750829339</v>
      </c>
      <c r="G76" s="578">
        <f>'B02-DTPT NSTW'!M73</f>
        <v>2130.9251750829339</v>
      </c>
      <c r="H76" s="579"/>
      <c r="I76" s="578"/>
      <c r="J76" s="578"/>
      <c r="K76" s="578"/>
      <c r="L76" s="576"/>
    </row>
    <row r="77" spans="1:12" s="569" customFormat="1" hidden="1" outlineLevel="1">
      <c r="A77" s="576">
        <v>2</v>
      </c>
      <c r="B77" s="577" t="s">
        <v>108</v>
      </c>
      <c r="C77" s="579">
        <f t="shared" si="3"/>
        <v>7161.8503501658679</v>
      </c>
      <c r="D77" s="579">
        <f t="shared" si="4"/>
        <v>7161.8503501658679</v>
      </c>
      <c r="E77" s="579">
        <v>2900</v>
      </c>
      <c r="F77" s="579">
        <f t="shared" si="5"/>
        <v>4261.8503501658679</v>
      </c>
      <c r="G77" s="578">
        <f>'B02-DTPT NSTW'!M74</f>
        <v>4261.8503501658679</v>
      </c>
      <c r="H77" s="579"/>
      <c r="I77" s="578"/>
      <c r="J77" s="578"/>
      <c r="K77" s="578"/>
      <c r="L77" s="576"/>
    </row>
    <row r="78" spans="1:12" s="569" customFormat="1" hidden="1" outlineLevel="1">
      <c r="A78" s="576">
        <v>3</v>
      </c>
      <c r="B78" s="577" t="s">
        <v>109</v>
      </c>
      <c r="C78" s="579">
        <f t="shared" ref="C78:C109" si="6">D78+I78</f>
        <v>8523.7007003317358</v>
      </c>
      <c r="D78" s="579">
        <f t="shared" ref="D78:D109" si="7">E78+F78</f>
        <v>8523.7007003317358</v>
      </c>
      <c r="E78" s="579"/>
      <c r="F78" s="579">
        <f t="shared" ref="F78:F109" si="8">SUM(G78:H78)</f>
        <v>8523.7007003317358</v>
      </c>
      <c r="G78" s="578">
        <f>'B02-DTPT NSTW'!M75</f>
        <v>8523.7007003317358</v>
      </c>
      <c r="H78" s="579"/>
      <c r="I78" s="578"/>
      <c r="J78" s="578"/>
      <c r="K78" s="578"/>
      <c r="L78" s="576"/>
    </row>
    <row r="79" spans="1:12" s="569" customFormat="1" hidden="1" outlineLevel="1">
      <c r="A79" s="576">
        <v>4</v>
      </c>
      <c r="B79" s="577" t="s">
        <v>110</v>
      </c>
      <c r="C79" s="579">
        <f t="shared" si="6"/>
        <v>8523.7007003317358</v>
      </c>
      <c r="D79" s="579">
        <f t="shared" si="7"/>
        <v>8523.7007003317358</v>
      </c>
      <c r="E79" s="579"/>
      <c r="F79" s="579">
        <f t="shared" si="8"/>
        <v>8523.7007003317358</v>
      </c>
      <c r="G79" s="578">
        <f>'B02-DTPT NSTW'!M76</f>
        <v>8523.7007003317358</v>
      </c>
      <c r="H79" s="579"/>
      <c r="I79" s="578"/>
      <c r="J79" s="578"/>
      <c r="K79" s="578"/>
      <c r="L79" s="576"/>
    </row>
    <row r="80" spans="1:12" s="569" customFormat="1" hidden="1" outlineLevel="1">
      <c r="A80" s="576">
        <v>5</v>
      </c>
      <c r="B80" s="577" t="s">
        <v>111</v>
      </c>
      <c r="C80" s="579">
        <f t="shared" si="6"/>
        <v>10654.625875414669</v>
      </c>
      <c r="D80" s="579">
        <f t="shared" si="7"/>
        <v>10654.625875414669</v>
      </c>
      <c r="E80" s="579"/>
      <c r="F80" s="579">
        <f t="shared" si="8"/>
        <v>10654.625875414669</v>
      </c>
      <c r="G80" s="578">
        <f>'B02-DTPT NSTW'!M77</f>
        <v>10654.625875414669</v>
      </c>
      <c r="H80" s="579"/>
      <c r="I80" s="578"/>
      <c r="J80" s="578"/>
      <c r="K80" s="578"/>
      <c r="L80" s="576"/>
    </row>
    <row r="81" spans="1:12" s="569" customFormat="1" hidden="1" outlineLevel="1">
      <c r="A81" s="576">
        <v>6</v>
      </c>
      <c r="B81" s="577" t="s">
        <v>112</v>
      </c>
      <c r="C81" s="579">
        <f t="shared" si="6"/>
        <v>8523.7007003317358</v>
      </c>
      <c r="D81" s="579">
        <f t="shared" si="7"/>
        <v>8523.7007003317358</v>
      </c>
      <c r="E81" s="579"/>
      <c r="F81" s="579">
        <f t="shared" si="8"/>
        <v>8523.7007003317358</v>
      </c>
      <c r="G81" s="578">
        <f>'B02-DTPT NSTW'!M78</f>
        <v>8523.7007003317358</v>
      </c>
      <c r="H81" s="579"/>
      <c r="I81" s="578"/>
      <c r="J81" s="578"/>
      <c r="K81" s="578"/>
      <c r="L81" s="576"/>
    </row>
    <row r="82" spans="1:12" s="569" customFormat="1" hidden="1" outlineLevel="1">
      <c r="A82" s="576">
        <v>7</v>
      </c>
      <c r="B82" s="577" t="s">
        <v>113</v>
      </c>
      <c r="C82" s="579">
        <f t="shared" si="6"/>
        <v>8523.7007003317358</v>
      </c>
      <c r="D82" s="579">
        <f t="shared" si="7"/>
        <v>8523.7007003317358</v>
      </c>
      <c r="E82" s="579"/>
      <c r="F82" s="579">
        <f t="shared" si="8"/>
        <v>8523.7007003317358</v>
      </c>
      <c r="G82" s="578">
        <f>'B02-DTPT NSTW'!M79</f>
        <v>8523.7007003317358</v>
      </c>
      <c r="H82" s="579"/>
      <c r="I82" s="578"/>
      <c r="J82" s="578"/>
      <c r="K82" s="578"/>
      <c r="L82" s="576"/>
    </row>
    <row r="83" spans="1:12" s="569" customFormat="1" hidden="1" outlineLevel="1">
      <c r="A83" s="576">
        <v>8</v>
      </c>
      <c r="B83" s="577" t="s">
        <v>114</v>
      </c>
      <c r="C83" s="579">
        <f t="shared" si="6"/>
        <v>4661.8503501658679</v>
      </c>
      <c r="D83" s="579">
        <f t="shared" si="7"/>
        <v>4661.8503501658679</v>
      </c>
      <c r="E83" s="579">
        <v>400</v>
      </c>
      <c r="F83" s="579">
        <f t="shared" si="8"/>
        <v>4261.8503501658679</v>
      </c>
      <c r="G83" s="578">
        <f>'B02-DTPT NSTW'!M80</f>
        <v>4261.8503501658679</v>
      </c>
      <c r="H83" s="579"/>
      <c r="I83" s="578"/>
      <c r="J83" s="578"/>
      <c r="K83" s="578"/>
      <c r="L83" s="576"/>
    </row>
    <row r="84" spans="1:12" s="569" customFormat="1" hidden="1" outlineLevel="1">
      <c r="A84" s="576">
        <v>9</v>
      </c>
      <c r="B84" s="577" t="s">
        <v>115</v>
      </c>
      <c r="C84" s="579">
        <f t="shared" si="6"/>
        <v>8523.7007003317358</v>
      </c>
      <c r="D84" s="579">
        <f t="shared" si="7"/>
        <v>8523.7007003317358</v>
      </c>
      <c r="E84" s="579"/>
      <c r="F84" s="579">
        <f t="shared" si="8"/>
        <v>8523.7007003317358</v>
      </c>
      <c r="G84" s="578">
        <f>'B02-DTPT NSTW'!M81</f>
        <v>8523.7007003317358</v>
      </c>
      <c r="H84" s="579"/>
      <c r="I84" s="578"/>
      <c r="J84" s="578"/>
      <c r="K84" s="578"/>
      <c r="L84" s="576"/>
    </row>
    <row r="85" spans="1:12" s="569" customFormat="1" hidden="1" outlineLevel="1">
      <c r="A85" s="576">
        <v>10</v>
      </c>
      <c r="B85" s="577" t="s">
        <v>116</v>
      </c>
      <c r="C85" s="579">
        <f t="shared" si="6"/>
        <v>8523.7007003317358</v>
      </c>
      <c r="D85" s="579">
        <f t="shared" si="7"/>
        <v>8523.7007003317358</v>
      </c>
      <c r="E85" s="579"/>
      <c r="F85" s="579">
        <f t="shared" si="8"/>
        <v>8523.7007003317358</v>
      </c>
      <c r="G85" s="578">
        <f>'B02-DTPT NSTW'!M82</f>
        <v>8523.7007003317358</v>
      </c>
      <c r="H85" s="579"/>
      <c r="I85" s="578"/>
      <c r="J85" s="578"/>
      <c r="K85" s="578"/>
      <c r="L85" s="576"/>
    </row>
    <row r="86" spans="1:12" s="569" customFormat="1" collapsed="1">
      <c r="A86" s="576" t="s">
        <v>117</v>
      </c>
      <c r="B86" s="577" t="s">
        <v>118</v>
      </c>
      <c r="C86" s="578">
        <f t="shared" si="6"/>
        <v>127757.71102100995</v>
      </c>
      <c r="D86" s="578">
        <f t="shared" si="7"/>
        <v>97381.632878732038</v>
      </c>
      <c r="E86" s="578">
        <f>SUM(E87:E97)</f>
        <v>1490</v>
      </c>
      <c r="F86" s="578">
        <f t="shared" si="8"/>
        <v>95891.632878732038</v>
      </c>
      <c r="G86" s="578">
        <f>'B02-DTPT NSTW'!M83</f>
        <v>95891.632878732038</v>
      </c>
      <c r="H86" s="578"/>
      <c r="I86" s="578">
        <f>J86+K86</f>
        <v>30376.078142277918</v>
      </c>
      <c r="J86" s="578"/>
      <c r="K86" s="578">
        <f>'PL 03B'!M95</f>
        <v>30376.078142277918</v>
      </c>
      <c r="L86" s="576"/>
    </row>
    <row r="87" spans="1:12" s="569" customFormat="1" hidden="1" outlineLevel="1">
      <c r="A87" s="576">
        <v>1</v>
      </c>
      <c r="B87" s="577" t="s">
        <v>119</v>
      </c>
      <c r="C87" s="579">
        <f t="shared" si="6"/>
        <v>11130.625875414669</v>
      </c>
      <c r="D87" s="579">
        <f t="shared" si="7"/>
        <v>11130.625875414669</v>
      </c>
      <c r="E87" s="579">
        <v>476</v>
      </c>
      <c r="F87" s="579">
        <f t="shared" si="8"/>
        <v>10654.625875414669</v>
      </c>
      <c r="G87" s="578">
        <f>'B02-DTPT NSTW'!M84</f>
        <v>10654.625875414669</v>
      </c>
      <c r="H87" s="579"/>
      <c r="I87" s="578"/>
      <c r="J87" s="578"/>
      <c r="K87" s="578"/>
      <c r="L87" s="576"/>
    </row>
    <row r="88" spans="1:12" s="569" customFormat="1" hidden="1" outlineLevel="1">
      <c r="A88" s="576">
        <v>2</v>
      </c>
      <c r="B88" s="577" t="s">
        <v>120</v>
      </c>
      <c r="C88" s="579">
        <f t="shared" si="6"/>
        <v>8523.7007003317358</v>
      </c>
      <c r="D88" s="579">
        <f t="shared" si="7"/>
        <v>8523.7007003317358</v>
      </c>
      <c r="E88" s="579"/>
      <c r="F88" s="579">
        <f t="shared" si="8"/>
        <v>8523.7007003317358</v>
      </c>
      <c r="G88" s="578">
        <f>'B02-DTPT NSTW'!M85</f>
        <v>8523.7007003317358</v>
      </c>
      <c r="H88" s="579"/>
      <c r="I88" s="578"/>
      <c r="J88" s="578"/>
      <c r="K88" s="578"/>
      <c r="L88" s="576"/>
    </row>
    <row r="89" spans="1:12" s="569" customFormat="1" hidden="1" outlineLevel="1">
      <c r="A89" s="576">
        <v>3</v>
      </c>
      <c r="B89" s="577" t="s">
        <v>121</v>
      </c>
      <c r="C89" s="579">
        <f t="shared" si="6"/>
        <v>8713.7007003317358</v>
      </c>
      <c r="D89" s="579">
        <f t="shared" si="7"/>
        <v>8713.7007003317358</v>
      </c>
      <c r="E89" s="579">
        <v>190</v>
      </c>
      <c r="F89" s="579">
        <f t="shared" si="8"/>
        <v>8523.7007003317358</v>
      </c>
      <c r="G89" s="578">
        <f>'B02-DTPT NSTW'!M86</f>
        <v>8523.7007003317358</v>
      </c>
      <c r="H89" s="579"/>
      <c r="I89" s="578"/>
      <c r="J89" s="578"/>
      <c r="K89" s="578"/>
      <c r="L89" s="576"/>
    </row>
    <row r="90" spans="1:12" s="569" customFormat="1" hidden="1" outlineLevel="1">
      <c r="A90" s="576">
        <v>4</v>
      </c>
      <c r="B90" s="577" t="s">
        <v>122</v>
      </c>
      <c r="C90" s="579">
        <f t="shared" si="6"/>
        <v>8623.7007003317358</v>
      </c>
      <c r="D90" s="579">
        <f t="shared" si="7"/>
        <v>8623.7007003317358</v>
      </c>
      <c r="E90" s="579">
        <v>100</v>
      </c>
      <c r="F90" s="579">
        <f t="shared" si="8"/>
        <v>8523.7007003317358</v>
      </c>
      <c r="G90" s="578">
        <f>'B02-DTPT NSTW'!M87</f>
        <v>8523.7007003317358</v>
      </c>
      <c r="H90" s="579"/>
      <c r="I90" s="578"/>
      <c r="J90" s="578"/>
      <c r="K90" s="578"/>
      <c r="L90" s="576"/>
    </row>
    <row r="91" spans="1:12" s="569" customFormat="1" hidden="1" outlineLevel="1">
      <c r="A91" s="576">
        <v>5</v>
      </c>
      <c r="B91" s="577" t="s">
        <v>123</v>
      </c>
      <c r="C91" s="579">
        <f t="shared" si="6"/>
        <v>8599.7007003317358</v>
      </c>
      <c r="D91" s="579">
        <f t="shared" si="7"/>
        <v>8599.7007003317358</v>
      </c>
      <c r="E91" s="579">
        <v>76</v>
      </c>
      <c r="F91" s="579">
        <f t="shared" si="8"/>
        <v>8523.7007003317358</v>
      </c>
      <c r="G91" s="578">
        <f>'B02-DTPT NSTW'!M88</f>
        <v>8523.7007003317358</v>
      </c>
      <c r="H91" s="579"/>
      <c r="I91" s="578"/>
      <c r="J91" s="578"/>
      <c r="K91" s="578"/>
      <c r="L91" s="576"/>
    </row>
    <row r="92" spans="1:12" s="569" customFormat="1" hidden="1" outlineLevel="1">
      <c r="A92" s="576">
        <v>6</v>
      </c>
      <c r="B92" s="577" t="s">
        <v>124</v>
      </c>
      <c r="C92" s="579">
        <f t="shared" si="6"/>
        <v>8591.7007003317358</v>
      </c>
      <c r="D92" s="579">
        <f t="shared" si="7"/>
        <v>8591.7007003317358</v>
      </c>
      <c r="E92" s="579">
        <v>68</v>
      </c>
      <c r="F92" s="579">
        <f t="shared" si="8"/>
        <v>8523.7007003317358</v>
      </c>
      <c r="G92" s="578">
        <f>'B02-DTPT NSTW'!M89</f>
        <v>8523.7007003317358</v>
      </c>
      <c r="H92" s="579"/>
      <c r="I92" s="578"/>
      <c r="J92" s="578"/>
      <c r="K92" s="578"/>
      <c r="L92" s="576"/>
    </row>
    <row r="93" spans="1:12" s="569" customFormat="1" hidden="1" outlineLevel="1">
      <c r="A93" s="576">
        <v>7</v>
      </c>
      <c r="B93" s="577" t="s">
        <v>125</v>
      </c>
      <c r="C93" s="579">
        <f t="shared" si="6"/>
        <v>8523.7007003317358</v>
      </c>
      <c r="D93" s="579">
        <f t="shared" si="7"/>
        <v>8523.7007003317358</v>
      </c>
      <c r="E93" s="579"/>
      <c r="F93" s="579">
        <f t="shared" si="8"/>
        <v>8523.7007003317358</v>
      </c>
      <c r="G93" s="578">
        <f>'B02-DTPT NSTW'!M90</f>
        <v>8523.7007003317358</v>
      </c>
      <c r="H93" s="579"/>
      <c r="I93" s="578"/>
      <c r="J93" s="578"/>
      <c r="K93" s="578"/>
      <c r="L93" s="576"/>
    </row>
    <row r="94" spans="1:12" s="569" customFormat="1" hidden="1" outlineLevel="1">
      <c r="A94" s="576">
        <v>8</v>
      </c>
      <c r="B94" s="577" t="s">
        <v>126</v>
      </c>
      <c r="C94" s="579">
        <f t="shared" si="6"/>
        <v>8849.7007003317358</v>
      </c>
      <c r="D94" s="579">
        <f t="shared" si="7"/>
        <v>8849.7007003317358</v>
      </c>
      <c r="E94" s="579">
        <v>326</v>
      </c>
      <c r="F94" s="579">
        <f t="shared" si="8"/>
        <v>8523.7007003317358</v>
      </c>
      <c r="G94" s="578">
        <f>'B02-DTPT NSTW'!M91</f>
        <v>8523.7007003317358</v>
      </c>
      <c r="H94" s="579"/>
      <c r="I94" s="578"/>
      <c r="J94" s="578"/>
      <c r="K94" s="578"/>
      <c r="L94" s="576"/>
    </row>
    <row r="95" spans="1:12" s="569" customFormat="1" hidden="1" outlineLevel="1">
      <c r="A95" s="576">
        <v>9</v>
      </c>
      <c r="B95" s="577" t="s">
        <v>127</v>
      </c>
      <c r="C95" s="579">
        <f t="shared" si="6"/>
        <v>8777.7007003317358</v>
      </c>
      <c r="D95" s="579">
        <f t="shared" si="7"/>
        <v>8777.7007003317358</v>
      </c>
      <c r="E95" s="579">
        <v>254</v>
      </c>
      <c r="F95" s="579">
        <f t="shared" si="8"/>
        <v>8523.7007003317358</v>
      </c>
      <c r="G95" s="578">
        <f>'B02-DTPT NSTW'!M92</f>
        <v>8523.7007003317358</v>
      </c>
      <c r="H95" s="579"/>
      <c r="I95" s="578"/>
      <c r="J95" s="578"/>
      <c r="K95" s="578"/>
      <c r="L95" s="576"/>
    </row>
    <row r="96" spans="1:12" s="569" customFormat="1" hidden="1" outlineLevel="1">
      <c r="A96" s="576">
        <v>10</v>
      </c>
      <c r="B96" s="577" t="s">
        <v>128</v>
      </c>
      <c r="C96" s="579">
        <f t="shared" si="6"/>
        <v>8523.7007003317358</v>
      </c>
      <c r="D96" s="579">
        <f t="shared" si="7"/>
        <v>8523.7007003317358</v>
      </c>
      <c r="E96" s="579"/>
      <c r="F96" s="579">
        <f t="shared" si="8"/>
        <v>8523.7007003317358</v>
      </c>
      <c r="G96" s="578">
        <f>'B02-DTPT NSTW'!M93</f>
        <v>8523.7007003317358</v>
      </c>
      <c r="H96" s="579"/>
      <c r="I96" s="578"/>
      <c r="J96" s="578"/>
      <c r="K96" s="578"/>
      <c r="L96" s="576"/>
    </row>
    <row r="97" spans="1:12" s="569" customFormat="1" hidden="1" outlineLevel="1">
      <c r="A97" s="576">
        <v>11</v>
      </c>
      <c r="B97" s="577" t="s">
        <v>129</v>
      </c>
      <c r="C97" s="579">
        <f t="shared" si="6"/>
        <v>8523.7007003317358</v>
      </c>
      <c r="D97" s="579">
        <f t="shared" si="7"/>
        <v>8523.7007003317358</v>
      </c>
      <c r="E97" s="579"/>
      <c r="F97" s="579">
        <f t="shared" si="8"/>
        <v>8523.7007003317358</v>
      </c>
      <c r="G97" s="578">
        <f>'B02-DTPT NSTW'!M94</f>
        <v>8523.7007003317358</v>
      </c>
      <c r="H97" s="579"/>
      <c r="I97" s="578"/>
      <c r="J97" s="578"/>
      <c r="K97" s="578"/>
      <c r="L97" s="576"/>
    </row>
    <row r="98" spans="1:12" s="569" customFormat="1" collapsed="1">
      <c r="A98" s="576" t="s">
        <v>130</v>
      </c>
      <c r="B98" s="577" t="s">
        <v>131</v>
      </c>
      <c r="C98" s="578">
        <f t="shared" si="6"/>
        <v>46126.584965203103</v>
      </c>
      <c r="D98" s="578">
        <f t="shared" si="7"/>
        <v>36676.249543161081</v>
      </c>
      <c r="E98" s="578">
        <f>SUM(E99:E109)</f>
        <v>5843.2970919999998</v>
      </c>
      <c r="F98" s="578">
        <f t="shared" si="8"/>
        <v>30832.95245116108</v>
      </c>
      <c r="G98" s="578">
        <f>'B02-DTPT NSTW'!M95</f>
        <v>30832.95245116108</v>
      </c>
      <c r="H98" s="578"/>
      <c r="I98" s="578">
        <f>J98+K98</f>
        <v>9450.3354220420188</v>
      </c>
      <c r="J98" s="578"/>
      <c r="K98" s="578">
        <f>'PL 03B'!M107</f>
        <v>9450.3354220420188</v>
      </c>
      <c r="L98" s="576"/>
    </row>
    <row r="99" spans="1:12" hidden="1" outlineLevel="1">
      <c r="A99" s="573">
        <v>1</v>
      </c>
      <c r="B99" s="582" t="s">
        <v>132</v>
      </c>
      <c r="C99" s="583">
        <f t="shared" si="6"/>
        <v>3130.9251750829339</v>
      </c>
      <c r="D99" s="583">
        <f t="shared" si="7"/>
        <v>3130.9251750829339</v>
      </c>
      <c r="E99" s="583"/>
      <c r="F99" s="583">
        <f t="shared" si="8"/>
        <v>3130.9251750829339</v>
      </c>
      <c r="G99" s="578">
        <f>'B02-DTPT NSTW'!M96</f>
        <v>3130.9251750829339</v>
      </c>
      <c r="H99" s="583"/>
      <c r="I99" s="584"/>
      <c r="J99" s="584"/>
      <c r="K99" s="584"/>
      <c r="L99" s="573"/>
    </row>
    <row r="100" spans="1:12" hidden="1" outlineLevel="1">
      <c r="A100" s="573">
        <v>2</v>
      </c>
      <c r="B100" s="582" t="s">
        <v>133</v>
      </c>
      <c r="C100" s="583">
        <f t="shared" si="6"/>
        <v>4314.0748501658682</v>
      </c>
      <c r="D100" s="583">
        <f t="shared" si="7"/>
        <v>4314.0748501658682</v>
      </c>
      <c r="E100" s="583">
        <v>52.224499999999999</v>
      </c>
      <c r="F100" s="583">
        <f t="shared" si="8"/>
        <v>4261.8503501658679</v>
      </c>
      <c r="G100" s="578">
        <f>'B02-DTPT NSTW'!M97</f>
        <v>4261.8503501658679</v>
      </c>
      <c r="H100" s="583"/>
      <c r="I100" s="584"/>
      <c r="J100" s="584"/>
      <c r="K100" s="584"/>
      <c r="L100" s="573"/>
    </row>
    <row r="101" spans="1:12" hidden="1" outlineLevel="1">
      <c r="A101" s="573">
        <v>3</v>
      </c>
      <c r="B101" s="582" t="s">
        <v>134</v>
      </c>
      <c r="C101" s="583">
        <f t="shared" si="6"/>
        <v>4214.7041550829344</v>
      </c>
      <c r="D101" s="583">
        <f t="shared" si="7"/>
        <v>4214.7041550829344</v>
      </c>
      <c r="E101" s="583">
        <v>2083.77898</v>
      </c>
      <c r="F101" s="583">
        <f t="shared" si="8"/>
        <v>2130.9251750829339</v>
      </c>
      <c r="G101" s="578">
        <f>'B02-DTPT NSTW'!M98</f>
        <v>2130.9251750829339</v>
      </c>
      <c r="H101" s="583"/>
      <c r="I101" s="584"/>
      <c r="J101" s="584"/>
      <c r="K101" s="584"/>
      <c r="L101" s="573"/>
    </row>
    <row r="102" spans="1:12" hidden="1" outlineLevel="1">
      <c r="A102" s="573">
        <v>4</v>
      </c>
      <c r="B102" s="582" t="s">
        <v>135</v>
      </c>
      <c r="C102" s="583">
        <f t="shared" si="6"/>
        <v>4471.1809621658676</v>
      </c>
      <c r="D102" s="583">
        <f t="shared" si="7"/>
        <v>4471.1809621658676</v>
      </c>
      <c r="E102" s="583">
        <v>209.330612</v>
      </c>
      <c r="F102" s="583">
        <f t="shared" si="8"/>
        <v>4261.8503501658679</v>
      </c>
      <c r="G102" s="578">
        <f>'B02-DTPT NSTW'!M99</f>
        <v>4261.8503501658679</v>
      </c>
      <c r="H102" s="583"/>
      <c r="I102" s="584"/>
      <c r="J102" s="584"/>
      <c r="K102" s="584"/>
      <c r="L102" s="573"/>
    </row>
    <row r="103" spans="1:12" hidden="1" outlineLevel="1">
      <c r="A103" s="573">
        <v>5</v>
      </c>
      <c r="B103" s="582" t="s">
        <v>136</v>
      </c>
      <c r="C103" s="583">
        <f t="shared" si="6"/>
        <v>5465.9251750829335</v>
      </c>
      <c r="D103" s="583">
        <f t="shared" si="7"/>
        <v>5465.9251750829335</v>
      </c>
      <c r="E103" s="583">
        <v>3335</v>
      </c>
      <c r="F103" s="583">
        <f t="shared" si="8"/>
        <v>2130.9251750829339</v>
      </c>
      <c r="G103" s="578">
        <f>'B02-DTPT NSTW'!M100</f>
        <v>2130.9251750829339</v>
      </c>
      <c r="H103" s="583"/>
      <c r="I103" s="584"/>
      <c r="J103" s="584"/>
      <c r="K103" s="584"/>
      <c r="L103" s="573"/>
    </row>
    <row r="104" spans="1:12" hidden="1" outlineLevel="1">
      <c r="A104" s="573">
        <v>6</v>
      </c>
      <c r="B104" s="582" t="s">
        <v>137</v>
      </c>
      <c r="C104" s="583">
        <f t="shared" si="6"/>
        <v>2143.9251750829339</v>
      </c>
      <c r="D104" s="583">
        <f t="shared" si="7"/>
        <v>2143.9251750829339</v>
      </c>
      <c r="E104" s="583">
        <v>13</v>
      </c>
      <c r="F104" s="583">
        <f t="shared" si="8"/>
        <v>2130.9251750829339</v>
      </c>
      <c r="G104" s="578">
        <f>'B02-DTPT NSTW'!M101</f>
        <v>2130.9251750829339</v>
      </c>
      <c r="H104" s="583"/>
      <c r="I104" s="584"/>
      <c r="J104" s="584"/>
      <c r="K104" s="584"/>
      <c r="L104" s="573"/>
    </row>
    <row r="105" spans="1:12" hidden="1" outlineLevel="1">
      <c r="A105" s="573">
        <v>7</v>
      </c>
      <c r="B105" s="582" t="s">
        <v>138</v>
      </c>
      <c r="C105" s="583">
        <f t="shared" si="6"/>
        <v>2130.9251750829339</v>
      </c>
      <c r="D105" s="583">
        <f t="shared" si="7"/>
        <v>2130.9251750829339</v>
      </c>
      <c r="E105" s="583"/>
      <c r="F105" s="583">
        <f t="shared" si="8"/>
        <v>2130.9251750829339</v>
      </c>
      <c r="G105" s="578">
        <f>'B02-DTPT NSTW'!M102</f>
        <v>2130.9251750829339</v>
      </c>
      <c r="H105" s="583"/>
      <c r="I105" s="584"/>
      <c r="J105" s="584"/>
      <c r="K105" s="584"/>
      <c r="L105" s="573"/>
    </row>
    <row r="106" spans="1:12" hidden="1" outlineLevel="1">
      <c r="A106" s="573">
        <v>8</v>
      </c>
      <c r="B106" s="582" t="s">
        <v>139</v>
      </c>
      <c r="C106" s="583">
        <f t="shared" si="6"/>
        <v>4261.8503501658679</v>
      </c>
      <c r="D106" s="583">
        <f t="shared" si="7"/>
        <v>4261.8503501658679</v>
      </c>
      <c r="E106" s="583"/>
      <c r="F106" s="583">
        <f t="shared" si="8"/>
        <v>4261.8503501658679</v>
      </c>
      <c r="G106" s="578">
        <f>'B02-DTPT NSTW'!M103</f>
        <v>4261.8503501658679</v>
      </c>
      <c r="H106" s="583"/>
      <c r="I106" s="584"/>
      <c r="J106" s="584"/>
      <c r="K106" s="584"/>
      <c r="L106" s="573"/>
    </row>
    <row r="107" spans="1:12" hidden="1" outlineLevel="1">
      <c r="A107" s="573">
        <v>9</v>
      </c>
      <c r="B107" s="582" t="s">
        <v>140</v>
      </c>
      <c r="C107" s="583">
        <f t="shared" si="6"/>
        <v>2280.8881750829341</v>
      </c>
      <c r="D107" s="583">
        <f t="shared" si="7"/>
        <v>2280.8881750829341</v>
      </c>
      <c r="E107" s="583">
        <v>149.96299999999999</v>
      </c>
      <c r="F107" s="583">
        <f t="shared" si="8"/>
        <v>2130.9251750829339</v>
      </c>
      <c r="G107" s="578">
        <f>'B02-DTPT NSTW'!M104</f>
        <v>2130.9251750829339</v>
      </c>
      <c r="H107" s="583"/>
      <c r="I107" s="584"/>
      <c r="J107" s="584"/>
      <c r="K107" s="584"/>
      <c r="L107" s="573"/>
    </row>
    <row r="108" spans="1:12" hidden="1" outlineLevel="1">
      <c r="A108" s="573">
        <v>10</v>
      </c>
      <c r="B108" s="582" t="s">
        <v>141</v>
      </c>
      <c r="C108" s="583">
        <f t="shared" si="6"/>
        <v>2130.9251750829339</v>
      </c>
      <c r="D108" s="583">
        <f t="shared" si="7"/>
        <v>2130.9251750829339</v>
      </c>
      <c r="E108" s="583"/>
      <c r="F108" s="583">
        <f t="shared" si="8"/>
        <v>2130.9251750829339</v>
      </c>
      <c r="G108" s="578">
        <f>'B02-DTPT NSTW'!M105</f>
        <v>2130.9251750829339</v>
      </c>
      <c r="H108" s="583"/>
      <c r="I108" s="584"/>
      <c r="J108" s="584"/>
      <c r="K108" s="584"/>
      <c r="L108" s="573"/>
    </row>
    <row r="109" spans="1:12" hidden="1" outlineLevel="1">
      <c r="A109" s="573">
        <v>11</v>
      </c>
      <c r="B109" s="582" t="s">
        <v>142</v>
      </c>
      <c r="C109" s="583">
        <f t="shared" si="6"/>
        <v>2130.9251750829339</v>
      </c>
      <c r="D109" s="583">
        <f t="shared" si="7"/>
        <v>2130.9251750829339</v>
      </c>
      <c r="E109" s="583"/>
      <c r="F109" s="583">
        <f t="shared" si="8"/>
        <v>2130.9251750829339</v>
      </c>
      <c r="G109" s="578">
        <f>'B02-DTPT NSTW'!M106</f>
        <v>2130.9251750829339</v>
      </c>
      <c r="H109" s="583"/>
      <c r="I109" s="584"/>
      <c r="J109" s="584"/>
      <c r="K109" s="584"/>
      <c r="L109" s="573"/>
    </row>
    <row r="110" spans="1:12" collapsed="1"/>
    <row r="112" spans="1:12">
      <c r="D112" s="571"/>
    </row>
  </sheetData>
  <mergeCells count="21">
    <mergeCell ref="A1:L1"/>
    <mergeCell ref="A2:L2"/>
    <mergeCell ref="A3:L3"/>
    <mergeCell ref="A4:L4"/>
    <mergeCell ref="C5:K5"/>
    <mergeCell ref="E8:E10"/>
    <mergeCell ref="D6:K6"/>
    <mergeCell ref="D7:H7"/>
    <mergeCell ref="I7:K7"/>
    <mergeCell ref="F8:H8"/>
    <mergeCell ref="I8:K8"/>
    <mergeCell ref="A11:B11"/>
    <mergeCell ref="A5:A10"/>
    <mergeCell ref="B5:B10"/>
    <mergeCell ref="C6:C10"/>
    <mergeCell ref="D8:D10"/>
    <mergeCell ref="I9:I10"/>
    <mergeCell ref="J9:J10"/>
    <mergeCell ref="K9:K10"/>
    <mergeCell ref="L5:L10"/>
    <mergeCell ref="F9:H9"/>
  </mergeCells>
  <pageMargins left="1.25" right="0.7" top="0.75" bottom="0.75" header="0.3" footer="0.3"/>
  <pageSetup paperSize="9" orientation="landscape"/>
  <headerFooter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116"/>
  <sheetViews>
    <sheetView zoomScale="70" zoomScaleNormal="70" workbookViewId="0">
      <pane xSplit="2" ySplit="8" topLeftCell="D104" activePane="bottomRight" state="frozen"/>
      <selection pane="topRight"/>
      <selection pane="bottomLeft"/>
      <selection pane="bottomRight" activeCell="U10" sqref="U10:U106"/>
    </sheetView>
  </sheetViews>
  <sheetFormatPr defaultColWidth="2.75" defaultRowHeight="15.75"/>
  <cols>
    <col min="1" max="1" width="2.75" style="498" customWidth="1"/>
    <col min="2" max="2" width="12.625" style="497" customWidth="1"/>
    <col min="3" max="3" width="8.375" style="499" customWidth="1"/>
    <col min="4" max="4" width="9.625" style="497" customWidth="1"/>
    <col min="5" max="5" width="6.875" style="500" customWidth="1"/>
    <col min="6" max="6" width="5.875" style="497" customWidth="1"/>
    <col min="7" max="9" width="7.25" style="497" customWidth="1"/>
    <col min="10" max="10" width="6.75" style="497" customWidth="1"/>
    <col min="11" max="11" width="7.25" style="497" customWidth="1"/>
    <col min="12" max="12" width="9.125" style="498" customWidth="1"/>
    <col min="13" max="13" width="8.375" style="498" customWidth="1"/>
    <col min="14" max="14" width="13.5" style="498" customWidth="1"/>
    <col min="15" max="15" width="8.25" style="498" customWidth="1"/>
    <col min="16" max="16" width="7.875" style="497" customWidth="1"/>
    <col min="17" max="17" width="7" style="497" customWidth="1"/>
    <col min="18" max="18" width="7.5" style="497" customWidth="1"/>
    <col min="19" max="19" width="7.25" style="497" customWidth="1"/>
    <col min="20" max="20" width="7.5" style="498" customWidth="1"/>
    <col min="21" max="21" width="9.625" style="491" customWidth="1"/>
    <col min="22" max="22" width="7.125" style="491" customWidth="1"/>
    <col min="23" max="230" width="8.25" style="498" customWidth="1"/>
    <col min="231" max="231" width="2.75" style="498" customWidth="1"/>
    <col min="232" max="255" width="13.875" style="498" customWidth="1"/>
    <col min="256" max="16384" width="2.75" style="498"/>
  </cols>
  <sheetData>
    <row r="1" spans="1:24" s="490" customFormat="1">
      <c r="A1" s="710" t="s">
        <v>175</v>
      </c>
      <c r="B1" s="710"/>
      <c r="C1" s="710"/>
      <c r="D1" s="710"/>
      <c r="E1" s="710"/>
      <c r="F1" s="710"/>
      <c r="G1" s="710"/>
      <c r="H1" s="710"/>
      <c r="I1" s="710"/>
      <c r="J1" s="710"/>
      <c r="K1" s="710"/>
      <c r="L1" s="710"/>
      <c r="M1" s="710"/>
      <c r="N1" s="710"/>
      <c r="O1" s="710"/>
      <c r="P1" s="710"/>
      <c r="Q1" s="710"/>
      <c r="R1" s="710"/>
      <c r="S1" s="710"/>
      <c r="T1" s="710"/>
      <c r="U1" s="710"/>
      <c r="V1" s="710"/>
    </row>
    <row r="2" spans="1:24" s="490" customFormat="1" ht="55.15" customHeight="1">
      <c r="A2" s="711" t="s">
        <v>149</v>
      </c>
      <c r="B2" s="711"/>
      <c r="C2" s="711"/>
      <c r="D2" s="711"/>
      <c r="E2" s="711"/>
      <c r="F2" s="711"/>
      <c r="G2" s="711"/>
      <c r="H2" s="711"/>
      <c r="I2" s="711"/>
      <c r="J2" s="711"/>
      <c r="K2" s="711"/>
      <c r="L2" s="711"/>
      <c r="M2" s="711"/>
      <c r="N2" s="711"/>
      <c r="O2" s="711"/>
      <c r="P2" s="711"/>
      <c r="Q2" s="711"/>
      <c r="R2" s="711"/>
      <c r="S2" s="711"/>
      <c r="T2" s="711"/>
      <c r="U2" s="711"/>
      <c r="V2" s="546"/>
    </row>
    <row r="3" spans="1:24" s="490" customFormat="1">
      <c r="A3" s="501"/>
      <c r="B3" s="501"/>
      <c r="C3" s="502"/>
      <c r="D3" s="501"/>
      <c r="E3" s="503"/>
      <c r="F3" s="504"/>
      <c r="G3" s="504"/>
      <c r="H3" s="504"/>
      <c r="I3" s="504"/>
      <c r="J3" s="504"/>
      <c r="K3" s="504"/>
      <c r="M3" s="726"/>
      <c r="N3" s="726"/>
      <c r="O3" s="726"/>
      <c r="P3" s="726"/>
      <c r="Q3" s="726"/>
      <c r="R3" s="726"/>
      <c r="S3" s="726"/>
      <c r="T3" s="726"/>
      <c r="U3" s="546"/>
      <c r="V3" s="546"/>
    </row>
    <row r="4" spans="1:24" s="491" customFormat="1" ht="15.6" customHeight="1">
      <c r="A4" s="685" t="s">
        <v>4</v>
      </c>
      <c r="B4" s="685" t="s">
        <v>5</v>
      </c>
      <c r="C4" s="693" t="s">
        <v>176</v>
      </c>
      <c r="D4" s="685" t="s">
        <v>177</v>
      </c>
      <c r="E4" s="693" t="s">
        <v>8</v>
      </c>
      <c r="F4" s="696" t="s">
        <v>9</v>
      </c>
      <c r="G4" s="686" t="s">
        <v>10</v>
      </c>
      <c r="H4" s="687"/>
      <c r="I4" s="687"/>
      <c r="J4" s="687"/>
      <c r="K4" s="688"/>
      <c r="L4" s="705" t="s">
        <v>11</v>
      </c>
      <c r="M4" s="696" t="s">
        <v>150</v>
      </c>
      <c r="N4" s="702" t="s">
        <v>178</v>
      </c>
      <c r="O4" s="702" t="s">
        <v>152</v>
      </c>
      <c r="P4" s="685" t="s">
        <v>10</v>
      </c>
      <c r="Q4" s="685"/>
      <c r="R4" s="685"/>
      <c r="S4" s="685"/>
      <c r="T4" s="685"/>
      <c r="U4" s="685"/>
      <c r="V4" s="707" t="s">
        <v>13</v>
      </c>
    </row>
    <row r="5" spans="1:24" s="491" customFormat="1" ht="15.6" customHeight="1">
      <c r="A5" s="685"/>
      <c r="B5" s="685"/>
      <c r="C5" s="694"/>
      <c r="D5" s="685"/>
      <c r="E5" s="694"/>
      <c r="F5" s="696"/>
      <c r="G5" s="689"/>
      <c r="H5" s="690"/>
      <c r="I5" s="690"/>
      <c r="J5" s="690"/>
      <c r="K5" s="691"/>
      <c r="L5" s="705"/>
      <c r="M5" s="696"/>
      <c r="N5" s="703"/>
      <c r="O5" s="703"/>
      <c r="P5" s="685"/>
      <c r="Q5" s="685"/>
      <c r="R5" s="685"/>
      <c r="S5" s="685"/>
      <c r="T5" s="685"/>
      <c r="U5" s="685"/>
      <c r="V5" s="708"/>
    </row>
    <row r="6" spans="1:24" s="491" customFormat="1" ht="51" customHeight="1">
      <c r="A6" s="685"/>
      <c r="B6" s="685"/>
      <c r="C6" s="694"/>
      <c r="D6" s="685"/>
      <c r="E6" s="694"/>
      <c r="F6" s="696"/>
      <c r="G6" s="696" t="s">
        <v>153</v>
      </c>
      <c r="H6" s="696"/>
      <c r="I6" s="696" t="s">
        <v>15</v>
      </c>
      <c r="J6" s="696" t="s">
        <v>16</v>
      </c>
      <c r="K6" s="702" t="s">
        <v>17</v>
      </c>
      <c r="L6" s="705"/>
      <c r="M6" s="696"/>
      <c r="N6" s="703"/>
      <c r="O6" s="703"/>
      <c r="P6" s="693" t="s">
        <v>179</v>
      </c>
      <c r="Q6" s="723" t="s">
        <v>180</v>
      </c>
      <c r="R6" s="724"/>
      <c r="S6" s="725"/>
      <c r="T6" s="696" t="s">
        <v>181</v>
      </c>
      <c r="U6" s="706" t="s">
        <v>21</v>
      </c>
      <c r="V6" s="708"/>
    </row>
    <row r="7" spans="1:24" s="491" customFormat="1" ht="27.6" customHeight="1">
      <c r="A7" s="685"/>
      <c r="B7" s="685"/>
      <c r="C7" s="694"/>
      <c r="D7" s="685"/>
      <c r="E7" s="694"/>
      <c r="F7" s="696"/>
      <c r="G7" s="696" t="s">
        <v>22</v>
      </c>
      <c r="H7" s="696" t="s">
        <v>23</v>
      </c>
      <c r="I7" s="696"/>
      <c r="J7" s="696"/>
      <c r="K7" s="703"/>
      <c r="L7" s="705"/>
      <c r="M7" s="696"/>
      <c r="N7" s="703"/>
      <c r="O7" s="703"/>
      <c r="P7" s="694"/>
      <c r="Q7" s="685" t="s">
        <v>154</v>
      </c>
      <c r="R7" s="715" t="s">
        <v>157</v>
      </c>
      <c r="S7" s="715" t="s">
        <v>158</v>
      </c>
      <c r="T7" s="696"/>
      <c r="U7" s="706"/>
      <c r="V7" s="708"/>
    </row>
    <row r="8" spans="1:24" s="491" customFormat="1" ht="36" customHeight="1">
      <c r="A8" s="685"/>
      <c r="B8" s="685"/>
      <c r="C8" s="695"/>
      <c r="D8" s="685"/>
      <c r="E8" s="695"/>
      <c r="F8" s="696"/>
      <c r="G8" s="696"/>
      <c r="H8" s="696"/>
      <c r="I8" s="696"/>
      <c r="J8" s="696"/>
      <c r="K8" s="704"/>
      <c r="L8" s="705"/>
      <c r="M8" s="696"/>
      <c r="N8" s="704"/>
      <c r="O8" s="704"/>
      <c r="P8" s="695"/>
      <c r="Q8" s="685"/>
      <c r="R8" s="715"/>
      <c r="S8" s="715"/>
      <c r="T8" s="696"/>
      <c r="U8" s="706"/>
      <c r="V8" s="709"/>
    </row>
    <row r="9" spans="1:24" s="492" customFormat="1" ht="13.5">
      <c r="A9" s="505"/>
      <c r="B9" s="505"/>
      <c r="C9" s="505"/>
      <c r="D9" s="505"/>
      <c r="E9" s="505"/>
      <c r="F9" s="505"/>
      <c r="G9" s="505"/>
      <c r="H9" s="505"/>
      <c r="I9" s="505"/>
      <c r="J9" s="505"/>
      <c r="K9" s="505"/>
      <c r="L9" s="505"/>
      <c r="M9" s="534">
        <f>M11+M23+M34+M43+M47+M57+M64+M72+M83+M95</f>
        <v>591120.00000000012</v>
      </c>
      <c r="N9" s="534"/>
      <c r="O9" s="534">
        <f>O11+O23+O34+O43+O47+O57+O64+O72+O83+O95</f>
        <v>578120.00000000012</v>
      </c>
      <c r="P9" s="505"/>
      <c r="Q9" s="505"/>
      <c r="R9" s="505"/>
      <c r="S9" s="505"/>
      <c r="T9" s="505"/>
      <c r="U9" s="547"/>
      <c r="V9" s="547"/>
    </row>
    <row r="10" spans="1:24" s="493" customFormat="1" ht="16.5">
      <c r="A10" s="506"/>
      <c r="B10" s="507" t="s">
        <v>24</v>
      </c>
      <c r="C10" s="508">
        <f>C11+C23+C34+C43+C47+C57+C64+C72+C83+C95</f>
        <v>25</v>
      </c>
      <c r="D10" s="508">
        <f>D11+D23+D34+D43+D47+D57+D64+D72+D83+D95</f>
        <v>55</v>
      </c>
      <c r="E10" s="509">
        <f>(E11+E23+E34+E43+E47+E57+E64+E72+E83+E95)/10</f>
        <v>9.7643903318903309</v>
      </c>
      <c r="F10" s="510">
        <f t="shared" ref="F10:K10" si="0">F95+F23+F34+F83+F64+F11+F72+F57+F47+F43</f>
        <v>271.3</v>
      </c>
      <c r="G10" s="510">
        <f t="shared" si="0"/>
        <v>30</v>
      </c>
      <c r="H10" s="510">
        <f t="shared" si="0"/>
        <v>192</v>
      </c>
      <c r="I10" s="510">
        <f t="shared" si="0"/>
        <v>1.3</v>
      </c>
      <c r="J10" s="510">
        <f t="shared" si="0"/>
        <v>32</v>
      </c>
      <c r="K10" s="510">
        <f t="shared" si="0"/>
        <v>16</v>
      </c>
      <c r="L10" s="535">
        <f>O10/F10</f>
        <v>2130.9251750829339</v>
      </c>
      <c r="M10" s="535">
        <v>591120</v>
      </c>
      <c r="N10" s="535">
        <f>SUM(N11:N106)</f>
        <v>13000</v>
      </c>
      <c r="O10" s="535">
        <f>M10-N10</f>
        <v>578120</v>
      </c>
      <c r="P10" s="535">
        <f>P95+P23+P34+P83+P64+P11+P72+P57+P47+P43</f>
        <v>18400.315999999999</v>
      </c>
      <c r="Q10" s="535">
        <f>Q95+Q23+Q34+Q83+Q64+Q11+Q72+Q57+Q47+Q43</f>
        <v>91910.47</v>
      </c>
      <c r="R10" s="535">
        <f>R95+R23+R34+R83+R64+R11+R72+R57+R47+R43</f>
        <v>88000.47</v>
      </c>
      <c r="S10" s="535">
        <f>S95+S23+S34+S83+S64+S11+S72+S57+S47+S43</f>
        <v>3910</v>
      </c>
      <c r="T10" s="535">
        <f>T95+T23+T34+T83+T64+T11+T72+T57+T47+T43-2</f>
        <v>89699.999999999942</v>
      </c>
      <c r="U10" s="535">
        <f>U95+U23+U34+U83+U64+U11+U72+U57+U47+U43</f>
        <v>378109.21400000004</v>
      </c>
      <c r="V10" s="548"/>
      <c r="W10" s="549"/>
      <c r="X10" s="550">
        <f>O10+53000</f>
        <v>631120</v>
      </c>
    </row>
    <row r="11" spans="1:24" s="494" customFormat="1" ht="16.5">
      <c r="A11" s="511" t="s">
        <v>37</v>
      </c>
      <c r="B11" s="512" t="s">
        <v>38</v>
      </c>
      <c r="C11" s="513">
        <f>SUBTOTAL(3,C12:C22)</f>
        <v>1</v>
      </c>
      <c r="D11" s="513">
        <f>SUBTOTAL(3,D12:D22)</f>
        <v>9</v>
      </c>
      <c r="E11" s="514">
        <f>SUM(E12:E22)/11</f>
        <v>7.4545454545454541</v>
      </c>
      <c r="F11" s="515">
        <f t="shared" ref="F11:K11" si="1">SUM(F12:F22)</f>
        <v>39</v>
      </c>
      <c r="G11" s="515">
        <f t="shared" si="1"/>
        <v>0</v>
      </c>
      <c r="H11" s="515">
        <f t="shared" si="1"/>
        <v>36</v>
      </c>
      <c r="I11" s="515">
        <f t="shared" si="1"/>
        <v>0</v>
      </c>
      <c r="J11" s="515">
        <f t="shared" si="1"/>
        <v>2</v>
      </c>
      <c r="K11" s="515">
        <f t="shared" si="1"/>
        <v>1</v>
      </c>
      <c r="L11" s="536"/>
      <c r="M11" s="536">
        <f>SUM(M12:M22)</f>
        <v>83106.081828234426</v>
      </c>
      <c r="N11" s="536"/>
      <c r="O11" s="536">
        <f>SUM(O12:O22)</f>
        <v>83106.081828234426</v>
      </c>
      <c r="P11" s="536">
        <f>SUM(P12:P22)</f>
        <v>533</v>
      </c>
      <c r="Q11" s="536">
        <f>SUM(Q12:Q22)</f>
        <v>16800</v>
      </c>
      <c r="R11" s="536">
        <f>SUM(R12:R22)</f>
        <v>16800</v>
      </c>
      <c r="S11" s="536">
        <f>SUM(S12:S22)</f>
        <v>0</v>
      </c>
      <c r="T11" s="536">
        <f>SUM(T12:T22)-1</f>
        <v>14440.273326015358</v>
      </c>
      <c r="U11" s="536">
        <f>SUM(U12:U22)</f>
        <v>51331.808502219072</v>
      </c>
      <c r="V11" s="551"/>
      <c r="W11" s="549"/>
      <c r="X11" s="552">
        <f>P10+Q10+T10+53000</f>
        <v>253010.78599999993</v>
      </c>
    </row>
    <row r="12" spans="1:24" s="494" customFormat="1" ht="16.5">
      <c r="A12" s="516">
        <v>1</v>
      </c>
      <c r="B12" s="517" t="s">
        <v>39</v>
      </c>
      <c r="C12" s="518" t="s">
        <v>40</v>
      </c>
      <c r="D12" s="518"/>
      <c r="E12" s="519">
        <v>12</v>
      </c>
      <c r="F12" s="520">
        <f t="shared" ref="F12:F22" si="2">SUM(G12:K12)</f>
        <v>2</v>
      </c>
      <c r="G12" s="520"/>
      <c r="H12" s="520"/>
      <c r="I12" s="520"/>
      <c r="J12" s="520">
        <v>1</v>
      </c>
      <c r="K12" s="520">
        <v>1</v>
      </c>
      <c r="L12" s="537"/>
      <c r="M12" s="538">
        <f t="shared" ref="M12:M22" si="3">N12+O12</f>
        <v>4261.8503501658679</v>
      </c>
      <c r="N12" s="537"/>
      <c r="O12" s="538">
        <f t="shared" ref="O12:O22" si="4">F12*$L$10</f>
        <v>4261.8503501658679</v>
      </c>
      <c r="P12" s="539">
        <v>266</v>
      </c>
      <c r="Q12" s="539">
        <f t="shared" ref="Q12:Q22" si="5">R12+S12</f>
        <v>6475</v>
      </c>
      <c r="R12" s="539">
        <v>6475</v>
      </c>
      <c r="S12" s="539">
        <v>0</v>
      </c>
      <c r="T12" s="538">
        <f>'[1]PL 3B NTM'!Z65</f>
        <v>1312.8430296377601</v>
      </c>
      <c r="U12" s="553">
        <f t="shared" ref="U12:U22" si="6">O12-(P12+Q12+T12)</f>
        <v>-3791.9926794718922</v>
      </c>
      <c r="V12" s="554">
        <v>2018</v>
      </c>
      <c r="W12" s="549"/>
      <c r="X12" s="552">
        <f>X10-X11</f>
        <v>378109.21400000004</v>
      </c>
    </row>
    <row r="13" spans="1:24" s="494" customFormat="1" ht="16.5">
      <c r="A13" s="516">
        <v>2</v>
      </c>
      <c r="B13" s="517" t="s">
        <v>41</v>
      </c>
      <c r="C13" s="518"/>
      <c r="D13" s="518" t="s">
        <v>40</v>
      </c>
      <c r="E13" s="519">
        <v>11</v>
      </c>
      <c r="F13" s="520">
        <f t="shared" si="2"/>
        <v>4</v>
      </c>
      <c r="G13" s="520"/>
      <c r="H13" s="520">
        <v>4</v>
      </c>
      <c r="I13" s="520"/>
      <c r="J13" s="520"/>
      <c r="K13" s="520"/>
      <c r="L13" s="537"/>
      <c r="M13" s="538">
        <f t="shared" si="3"/>
        <v>8523.7007003317358</v>
      </c>
      <c r="N13" s="537"/>
      <c r="O13" s="538">
        <f t="shared" si="4"/>
        <v>8523.7007003317358</v>
      </c>
      <c r="P13" s="539">
        <v>267</v>
      </c>
      <c r="Q13" s="539">
        <f t="shared" si="5"/>
        <v>165</v>
      </c>
      <c r="R13" s="539">
        <v>165</v>
      </c>
      <c r="S13" s="539">
        <v>0</v>
      </c>
      <c r="T13" s="538">
        <f>'[1]PL 3B NTM'!Z66</f>
        <v>1312.8430296377601</v>
      </c>
      <c r="U13" s="553">
        <f t="shared" si="6"/>
        <v>6778.8576706939757</v>
      </c>
      <c r="V13" s="555"/>
      <c r="W13" s="549"/>
    </row>
    <row r="14" spans="1:24" s="494" customFormat="1" ht="16.5">
      <c r="A14" s="516">
        <v>3</v>
      </c>
      <c r="B14" s="517" t="s">
        <v>42</v>
      </c>
      <c r="C14" s="518"/>
      <c r="D14" s="518" t="s">
        <v>40</v>
      </c>
      <c r="E14" s="519">
        <v>6</v>
      </c>
      <c r="F14" s="520">
        <f t="shared" si="2"/>
        <v>4</v>
      </c>
      <c r="G14" s="520"/>
      <c r="H14" s="520">
        <v>4</v>
      </c>
      <c r="I14" s="520"/>
      <c r="J14" s="520"/>
      <c r="K14" s="520"/>
      <c r="L14" s="537"/>
      <c r="M14" s="538">
        <f t="shared" si="3"/>
        <v>8523.7007003317358</v>
      </c>
      <c r="N14" s="537"/>
      <c r="O14" s="538">
        <f t="shared" si="4"/>
        <v>8523.7007003317358</v>
      </c>
      <c r="P14" s="539">
        <v>0</v>
      </c>
      <c r="Q14" s="539">
        <f t="shared" si="5"/>
        <v>1157</v>
      </c>
      <c r="R14" s="539">
        <v>1157</v>
      </c>
      <c r="S14" s="539">
        <v>0</v>
      </c>
      <c r="T14" s="538">
        <f>'[1]PL 3B NTM'!Z67</f>
        <v>1312.8430296377601</v>
      </c>
      <c r="U14" s="553">
        <f t="shared" si="6"/>
        <v>6053.8576706939757</v>
      </c>
      <c r="V14" s="554"/>
      <c r="W14" s="549"/>
    </row>
    <row r="15" spans="1:24" s="494" customFormat="1" ht="16.5">
      <c r="A15" s="516">
        <v>4</v>
      </c>
      <c r="B15" s="517" t="s">
        <v>43</v>
      </c>
      <c r="C15" s="518"/>
      <c r="D15" s="518"/>
      <c r="E15" s="519">
        <v>11</v>
      </c>
      <c r="F15" s="520">
        <f t="shared" si="2"/>
        <v>1</v>
      </c>
      <c r="G15" s="520"/>
      <c r="H15" s="520"/>
      <c r="I15" s="520"/>
      <c r="J15" s="520">
        <v>1</v>
      </c>
      <c r="K15" s="520"/>
      <c r="L15" s="537"/>
      <c r="M15" s="538">
        <f t="shared" si="3"/>
        <v>2130.9251750829339</v>
      </c>
      <c r="N15" s="537"/>
      <c r="O15" s="538">
        <f t="shared" si="4"/>
        <v>2130.9251750829339</v>
      </c>
      <c r="P15" s="539">
        <v>0</v>
      </c>
      <c r="Q15" s="539">
        <f t="shared" si="5"/>
        <v>1071</v>
      </c>
      <c r="R15" s="539">
        <v>1071</v>
      </c>
      <c r="S15" s="539">
        <v>0</v>
      </c>
      <c r="T15" s="538">
        <f>'[1]PL 3B NTM'!Z68</f>
        <v>1312.8430296377601</v>
      </c>
      <c r="U15" s="553">
        <f t="shared" si="6"/>
        <v>-252.91785455482614</v>
      </c>
      <c r="V15" s="556"/>
      <c r="W15" s="549"/>
    </row>
    <row r="16" spans="1:24" s="494" customFormat="1" ht="16.5">
      <c r="A16" s="516">
        <v>5</v>
      </c>
      <c r="B16" s="517" t="s">
        <v>44</v>
      </c>
      <c r="C16" s="518"/>
      <c r="D16" s="518" t="s">
        <v>40</v>
      </c>
      <c r="E16" s="519">
        <v>6</v>
      </c>
      <c r="F16" s="520">
        <f t="shared" si="2"/>
        <v>4</v>
      </c>
      <c r="G16" s="520"/>
      <c r="H16" s="520">
        <v>4</v>
      </c>
      <c r="I16" s="520"/>
      <c r="J16" s="520"/>
      <c r="K16" s="520"/>
      <c r="L16" s="537"/>
      <c r="M16" s="538">
        <f t="shared" si="3"/>
        <v>8523.7007003317358</v>
      </c>
      <c r="N16" s="537"/>
      <c r="O16" s="538">
        <f t="shared" si="4"/>
        <v>8523.7007003317358</v>
      </c>
      <c r="P16" s="539">
        <v>0</v>
      </c>
      <c r="Q16" s="539">
        <f t="shared" si="5"/>
        <v>835</v>
      </c>
      <c r="R16" s="539">
        <v>835</v>
      </c>
      <c r="S16" s="539">
        <v>0</v>
      </c>
      <c r="T16" s="538">
        <f>'[1]PL 3B NTM'!Z69</f>
        <v>1312.8430296377601</v>
      </c>
      <c r="U16" s="553">
        <f t="shared" si="6"/>
        <v>6375.8576706939757</v>
      </c>
      <c r="V16" s="556"/>
      <c r="W16" s="549"/>
    </row>
    <row r="17" spans="1:23" s="494" customFormat="1" ht="16.5">
      <c r="A17" s="516">
        <v>6</v>
      </c>
      <c r="B17" s="517" t="s">
        <v>45</v>
      </c>
      <c r="C17" s="518"/>
      <c r="D17" s="518" t="s">
        <v>40</v>
      </c>
      <c r="E17" s="519">
        <v>7</v>
      </c>
      <c r="F17" s="520">
        <f t="shared" si="2"/>
        <v>4</v>
      </c>
      <c r="G17" s="520"/>
      <c r="H17" s="520">
        <v>4</v>
      </c>
      <c r="I17" s="520"/>
      <c r="J17" s="520"/>
      <c r="K17" s="520"/>
      <c r="L17" s="537"/>
      <c r="M17" s="538">
        <f t="shared" si="3"/>
        <v>8523.7007003317358</v>
      </c>
      <c r="N17" s="537"/>
      <c r="O17" s="538">
        <f t="shared" si="4"/>
        <v>8523.7007003317358</v>
      </c>
      <c r="P17" s="539">
        <v>0</v>
      </c>
      <c r="Q17" s="539">
        <f t="shared" si="5"/>
        <v>1199</v>
      </c>
      <c r="R17" s="539">
        <v>1199</v>
      </c>
      <c r="S17" s="539">
        <v>0</v>
      </c>
      <c r="T17" s="538">
        <f>'[1]PL 3B NTM'!Z70</f>
        <v>1312.8430296377601</v>
      </c>
      <c r="U17" s="553">
        <f t="shared" si="6"/>
        <v>6011.8576706939757</v>
      </c>
      <c r="V17" s="554"/>
      <c r="W17" s="549"/>
    </row>
    <row r="18" spans="1:23" s="494" customFormat="1" ht="16.5">
      <c r="A18" s="516">
        <v>7</v>
      </c>
      <c r="B18" s="517" t="s">
        <v>46</v>
      </c>
      <c r="C18" s="518"/>
      <c r="D18" s="518" t="s">
        <v>40</v>
      </c>
      <c r="E18" s="519">
        <v>6</v>
      </c>
      <c r="F18" s="520">
        <f t="shared" si="2"/>
        <v>4</v>
      </c>
      <c r="G18" s="520"/>
      <c r="H18" s="520">
        <v>4</v>
      </c>
      <c r="I18" s="520"/>
      <c r="J18" s="520"/>
      <c r="K18" s="520"/>
      <c r="L18" s="537"/>
      <c r="M18" s="538">
        <f t="shared" si="3"/>
        <v>8523.7007003317358</v>
      </c>
      <c r="N18" s="537"/>
      <c r="O18" s="538">
        <f t="shared" si="4"/>
        <v>8523.7007003317358</v>
      </c>
      <c r="P18" s="539">
        <v>0</v>
      </c>
      <c r="Q18" s="539">
        <f t="shared" si="5"/>
        <v>1133</v>
      </c>
      <c r="R18" s="539">
        <v>1133</v>
      </c>
      <c r="S18" s="539">
        <v>0</v>
      </c>
      <c r="T18" s="538">
        <f>'[1]PL 3B NTM'!Z71</f>
        <v>1312.8430296377601</v>
      </c>
      <c r="U18" s="553">
        <f t="shared" si="6"/>
        <v>6077.8576706939757</v>
      </c>
      <c r="V18" s="554"/>
      <c r="W18" s="549"/>
    </row>
    <row r="19" spans="1:23" s="494" customFormat="1" ht="16.5">
      <c r="A19" s="516">
        <v>8</v>
      </c>
      <c r="B19" s="517" t="s">
        <v>47</v>
      </c>
      <c r="C19" s="518"/>
      <c r="D19" s="518" t="s">
        <v>40</v>
      </c>
      <c r="E19" s="519">
        <v>5</v>
      </c>
      <c r="F19" s="520">
        <f t="shared" si="2"/>
        <v>4</v>
      </c>
      <c r="G19" s="520"/>
      <c r="H19" s="520">
        <v>4</v>
      </c>
      <c r="I19" s="520"/>
      <c r="J19" s="520"/>
      <c r="K19" s="520"/>
      <c r="L19" s="537"/>
      <c r="M19" s="538">
        <f t="shared" si="3"/>
        <v>8523.7007003317358</v>
      </c>
      <c r="N19" s="537"/>
      <c r="O19" s="538">
        <f t="shared" si="4"/>
        <v>8523.7007003317358</v>
      </c>
      <c r="P19" s="539">
        <v>0</v>
      </c>
      <c r="Q19" s="539">
        <f t="shared" si="5"/>
        <v>1193</v>
      </c>
      <c r="R19" s="539">
        <v>1193</v>
      </c>
      <c r="S19" s="539">
        <v>0</v>
      </c>
      <c r="T19" s="538">
        <f>'[1]PL 3B NTM'!Z72</f>
        <v>1312.8430296377601</v>
      </c>
      <c r="U19" s="553">
        <f t="shared" si="6"/>
        <v>6017.8576706939757</v>
      </c>
      <c r="V19" s="554"/>
      <c r="W19" s="549"/>
    </row>
    <row r="20" spans="1:23" s="494" customFormat="1" ht="16.5">
      <c r="A20" s="516">
        <v>9</v>
      </c>
      <c r="B20" s="517" t="s">
        <v>48</v>
      </c>
      <c r="C20" s="518"/>
      <c r="D20" s="518" t="s">
        <v>40</v>
      </c>
      <c r="E20" s="519">
        <v>6</v>
      </c>
      <c r="F20" s="520">
        <f t="shared" si="2"/>
        <v>4</v>
      </c>
      <c r="G20" s="520"/>
      <c r="H20" s="520">
        <v>4</v>
      </c>
      <c r="I20" s="520"/>
      <c r="J20" s="520"/>
      <c r="K20" s="520"/>
      <c r="L20" s="537"/>
      <c r="M20" s="538">
        <f t="shared" si="3"/>
        <v>8523.7007003317358</v>
      </c>
      <c r="N20" s="537"/>
      <c r="O20" s="538">
        <f t="shared" si="4"/>
        <v>8523.7007003317358</v>
      </c>
      <c r="P20" s="539">
        <v>0</v>
      </c>
      <c r="Q20" s="539">
        <f t="shared" si="5"/>
        <v>1391</v>
      </c>
      <c r="R20" s="539">
        <v>1391</v>
      </c>
      <c r="S20" s="539">
        <v>0</v>
      </c>
      <c r="T20" s="538">
        <f>'[1]PL 3B NTM'!Z73</f>
        <v>1312.8430296377601</v>
      </c>
      <c r="U20" s="553">
        <f t="shared" si="6"/>
        <v>5819.8576706939757</v>
      </c>
      <c r="V20" s="554"/>
      <c r="W20" s="549"/>
    </row>
    <row r="21" spans="1:23" s="494" customFormat="1" ht="16.5">
      <c r="A21" s="516">
        <v>10</v>
      </c>
      <c r="B21" s="517" t="s">
        <v>49</v>
      </c>
      <c r="C21" s="518"/>
      <c r="D21" s="518" t="s">
        <v>40</v>
      </c>
      <c r="E21" s="519">
        <v>6</v>
      </c>
      <c r="F21" s="520">
        <f t="shared" si="2"/>
        <v>4</v>
      </c>
      <c r="G21" s="520"/>
      <c r="H21" s="520">
        <v>4</v>
      </c>
      <c r="I21" s="520"/>
      <c r="J21" s="520"/>
      <c r="K21" s="520"/>
      <c r="L21" s="537"/>
      <c r="M21" s="538">
        <f t="shared" si="3"/>
        <v>8523.7007003317358</v>
      </c>
      <c r="N21" s="537"/>
      <c r="O21" s="538">
        <f t="shared" si="4"/>
        <v>8523.7007003317358</v>
      </c>
      <c r="P21" s="539">
        <v>0</v>
      </c>
      <c r="Q21" s="539">
        <f t="shared" si="5"/>
        <v>1042</v>
      </c>
      <c r="R21" s="539">
        <v>1042</v>
      </c>
      <c r="S21" s="539">
        <v>0</v>
      </c>
      <c r="T21" s="538">
        <f>'[1]PL 3B NTM'!Z74</f>
        <v>1312.8430296377601</v>
      </c>
      <c r="U21" s="553">
        <f t="shared" si="6"/>
        <v>6168.8576706939757</v>
      </c>
      <c r="V21" s="554"/>
      <c r="W21" s="549"/>
    </row>
    <row r="22" spans="1:23" s="494" customFormat="1" ht="16.5">
      <c r="A22" s="516">
        <v>11</v>
      </c>
      <c r="B22" s="517" t="s">
        <v>50</v>
      </c>
      <c r="C22" s="518"/>
      <c r="D22" s="518" t="s">
        <v>40</v>
      </c>
      <c r="E22" s="519">
        <v>6</v>
      </c>
      <c r="F22" s="520">
        <f t="shared" si="2"/>
        <v>4</v>
      </c>
      <c r="G22" s="520"/>
      <c r="H22" s="520">
        <v>4</v>
      </c>
      <c r="I22" s="520"/>
      <c r="J22" s="520"/>
      <c r="K22" s="520"/>
      <c r="L22" s="537"/>
      <c r="M22" s="538">
        <f t="shared" si="3"/>
        <v>8523.7007003317358</v>
      </c>
      <c r="N22" s="537"/>
      <c r="O22" s="538">
        <f t="shared" si="4"/>
        <v>8523.7007003317358</v>
      </c>
      <c r="P22" s="539">
        <v>0</v>
      </c>
      <c r="Q22" s="539">
        <f t="shared" si="5"/>
        <v>1139</v>
      </c>
      <c r="R22" s="539">
        <v>1139</v>
      </c>
      <c r="S22" s="539">
        <v>0</v>
      </c>
      <c r="T22" s="538">
        <f>'[1]PL 3B NTM'!Z75</f>
        <v>1312.8430296377601</v>
      </c>
      <c r="U22" s="553">
        <f t="shared" si="6"/>
        <v>6071.8576706939757</v>
      </c>
      <c r="V22" s="554"/>
      <c r="W22" s="549"/>
    </row>
    <row r="23" spans="1:23" s="494" customFormat="1" ht="16.5">
      <c r="A23" s="511" t="s">
        <v>51</v>
      </c>
      <c r="B23" s="512" t="s">
        <v>52</v>
      </c>
      <c r="C23" s="513">
        <f>SUBTOTAL(3,C24:C33)</f>
        <v>4</v>
      </c>
      <c r="D23" s="513">
        <f>SUBTOTAL(3,D24:D33)</f>
        <v>4</v>
      </c>
      <c r="E23" s="514">
        <f>SUM(E24:E33)/10</f>
        <v>12.4</v>
      </c>
      <c r="F23" s="515">
        <f t="shared" ref="F23:K23" si="7">SUM(F24:F33)</f>
        <v>23</v>
      </c>
      <c r="G23" s="515">
        <f t="shared" si="7"/>
        <v>0</v>
      </c>
      <c r="H23" s="515">
        <f t="shared" si="7"/>
        <v>16</v>
      </c>
      <c r="I23" s="515">
        <f t="shared" si="7"/>
        <v>0</v>
      </c>
      <c r="J23" s="515">
        <f t="shared" si="7"/>
        <v>6</v>
      </c>
      <c r="K23" s="515">
        <f t="shared" si="7"/>
        <v>1</v>
      </c>
      <c r="L23" s="536"/>
      <c r="M23" s="536">
        <f>SUM(M24:M33)+N23</f>
        <v>60011.279026907483</v>
      </c>
      <c r="N23" s="536">
        <v>10000</v>
      </c>
      <c r="O23" s="536">
        <f>SUM(O24:O33)</f>
        <v>49011.279026907483</v>
      </c>
      <c r="P23" s="536">
        <f>SUM(P24:P33)</f>
        <v>1270</v>
      </c>
      <c r="Q23" s="536">
        <f>SUM(Q24:Q33)</f>
        <v>8566</v>
      </c>
      <c r="R23" s="536">
        <f>SUM(R24:R33)</f>
        <v>8000</v>
      </c>
      <c r="S23" s="536">
        <f>SUM(S24:S33)</f>
        <v>566</v>
      </c>
      <c r="T23" s="536">
        <f>SUM(T24:T33)-1</f>
        <v>7219.63666300768</v>
      </c>
      <c r="U23" s="536">
        <f>SUM(U24:U33)</f>
        <v>31954.642363899799</v>
      </c>
      <c r="V23" s="557"/>
      <c r="W23" s="549"/>
    </row>
    <row r="24" spans="1:23" s="495" customFormat="1" ht="16.5">
      <c r="A24" s="521">
        <v>1</v>
      </c>
      <c r="B24" s="522" t="s">
        <v>53</v>
      </c>
      <c r="C24" s="523" t="s">
        <v>40</v>
      </c>
      <c r="D24" s="523"/>
      <c r="E24" s="524">
        <v>19</v>
      </c>
      <c r="F24" s="525">
        <f t="shared" ref="F24:F33" si="8">SUM(G24:K24)</f>
        <v>1</v>
      </c>
      <c r="G24" s="525"/>
      <c r="H24" s="525"/>
      <c r="I24" s="525"/>
      <c r="J24" s="525">
        <v>1</v>
      </c>
      <c r="K24" s="525"/>
      <c r="L24" s="540"/>
      <c r="M24" s="541">
        <f t="shared" ref="M24:M33" si="9">N24+O24</f>
        <v>2130.9251750829339</v>
      </c>
      <c r="N24" s="540"/>
      <c r="O24" s="541">
        <f t="shared" ref="O24:O33" si="10">F24*$L$10</f>
        <v>2130.9251750829339</v>
      </c>
      <c r="P24" s="542">
        <v>0</v>
      </c>
      <c r="Q24" s="542">
        <f t="shared" ref="Q24:Q33" si="11">R24+S24</f>
        <v>728</v>
      </c>
      <c r="R24" s="542">
        <v>728</v>
      </c>
      <c r="S24" s="542">
        <v>0</v>
      </c>
      <c r="T24" s="541">
        <f>'[1]PL 3B NTM'!Z25</f>
        <v>328.21075740944002</v>
      </c>
      <c r="U24" s="558">
        <f t="shared" ref="U24:U33" si="12">O24-(P24+Q24+T24)</f>
        <v>1074.7144176734939</v>
      </c>
      <c r="V24" s="559">
        <v>2012</v>
      </c>
      <c r="W24" s="560"/>
    </row>
    <row r="25" spans="1:23" s="495" customFormat="1" ht="16.5">
      <c r="A25" s="521">
        <v>2</v>
      </c>
      <c r="B25" s="522" t="s">
        <v>54</v>
      </c>
      <c r="C25" s="523" t="s">
        <v>40</v>
      </c>
      <c r="D25" s="523"/>
      <c r="E25" s="524">
        <v>19</v>
      </c>
      <c r="F25" s="525">
        <f t="shared" si="8"/>
        <v>1</v>
      </c>
      <c r="G25" s="525"/>
      <c r="H25" s="525"/>
      <c r="I25" s="525"/>
      <c r="J25" s="525">
        <v>1</v>
      </c>
      <c r="K25" s="525"/>
      <c r="L25" s="540"/>
      <c r="M25" s="541">
        <f t="shared" si="9"/>
        <v>3130.9251750829339</v>
      </c>
      <c r="N25" s="540">
        <v>1000</v>
      </c>
      <c r="O25" s="541">
        <f t="shared" si="10"/>
        <v>2130.9251750829339</v>
      </c>
      <c r="P25" s="542">
        <v>966</v>
      </c>
      <c r="Q25" s="542">
        <f t="shared" si="11"/>
        <v>913</v>
      </c>
      <c r="R25" s="542">
        <v>913</v>
      </c>
      <c r="S25" s="542">
        <v>0</v>
      </c>
      <c r="T25" s="541">
        <f>'[1]PL 3B NTM'!Z26</f>
        <v>328.21075740944002</v>
      </c>
      <c r="U25" s="558">
        <f t="shared" si="12"/>
        <v>-76.285582326505846</v>
      </c>
      <c r="V25" s="559">
        <v>2014</v>
      </c>
      <c r="W25" s="560"/>
    </row>
    <row r="26" spans="1:23" s="495" customFormat="1" ht="16.5">
      <c r="A26" s="521">
        <v>3</v>
      </c>
      <c r="B26" s="522" t="s">
        <v>55</v>
      </c>
      <c r="C26" s="523" t="s">
        <v>40</v>
      </c>
      <c r="D26" s="523"/>
      <c r="E26" s="524">
        <v>19</v>
      </c>
      <c r="F26" s="525">
        <f t="shared" si="8"/>
        <v>1</v>
      </c>
      <c r="G26" s="525"/>
      <c r="H26" s="525"/>
      <c r="I26" s="525"/>
      <c r="J26" s="525">
        <v>1</v>
      </c>
      <c r="K26" s="525"/>
      <c r="L26" s="540"/>
      <c r="M26" s="541">
        <f t="shared" si="9"/>
        <v>2130.9251750829339</v>
      </c>
      <c r="N26" s="540"/>
      <c r="O26" s="541">
        <f t="shared" si="10"/>
        <v>2130.9251750829339</v>
      </c>
      <c r="P26" s="542">
        <v>304</v>
      </c>
      <c r="Q26" s="542">
        <f t="shared" si="11"/>
        <v>1575</v>
      </c>
      <c r="R26" s="542">
        <v>1575</v>
      </c>
      <c r="S26" s="542">
        <v>0</v>
      </c>
      <c r="T26" s="541">
        <f>'[1]PL 3B NTM'!Z27</f>
        <v>328.21075740944002</v>
      </c>
      <c r="U26" s="558">
        <f t="shared" si="12"/>
        <v>-76.285582326505846</v>
      </c>
      <c r="V26" s="559">
        <v>2015</v>
      </c>
      <c r="W26" s="560"/>
    </row>
    <row r="27" spans="1:23" s="495" customFormat="1" ht="16.5">
      <c r="A27" s="521">
        <v>4</v>
      </c>
      <c r="B27" s="522" t="s">
        <v>56</v>
      </c>
      <c r="C27" s="523"/>
      <c r="D27" s="523" t="s">
        <v>40</v>
      </c>
      <c r="E27" s="526">
        <v>9</v>
      </c>
      <c r="F27" s="525">
        <f t="shared" si="8"/>
        <v>4</v>
      </c>
      <c r="G27" s="525"/>
      <c r="H27" s="525">
        <v>4</v>
      </c>
      <c r="I27" s="525"/>
      <c r="J27" s="525"/>
      <c r="K27" s="525"/>
      <c r="L27" s="540"/>
      <c r="M27" s="541">
        <f t="shared" si="9"/>
        <v>8523.7007003317358</v>
      </c>
      <c r="N27" s="540"/>
      <c r="O27" s="541">
        <f t="shared" si="10"/>
        <v>8523.7007003317358</v>
      </c>
      <c r="P27" s="542">
        <v>0</v>
      </c>
      <c r="Q27" s="542">
        <f t="shared" si="11"/>
        <v>300</v>
      </c>
      <c r="R27" s="542">
        <v>300</v>
      </c>
      <c r="S27" s="542">
        <v>0</v>
      </c>
      <c r="T27" s="541">
        <f>'[1]PL 3B NTM'!Z28</f>
        <v>1312.8430296377601</v>
      </c>
      <c r="U27" s="558">
        <f t="shared" si="12"/>
        <v>6910.8576706939757</v>
      </c>
      <c r="V27" s="559"/>
      <c r="W27" s="560"/>
    </row>
    <row r="28" spans="1:23" s="495" customFormat="1" ht="16.5">
      <c r="A28" s="521">
        <v>5</v>
      </c>
      <c r="B28" s="522" t="s">
        <v>57</v>
      </c>
      <c r="C28" s="523"/>
      <c r="D28" s="523"/>
      <c r="E28" s="526">
        <v>9</v>
      </c>
      <c r="F28" s="525">
        <f t="shared" si="8"/>
        <v>1</v>
      </c>
      <c r="G28" s="525"/>
      <c r="H28" s="525"/>
      <c r="I28" s="525"/>
      <c r="J28" s="525">
        <v>1</v>
      </c>
      <c r="K28" s="525"/>
      <c r="L28" s="540"/>
      <c r="M28" s="541">
        <f t="shared" si="9"/>
        <v>2130.9251750829339</v>
      </c>
      <c r="N28" s="540"/>
      <c r="O28" s="541">
        <f t="shared" si="10"/>
        <v>2130.9251750829339</v>
      </c>
      <c r="P28" s="542">
        <v>0</v>
      </c>
      <c r="Q28" s="542">
        <f t="shared" si="11"/>
        <v>661</v>
      </c>
      <c r="R28" s="542">
        <v>661</v>
      </c>
      <c r="S28" s="542">
        <v>0</v>
      </c>
      <c r="T28" s="541">
        <f>'[1]PL 3B NTM'!Z29</f>
        <v>328.21075740944002</v>
      </c>
      <c r="U28" s="558">
        <f t="shared" si="12"/>
        <v>1141.7144176734939</v>
      </c>
      <c r="V28" s="559"/>
      <c r="W28" s="560"/>
    </row>
    <row r="29" spans="1:23" s="495" customFormat="1" ht="16.5">
      <c r="A29" s="521">
        <v>6</v>
      </c>
      <c r="B29" s="522" t="s">
        <v>58</v>
      </c>
      <c r="C29" s="523"/>
      <c r="D29" s="523" t="s">
        <v>40</v>
      </c>
      <c r="E29" s="526">
        <v>8</v>
      </c>
      <c r="F29" s="525">
        <f t="shared" si="8"/>
        <v>4</v>
      </c>
      <c r="G29" s="525"/>
      <c r="H29" s="525">
        <v>4</v>
      </c>
      <c r="I29" s="525"/>
      <c r="J29" s="525"/>
      <c r="K29" s="525"/>
      <c r="L29" s="540"/>
      <c r="M29" s="541">
        <f t="shared" si="9"/>
        <v>8523.7007003317358</v>
      </c>
      <c r="N29" s="540"/>
      <c r="O29" s="541">
        <f t="shared" si="10"/>
        <v>8523.7007003317358</v>
      </c>
      <c r="P29" s="542">
        <v>0</v>
      </c>
      <c r="Q29" s="542">
        <f t="shared" si="11"/>
        <v>300</v>
      </c>
      <c r="R29" s="542">
        <v>300</v>
      </c>
      <c r="S29" s="542">
        <v>0</v>
      </c>
      <c r="T29" s="541">
        <f>'[1]PL 3B NTM'!Z30</f>
        <v>1312.8430296377601</v>
      </c>
      <c r="U29" s="558">
        <f t="shared" si="12"/>
        <v>6910.8576706939757</v>
      </c>
      <c r="V29" s="559"/>
      <c r="W29" s="560"/>
    </row>
    <row r="30" spans="1:23" s="495" customFormat="1" ht="16.5">
      <c r="A30" s="521">
        <v>7</v>
      </c>
      <c r="B30" s="522" t="s">
        <v>59</v>
      </c>
      <c r="C30" s="523"/>
      <c r="D30" s="523"/>
      <c r="E30" s="526">
        <v>13</v>
      </c>
      <c r="F30" s="525">
        <f t="shared" si="8"/>
        <v>1</v>
      </c>
      <c r="G30" s="525"/>
      <c r="H30" s="525"/>
      <c r="I30" s="525"/>
      <c r="J30" s="525">
        <v>1</v>
      </c>
      <c r="K30" s="525"/>
      <c r="L30" s="540"/>
      <c r="M30" s="541">
        <f t="shared" si="9"/>
        <v>2130.9251750829339</v>
      </c>
      <c r="N30" s="540"/>
      <c r="O30" s="541">
        <f t="shared" si="10"/>
        <v>2130.9251750829339</v>
      </c>
      <c r="P30" s="542">
        <v>0</v>
      </c>
      <c r="Q30" s="542">
        <f t="shared" si="11"/>
        <v>0</v>
      </c>
      <c r="R30" s="542"/>
      <c r="S30" s="542">
        <v>0</v>
      </c>
      <c r="T30" s="541">
        <f>'[1]PL 3B NTM'!Z31</f>
        <v>328.21075740944002</v>
      </c>
      <c r="U30" s="558">
        <f t="shared" si="12"/>
        <v>1802.7144176734939</v>
      </c>
      <c r="V30" s="559"/>
      <c r="W30" s="560"/>
    </row>
    <row r="31" spans="1:23" s="495" customFormat="1" ht="16.5">
      <c r="A31" s="521">
        <v>8</v>
      </c>
      <c r="B31" s="522" t="s">
        <v>60</v>
      </c>
      <c r="C31" s="523"/>
      <c r="D31" s="523" t="s">
        <v>40</v>
      </c>
      <c r="E31" s="526">
        <v>8</v>
      </c>
      <c r="F31" s="525">
        <f t="shared" si="8"/>
        <v>4</v>
      </c>
      <c r="G31" s="525"/>
      <c r="H31" s="525">
        <v>4</v>
      </c>
      <c r="I31" s="525"/>
      <c r="J31" s="525"/>
      <c r="K31" s="525"/>
      <c r="L31" s="540"/>
      <c r="M31" s="541">
        <f t="shared" si="9"/>
        <v>8523.7007003317358</v>
      </c>
      <c r="N31" s="540"/>
      <c r="O31" s="541">
        <f t="shared" si="10"/>
        <v>8523.7007003317358</v>
      </c>
      <c r="P31" s="542">
        <v>0</v>
      </c>
      <c r="Q31" s="542">
        <f t="shared" si="11"/>
        <v>50</v>
      </c>
      <c r="R31" s="542">
        <v>50</v>
      </c>
      <c r="S31" s="542">
        <v>0</v>
      </c>
      <c r="T31" s="541">
        <f>'[1]PL 3B NTM'!Z32</f>
        <v>1312.8430296377601</v>
      </c>
      <c r="U31" s="558">
        <f t="shared" si="12"/>
        <v>7160.8576706939757</v>
      </c>
      <c r="V31" s="559"/>
      <c r="W31" s="560"/>
    </row>
    <row r="32" spans="1:23" s="495" customFormat="1" ht="16.5">
      <c r="A32" s="521">
        <v>9</v>
      </c>
      <c r="B32" s="522" t="s">
        <v>61</v>
      </c>
      <c r="C32" s="523" t="s">
        <v>40</v>
      </c>
      <c r="D32" s="523"/>
      <c r="E32" s="526">
        <v>13</v>
      </c>
      <c r="F32" s="525">
        <f t="shared" si="8"/>
        <v>2</v>
      </c>
      <c r="G32" s="525"/>
      <c r="H32" s="525"/>
      <c r="I32" s="525"/>
      <c r="J32" s="525">
        <v>1</v>
      </c>
      <c r="K32" s="525">
        <v>1</v>
      </c>
      <c r="L32" s="540"/>
      <c r="M32" s="541">
        <f t="shared" si="9"/>
        <v>4261.8503501658679</v>
      </c>
      <c r="N32" s="540"/>
      <c r="O32" s="541">
        <f t="shared" si="10"/>
        <v>4261.8503501658679</v>
      </c>
      <c r="P32" s="542">
        <v>0</v>
      </c>
      <c r="Q32" s="542">
        <f t="shared" si="11"/>
        <v>3168</v>
      </c>
      <c r="R32" s="542">
        <v>2602</v>
      </c>
      <c r="S32" s="542">
        <v>566</v>
      </c>
      <c r="T32" s="541">
        <f>'[1]PL 3B NTM'!Z33</f>
        <v>328.21075740944002</v>
      </c>
      <c r="U32" s="558">
        <f t="shared" si="12"/>
        <v>765.6395927564281</v>
      </c>
      <c r="V32" s="559">
        <v>2017</v>
      </c>
      <c r="W32" s="560"/>
    </row>
    <row r="33" spans="1:23" s="495" customFormat="1" ht="16.5">
      <c r="A33" s="521">
        <v>10</v>
      </c>
      <c r="B33" s="527" t="s">
        <v>42</v>
      </c>
      <c r="C33" s="528"/>
      <c r="D33" s="528" t="s">
        <v>40</v>
      </c>
      <c r="E33" s="526">
        <v>7</v>
      </c>
      <c r="F33" s="525">
        <f t="shared" si="8"/>
        <v>4</v>
      </c>
      <c r="G33" s="525"/>
      <c r="H33" s="525">
        <v>4</v>
      </c>
      <c r="I33" s="525"/>
      <c r="J33" s="525"/>
      <c r="K33" s="525"/>
      <c r="L33" s="540"/>
      <c r="M33" s="541">
        <f t="shared" si="9"/>
        <v>8523.7007003317358</v>
      </c>
      <c r="N33" s="540"/>
      <c r="O33" s="541">
        <f t="shared" si="10"/>
        <v>8523.7007003317358</v>
      </c>
      <c r="P33" s="542">
        <v>0</v>
      </c>
      <c r="Q33" s="542">
        <f t="shared" si="11"/>
        <v>871</v>
      </c>
      <c r="R33" s="542">
        <v>871</v>
      </c>
      <c r="S33" s="542">
        <v>0</v>
      </c>
      <c r="T33" s="541">
        <f>'[1]PL 3B NTM'!Z34</f>
        <v>1312.8430296377601</v>
      </c>
      <c r="U33" s="558">
        <f t="shared" si="12"/>
        <v>6339.8576706939757</v>
      </c>
      <c r="V33" s="559"/>
      <c r="W33" s="560"/>
    </row>
    <row r="34" spans="1:23" s="494" customFormat="1" ht="16.5">
      <c r="A34" s="511" t="s">
        <v>62</v>
      </c>
      <c r="B34" s="512" t="s">
        <v>63</v>
      </c>
      <c r="C34" s="513">
        <f>SUBTOTAL(3,C35:C42)</f>
        <v>4</v>
      </c>
      <c r="D34" s="513">
        <f>SUBTOTAL(3,D35:D42)</f>
        <v>4</v>
      </c>
      <c r="E34" s="514">
        <f>SUM(E35:E42)/8</f>
        <v>11.625</v>
      </c>
      <c r="F34" s="515">
        <f t="shared" ref="F34:K34" si="13">SUM(F35:F42)</f>
        <v>22</v>
      </c>
      <c r="G34" s="515">
        <f t="shared" si="13"/>
        <v>0</v>
      </c>
      <c r="H34" s="515">
        <f t="shared" si="13"/>
        <v>16</v>
      </c>
      <c r="I34" s="515">
        <f t="shared" si="13"/>
        <v>0</v>
      </c>
      <c r="J34" s="515">
        <f t="shared" si="13"/>
        <v>4</v>
      </c>
      <c r="K34" s="515">
        <f t="shared" si="13"/>
        <v>2</v>
      </c>
      <c r="L34" s="536"/>
      <c r="M34" s="536">
        <f>SUM(M35:M42)</f>
        <v>47880.353851824548</v>
      </c>
      <c r="N34" s="536"/>
      <c r="O34" s="536">
        <f>SUM(O35:O42)</f>
        <v>46880.353851824548</v>
      </c>
      <c r="P34" s="536">
        <f>SUM(P35:P42)</f>
        <v>1683</v>
      </c>
      <c r="Q34" s="536">
        <f>SUM(Q35:Q42)</f>
        <v>4600</v>
      </c>
      <c r="R34" s="536">
        <f>SUM(R35:R42)</f>
        <v>4600</v>
      </c>
      <c r="S34" s="536">
        <f>SUM(S35:S42)</f>
        <v>0</v>
      </c>
      <c r="T34" s="536">
        <f>SUM(T35:T42)+1</f>
        <v>6565.2151481888004</v>
      </c>
      <c r="U34" s="536">
        <f>SUM(U35:U42)</f>
        <v>34033.138703635748</v>
      </c>
      <c r="V34" s="557"/>
      <c r="W34" s="549"/>
    </row>
    <row r="35" spans="1:23" s="495" customFormat="1" ht="16.5">
      <c r="A35" s="521">
        <v>1</v>
      </c>
      <c r="B35" s="522" t="s">
        <v>64</v>
      </c>
      <c r="C35" s="523" t="s">
        <v>40</v>
      </c>
      <c r="D35" s="523"/>
      <c r="E35" s="526">
        <v>19</v>
      </c>
      <c r="F35" s="525">
        <f t="shared" ref="F35:F42" si="14">SUM(G35:K35)</f>
        <v>1</v>
      </c>
      <c r="G35" s="525"/>
      <c r="H35" s="525"/>
      <c r="I35" s="525"/>
      <c r="J35" s="525">
        <v>1</v>
      </c>
      <c r="K35" s="525"/>
      <c r="L35" s="540"/>
      <c r="M35" s="541">
        <f t="shared" ref="M35:M42" si="15">N35+O35</f>
        <v>3130.9251750829339</v>
      </c>
      <c r="N35" s="540">
        <v>1000</v>
      </c>
      <c r="O35" s="541">
        <f t="shared" ref="O35:O42" si="16">F35*$L$10</f>
        <v>2130.9251750829339</v>
      </c>
      <c r="P35" s="542">
        <v>263</v>
      </c>
      <c r="Q35" s="542">
        <f t="shared" ref="Q35:Q42" si="17">R35+S35</f>
        <v>0</v>
      </c>
      <c r="R35" s="542"/>
      <c r="S35" s="542">
        <v>0</v>
      </c>
      <c r="T35" s="541">
        <f>'[1]PL 3B NTM'!Z36</f>
        <v>328.21075740944002</v>
      </c>
      <c r="U35" s="558">
        <f t="shared" ref="U35:U42" si="18">O35-(P35+Q35+T35)</f>
        <v>1539.7144176734939</v>
      </c>
      <c r="V35" s="559">
        <v>2015</v>
      </c>
      <c r="W35" s="560"/>
    </row>
    <row r="36" spans="1:23" s="495" customFormat="1" ht="16.5">
      <c r="A36" s="521">
        <v>2</v>
      </c>
      <c r="B36" s="522" t="s">
        <v>65</v>
      </c>
      <c r="C36" s="523" t="s">
        <v>40</v>
      </c>
      <c r="D36" s="523"/>
      <c r="E36" s="526">
        <v>13</v>
      </c>
      <c r="F36" s="525">
        <f t="shared" si="14"/>
        <v>2</v>
      </c>
      <c r="G36" s="525"/>
      <c r="H36" s="525"/>
      <c r="I36" s="525"/>
      <c r="J36" s="525">
        <v>1</v>
      </c>
      <c r="K36" s="525">
        <v>1</v>
      </c>
      <c r="L36" s="540"/>
      <c r="M36" s="541">
        <f t="shared" si="15"/>
        <v>4261.8503501658679</v>
      </c>
      <c r="N36" s="540"/>
      <c r="O36" s="541">
        <f t="shared" si="16"/>
        <v>4261.8503501658679</v>
      </c>
      <c r="P36" s="542">
        <v>70</v>
      </c>
      <c r="Q36" s="542">
        <f t="shared" si="17"/>
        <v>1761</v>
      </c>
      <c r="R36" s="542">
        <v>1761</v>
      </c>
      <c r="S36" s="542">
        <v>0</v>
      </c>
      <c r="T36" s="541">
        <f>'[1]PL 3B NTM'!Z37</f>
        <v>328.21075740944002</v>
      </c>
      <c r="U36" s="558">
        <f t="shared" si="18"/>
        <v>2102.6395927564281</v>
      </c>
      <c r="V36" s="559">
        <v>2018</v>
      </c>
      <c r="W36" s="560"/>
    </row>
    <row r="37" spans="1:23" s="495" customFormat="1" ht="16.5">
      <c r="A37" s="521">
        <v>3</v>
      </c>
      <c r="B37" s="522" t="s">
        <v>66</v>
      </c>
      <c r="C37" s="523"/>
      <c r="D37" s="523" t="s">
        <v>40</v>
      </c>
      <c r="E37" s="526">
        <v>8</v>
      </c>
      <c r="F37" s="525">
        <f t="shared" si="14"/>
        <v>4</v>
      </c>
      <c r="G37" s="525"/>
      <c r="H37" s="525">
        <v>4</v>
      </c>
      <c r="I37" s="525"/>
      <c r="J37" s="525"/>
      <c r="K37" s="525"/>
      <c r="L37" s="540"/>
      <c r="M37" s="541">
        <f t="shared" si="15"/>
        <v>8523.7007003317358</v>
      </c>
      <c r="N37" s="540"/>
      <c r="O37" s="541">
        <f t="shared" si="16"/>
        <v>8523.7007003317358</v>
      </c>
      <c r="P37" s="542">
        <v>270</v>
      </c>
      <c r="Q37" s="542">
        <f t="shared" si="17"/>
        <v>313</v>
      </c>
      <c r="R37" s="542">
        <v>313</v>
      </c>
      <c r="S37" s="542">
        <v>0</v>
      </c>
      <c r="T37" s="541">
        <f>'[1]PL 3B NTM'!Z38</f>
        <v>1312.8430296377601</v>
      </c>
      <c r="U37" s="558">
        <f t="shared" si="18"/>
        <v>6627.8576706939757</v>
      </c>
      <c r="V37" s="559"/>
      <c r="W37" s="560"/>
    </row>
    <row r="38" spans="1:23" s="495" customFormat="1" ht="16.5">
      <c r="A38" s="521">
        <v>4</v>
      </c>
      <c r="B38" s="522" t="s">
        <v>67</v>
      </c>
      <c r="C38" s="523"/>
      <c r="D38" s="523" t="s">
        <v>40</v>
      </c>
      <c r="E38" s="526">
        <v>8</v>
      </c>
      <c r="F38" s="525">
        <f t="shared" si="14"/>
        <v>4</v>
      </c>
      <c r="G38" s="525"/>
      <c r="H38" s="525">
        <v>4</v>
      </c>
      <c r="I38" s="525"/>
      <c r="J38" s="525"/>
      <c r="K38" s="525"/>
      <c r="L38" s="540"/>
      <c r="M38" s="541">
        <f t="shared" si="15"/>
        <v>8523.7007003317358</v>
      </c>
      <c r="N38" s="540"/>
      <c r="O38" s="541">
        <f t="shared" si="16"/>
        <v>8523.7007003317358</v>
      </c>
      <c r="P38" s="542">
        <v>270</v>
      </c>
      <c r="Q38" s="542">
        <f t="shared" si="17"/>
        <v>387</v>
      </c>
      <c r="R38" s="542">
        <v>387</v>
      </c>
      <c r="S38" s="542">
        <v>0</v>
      </c>
      <c r="T38" s="541">
        <f>'[1]PL 3B NTM'!Z39</f>
        <v>1312.8430296377601</v>
      </c>
      <c r="U38" s="558">
        <f t="shared" si="18"/>
        <v>6553.8576706939757</v>
      </c>
      <c r="V38" s="559"/>
      <c r="W38" s="560"/>
    </row>
    <row r="39" spans="1:23" s="495" customFormat="1" ht="16.5">
      <c r="A39" s="521">
        <v>5</v>
      </c>
      <c r="B39" s="522" t="s">
        <v>68</v>
      </c>
      <c r="C39" s="523" t="s">
        <v>40</v>
      </c>
      <c r="D39" s="523" t="s">
        <v>40</v>
      </c>
      <c r="E39" s="526">
        <v>9</v>
      </c>
      <c r="F39" s="525">
        <f t="shared" si="14"/>
        <v>5</v>
      </c>
      <c r="G39" s="525"/>
      <c r="H39" s="525">
        <v>4</v>
      </c>
      <c r="I39" s="525"/>
      <c r="J39" s="525"/>
      <c r="K39" s="525">
        <v>1</v>
      </c>
      <c r="L39" s="540"/>
      <c r="M39" s="541">
        <f t="shared" si="15"/>
        <v>10654.625875414669</v>
      </c>
      <c r="N39" s="540"/>
      <c r="O39" s="541">
        <f t="shared" si="16"/>
        <v>10654.625875414669</v>
      </c>
      <c r="P39" s="542">
        <v>270</v>
      </c>
      <c r="Q39" s="542">
        <f t="shared" si="17"/>
        <v>1145</v>
      </c>
      <c r="R39" s="542">
        <v>1145</v>
      </c>
      <c r="S39" s="542">
        <v>0</v>
      </c>
      <c r="T39" s="541">
        <f>'[1]PL 3B NTM'!Z40</f>
        <v>1312.8430296377601</v>
      </c>
      <c r="U39" s="558">
        <f t="shared" si="18"/>
        <v>7926.7828457769092</v>
      </c>
      <c r="V39" s="559">
        <v>2020</v>
      </c>
      <c r="W39" s="560"/>
    </row>
    <row r="40" spans="1:23" s="495" customFormat="1" ht="16.5">
      <c r="A40" s="521">
        <v>6</v>
      </c>
      <c r="B40" s="522" t="s">
        <v>69</v>
      </c>
      <c r="C40" s="523"/>
      <c r="D40" s="523"/>
      <c r="E40" s="526">
        <v>9</v>
      </c>
      <c r="F40" s="525">
        <f t="shared" si="14"/>
        <v>1</v>
      </c>
      <c r="G40" s="525"/>
      <c r="H40" s="525"/>
      <c r="I40" s="525"/>
      <c r="J40" s="525">
        <v>1</v>
      </c>
      <c r="K40" s="525"/>
      <c r="L40" s="540"/>
      <c r="M40" s="541">
        <f t="shared" si="15"/>
        <v>2130.9251750829339</v>
      </c>
      <c r="N40" s="540"/>
      <c r="O40" s="541">
        <f t="shared" si="16"/>
        <v>2130.9251750829339</v>
      </c>
      <c r="P40" s="542">
        <v>270</v>
      </c>
      <c r="Q40" s="542">
        <f t="shared" si="17"/>
        <v>440</v>
      </c>
      <c r="R40" s="542">
        <v>440</v>
      </c>
      <c r="S40" s="542">
        <v>0</v>
      </c>
      <c r="T40" s="541">
        <f>'[1]PL 3B NTM'!Z41</f>
        <v>328.21075740944002</v>
      </c>
      <c r="U40" s="558">
        <f t="shared" si="18"/>
        <v>1092.7144176734939</v>
      </c>
      <c r="V40" s="559"/>
      <c r="W40" s="560"/>
    </row>
    <row r="41" spans="1:23" s="495" customFormat="1" ht="16.5">
      <c r="A41" s="521">
        <v>7</v>
      </c>
      <c r="B41" s="522" t="s">
        <v>70</v>
      </c>
      <c r="C41" s="523" t="s">
        <v>40</v>
      </c>
      <c r="D41" s="523"/>
      <c r="E41" s="526">
        <v>19</v>
      </c>
      <c r="F41" s="525">
        <f t="shared" si="14"/>
        <v>1</v>
      </c>
      <c r="G41" s="525"/>
      <c r="H41" s="525"/>
      <c r="I41" s="525"/>
      <c r="J41" s="525">
        <v>1</v>
      </c>
      <c r="K41" s="525"/>
      <c r="L41" s="540"/>
      <c r="M41" s="541">
        <f t="shared" si="15"/>
        <v>2130.9251750829339</v>
      </c>
      <c r="N41" s="540"/>
      <c r="O41" s="541">
        <f t="shared" si="16"/>
        <v>2130.9251750829339</v>
      </c>
      <c r="P41" s="542">
        <v>0</v>
      </c>
      <c r="Q41" s="542">
        <f t="shared" si="17"/>
        <v>0</v>
      </c>
      <c r="R41" s="542"/>
      <c r="S41" s="542">
        <v>0</v>
      </c>
      <c r="T41" s="541">
        <f>'[1]PL 3B NTM'!Z42</f>
        <v>328.21075740944002</v>
      </c>
      <c r="U41" s="558">
        <f t="shared" si="18"/>
        <v>1802.7144176734939</v>
      </c>
      <c r="V41" s="559">
        <v>2015</v>
      </c>
      <c r="W41" s="560"/>
    </row>
    <row r="42" spans="1:23" s="495" customFormat="1" ht="16.5">
      <c r="A42" s="521">
        <v>8</v>
      </c>
      <c r="B42" s="522" t="s">
        <v>71</v>
      </c>
      <c r="C42" s="523"/>
      <c r="D42" s="523" t="s">
        <v>40</v>
      </c>
      <c r="E42" s="526">
        <v>8</v>
      </c>
      <c r="F42" s="525">
        <f t="shared" si="14"/>
        <v>4</v>
      </c>
      <c r="G42" s="525"/>
      <c r="H42" s="525">
        <v>4</v>
      </c>
      <c r="I42" s="525"/>
      <c r="J42" s="525"/>
      <c r="K42" s="525"/>
      <c r="L42" s="540"/>
      <c r="M42" s="541">
        <f t="shared" si="15"/>
        <v>8523.7007003317358</v>
      </c>
      <c r="N42" s="540"/>
      <c r="O42" s="541">
        <f t="shared" si="16"/>
        <v>8523.7007003317358</v>
      </c>
      <c r="P42" s="542">
        <v>270</v>
      </c>
      <c r="Q42" s="542">
        <f t="shared" si="17"/>
        <v>554</v>
      </c>
      <c r="R42" s="542">
        <v>554</v>
      </c>
      <c r="S42" s="542">
        <v>0</v>
      </c>
      <c r="T42" s="541">
        <f>'[1]PL 3B NTM'!Z43</f>
        <v>1312.8430296377601</v>
      </c>
      <c r="U42" s="558">
        <f t="shared" si="18"/>
        <v>6386.8576706939757</v>
      </c>
      <c r="V42" s="559"/>
      <c r="W42" s="560"/>
    </row>
    <row r="43" spans="1:23" s="494" customFormat="1" ht="16.5">
      <c r="A43" s="511" t="s">
        <v>72</v>
      </c>
      <c r="B43" s="512" t="s">
        <v>73</v>
      </c>
      <c r="C43" s="513">
        <f>SUBTOTAL(3,C44:C46)</f>
        <v>0</v>
      </c>
      <c r="D43" s="513">
        <f>SUBTOTAL(3,D44:D46)</f>
        <v>3</v>
      </c>
      <c r="E43" s="514">
        <f>SUM(E44:E46)/3</f>
        <v>3</v>
      </c>
      <c r="F43" s="515">
        <f t="shared" ref="F43:K43" si="19">SUM(F44:F46)</f>
        <v>15</v>
      </c>
      <c r="G43" s="515">
        <f t="shared" si="19"/>
        <v>15</v>
      </c>
      <c r="H43" s="515">
        <f t="shared" si="19"/>
        <v>0</v>
      </c>
      <c r="I43" s="515">
        <f t="shared" si="19"/>
        <v>0</v>
      </c>
      <c r="J43" s="515">
        <f t="shared" si="19"/>
        <v>0</v>
      </c>
      <c r="K43" s="515">
        <f t="shared" si="19"/>
        <v>0</v>
      </c>
      <c r="L43" s="536"/>
      <c r="M43" s="536">
        <f>SUM(M44:M46)</f>
        <v>31963.877626244008</v>
      </c>
      <c r="N43" s="536"/>
      <c r="O43" s="536">
        <f>SUM(O44:O46)</f>
        <v>31963.877626244008</v>
      </c>
      <c r="P43" s="536">
        <f>SUM(P44:P46)</f>
        <v>0</v>
      </c>
      <c r="Q43" s="536">
        <f>SUM(Q44:Q46)</f>
        <v>5500</v>
      </c>
      <c r="R43" s="536">
        <f>SUM(R44:R46)</f>
        <v>5500</v>
      </c>
      <c r="S43" s="536">
        <f>SUM(S44:S46)</f>
        <v>0</v>
      </c>
      <c r="T43" s="536">
        <f>SUM(T44:T46)+2</f>
        <v>4925.1613611416005</v>
      </c>
      <c r="U43" s="536">
        <f>SUM(U44:U46)</f>
        <v>21540.716265102408</v>
      </c>
      <c r="V43" s="557"/>
      <c r="W43" s="549"/>
    </row>
    <row r="44" spans="1:23" s="494" customFormat="1" ht="16.5">
      <c r="A44" s="529">
        <v>1</v>
      </c>
      <c r="B44" s="530" t="s">
        <v>74</v>
      </c>
      <c r="C44" s="531"/>
      <c r="D44" s="531" t="s">
        <v>40</v>
      </c>
      <c r="E44" s="532">
        <v>3</v>
      </c>
      <c r="F44" s="533">
        <f>SUM(G44:K44)</f>
        <v>5</v>
      </c>
      <c r="G44" s="533">
        <v>5</v>
      </c>
      <c r="H44" s="533"/>
      <c r="I44" s="533"/>
      <c r="J44" s="533"/>
      <c r="K44" s="533"/>
      <c r="L44" s="543"/>
      <c r="M44" s="544">
        <f>N44+O44</f>
        <v>10654.625875414669</v>
      </c>
      <c r="N44" s="543"/>
      <c r="O44" s="544">
        <f>F44*$L$10</f>
        <v>10654.625875414669</v>
      </c>
      <c r="P44" s="545">
        <v>0</v>
      </c>
      <c r="Q44" s="545">
        <f>R44+S44</f>
        <v>2364</v>
      </c>
      <c r="R44" s="545">
        <v>2364</v>
      </c>
      <c r="S44" s="545">
        <v>0</v>
      </c>
      <c r="T44" s="538">
        <f>'[1]PL 3B NTM'!Z105</f>
        <v>1641.0537870472001</v>
      </c>
      <c r="U44" s="553">
        <f>O44-(P44+Q44+T44)</f>
        <v>6649.5720883674694</v>
      </c>
      <c r="V44" s="554"/>
      <c r="W44" s="549"/>
    </row>
    <row r="45" spans="1:23" s="494" customFormat="1" ht="16.5">
      <c r="A45" s="529">
        <v>2</v>
      </c>
      <c r="B45" s="530" t="s">
        <v>75</v>
      </c>
      <c r="C45" s="531"/>
      <c r="D45" s="531" t="s">
        <v>40</v>
      </c>
      <c r="E45" s="532">
        <v>3</v>
      </c>
      <c r="F45" s="533">
        <f>SUM(G45:K45)</f>
        <v>5</v>
      </c>
      <c r="G45" s="533">
        <v>5</v>
      </c>
      <c r="H45" s="533"/>
      <c r="I45" s="533"/>
      <c r="J45" s="533"/>
      <c r="K45" s="533"/>
      <c r="L45" s="543"/>
      <c r="M45" s="544">
        <f>N45+O45</f>
        <v>10654.625875414669</v>
      </c>
      <c r="N45" s="543"/>
      <c r="O45" s="544">
        <f>F45*$L$10</f>
        <v>10654.625875414669</v>
      </c>
      <c r="P45" s="545">
        <v>0</v>
      </c>
      <c r="Q45" s="545">
        <f>R45+S45</f>
        <v>846</v>
      </c>
      <c r="R45" s="545">
        <v>846</v>
      </c>
      <c r="S45" s="545">
        <v>0</v>
      </c>
      <c r="T45" s="538">
        <f>'[1]PL 3B NTM'!Z106</f>
        <v>1641.0537870472001</v>
      </c>
      <c r="U45" s="553">
        <f>O45-(P45+Q45+T45)</f>
        <v>8167.5720883674694</v>
      </c>
      <c r="V45" s="554"/>
      <c r="W45" s="549"/>
    </row>
    <row r="46" spans="1:23" s="494" customFormat="1" ht="16.5">
      <c r="A46" s="529">
        <v>3</v>
      </c>
      <c r="B46" s="530" t="s">
        <v>76</v>
      </c>
      <c r="C46" s="531"/>
      <c r="D46" s="531" t="s">
        <v>40</v>
      </c>
      <c r="E46" s="532">
        <v>3</v>
      </c>
      <c r="F46" s="533">
        <f>SUM(G46:K46)</f>
        <v>5</v>
      </c>
      <c r="G46" s="533">
        <v>5</v>
      </c>
      <c r="H46" s="533"/>
      <c r="I46" s="533"/>
      <c r="J46" s="533"/>
      <c r="K46" s="533"/>
      <c r="L46" s="543"/>
      <c r="M46" s="544">
        <f>N46+O46</f>
        <v>10654.625875414669</v>
      </c>
      <c r="N46" s="543"/>
      <c r="O46" s="544">
        <f>F46*$L$10</f>
        <v>10654.625875414669</v>
      </c>
      <c r="P46" s="545">
        <v>0</v>
      </c>
      <c r="Q46" s="545">
        <f>R46+S46</f>
        <v>2290</v>
      </c>
      <c r="R46" s="545">
        <v>2290</v>
      </c>
      <c r="S46" s="545">
        <v>0</v>
      </c>
      <c r="T46" s="538">
        <f>'[1]PL 3B NTM'!Z107</f>
        <v>1641.0537870472001</v>
      </c>
      <c r="U46" s="553">
        <f>O46-(P46+Q46+T46)</f>
        <v>6723.5720883674694</v>
      </c>
      <c r="V46" s="554"/>
      <c r="W46" s="549"/>
    </row>
    <row r="47" spans="1:23" s="494" customFormat="1" ht="16.5">
      <c r="A47" s="511" t="s">
        <v>77</v>
      </c>
      <c r="B47" s="512" t="s">
        <v>78</v>
      </c>
      <c r="C47" s="513">
        <f>SUBTOTAL(3,C48:C56)</f>
        <v>1</v>
      </c>
      <c r="D47" s="513">
        <f>SUBTOTAL(3,D48:D56)</f>
        <v>7</v>
      </c>
      <c r="E47" s="514">
        <f>SUM(E48:E56)/9</f>
        <v>8.1111111111111107</v>
      </c>
      <c r="F47" s="515">
        <f t="shared" ref="F47:K47" si="20">SUM(F48:F56)</f>
        <v>33</v>
      </c>
      <c r="G47" s="515">
        <f t="shared" si="20"/>
        <v>10</v>
      </c>
      <c r="H47" s="515">
        <f t="shared" si="20"/>
        <v>20</v>
      </c>
      <c r="I47" s="515">
        <f t="shared" si="20"/>
        <v>0</v>
      </c>
      <c r="J47" s="515">
        <f t="shared" si="20"/>
        <v>2</v>
      </c>
      <c r="K47" s="515">
        <f t="shared" si="20"/>
        <v>1</v>
      </c>
      <c r="L47" s="536"/>
      <c r="M47" s="536">
        <f>SUM(M48:M56)</f>
        <v>70320.530777736814</v>
      </c>
      <c r="N47" s="536"/>
      <c r="O47" s="536">
        <f>SUM(O48:O56)</f>
        <v>70320.530777736814</v>
      </c>
      <c r="P47" s="536">
        <v>0</v>
      </c>
      <c r="Q47" s="536">
        <f>SUM(Q48:Q56)</f>
        <v>16900</v>
      </c>
      <c r="R47" s="536">
        <f>SUM(R48:R56)</f>
        <v>16900</v>
      </c>
      <c r="S47" s="536">
        <f>SUM(S48:S56)</f>
        <v>0</v>
      </c>
      <c r="T47" s="536">
        <f>SUM(T48:T56)-2</f>
        <v>12470.008781558721</v>
      </c>
      <c r="U47" s="536">
        <f>SUM(U48:U56)</f>
        <v>40948.521996178097</v>
      </c>
      <c r="V47" s="557"/>
      <c r="W47" s="549"/>
    </row>
    <row r="48" spans="1:23" s="494" customFormat="1" ht="16.5">
      <c r="A48" s="516">
        <v>1</v>
      </c>
      <c r="B48" s="517" t="s">
        <v>79</v>
      </c>
      <c r="C48" s="518"/>
      <c r="D48" s="518" t="s">
        <v>40</v>
      </c>
      <c r="E48" s="519">
        <v>9</v>
      </c>
      <c r="F48" s="520">
        <f t="shared" ref="F48:F56" si="21">SUM(G48:K48)</f>
        <v>4</v>
      </c>
      <c r="G48" s="520"/>
      <c r="H48" s="520">
        <v>4</v>
      </c>
      <c r="I48" s="520"/>
      <c r="J48" s="520"/>
      <c r="K48" s="520"/>
      <c r="L48" s="537"/>
      <c r="M48" s="538">
        <f t="shared" ref="M48:M56" si="22">N48+O48</f>
        <v>8523.7007003317358</v>
      </c>
      <c r="N48" s="537"/>
      <c r="O48" s="538">
        <f t="shared" ref="O48:O56" si="23">F48*$L$10</f>
        <v>8523.7007003317358</v>
      </c>
      <c r="P48" s="539">
        <v>0</v>
      </c>
      <c r="Q48" s="539">
        <f t="shared" ref="Q48:Q56" si="24">R48+S48</f>
        <v>4027</v>
      </c>
      <c r="R48" s="539">
        <v>4027</v>
      </c>
      <c r="S48" s="539">
        <v>0</v>
      </c>
      <c r="T48" s="538">
        <f>'[1]PL 3B NTM'!Z95</f>
        <v>1312.8430296377601</v>
      </c>
      <c r="U48" s="553">
        <f t="shared" ref="U48:U56" si="25">O48-(P48+Q48+T48)</f>
        <v>3183.8576706939757</v>
      </c>
      <c r="V48" s="554"/>
      <c r="W48" s="549"/>
    </row>
    <row r="49" spans="1:23" s="494" customFormat="1" ht="16.5">
      <c r="A49" s="516">
        <v>2</v>
      </c>
      <c r="B49" s="517" t="s">
        <v>80</v>
      </c>
      <c r="C49" s="518" t="s">
        <v>40</v>
      </c>
      <c r="D49" s="518"/>
      <c r="E49" s="519">
        <v>14</v>
      </c>
      <c r="F49" s="520">
        <f t="shared" si="21"/>
        <v>2</v>
      </c>
      <c r="G49" s="520"/>
      <c r="H49" s="520"/>
      <c r="I49" s="520"/>
      <c r="J49" s="520">
        <v>1</v>
      </c>
      <c r="K49" s="520">
        <v>1</v>
      </c>
      <c r="L49" s="537"/>
      <c r="M49" s="538">
        <f t="shared" si="22"/>
        <v>4261.8503501658679</v>
      </c>
      <c r="N49" s="537"/>
      <c r="O49" s="538">
        <f t="shared" si="23"/>
        <v>4261.8503501658679</v>
      </c>
      <c r="P49" s="539">
        <v>0</v>
      </c>
      <c r="Q49" s="539">
        <f t="shared" si="24"/>
        <v>1698</v>
      </c>
      <c r="R49" s="539">
        <v>1698</v>
      </c>
      <c r="S49" s="539">
        <v>0</v>
      </c>
      <c r="T49" s="538">
        <f>'[1]PL 3B NTM'!Z96</f>
        <v>1312.8430296377601</v>
      </c>
      <c r="U49" s="553">
        <f t="shared" si="25"/>
        <v>1251.0073205281078</v>
      </c>
      <c r="V49" s="554">
        <v>2018</v>
      </c>
      <c r="W49" s="549"/>
    </row>
    <row r="50" spans="1:23" s="494" customFormat="1" ht="16.5">
      <c r="A50" s="516">
        <v>3</v>
      </c>
      <c r="B50" s="517" t="s">
        <v>81</v>
      </c>
      <c r="C50" s="518"/>
      <c r="D50" s="518"/>
      <c r="E50" s="519">
        <v>11</v>
      </c>
      <c r="F50" s="520">
        <f t="shared" si="21"/>
        <v>1</v>
      </c>
      <c r="G50" s="520"/>
      <c r="H50" s="520"/>
      <c r="I50" s="520"/>
      <c r="J50" s="520">
        <v>1</v>
      </c>
      <c r="K50" s="520"/>
      <c r="L50" s="537"/>
      <c r="M50" s="538">
        <f t="shared" si="22"/>
        <v>2130.9251750829339</v>
      </c>
      <c r="N50" s="537"/>
      <c r="O50" s="538">
        <f t="shared" si="23"/>
        <v>2130.9251750829339</v>
      </c>
      <c r="P50" s="539">
        <v>0</v>
      </c>
      <c r="Q50" s="539">
        <f t="shared" si="24"/>
        <v>968</v>
      </c>
      <c r="R50" s="539">
        <v>968</v>
      </c>
      <c r="S50" s="539">
        <v>0</v>
      </c>
      <c r="T50" s="538">
        <f>'[1]PL 3B NTM'!Z97</f>
        <v>1312.8430296377601</v>
      </c>
      <c r="U50" s="553">
        <f t="shared" si="25"/>
        <v>-149.91785455482614</v>
      </c>
      <c r="V50" s="554"/>
      <c r="W50" s="549"/>
    </row>
    <row r="51" spans="1:23" s="494" customFormat="1" ht="16.5">
      <c r="A51" s="516">
        <v>4</v>
      </c>
      <c r="B51" s="517" t="s">
        <v>82</v>
      </c>
      <c r="C51" s="518"/>
      <c r="D51" s="518" t="s">
        <v>40</v>
      </c>
      <c r="E51" s="519">
        <v>7</v>
      </c>
      <c r="F51" s="520">
        <f t="shared" si="21"/>
        <v>4</v>
      </c>
      <c r="G51" s="520"/>
      <c r="H51" s="520">
        <v>4</v>
      </c>
      <c r="I51" s="520"/>
      <c r="J51" s="520"/>
      <c r="K51" s="520"/>
      <c r="L51" s="537"/>
      <c r="M51" s="538">
        <f t="shared" si="22"/>
        <v>8523.7007003317358</v>
      </c>
      <c r="N51" s="537"/>
      <c r="O51" s="538">
        <f t="shared" si="23"/>
        <v>8523.7007003317358</v>
      </c>
      <c r="P51" s="539">
        <v>0</v>
      </c>
      <c r="Q51" s="539">
        <f t="shared" si="24"/>
        <v>1475</v>
      </c>
      <c r="R51" s="539">
        <v>1475</v>
      </c>
      <c r="S51" s="539">
        <v>0</v>
      </c>
      <c r="T51" s="538">
        <f>'[1]PL 3B NTM'!Z98</f>
        <v>1312.8430296377601</v>
      </c>
      <c r="U51" s="553">
        <f t="shared" si="25"/>
        <v>5735.8576706939757</v>
      </c>
      <c r="V51" s="554"/>
      <c r="W51" s="549"/>
    </row>
    <row r="52" spans="1:23" s="494" customFormat="1" ht="16.5">
      <c r="A52" s="516">
        <v>5</v>
      </c>
      <c r="B52" s="517" t="s">
        <v>83</v>
      </c>
      <c r="C52" s="518"/>
      <c r="D52" s="518" t="s">
        <v>40</v>
      </c>
      <c r="E52" s="519">
        <v>7</v>
      </c>
      <c r="F52" s="520">
        <f t="shared" si="21"/>
        <v>4</v>
      </c>
      <c r="G52" s="520"/>
      <c r="H52" s="520">
        <v>4</v>
      </c>
      <c r="I52" s="520"/>
      <c r="J52" s="520"/>
      <c r="K52" s="520"/>
      <c r="L52" s="537"/>
      <c r="M52" s="538">
        <f t="shared" si="22"/>
        <v>8523.7007003317358</v>
      </c>
      <c r="N52" s="537"/>
      <c r="O52" s="538">
        <f t="shared" si="23"/>
        <v>8523.7007003317358</v>
      </c>
      <c r="P52" s="539">
        <v>0</v>
      </c>
      <c r="Q52" s="539">
        <f t="shared" si="24"/>
        <v>2705</v>
      </c>
      <c r="R52" s="539">
        <v>2705</v>
      </c>
      <c r="S52" s="539">
        <v>0</v>
      </c>
      <c r="T52" s="538">
        <f>'[1]PL 3B NTM'!Z99</f>
        <v>1312.8430296377601</v>
      </c>
      <c r="U52" s="553">
        <f t="shared" si="25"/>
        <v>4505.8576706939757</v>
      </c>
      <c r="V52" s="554"/>
      <c r="W52" s="549"/>
    </row>
    <row r="53" spans="1:23" s="494" customFormat="1" ht="16.5">
      <c r="A53" s="516">
        <v>6</v>
      </c>
      <c r="B53" s="517" t="s">
        <v>84</v>
      </c>
      <c r="C53" s="518"/>
      <c r="D53" s="518" t="s">
        <v>40</v>
      </c>
      <c r="E53" s="519">
        <v>8</v>
      </c>
      <c r="F53" s="520">
        <f t="shared" si="21"/>
        <v>4</v>
      </c>
      <c r="G53" s="520"/>
      <c r="H53" s="520">
        <v>4</v>
      </c>
      <c r="I53" s="520"/>
      <c r="J53" s="520"/>
      <c r="K53" s="520"/>
      <c r="L53" s="537"/>
      <c r="M53" s="538">
        <f t="shared" si="22"/>
        <v>8523.7007003317358</v>
      </c>
      <c r="N53" s="537"/>
      <c r="O53" s="538">
        <f t="shared" si="23"/>
        <v>8523.7007003317358</v>
      </c>
      <c r="P53" s="539">
        <v>0</v>
      </c>
      <c r="Q53" s="539">
        <f t="shared" si="24"/>
        <v>1215</v>
      </c>
      <c r="R53" s="539">
        <v>1215</v>
      </c>
      <c r="S53" s="539">
        <v>0</v>
      </c>
      <c r="T53" s="538">
        <f>'[1]PL 3B NTM'!Z100</f>
        <v>1312.8430296377601</v>
      </c>
      <c r="U53" s="553">
        <f t="shared" si="25"/>
        <v>5995.8576706939757</v>
      </c>
      <c r="V53" s="554"/>
      <c r="W53" s="549"/>
    </row>
    <row r="54" spans="1:23" s="494" customFormat="1" ht="16.5">
      <c r="A54" s="516">
        <v>7</v>
      </c>
      <c r="B54" s="517" t="s">
        <v>85</v>
      </c>
      <c r="C54" s="518"/>
      <c r="D54" s="518" t="s">
        <v>40</v>
      </c>
      <c r="E54" s="519">
        <v>4</v>
      </c>
      <c r="F54" s="520">
        <f t="shared" si="21"/>
        <v>5</v>
      </c>
      <c r="G54" s="520">
        <v>5</v>
      </c>
      <c r="H54" s="520"/>
      <c r="I54" s="520"/>
      <c r="J54" s="520"/>
      <c r="K54" s="520"/>
      <c r="L54" s="537"/>
      <c r="M54" s="538">
        <f t="shared" si="22"/>
        <v>10654.625875414669</v>
      </c>
      <c r="N54" s="537"/>
      <c r="O54" s="538">
        <f t="shared" si="23"/>
        <v>10654.625875414669</v>
      </c>
      <c r="P54" s="539">
        <v>0</v>
      </c>
      <c r="Q54" s="539">
        <f t="shared" si="24"/>
        <v>1619</v>
      </c>
      <c r="R54" s="539">
        <v>1619</v>
      </c>
      <c r="S54" s="539">
        <v>0</v>
      </c>
      <c r="T54" s="538">
        <f>'[1]PL 3B NTM'!Z101</f>
        <v>1641.0537870472001</v>
      </c>
      <c r="U54" s="553">
        <f t="shared" si="25"/>
        <v>7394.5720883674694</v>
      </c>
      <c r="V54" s="554"/>
      <c r="W54" s="549"/>
    </row>
    <row r="55" spans="1:23" s="494" customFormat="1" ht="16.5">
      <c r="A55" s="516">
        <v>8</v>
      </c>
      <c r="B55" s="517" t="s">
        <v>86</v>
      </c>
      <c r="C55" s="518"/>
      <c r="D55" s="518" t="s">
        <v>40</v>
      </c>
      <c r="E55" s="519">
        <v>4</v>
      </c>
      <c r="F55" s="520">
        <f t="shared" si="21"/>
        <v>5</v>
      </c>
      <c r="G55" s="520">
        <v>5</v>
      </c>
      <c r="H55" s="520"/>
      <c r="I55" s="520"/>
      <c r="J55" s="520"/>
      <c r="K55" s="520"/>
      <c r="L55" s="537"/>
      <c r="M55" s="538">
        <f t="shared" si="22"/>
        <v>10654.625875414669</v>
      </c>
      <c r="N55" s="537"/>
      <c r="O55" s="538">
        <f t="shared" si="23"/>
        <v>10654.625875414669</v>
      </c>
      <c r="P55" s="539">
        <v>0</v>
      </c>
      <c r="Q55" s="539">
        <f t="shared" si="24"/>
        <v>1108</v>
      </c>
      <c r="R55" s="539">
        <v>1108</v>
      </c>
      <c r="S55" s="539">
        <v>0</v>
      </c>
      <c r="T55" s="538">
        <f>'[1]PL 3B NTM'!Z102</f>
        <v>1641.0537870472001</v>
      </c>
      <c r="U55" s="553">
        <f t="shared" si="25"/>
        <v>7905.5720883674694</v>
      </c>
      <c r="V55" s="554"/>
      <c r="W55" s="549"/>
    </row>
    <row r="56" spans="1:23" s="494" customFormat="1" ht="16.5">
      <c r="A56" s="516">
        <v>9</v>
      </c>
      <c r="B56" s="517" t="s">
        <v>87</v>
      </c>
      <c r="C56" s="518"/>
      <c r="D56" s="518" t="s">
        <v>40</v>
      </c>
      <c r="E56" s="519">
        <v>9</v>
      </c>
      <c r="F56" s="520">
        <f t="shared" si="21"/>
        <v>4</v>
      </c>
      <c r="G56" s="520"/>
      <c r="H56" s="520">
        <v>4</v>
      </c>
      <c r="I56" s="520"/>
      <c r="J56" s="520"/>
      <c r="K56" s="520"/>
      <c r="L56" s="537"/>
      <c r="M56" s="538">
        <f t="shared" si="22"/>
        <v>8523.7007003317358</v>
      </c>
      <c r="N56" s="537"/>
      <c r="O56" s="538">
        <f t="shared" si="23"/>
        <v>8523.7007003317358</v>
      </c>
      <c r="P56" s="539">
        <v>0</v>
      </c>
      <c r="Q56" s="539">
        <f t="shared" si="24"/>
        <v>2085</v>
      </c>
      <c r="R56" s="539">
        <v>2085</v>
      </c>
      <c r="S56" s="539">
        <v>0</v>
      </c>
      <c r="T56" s="538">
        <f>'[1]PL 3B NTM'!Z103</f>
        <v>1312.8430296377601</v>
      </c>
      <c r="U56" s="553">
        <f t="shared" si="25"/>
        <v>5125.8576706939757</v>
      </c>
      <c r="V56" s="554"/>
      <c r="W56" s="549"/>
    </row>
    <row r="57" spans="1:23" s="494" customFormat="1" ht="16.5">
      <c r="A57" s="511" t="s">
        <v>88</v>
      </c>
      <c r="B57" s="512" t="s">
        <v>89</v>
      </c>
      <c r="C57" s="513">
        <f>SUBTOTAL(3,C58:C63)</f>
        <v>2</v>
      </c>
      <c r="D57" s="513">
        <f>SUBTOTAL(3,D58:D63)</f>
        <v>4</v>
      </c>
      <c r="E57" s="514">
        <f>SUM(E58:E63)/6</f>
        <v>10.5</v>
      </c>
      <c r="F57" s="515">
        <f t="shared" ref="F57:K57" si="26">SUM(F58:F63)</f>
        <v>20</v>
      </c>
      <c r="G57" s="515">
        <f t="shared" si="26"/>
        <v>0</v>
      </c>
      <c r="H57" s="515">
        <f t="shared" si="26"/>
        <v>16</v>
      </c>
      <c r="I57" s="515">
        <f t="shared" si="26"/>
        <v>0</v>
      </c>
      <c r="J57" s="515">
        <f t="shared" si="26"/>
        <v>2</v>
      </c>
      <c r="K57" s="515">
        <f t="shared" si="26"/>
        <v>2</v>
      </c>
      <c r="L57" s="536"/>
      <c r="M57" s="536">
        <f>SUM(M58:M63)</f>
        <v>42618.503501658677</v>
      </c>
      <c r="N57" s="536"/>
      <c r="O57" s="536">
        <f>SUM(O58:O63)</f>
        <v>42618.503501658677</v>
      </c>
      <c r="P57" s="536">
        <f>SUM(P58:P63)</f>
        <v>122</v>
      </c>
      <c r="Q57" s="536">
        <f>SUM(Q58:Q63)</f>
        <v>9333</v>
      </c>
      <c r="R57" s="536">
        <f>SUM(R58:R63)</f>
        <v>6500</v>
      </c>
      <c r="S57" s="536">
        <f>SUM(S58:S63)</f>
        <v>2833</v>
      </c>
      <c r="T57" s="536">
        <f>SUM(T58:T63)-2</f>
        <v>6890.4259055982402</v>
      </c>
      <c r="U57" s="536">
        <f>SUM(U58:U63)</f>
        <v>26271.077596060437</v>
      </c>
      <c r="V57" s="557"/>
      <c r="W57" s="549"/>
    </row>
    <row r="58" spans="1:23" s="494" customFormat="1" ht="16.5">
      <c r="A58" s="516">
        <v>1</v>
      </c>
      <c r="B58" s="517" t="s">
        <v>90</v>
      </c>
      <c r="C58" s="518" t="s">
        <v>40</v>
      </c>
      <c r="D58" s="518"/>
      <c r="E58" s="519">
        <v>19</v>
      </c>
      <c r="F58" s="520">
        <f t="shared" ref="F58:F63" si="27">SUM(G58:K58)</f>
        <v>2</v>
      </c>
      <c r="G58" s="520"/>
      <c r="H58" s="520"/>
      <c r="I58" s="520"/>
      <c r="J58" s="520">
        <v>1</v>
      </c>
      <c r="K58" s="520">
        <v>1</v>
      </c>
      <c r="L58" s="537"/>
      <c r="M58" s="538">
        <f t="shared" ref="M58:M63" si="28">N58+O58</f>
        <v>4261.8503501658679</v>
      </c>
      <c r="N58" s="537"/>
      <c r="O58" s="538">
        <f t="shared" ref="O58:O63" si="29">F58*$L$10</f>
        <v>4261.8503501658679</v>
      </c>
      <c r="P58" s="539">
        <v>0</v>
      </c>
      <c r="Q58" s="539">
        <f t="shared" ref="Q58:Q63" si="30">R58+S58</f>
        <v>3608</v>
      </c>
      <c r="R58" s="539">
        <v>775</v>
      </c>
      <c r="S58" s="539">
        <v>2833</v>
      </c>
      <c r="T58" s="538">
        <f>'[1]PL 3B NTM'!Z88</f>
        <v>328.21075740944002</v>
      </c>
      <c r="U58" s="553">
        <f t="shared" ref="U58:U63" si="31">O58-(P58+Q58+T58)</f>
        <v>325.6395927564281</v>
      </c>
      <c r="V58" s="554">
        <v>2016</v>
      </c>
      <c r="W58" s="549"/>
    </row>
    <row r="59" spans="1:23" s="494" customFormat="1" ht="16.5">
      <c r="A59" s="516">
        <v>2</v>
      </c>
      <c r="B59" s="517" t="s">
        <v>91</v>
      </c>
      <c r="C59" s="518" t="s">
        <v>40</v>
      </c>
      <c r="D59" s="518" t="s">
        <v>40</v>
      </c>
      <c r="E59" s="519">
        <v>13</v>
      </c>
      <c r="F59" s="520">
        <f t="shared" si="27"/>
        <v>5</v>
      </c>
      <c r="G59" s="520"/>
      <c r="H59" s="520">
        <v>4</v>
      </c>
      <c r="I59" s="520"/>
      <c r="J59" s="520"/>
      <c r="K59" s="520">
        <v>1</v>
      </c>
      <c r="L59" s="537"/>
      <c r="M59" s="538">
        <f t="shared" si="28"/>
        <v>10654.625875414669</v>
      </c>
      <c r="N59" s="537"/>
      <c r="O59" s="538">
        <f t="shared" si="29"/>
        <v>10654.625875414669</v>
      </c>
      <c r="P59" s="539">
        <v>0</v>
      </c>
      <c r="Q59" s="539">
        <f t="shared" si="30"/>
        <v>2958</v>
      </c>
      <c r="R59" s="539">
        <v>2958</v>
      </c>
      <c r="S59" s="539">
        <v>0</v>
      </c>
      <c r="T59" s="538">
        <f>'[1]PL 3B NTM'!Z89</f>
        <v>1312.8430296377601</v>
      </c>
      <c r="U59" s="553">
        <f t="shared" si="31"/>
        <v>6383.7828457769092</v>
      </c>
      <c r="V59" s="554">
        <v>2018</v>
      </c>
      <c r="W59" s="549"/>
    </row>
    <row r="60" spans="1:23" s="494" customFormat="1" ht="16.5">
      <c r="A60" s="516">
        <v>3</v>
      </c>
      <c r="B60" s="517" t="s">
        <v>92</v>
      </c>
      <c r="C60" s="518"/>
      <c r="D60" s="518" t="s">
        <v>40</v>
      </c>
      <c r="E60" s="519">
        <v>9</v>
      </c>
      <c r="F60" s="520">
        <f t="shared" si="27"/>
        <v>4</v>
      </c>
      <c r="G60" s="520"/>
      <c r="H60" s="520">
        <v>4</v>
      </c>
      <c r="I60" s="520"/>
      <c r="J60" s="520"/>
      <c r="K60" s="520"/>
      <c r="L60" s="537"/>
      <c r="M60" s="538">
        <f t="shared" si="28"/>
        <v>8523.7007003317358</v>
      </c>
      <c r="N60" s="537"/>
      <c r="O60" s="538">
        <f t="shared" si="29"/>
        <v>8523.7007003317358</v>
      </c>
      <c r="P60" s="539">
        <v>122</v>
      </c>
      <c r="Q60" s="539">
        <f t="shared" si="30"/>
        <v>866</v>
      </c>
      <c r="R60" s="539">
        <v>866</v>
      </c>
      <c r="S60" s="539">
        <v>0</v>
      </c>
      <c r="T60" s="538">
        <f>'[1]PL 3B NTM'!Z90</f>
        <v>1312.8430296377601</v>
      </c>
      <c r="U60" s="553">
        <f t="shared" si="31"/>
        <v>6222.8576706939757</v>
      </c>
      <c r="V60" s="554"/>
      <c r="W60" s="549"/>
    </row>
    <row r="61" spans="1:23" s="494" customFormat="1" ht="16.5">
      <c r="A61" s="516">
        <v>4</v>
      </c>
      <c r="B61" s="517" t="s">
        <v>93</v>
      </c>
      <c r="C61" s="518"/>
      <c r="D61" s="518"/>
      <c r="E61" s="519">
        <v>9</v>
      </c>
      <c r="F61" s="520">
        <f t="shared" si="27"/>
        <v>1</v>
      </c>
      <c r="G61" s="520"/>
      <c r="H61" s="520"/>
      <c r="I61" s="520"/>
      <c r="J61" s="520">
        <v>1</v>
      </c>
      <c r="K61" s="520"/>
      <c r="L61" s="537"/>
      <c r="M61" s="538">
        <f t="shared" si="28"/>
        <v>2130.9251750829339</v>
      </c>
      <c r="N61" s="537"/>
      <c r="O61" s="538">
        <f t="shared" si="29"/>
        <v>2130.9251750829339</v>
      </c>
      <c r="P61" s="539">
        <v>0</v>
      </c>
      <c r="Q61" s="539">
        <f t="shared" si="30"/>
        <v>1041</v>
      </c>
      <c r="R61" s="539">
        <v>1041</v>
      </c>
      <c r="S61" s="539">
        <v>0</v>
      </c>
      <c r="T61" s="538">
        <f>'[1]PL 3B NTM'!Z91</f>
        <v>1312.8430296377601</v>
      </c>
      <c r="U61" s="553">
        <f t="shared" si="31"/>
        <v>-222.91785455482614</v>
      </c>
      <c r="V61" s="554"/>
      <c r="W61" s="549"/>
    </row>
    <row r="62" spans="1:23" s="494" customFormat="1" ht="16.5">
      <c r="A62" s="516">
        <v>5</v>
      </c>
      <c r="B62" s="517" t="s">
        <v>94</v>
      </c>
      <c r="C62" s="518"/>
      <c r="D62" s="518" t="s">
        <v>40</v>
      </c>
      <c r="E62" s="519">
        <v>8</v>
      </c>
      <c r="F62" s="520">
        <f t="shared" si="27"/>
        <v>4</v>
      </c>
      <c r="G62" s="520"/>
      <c r="H62" s="520">
        <v>4</v>
      </c>
      <c r="I62" s="520"/>
      <c r="J62" s="520"/>
      <c r="K62" s="520"/>
      <c r="L62" s="537"/>
      <c r="M62" s="538">
        <f t="shared" si="28"/>
        <v>8523.7007003317358</v>
      </c>
      <c r="N62" s="537"/>
      <c r="O62" s="538">
        <f t="shared" si="29"/>
        <v>8523.7007003317358</v>
      </c>
      <c r="P62" s="539">
        <v>0</v>
      </c>
      <c r="Q62" s="539">
        <f t="shared" si="30"/>
        <v>359</v>
      </c>
      <c r="R62" s="539">
        <v>359</v>
      </c>
      <c r="S62" s="539">
        <v>0</v>
      </c>
      <c r="T62" s="538">
        <f>'[1]PL 3B NTM'!Z92</f>
        <v>1312.8430296377601</v>
      </c>
      <c r="U62" s="553">
        <f t="shared" si="31"/>
        <v>6851.8576706939757</v>
      </c>
      <c r="V62" s="554"/>
      <c r="W62" s="549"/>
    </row>
    <row r="63" spans="1:23" s="494" customFormat="1" ht="16.5">
      <c r="A63" s="516">
        <v>6</v>
      </c>
      <c r="B63" s="517" t="s">
        <v>95</v>
      </c>
      <c r="C63" s="518"/>
      <c r="D63" s="518" t="s">
        <v>40</v>
      </c>
      <c r="E63" s="519">
        <v>5</v>
      </c>
      <c r="F63" s="520">
        <f t="shared" si="27"/>
        <v>4</v>
      </c>
      <c r="G63" s="520"/>
      <c r="H63" s="520">
        <v>4</v>
      </c>
      <c r="I63" s="520"/>
      <c r="J63" s="520"/>
      <c r="K63" s="520"/>
      <c r="L63" s="537"/>
      <c r="M63" s="538">
        <f t="shared" si="28"/>
        <v>8523.7007003317358</v>
      </c>
      <c r="N63" s="537"/>
      <c r="O63" s="538">
        <f t="shared" si="29"/>
        <v>8523.7007003317358</v>
      </c>
      <c r="P63" s="539">
        <v>0</v>
      </c>
      <c r="Q63" s="539">
        <f t="shared" si="30"/>
        <v>501</v>
      </c>
      <c r="R63" s="539">
        <v>501</v>
      </c>
      <c r="S63" s="539">
        <v>0</v>
      </c>
      <c r="T63" s="538">
        <f>'[1]PL 3B NTM'!Z93</f>
        <v>1312.8430296377601</v>
      </c>
      <c r="U63" s="553">
        <f t="shared" si="31"/>
        <v>6709.8576706939757</v>
      </c>
      <c r="V63" s="554"/>
      <c r="W63" s="549"/>
    </row>
    <row r="64" spans="1:23" s="494" customFormat="1" ht="16.5">
      <c r="A64" s="511" t="s">
        <v>96</v>
      </c>
      <c r="B64" s="512" t="s">
        <v>97</v>
      </c>
      <c r="C64" s="513">
        <f>SUBTOTAL(3,C65:C71)</f>
        <v>3</v>
      </c>
      <c r="D64" s="513">
        <f>SUBTOTAL(3,D65:D71)</f>
        <v>6</v>
      </c>
      <c r="E64" s="514">
        <f>SUM(E65:E71)/7</f>
        <v>13.571428571428571</v>
      </c>
      <c r="F64" s="515">
        <f t="shared" ref="F64:K64" si="32">SUM(F65:F71)</f>
        <v>26.3</v>
      </c>
      <c r="G64" s="515">
        <f t="shared" si="32"/>
        <v>0</v>
      </c>
      <c r="H64" s="515">
        <f t="shared" si="32"/>
        <v>20</v>
      </c>
      <c r="I64" s="515">
        <f t="shared" si="32"/>
        <v>1.3</v>
      </c>
      <c r="J64" s="515">
        <f t="shared" si="32"/>
        <v>2</v>
      </c>
      <c r="K64" s="515">
        <f t="shared" si="32"/>
        <v>3</v>
      </c>
      <c r="L64" s="536"/>
      <c r="M64" s="536">
        <f>SUM(M65:M71)</f>
        <v>56043.332104681162</v>
      </c>
      <c r="N64" s="536"/>
      <c r="O64" s="536">
        <f>SUM(O65:O71)</f>
        <v>56043.332104681162</v>
      </c>
      <c r="P64" s="536">
        <f>SUM(P65:P71)</f>
        <v>1770.3160000000003</v>
      </c>
      <c r="Q64" s="536">
        <f>SUM(Q65:Q71)</f>
        <v>4211.47</v>
      </c>
      <c r="R64" s="536">
        <f>SUM(R65:R71)</f>
        <v>3700.4700000000003</v>
      </c>
      <c r="S64" s="536">
        <f>SUM(S65:S71)</f>
        <v>511</v>
      </c>
      <c r="T64" s="536">
        <f>SUM(T65:T71)+3</f>
        <v>7650.3106476399498</v>
      </c>
      <c r="U64" s="536">
        <f>SUM(U65:U71)</f>
        <v>42414.235457041206</v>
      </c>
      <c r="V64" s="557"/>
      <c r="W64" s="549"/>
    </row>
    <row r="65" spans="1:23" s="494" customFormat="1" ht="16.5">
      <c r="A65" s="516">
        <v>1</v>
      </c>
      <c r="B65" s="517" t="s">
        <v>98</v>
      </c>
      <c r="C65" s="518" t="s">
        <v>40</v>
      </c>
      <c r="D65" s="518" t="s">
        <v>40</v>
      </c>
      <c r="E65" s="519">
        <v>19</v>
      </c>
      <c r="F65" s="520">
        <f t="shared" ref="F65:F71" si="33">SUM(G65:K65)</f>
        <v>2</v>
      </c>
      <c r="G65" s="520"/>
      <c r="H65" s="520"/>
      <c r="I65" s="520"/>
      <c r="J65" s="520">
        <v>1</v>
      </c>
      <c r="K65" s="520">
        <v>1</v>
      </c>
      <c r="L65" s="537"/>
      <c r="M65" s="538">
        <f t="shared" ref="M65:M71" si="34">N65+O65</f>
        <v>4261.8503501658679</v>
      </c>
      <c r="N65" s="537"/>
      <c r="O65" s="538">
        <f t="shared" ref="O65:O71" si="35">F65*$L$10</f>
        <v>4261.8503501658679</v>
      </c>
      <c r="P65" s="539">
        <v>279.84199999999998</v>
      </c>
      <c r="Q65" s="539">
        <f t="shared" ref="Q65:Q71" si="36">R65+S65</f>
        <v>749.67200000000003</v>
      </c>
      <c r="R65" s="539">
        <v>749.67200000000003</v>
      </c>
      <c r="S65" s="539">
        <v>0</v>
      </c>
      <c r="T65" s="538">
        <f>'[1]PL 3B NTM'!Z57</f>
        <v>328.21075740944002</v>
      </c>
      <c r="U65" s="553">
        <f t="shared" ref="U65:U71" si="37">O65-(P65+Q65+T65)</f>
        <v>2904.125592756428</v>
      </c>
      <c r="V65" s="554">
        <v>2016</v>
      </c>
      <c r="W65" s="549"/>
    </row>
    <row r="66" spans="1:23" s="494" customFormat="1" ht="16.5">
      <c r="A66" s="516">
        <v>2</v>
      </c>
      <c r="B66" s="517" t="s">
        <v>99</v>
      </c>
      <c r="C66" s="518" t="s">
        <v>40</v>
      </c>
      <c r="D66" s="518"/>
      <c r="E66" s="519">
        <v>19</v>
      </c>
      <c r="F66" s="520">
        <f t="shared" si="33"/>
        <v>2</v>
      </c>
      <c r="G66" s="520"/>
      <c r="H66" s="520"/>
      <c r="I66" s="520"/>
      <c r="J66" s="520">
        <v>1</v>
      </c>
      <c r="K66" s="520">
        <v>1</v>
      </c>
      <c r="L66" s="537"/>
      <c r="M66" s="538">
        <f t="shared" si="34"/>
        <v>4261.8503501658679</v>
      </c>
      <c r="N66" s="537"/>
      <c r="O66" s="538">
        <f t="shared" si="35"/>
        <v>4261.8503501658679</v>
      </c>
      <c r="P66" s="539">
        <v>90.947999999999993</v>
      </c>
      <c r="Q66" s="539">
        <f t="shared" si="36"/>
        <v>1355</v>
      </c>
      <c r="R66" s="539">
        <v>844</v>
      </c>
      <c r="S66" s="539">
        <v>511</v>
      </c>
      <c r="T66" s="538">
        <f>'[1]PL 3B NTM'!Z58</f>
        <v>328.21075740944002</v>
      </c>
      <c r="U66" s="553">
        <f t="shared" si="37"/>
        <v>2487.6915927564278</v>
      </c>
      <c r="V66" s="554">
        <v>2016</v>
      </c>
      <c r="W66" s="549"/>
    </row>
    <row r="67" spans="1:23" s="494" customFormat="1" ht="16.5">
      <c r="A67" s="516">
        <v>3</v>
      </c>
      <c r="B67" s="517" t="s">
        <v>100</v>
      </c>
      <c r="C67" s="518"/>
      <c r="D67" s="518" t="s">
        <v>40</v>
      </c>
      <c r="E67" s="519">
        <v>10</v>
      </c>
      <c r="F67" s="520">
        <f t="shared" si="33"/>
        <v>4</v>
      </c>
      <c r="G67" s="520"/>
      <c r="H67" s="520">
        <v>4</v>
      </c>
      <c r="I67" s="520"/>
      <c r="J67" s="520"/>
      <c r="K67" s="520"/>
      <c r="L67" s="537"/>
      <c r="M67" s="538">
        <f t="shared" si="34"/>
        <v>8523.7007003317358</v>
      </c>
      <c r="N67" s="537"/>
      <c r="O67" s="538">
        <f t="shared" si="35"/>
        <v>8523.7007003317358</v>
      </c>
      <c r="P67" s="539">
        <v>279.84199999999998</v>
      </c>
      <c r="Q67" s="539">
        <f t="shared" si="36"/>
        <v>569.62800000000004</v>
      </c>
      <c r="R67" s="539">
        <v>569.62800000000004</v>
      </c>
      <c r="S67" s="539">
        <v>0</v>
      </c>
      <c r="T67" s="538">
        <f>'[1]PL 3B NTM'!Z59</f>
        <v>1312.8430296377601</v>
      </c>
      <c r="U67" s="553">
        <f t="shared" si="37"/>
        <v>6361.3876706939755</v>
      </c>
      <c r="V67" s="554"/>
      <c r="W67" s="549"/>
    </row>
    <row r="68" spans="1:23" s="494" customFormat="1" ht="16.5">
      <c r="A68" s="516">
        <v>4</v>
      </c>
      <c r="B68" s="517" t="s">
        <v>101</v>
      </c>
      <c r="C68" s="518"/>
      <c r="D68" s="518" t="s">
        <v>40</v>
      </c>
      <c r="E68" s="519">
        <v>12</v>
      </c>
      <c r="F68" s="520">
        <f t="shared" si="33"/>
        <v>4</v>
      </c>
      <c r="G68" s="520"/>
      <c r="H68" s="520">
        <v>4</v>
      </c>
      <c r="I68" s="520"/>
      <c r="J68" s="520"/>
      <c r="K68" s="520"/>
      <c r="L68" s="537"/>
      <c r="M68" s="538">
        <f t="shared" si="34"/>
        <v>8523.7007003317358</v>
      </c>
      <c r="N68" s="537"/>
      <c r="O68" s="538">
        <f t="shared" si="35"/>
        <v>8523.7007003317358</v>
      </c>
      <c r="P68" s="539">
        <v>280</v>
      </c>
      <c r="Q68" s="539">
        <f t="shared" si="36"/>
        <v>0</v>
      </c>
      <c r="R68" s="539"/>
      <c r="S68" s="539">
        <v>0</v>
      </c>
      <c r="T68" s="538">
        <f>'[1]PL 3B NTM'!Z60</f>
        <v>1312.8430296377601</v>
      </c>
      <c r="U68" s="553">
        <f t="shared" si="37"/>
        <v>6930.8576706939757</v>
      </c>
      <c r="V68" s="554"/>
      <c r="W68" s="549"/>
    </row>
    <row r="69" spans="1:23" s="494" customFormat="1" ht="16.5">
      <c r="A69" s="516">
        <v>5</v>
      </c>
      <c r="B69" s="517" t="s">
        <v>102</v>
      </c>
      <c r="C69" s="518" t="s">
        <v>40</v>
      </c>
      <c r="D69" s="518" t="s">
        <v>40</v>
      </c>
      <c r="E69" s="519">
        <v>17</v>
      </c>
      <c r="F69" s="520">
        <f t="shared" si="33"/>
        <v>6.3</v>
      </c>
      <c r="G69" s="520"/>
      <c r="H69" s="520">
        <v>4</v>
      </c>
      <c r="I69" s="520">
        <v>1.3</v>
      </c>
      <c r="J69" s="520"/>
      <c r="K69" s="520">
        <v>1</v>
      </c>
      <c r="L69" s="537"/>
      <c r="M69" s="538">
        <f t="shared" si="34"/>
        <v>13424.828603022483</v>
      </c>
      <c r="N69" s="537"/>
      <c r="O69" s="538">
        <f t="shared" si="35"/>
        <v>13424.828603022483</v>
      </c>
      <c r="P69" s="539">
        <v>280</v>
      </c>
      <c r="Q69" s="539">
        <f t="shared" si="36"/>
        <v>250</v>
      </c>
      <c r="R69" s="539">
        <v>250</v>
      </c>
      <c r="S69" s="539">
        <v>0</v>
      </c>
      <c r="T69" s="538">
        <f>'[1]PL 3B NTM'!Z61</f>
        <v>1739.5170142700299</v>
      </c>
      <c r="U69" s="553">
        <f t="shared" si="37"/>
        <v>11155.311588752453</v>
      </c>
      <c r="V69" s="554">
        <v>2017</v>
      </c>
      <c r="W69" s="549"/>
    </row>
    <row r="70" spans="1:23" s="494" customFormat="1" ht="16.5">
      <c r="A70" s="516">
        <v>6</v>
      </c>
      <c r="B70" s="517" t="s">
        <v>103</v>
      </c>
      <c r="C70" s="518"/>
      <c r="D70" s="518" t="s">
        <v>40</v>
      </c>
      <c r="E70" s="519">
        <v>11</v>
      </c>
      <c r="F70" s="520">
        <f t="shared" si="33"/>
        <v>4</v>
      </c>
      <c r="G70" s="520"/>
      <c r="H70" s="520">
        <v>4</v>
      </c>
      <c r="I70" s="520"/>
      <c r="J70" s="520"/>
      <c r="K70" s="520"/>
      <c r="L70" s="537"/>
      <c r="M70" s="538">
        <f t="shared" si="34"/>
        <v>8523.7007003317358</v>
      </c>
      <c r="N70" s="537"/>
      <c r="O70" s="538">
        <f t="shared" si="35"/>
        <v>8523.7007003317358</v>
      </c>
      <c r="P70" s="539">
        <v>279.84199999999998</v>
      </c>
      <c r="Q70" s="539">
        <f t="shared" si="36"/>
        <v>742.17</v>
      </c>
      <c r="R70" s="539">
        <v>742.17</v>
      </c>
      <c r="S70" s="539">
        <v>0</v>
      </c>
      <c r="T70" s="538">
        <f>'[1]PL 3B NTM'!Z62</f>
        <v>1312.8430296377601</v>
      </c>
      <c r="U70" s="553">
        <f t="shared" si="37"/>
        <v>6188.845670693976</v>
      </c>
      <c r="V70" s="554"/>
      <c r="W70" s="549"/>
    </row>
    <row r="71" spans="1:23" s="494" customFormat="1" ht="16.5">
      <c r="A71" s="516">
        <v>7</v>
      </c>
      <c r="B71" s="517" t="s">
        <v>104</v>
      </c>
      <c r="C71" s="518"/>
      <c r="D71" s="518" t="s">
        <v>40</v>
      </c>
      <c r="E71" s="519">
        <v>7</v>
      </c>
      <c r="F71" s="520">
        <f t="shared" si="33"/>
        <v>4</v>
      </c>
      <c r="G71" s="520"/>
      <c r="H71" s="520">
        <v>4</v>
      </c>
      <c r="I71" s="520"/>
      <c r="J71" s="520"/>
      <c r="K71" s="520"/>
      <c r="L71" s="537"/>
      <c r="M71" s="538">
        <f t="shared" si="34"/>
        <v>8523.7007003317358</v>
      </c>
      <c r="N71" s="537"/>
      <c r="O71" s="538">
        <f t="shared" si="35"/>
        <v>8523.7007003317358</v>
      </c>
      <c r="P71" s="539">
        <v>279.84199999999998</v>
      </c>
      <c r="Q71" s="539">
        <f t="shared" si="36"/>
        <v>545</v>
      </c>
      <c r="R71" s="539">
        <v>545</v>
      </c>
      <c r="S71" s="539">
        <v>0</v>
      </c>
      <c r="T71" s="538">
        <f>'[1]PL 3B NTM'!Z63</f>
        <v>1312.8430296377601</v>
      </c>
      <c r="U71" s="553">
        <f t="shared" si="37"/>
        <v>6386.0156706939761</v>
      </c>
      <c r="V71" s="554"/>
      <c r="W71" s="549"/>
    </row>
    <row r="72" spans="1:23" s="494" customFormat="1" ht="16.5">
      <c r="A72" s="511" t="s">
        <v>105</v>
      </c>
      <c r="B72" s="512" t="s">
        <v>106</v>
      </c>
      <c r="C72" s="513">
        <f>SUBTOTAL(3,C73:C82)</f>
        <v>3</v>
      </c>
      <c r="D72" s="513">
        <f>SUBTOTAL(3,D73:D82)</f>
        <v>7</v>
      </c>
      <c r="E72" s="514">
        <f>SUM(E73:E82)/10</f>
        <v>9.8000000000000007</v>
      </c>
      <c r="F72" s="515">
        <f t="shared" ref="F72:K72" si="38">SUM(F73:F82)</f>
        <v>34</v>
      </c>
      <c r="G72" s="515">
        <f t="shared" si="38"/>
        <v>5</v>
      </c>
      <c r="H72" s="515">
        <f t="shared" si="38"/>
        <v>24</v>
      </c>
      <c r="I72" s="515">
        <f t="shared" si="38"/>
        <v>0</v>
      </c>
      <c r="J72" s="515">
        <f t="shared" si="38"/>
        <v>3</v>
      </c>
      <c r="K72" s="515">
        <f t="shared" si="38"/>
        <v>2</v>
      </c>
      <c r="L72" s="536"/>
      <c r="M72" s="536">
        <f>SUM(M73:M82)</f>
        <v>72451.455952819757</v>
      </c>
      <c r="N72" s="536"/>
      <c r="O72" s="536">
        <f>SUM(O73:O82)</f>
        <v>72451.455952819757</v>
      </c>
      <c r="P72" s="536">
        <f>SUM(P73:P82)</f>
        <v>66</v>
      </c>
      <c r="Q72" s="536">
        <f>SUM(Q73:Q82)</f>
        <v>8600</v>
      </c>
      <c r="R72" s="536">
        <f>SUM(R73:R82)</f>
        <v>8600</v>
      </c>
      <c r="S72" s="536">
        <f>SUM(S73:S82)</f>
        <v>0</v>
      </c>
      <c r="T72" s="536">
        <f>SUM(T73:T82)+3</f>
        <v>11490.376509330399</v>
      </c>
      <c r="U72" s="536">
        <f>SUM(U73:U82)</f>
        <v>52298.079443489361</v>
      </c>
      <c r="V72" s="557"/>
      <c r="W72" s="549"/>
    </row>
    <row r="73" spans="1:23" s="495" customFormat="1" ht="16.5">
      <c r="A73" s="521">
        <v>1</v>
      </c>
      <c r="B73" s="522" t="s">
        <v>107</v>
      </c>
      <c r="C73" s="523" t="s">
        <v>40</v>
      </c>
      <c r="D73" s="523"/>
      <c r="E73" s="526">
        <v>19</v>
      </c>
      <c r="F73" s="525">
        <f t="shared" ref="F73:F82" si="39">SUM(G73:K73)</f>
        <v>1</v>
      </c>
      <c r="G73" s="525"/>
      <c r="H73" s="525"/>
      <c r="I73" s="525"/>
      <c r="J73" s="525">
        <v>1</v>
      </c>
      <c r="K73" s="525"/>
      <c r="L73" s="540"/>
      <c r="M73" s="541">
        <f t="shared" ref="M73:M82" si="40">N73+O73</f>
        <v>2130.9251750829339</v>
      </c>
      <c r="N73" s="540"/>
      <c r="O73" s="541">
        <f t="shared" ref="O73:O82" si="41">F73*$L$10</f>
        <v>2130.9251750829339</v>
      </c>
      <c r="P73" s="542">
        <v>0</v>
      </c>
      <c r="Q73" s="542">
        <f t="shared" ref="Q73:Q82" si="42">R73+S73</f>
        <v>0</v>
      </c>
      <c r="R73" s="542"/>
      <c r="S73" s="542">
        <v>0</v>
      </c>
      <c r="T73" s="541">
        <f>'[1]PL 3B NTM'!Z77</f>
        <v>328.21075740944002</v>
      </c>
      <c r="U73" s="558">
        <f t="shared" ref="U73:U82" si="43">O73-(P73+Q73+T73)</f>
        <v>1802.7144176734939</v>
      </c>
      <c r="V73" s="559">
        <v>2015</v>
      </c>
      <c r="W73" s="560"/>
    </row>
    <row r="74" spans="1:23" s="495" customFormat="1" ht="16.5">
      <c r="A74" s="521">
        <v>2</v>
      </c>
      <c r="B74" s="522" t="s">
        <v>108</v>
      </c>
      <c r="C74" s="523" t="s">
        <v>40</v>
      </c>
      <c r="D74" s="523"/>
      <c r="E74" s="526">
        <v>13</v>
      </c>
      <c r="F74" s="525">
        <f t="shared" si="39"/>
        <v>2</v>
      </c>
      <c r="G74" s="525"/>
      <c r="H74" s="525"/>
      <c r="I74" s="525"/>
      <c r="J74" s="525">
        <v>1</v>
      </c>
      <c r="K74" s="525">
        <v>1</v>
      </c>
      <c r="L74" s="540"/>
      <c r="M74" s="541">
        <f t="shared" si="40"/>
        <v>4261.8503501658679</v>
      </c>
      <c r="N74" s="540"/>
      <c r="O74" s="541">
        <f t="shared" si="41"/>
        <v>4261.8503501658679</v>
      </c>
      <c r="P74" s="542">
        <v>66</v>
      </c>
      <c r="Q74" s="542">
        <f t="shared" si="42"/>
        <v>462</v>
      </c>
      <c r="R74" s="542">
        <v>462</v>
      </c>
      <c r="S74" s="542">
        <v>0</v>
      </c>
      <c r="T74" s="541">
        <f>'[1]PL 3B NTM'!Z78</f>
        <v>1312.8430296377601</v>
      </c>
      <c r="U74" s="558">
        <f t="shared" si="43"/>
        <v>2421.0073205281078</v>
      </c>
      <c r="V74" s="559">
        <v>2020</v>
      </c>
      <c r="W74" s="560"/>
    </row>
    <row r="75" spans="1:23" s="495" customFormat="1" ht="16.5">
      <c r="A75" s="521">
        <v>3</v>
      </c>
      <c r="B75" s="522" t="s">
        <v>109</v>
      </c>
      <c r="C75" s="523"/>
      <c r="D75" s="523" t="s">
        <v>40</v>
      </c>
      <c r="E75" s="526">
        <v>7</v>
      </c>
      <c r="F75" s="525">
        <f t="shared" si="39"/>
        <v>4</v>
      </c>
      <c r="G75" s="525"/>
      <c r="H75" s="525">
        <v>4</v>
      </c>
      <c r="I75" s="525"/>
      <c r="J75" s="525"/>
      <c r="K75" s="525"/>
      <c r="L75" s="540"/>
      <c r="M75" s="541">
        <f t="shared" si="40"/>
        <v>8523.7007003317358</v>
      </c>
      <c r="N75" s="540"/>
      <c r="O75" s="541">
        <f t="shared" si="41"/>
        <v>8523.7007003317358</v>
      </c>
      <c r="P75" s="542">
        <v>0</v>
      </c>
      <c r="Q75" s="542">
        <f t="shared" si="42"/>
        <v>1781</v>
      </c>
      <c r="R75" s="542">
        <v>1781</v>
      </c>
      <c r="S75" s="542">
        <v>0</v>
      </c>
      <c r="T75" s="541">
        <f>'[1]PL 3B NTM'!Z79</f>
        <v>1312.8430296377601</v>
      </c>
      <c r="U75" s="558">
        <f t="shared" si="43"/>
        <v>5429.8576706939757</v>
      </c>
      <c r="V75" s="559"/>
      <c r="W75" s="560"/>
    </row>
    <row r="76" spans="1:23" s="495" customFormat="1" ht="16.5">
      <c r="A76" s="521">
        <v>4</v>
      </c>
      <c r="B76" s="522" t="s">
        <v>110</v>
      </c>
      <c r="C76" s="523"/>
      <c r="D76" s="523" t="s">
        <v>40</v>
      </c>
      <c r="E76" s="526">
        <v>7</v>
      </c>
      <c r="F76" s="525">
        <f t="shared" si="39"/>
        <v>4</v>
      </c>
      <c r="G76" s="525"/>
      <c r="H76" s="525">
        <v>4</v>
      </c>
      <c r="I76" s="525"/>
      <c r="J76" s="525"/>
      <c r="K76" s="525"/>
      <c r="L76" s="540"/>
      <c r="M76" s="541">
        <f t="shared" si="40"/>
        <v>8523.7007003317358</v>
      </c>
      <c r="N76" s="540"/>
      <c r="O76" s="541">
        <f t="shared" si="41"/>
        <v>8523.7007003317358</v>
      </c>
      <c r="P76" s="542">
        <v>0</v>
      </c>
      <c r="Q76" s="542">
        <f t="shared" si="42"/>
        <v>1064</v>
      </c>
      <c r="R76" s="542">
        <v>1064</v>
      </c>
      <c r="S76" s="542">
        <v>0</v>
      </c>
      <c r="T76" s="541">
        <f>'[1]PL 3B NTM'!Z80</f>
        <v>1312.8430296377601</v>
      </c>
      <c r="U76" s="558">
        <f t="shared" si="43"/>
        <v>6146.8576706939757</v>
      </c>
      <c r="V76" s="559"/>
      <c r="W76" s="560"/>
    </row>
    <row r="77" spans="1:23" s="495" customFormat="1" ht="16.5">
      <c r="A77" s="521">
        <v>5</v>
      </c>
      <c r="B77" s="522" t="s">
        <v>111</v>
      </c>
      <c r="C77" s="523"/>
      <c r="D77" s="523" t="s">
        <v>40</v>
      </c>
      <c r="E77" s="526">
        <v>4</v>
      </c>
      <c r="F77" s="525">
        <f t="shared" si="39"/>
        <v>5</v>
      </c>
      <c r="G77" s="525">
        <v>5</v>
      </c>
      <c r="H77" s="525"/>
      <c r="I77" s="525"/>
      <c r="J77" s="525"/>
      <c r="K77" s="525"/>
      <c r="L77" s="540"/>
      <c r="M77" s="541">
        <f t="shared" si="40"/>
        <v>10654.625875414669</v>
      </c>
      <c r="N77" s="540"/>
      <c r="O77" s="541">
        <f t="shared" si="41"/>
        <v>10654.625875414669</v>
      </c>
      <c r="P77" s="542">
        <v>0</v>
      </c>
      <c r="Q77" s="542">
        <f t="shared" si="42"/>
        <v>1244</v>
      </c>
      <c r="R77" s="542">
        <v>1244</v>
      </c>
      <c r="S77" s="542">
        <v>0</v>
      </c>
      <c r="T77" s="541">
        <f>'[1]PL 3B NTM'!Z81</f>
        <v>1641.0537870472001</v>
      </c>
      <c r="U77" s="558">
        <f t="shared" si="43"/>
        <v>7769.5720883674694</v>
      </c>
      <c r="V77" s="559"/>
      <c r="W77" s="560"/>
    </row>
    <row r="78" spans="1:23" s="495" customFormat="1" ht="16.5">
      <c r="A78" s="521">
        <v>6</v>
      </c>
      <c r="B78" s="522" t="s">
        <v>112</v>
      </c>
      <c r="C78" s="523"/>
      <c r="D78" s="523" t="s">
        <v>40</v>
      </c>
      <c r="E78" s="526">
        <v>8</v>
      </c>
      <c r="F78" s="525">
        <f t="shared" si="39"/>
        <v>4</v>
      </c>
      <c r="G78" s="525"/>
      <c r="H78" s="525">
        <v>4</v>
      </c>
      <c r="I78" s="525"/>
      <c r="J78" s="525"/>
      <c r="K78" s="525"/>
      <c r="L78" s="540"/>
      <c r="M78" s="541">
        <f t="shared" si="40"/>
        <v>8523.7007003317358</v>
      </c>
      <c r="N78" s="540"/>
      <c r="O78" s="541">
        <f t="shared" si="41"/>
        <v>8523.7007003317358</v>
      </c>
      <c r="P78" s="542">
        <v>0</v>
      </c>
      <c r="Q78" s="542">
        <f t="shared" si="42"/>
        <v>993</v>
      </c>
      <c r="R78" s="542">
        <v>993</v>
      </c>
      <c r="S78" s="542">
        <v>0</v>
      </c>
      <c r="T78" s="541">
        <f>'[1]PL 3B NTM'!Z82</f>
        <v>1312.8430296377601</v>
      </c>
      <c r="U78" s="558">
        <f t="shared" si="43"/>
        <v>6217.8576706939757</v>
      </c>
      <c r="V78" s="559"/>
      <c r="W78" s="560"/>
    </row>
    <row r="79" spans="1:23" s="495" customFormat="1" ht="16.5">
      <c r="A79" s="521">
        <v>7</v>
      </c>
      <c r="B79" s="522" t="s">
        <v>113</v>
      </c>
      <c r="C79" s="523"/>
      <c r="D79" s="523" t="s">
        <v>40</v>
      </c>
      <c r="E79" s="526">
        <v>7</v>
      </c>
      <c r="F79" s="525">
        <f t="shared" si="39"/>
        <v>4</v>
      </c>
      <c r="G79" s="525"/>
      <c r="H79" s="525">
        <v>4</v>
      </c>
      <c r="I79" s="525"/>
      <c r="J79" s="525"/>
      <c r="K79" s="525"/>
      <c r="L79" s="540"/>
      <c r="M79" s="541">
        <f t="shared" si="40"/>
        <v>8523.7007003317358</v>
      </c>
      <c r="N79" s="540"/>
      <c r="O79" s="541">
        <f t="shared" si="41"/>
        <v>8523.7007003317358</v>
      </c>
      <c r="P79" s="542">
        <v>0</v>
      </c>
      <c r="Q79" s="542">
        <f t="shared" si="42"/>
        <v>1242</v>
      </c>
      <c r="R79" s="542">
        <v>1242</v>
      </c>
      <c r="S79" s="542">
        <v>0</v>
      </c>
      <c r="T79" s="541">
        <f>'[1]PL 3B NTM'!Z83</f>
        <v>1312.8430296377601</v>
      </c>
      <c r="U79" s="558">
        <f t="shared" si="43"/>
        <v>5968.8576706939757</v>
      </c>
      <c r="V79" s="559"/>
      <c r="W79" s="560"/>
    </row>
    <row r="80" spans="1:23" s="495" customFormat="1" ht="16.5">
      <c r="A80" s="521">
        <v>8</v>
      </c>
      <c r="B80" s="522" t="s">
        <v>114</v>
      </c>
      <c r="C80" s="523" t="s">
        <v>40</v>
      </c>
      <c r="D80" s="523"/>
      <c r="E80" s="526">
        <v>19</v>
      </c>
      <c r="F80" s="525">
        <f t="shared" si="39"/>
        <v>2</v>
      </c>
      <c r="G80" s="525"/>
      <c r="H80" s="525"/>
      <c r="I80" s="525"/>
      <c r="J80" s="525">
        <v>1</v>
      </c>
      <c r="K80" s="525">
        <v>1</v>
      </c>
      <c r="L80" s="540"/>
      <c r="M80" s="541">
        <f t="shared" si="40"/>
        <v>4261.8503501658679</v>
      </c>
      <c r="N80" s="540"/>
      <c r="O80" s="541">
        <f t="shared" si="41"/>
        <v>4261.8503501658679</v>
      </c>
      <c r="P80" s="542">
        <v>0</v>
      </c>
      <c r="Q80" s="542">
        <f t="shared" si="42"/>
        <v>0</v>
      </c>
      <c r="R80" s="542"/>
      <c r="S80" s="542">
        <v>0</v>
      </c>
      <c r="T80" s="541">
        <f>'[1]PL 3B NTM'!Z84</f>
        <v>328.21075740944002</v>
      </c>
      <c r="U80" s="558">
        <f t="shared" si="43"/>
        <v>3933.6395927564281</v>
      </c>
      <c r="V80" s="559">
        <v>2016</v>
      </c>
      <c r="W80" s="560"/>
    </row>
    <row r="81" spans="1:23" s="495" customFormat="1" ht="16.5">
      <c r="A81" s="521">
        <v>9</v>
      </c>
      <c r="B81" s="522" t="s">
        <v>115</v>
      </c>
      <c r="C81" s="523"/>
      <c r="D81" s="523" t="s">
        <v>40</v>
      </c>
      <c r="E81" s="526">
        <v>8</v>
      </c>
      <c r="F81" s="525">
        <f t="shared" si="39"/>
        <v>4</v>
      </c>
      <c r="G81" s="525"/>
      <c r="H81" s="525">
        <v>4</v>
      </c>
      <c r="I81" s="525"/>
      <c r="J81" s="525"/>
      <c r="K81" s="525"/>
      <c r="L81" s="540"/>
      <c r="M81" s="541">
        <f t="shared" si="40"/>
        <v>8523.7007003317358</v>
      </c>
      <c r="N81" s="540"/>
      <c r="O81" s="541">
        <f t="shared" si="41"/>
        <v>8523.7007003317358</v>
      </c>
      <c r="P81" s="542">
        <v>0</v>
      </c>
      <c r="Q81" s="542">
        <f t="shared" si="42"/>
        <v>1554</v>
      </c>
      <c r="R81" s="542">
        <v>1554</v>
      </c>
      <c r="S81" s="542">
        <v>0</v>
      </c>
      <c r="T81" s="541">
        <f>'[1]PL 3B NTM'!Z85</f>
        <v>1312.8430296377601</v>
      </c>
      <c r="U81" s="558">
        <f t="shared" si="43"/>
        <v>5656.8576706939757</v>
      </c>
      <c r="V81" s="559"/>
      <c r="W81" s="560"/>
    </row>
    <row r="82" spans="1:23" s="495" customFormat="1" ht="16.5">
      <c r="A82" s="521">
        <v>10</v>
      </c>
      <c r="B82" s="522" t="s">
        <v>116</v>
      </c>
      <c r="C82" s="523"/>
      <c r="D82" s="523" t="s">
        <v>40</v>
      </c>
      <c r="E82" s="526">
        <v>6</v>
      </c>
      <c r="F82" s="525">
        <f t="shared" si="39"/>
        <v>4</v>
      </c>
      <c r="G82" s="525"/>
      <c r="H82" s="525">
        <v>4</v>
      </c>
      <c r="I82" s="525"/>
      <c r="J82" s="525"/>
      <c r="K82" s="525"/>
      <c r="L82" s="540"/>
      <c r="M82" s="541">
        <f t="shared" si="40"/>
        <v>8523.7007003317358</v>
      </c>
      <c r="N82" s="540"/>
      <c r="O82" s="541">
        <f t="shared" si="41"/>
        <v>8523.7007003317358</v>
      </c>
      <c r="P82" s="542">
        <v>0</v>
      </c>
      <c r="Q82" s="542">
        <f t="shared" si="42"/>
        <v>260</v>
      </c>
      <c r="R82" s="542">
        <v>260</v>
      </c>
      <c r="S82" s="542">
        <v>0</v>
      </c>
      <c r="T82" s="541">
        <f>'[1]PL 3B NTM'!Z86</f>
        <v>1312.8430296377601</v>
      </c>
      <c r="U82" s="558">
        <f t="shared" si="43"/>
        <v>6950.8576706939757</v>
      </c>
      <c r="V82" s="559"/>
      <c r="W82" s="560"/>
    </row>
    <row r="83" spans="1:23" s="494" customFormat="1" ht="25.5">
      <c r="A83" s="511" t="s">
        <v>117</v>
      </c>
      <c r="B83" s="512" t="s">
        <v>118</v>
      </c>
      <c r="C83" s="513">
        <f>SUBTOTAL(3,C84:C94)</f>
        <v>1</v>
      </c>
      <c r="D83" s="513">
        <f>SUBTOTAL(3,D84:D94)</f>
        <v>11</v>
      </c>
      <c r="E83" s="514">
        <f>SUM(E84:E94)/11</f>
        <v>8.3636363636363633</v>
      </c>
      <c r="F83" s="515">
        <f t="shared" ref="F83:K83" si="44">SUM(F84:F94)</f>
        <v>45</v>
      </c>
      <c r="G83" s="515">
        <f t="shared" si="44"/>
        <v>0</v>
      </c>
      <c r="H83" s="515">
        <f t="shared" si="44"/>
        <v>44</v>
      </c>
      <c r="I83" s="515">
        <f t="shared" si="44"/>
        <v>0</v>
      </c>
      <c r="J83" s="515">
        <f t="shared" si="44"/>
        <v>0</v>
      </c>
      <c r="K83" s="515">
        <f t="shared" si="44"/>
        <v>1</v>
      </c>
      <c r="L83" s="536"/>
      <c r="M83" s="536">
        <f>SUM(M84:M94)</f>
        <v>95891.632878732038</v>
      </c>
      <c r="N83" s="536"/>
      <c r="O83" s="536">
        <f>SUM(O84:O94)</f>
        <v>95891.632878732038</v>
      </c>
      <c r="P83" s="536">
        <f>SUM(P84:P94)</f>
        <v>0</v>
      </c>
      <c r="Q83" s="536">
        <f>SUM(Q84:Q94)</f>
        <v>10800.000000000002</v>
      </c>
      <c r="R83" s="536">
        <f>SUM(R84:R94)</f>
        <v>10800.000000000002</v>
      </c>
      <c r="S83" s="536">
        <f>SUM(S84:S94)</f>
        <v>0</v>
      </c>
      <c r="T83" s="536">
        <f>SUM(T84:T94)-1</f>
        <v>14440.273326015358</v>
      </c>
      <c r="U83" s="536">
        <f>SUM(U84:U94)</f>
        <v>70650.359552716662</v>
      </c>
      <c r="V83" s="557"/>
      <c r="W83" s="549"/>
    </row>
    <row r="84" spans="1:23" s="494" customFormat="1" ht="16.5">
      <c r="A84" s="516">
        <v>1</v>
      </c>
      <c r="B84" s="517" t="s">
        <v>119</v>
      </c>
      <c r="C84" s="518" t="s">
        <v>40</v>
      </c>
      <c r="D84" s="518" t="s">
        <v>40</v>
      </c>
      <c r="E84" s="519">
        <v>10</v>
      </c>
      <c r="F84" s="520">
        <f t="shared" ref="F84:F94" si="45">SUM(G84:K84)</f>
        <v>5</v>
      </c>
      <c r="G84" s="520"/>
      <c r="H84" s="520">
        <v>4</v>
      </c>
      <c r="I84" s="520"/>
      <c r="J84" s="520"/>
      <c r="K84" s="520">
        <v>1</v>
      </c>
      <c r="L84" s="537"/>
      <c r="M84" s="538">
        <f t="shared" ref="M84:M94" si="46">N84+O84</f>
        <v>10654.625875414669</v>
      </c>
      <c r="N84" s="537"/>
      <c r="O84" s="538">
        <f t="shared" ref="O84:O94" si="47">F84*$L$10</f>
        <v>10654.625875414669</v>
      </c>
      <c r="P84" s="539">
        <v>0</v>
      </c>
      <c r="Q84" s="539">
        <f t="shared" ref="Q84:Q94" si="48">R84+S84</f>
        <v>854.76</v>
      </c>
      <c r="R84" s="539">
        <v>854.76</v>
      </c>
      <c r="S84" s="539">
        <v>0</v>
      </c>
      <c r="T84" s="538">
        <f>'[1]PL 3B NTM'!Z45</f>
        <v>1312.8430296377601</v>
      </c>
      <c r="U84" s="553">
        <f t="shared" ref="U84:U94" si="49">O84-(P84+Q84+T84)</f>
        <v>8487.0228457769081</v>
      </c>
      <c r="V84" s="554">
        <v>2020</v>
      </c>
      <c r="W84" s="549"/>
    </row>
    <row r="85" spans="1:23" s="494" customFormat="1" ht="16.5">
      <c r="A85" s="516">
        <v>2</v>
      </c>
      <c r="B85" s="517" t="s">
        <v>120</v>
      </c>
      <c r="C85" s="518"/>
      <c r="D85" s="518" t="s">
        <v>40</v>
      </c>
      <c r="E85" s="519">
        <v>11</v>
      </c>
      <c r="F85" s="520">
        <f t="shared" si="45"/>
        <v>4</v>
      </c>
      <c r="G85" s="520"/>
      <c r="H85" s="520">
        <v>4</v>
      </c>
      <c r="I85" s="520"/>
      <c r="J85" s="520"/>
      <c r="K85" s="520"/>
      <c r="L85" s="537"/>
      <c r="M85" s="538">
        <f t="shared" si="46"/>
        <v>8523.7007003317358</v>
      </c>
      <c r="N85" s="537"/>
      <c r="O85" s="538">
        <f t="shared" si="47"/>
        <v>8523.7007003317358</v>
      </c>
      <c r="P85" s="539">
        <v>0</v>
      </c>
      <c r="Q85" s="539">
        <f t="shared" si="48"/>
        <v>1042.9570000000001</v>
      </c>
      <c r="R85" s="539">
        <v>1042.9570000000001</v>
      </c>
      <c r="S85" s="539">
        <v>0</v>
      </c>
      <c r="T85" s="538">
        <f>'[1]PL 3B NTM'!Z46</f>
        <v>1312.8430296377601</v>
      </c>
      <c r="U85" s="553">
        <f t="shared" si="49"/>
        <v>6167.9006706939754</v>
      </c>
      <c r="V85" s="554"/>
      <c r="W85" s="549"/>
    </row>
    <row r="86" spans="1:23" s="494" customFormat="1" ht="16.5">
      <c r="A86" s="516">
        <v>3</v>
      </c>
      <c r="B86" s="517" t="s">
        <v>121</v>
      </c>
      <c r="C86" s="518"/>
      <c r="D86" s="518" t="s">
        <v>40</v>
      </c>
      <c r="E86" s="519">
        <v>8</v>
      </c>
      <c r="F86" s="520">
        <f t="shared" si="45"/>
        <v>4</v>
      </c>
      <c r="G86" s="520"/>
      <c r="H86" s="520">
        <v>4</v>
      </c>
      <c r="I86" s="520"/>
      <c r="J86" s="520"/>
      <c r="K86" s="520"/>
      <c r="L86" s="537"/>
      <c r="M86" s="538">
        <f t="shared" si="46"/>
        <v>8523.7007003317358</v>
      </c>
      <c r="N86" s="537"/>
      <c r="O86" s="538">
        <f t="shared" si="47"/>
        <v>8523.7007003317358</v>
      </c>
      <c r="P86" s="539">
        <v>0</v>
      </c>
      <c r="Q86" s="539">
        <f t="shared" si="48"/>
        <v>852.95699999999999</v>
      </c>
      <c r="R86" s="539">
        <v>852.95699999999999</v>
      </c>
      <c r="S86" s="539">
        <v>0</v>
      </c>
      <c r="T86" s="538">
        <f>'[1]PL 3B NTM'!Z47</f>
        <v>1312.8430296377601</v>
      </c>
      <c r="U86" s="553">
        <f t="shared" si="49"/>
        <v>6357.9006706939763</v>
      </c>
      <c r="V86" s="554"/>
      <c r="W86" s="549"/>
    </row>
    <row r="87" spans="1:23" s="494" customFormat="1" ht="16.5">
      <c r="A87" s="516">
        <v>4</v>
      </c>
      <c r="B87" s="517" t="s">
        <v>122</v>
      </c>
      <c r="C87" s="518"/>
      <c r="D87" s="518" t="s">
        <v>40</v>
      </c>
      <c r="E87" s="519">
        <v>6</v>
      </c>
      <c r="F87" s="520">
        <f t="shared" si="45"/>
        <v>4</v>
      </c>
      <c r="G87" s="520"/>
      <c r="H87" s="520">
        <v>4</v>
      </c>
      <c r="I87" s="520"/>
      <c r="J87" s="520"/>
      <c r="K87" s="520"/>
      <c r="L87" s="537"/>
      <c r="M87" s="538">
        <f t="shared" si="46"/>
        <v>8523.7007003317358</v>
      </c>
      <c r="N87" s="537"/>
      <c r="O87" s="538">
        <f t="shared" si="47"/>
        <v>8523.7007003317358</v>
      </c>
      <c r="P87" s="539">
        <v>0</v>
      </c>
      <c r="Q87" s="539">
        <f t="shared" si="48"/>
        <v>942.95699999999999</v>
      </c>
      <c r="R87" s="539">
        <v>942.95699999999999</v>
      </c>
      <c r="S87" s="539">
        <v>0</v>
      </c>
      <c r="T87" s="538">
        <f>'[1]PL 3B NTM'!Z48</f>
        <v>1312.8430296377601</v>
      </c>
      <c r="U87" s="553">
        <f t="shared" si="49"/>
        <v>6267.9006706939763</v>
      </c>
      <c r="V87" s="554"/>
      <c r="W87" s="549"/>
    </row>
    <row r="88" spans="1:23" s="494" customFormat="1" ht="16.5">
      <c r="A88" s="516">
        <v>5</v>
      </c>
      <c r="B88" s="517" t="s">
        <v>123</v>
      </c>
      <c r="C88" s="518"/>
      <c r="D88" s="518" t="s">
        <v>40</v>
      </c>
      <c r="E88" s="519">
        <v>8</v>
      </c>
      <c r="F88" s="520">
        <f t="shared" si="45"/>
        <v>4</v>
      </c>
      <c r="G88" s="520"/>
      <c r="H88" s="520">
        <v>4</v>
      </c>
      <c r="I88" s="520"/>
      <c r="J88" s="520"/>
      <c r="K88" s="520"/>
      <c r="L88" s="537"/>
      <c r="M88" s="538">
        <f t="shared" si="46"/>
        <v>8523.7007003317358</v>
      </c>
      <c r="N88" s="537"/>
      <c r="O88" s="538">
        <f t="shared" si="47"/>
        <v>8523.7007003317358</v>
      </c>
      <c r="P88" s="539">
        <v>0</v>
      </c>
      <c r="Q88" s="539">
        <f t="shared" si="48"/>
        <v>966.95699999999999</v>
      </c>
      <c r="R88" s="539">
        <v>966.95699999999999</v>
      </c>
      <c r="S88" s="539">
        <v>0</v>
      </c>
      <c r="T88" s="538">
        <f>'[1]PL 3B NTM'!Z49</f>
        <v>1312.8430296377601</v>
      </c>
      <c r="U88" s="553">
        <f t="shared" si="49"/>
        <v>6243.9006706939763</v>
      </c>
      <c r="V88" s="554"/>
      <c r="W88" s="549"/>
    </row>
    <row r="89" spans="1:23" s="494" customFormat="1" ht="16.5">
      <c r="A89" s="516">
        <v>6</v>
      </c>
      <c r="B89" s="517" t="s">
        <v>124</v>
      </c>
      <c r="C89" s="518"/>
      <c r="D89" s="518" t="s">
        <v>40</v>
      </c>
      <c r="E89" s="519">
        <v>6</v>
      </c>
      <c r="F89" s="520">
        <f t="shared" si="45"/>
        <v>4</v>
      </c>
      <c r="G89" s="520"/>
      <c r="H89" s="520">
        <v>4</v>
      </c>
      <c r="I89" s="520"/>
      <c r="J89" s="520"/>
      <c r="K89" s="520"/>
      <c r="L89" s="537"/>
      <c r="M89" s="538">
        <f t="shared" si="46"/>
        <v>8523.7007003317358</v>
      </c>
      <c r="N89" s="537"/>
      <c r="O89" s="538">
        <f t="shared" si="47"/>
        <v>8523.7007003317358</v>
      </c>
      <c r="P89" s="539">
        <v>0</v>
      </c>
      <c r="Q89" s="539">
        <f t="shared" si="48"/>
        <v>1235.692</v>
      </c>
      <c r="R89" s="539">
        <v>1235.692</v>
      </c>
      <c r="S89" s="539">
        <v>0</v>
      </c>
      <c r="T89" s="538">
        <f>'[1]PL 3B NTM'!Z50</f>
        <v>1312.8430296377601</v>
      </c>
      <c r="U89" s="553">
        <f t="shared" si="49"/>
        <v>5975.1656706939757</v>
      </c>
      <c r="V89" s="554"/>
      <c r="W89" s="549"/>
    </row>
    <row r="90" spans="1:23" s="494" customFormat="1" ht="16.5">
      <c r="A90" s="516">
        <v>7</v>
      </c>
      <c r="B90" s="517" t="s">
        <v>125</v>
      </c>
      <c r="C90" s="518"/>
      <c r="D90" s="518" t="s">
        <v>40</v>
      </c>
      <c r="E90" s="519">
        <v>10</v>
      </c>
      <c r="F90" s="520">
        <f t="shared" si="45"/>
        <v>4</v>
      </c>
      <c r="G90" s="520"/>
      <c r="H90" s="520">
        <v>4</v>
      </c>
      <c r="I90" s="520"/>
      <c r="J90" s="520"/>
      <c r="K90" s="520"/>
      <c r="L90" s="537"/>
      <c r="M90" s="538">
        <f t="shared" si="46"/>
        <v>8523.7007003317358</v>
      </c>
      <c r="N90" s="537"/>
      <c r="O90" s="538">
        <f t="shared" si="47"/>
        <v>8523.7007003317358</v>
      </c>
      <c r="P90" s="539">
        <v>0</v>
      </c>
      <c r="Q90" s="539">
        <f t="shared" si="48"/>
        <v>1042.9570000000001</v>
      </c>
      <c r="R90" s="539">
        <v>1042.9570000000001</v>
      </c>
      <c r="S90" s="539">
        <v>0</v>
      </c>
      <c r="T90" s="538">
        <f>'[1]PL 3B NTM'!Z51</f>
        <v>1312.8430296377601</v>
      </c>
      <c r="U90" s="553">
        <f t="shared" si="49"/>
        <v>6167.9006706939754</v>
      </c>
      <c r="V90" s="554"/>
      <c r="W90" s="549"/>
    </row>
    <row r="91" spans="1:23" s="494" customFormat="1" ht="16.5">
      <c r="A91" s="516">
        <v>8</v>
      </c>
      <c r="B91" s="517" t="s">
        <v>126</v>
      </c>
      <c r="C91" s="518"/>
      <c r="D91" s="518" t="s">
        <v>40</v>
      </c>
      <c r="E91" s="519">
        <v>9</v>
      </c>
      <c r="F91" s="520">
        <f t="shared" si="45"/>
        <v>4</v>
      </c>
      <c r="G91" s="520"/>
      <c r="H91" s="520">
        <v>4</v>
      </c>
      <c r="I91" s="520"/>
      <c r="J91" s="520"/>
      <c r="K91" s="520"/>
      <c r="L91" s="537"/>
      <c r="M91" s="538">
        <f t="shared" si="46"/>
        <v>8523.7007003317358</v>
      </c>
      <c r="N91" s="537"/>
      <c r="O91" s="538">
        <f t="shared" si="47"/>
        <v>8523.7007003317358</v>
      </c>
      <c r="P91" s="539">
        <v>0</v>
      </c>
      <c r="Q91" s="539">
        <f t="shared" si="48"/>
        <v>840.55200000000002</v>
      </c>
      <c r="R91" s="539">
        <v>840.55200000000002</v>
      </c>
      <c r="S91" s="539">
        <v>0</v>
      </c>
      <c r="T91" s="538">
        <f>'[1]PL 3B NTM'!Z52</f>
        <v>1312.8430296377601</v>
      </c>
      <c r="U91" s="553">
        <f t="shared" si="49"/>
        <v>6370.3056706939751</v>
      </c>
      <c r="V91" s="554"/>
      <c r="W91" s="549"/>
    </row>
    <row r="92" spans="1:23" s="494" customFormat="1" ht="16.5">
      <c r="A92" s="516">
        <v>9</v>
      </c>
      <c r="B92" s="517" t="s">
        <v>127</v>
      </c>
      <c r="C92" s="518"/>
      <c r="D92" s="518" t="s">
        <v>40</v>
      </c>
      <c r="E92" s="519">
        <v>8</v>
      </c>
      <c r="F92" s="520">
        <f t="shared" si="45"/>
        <v>4</v>
      </c>
      <c r="G92" s="520"/>
      <c r="H92" s="520">
        <v>4</v>
      </c>
      <c r="I92" s="520"/>
      <c r="J92" s="520"/>
      <c r="K92" s="520"/>
      <c r="L92" s="537"/>
      <c r="M92" s="538">
        <f t="shared" si="46"/>
        <v>8523.7007003317358</v>
      </c>
      <c r="N92" s="537"/>
      <c r="O92" s="538">
        <f t="shared" si="47"/>
        <v>8523.7007003317358</v>
      </c>
      <c r="P92" s="539">
        <v>0</v>
      </c>
      <c r="Q92" s="539">
        <f t="shared" si="48"/>
        <v>867.56200000000001</v>
      </c>
      <c r="R92" s="539">
        <v>867.56200000000001</v>
      </c>
      <c r="S92" s="539">
        <v>0</v>
      </c>
      <c r="T92" s="538">
        <f>'[1]PL 3B NTM'!Z53</f>
        <v>1312.8430296377601</v>
      </c>
      <c r="U92" s="553">
        <f t="shared" si="49"/>
        <v>6343.2956706939758</v>
      </c>
      <c r="V92" s="554"/>
      <c r="W92" s="549"/>
    </row>
    <row r="93" spans="1:23" s="494" customFormat="1" ht="16.5">
      <c r="A93" s="516">
        <v>10</v>
      </c>
      <c r="B93" s="517" t="s">
        <v>128</v>
      </c>
      <c r="C93" s="518"/>
      <c r="D93" s="518" t="s">
        <v>40</v>
      </c>
      <c r="E93" s="519">
        <v>7</v>
      </c>
      <c r="F93" s="520">
        <f t="shared" si="45"/>
        <v>4</v>
      </c>
      <c r="G93" s="520"/>
      <c r="H93" s="520">
        <v>4</v>
      </c>
      <c r="I93" s="520"/>
      <c r="J93" s="520"/>
      <c r="K93" s="520"/>
      <c r="L93" s="537"/>
      <c r="M93" s="538">
        <f t="shared" si="46"/>
        <v>8523.7007003317358</v>
      </c>
      <c r="N93" s="537"/>
      <c r="O93" s="538">
        <f t="shared" si="47"/>
        <v>8523.7007003317358</v>
      </c>
      <c r="P93" s="539">
        <v>0</v>
      </c>
      <c r="Q93" s="539">
        <f t="shared" si="48"/>
        <v>1109.692</v>
      </c>
      <c r="R93" s="539">
        <v>1109.692</v>
      </c>
      <c r="S93" s="539">
        <v>0</v>
      </c>
      <c r="T93" s="538">
        <f>'[1]PL 3B NTM'!Z54</f>
        <v>1312.8430296377601</v>
      </c>
      <c r="U93" s="553">
        <f t="shared" si="49"/>
        <v>6101.1656706939757</v>
      </c>
      <c r="V93" s="554"/>
      <c r="W93" s="549"/>
    </row>
    <row r="94" spans="1:23" s="494" customFormat="1" ht="16.5">
      <c r="A94" s="516">
        <v>11</v>
      </c>
      <c r="B94" s="517" t="s">
        <v>129</v>
      </c>
      <c r="C94" s="518"/>
      <c r="D94" s="518" t="s">
        <v>40</v>
      </c>
      <c r="E94" s="519">
        <v>9</v>
      </c>
      <c r="F94" s="520">
        <f t="shared" si="45"/>
        <v>4</v>
      </c>
      <c r="G94" s="520"/>
      <c r="H94" s="520">
        <v>4</v>
      </c>
      <c r="I94" s="520"/>
      <c r="J94" s="520"/>
      <c r="K94" s="520"/>
      <c r="L94" s="537"/>
      <c r="M94" s="538">
        <f t="shared" si="46"/>
        <v>8523.7007003317358</v>
      </c>
      <c r="N94" s="537"/>
      <c r="O94" s="538">
        <f t="shared" si="47"/>
        <v>8523.7007003317358</v>
      </c>
      <c r="P94" s="539">
        <v>0</v>
      </c>
      <c r="Q94" s="539">
        <f t="shared" si="48"/>
        <v>1042.9570000000001</v>
      </c>
      <c r="R94" s="539">
        <v>1042.9570000000001</v>
      </c>
      <c r="S94" s="539">
        <v>0</v>
      </c>
      <c r="T94" s="538">
        <f>'[1]PL 3B NTM'!Z55</f>
        <v>1312.8430296377601</v>
      </c>
      <c r="U94" s="553">
        <f t="shared" si="49"/>
        <v>6167.9006706939754</v>
      </c>
      <c r="V94" s="554"/>
      <c r="W94" s="549"/>
    </row>
    <row r="95" spans="1:23" s="494" customFormat="1" ht="16.5">
      <c r="A95" s="511" t="s">
        <v>130</v>
      </c>
      <c r="B95" s="512" t="s">
        <v>131</v>
      </c>
      <c r="C95" s="513">
        <f>SUBTOTAL(3,C96:C106)</f>
        <v>6</v>
      </c>
      <c r="D95" s="513">
        <f>SUBTOTAL(3,D96:D106)</f>
        <v>0</v>
      </c>
      <c r="E95" s="514">
        <f>SUM(E96:E106)/11</f>
        <v>12.818181818181818</v>
      </c>
      <c r="F95" s="515">
        <f t="shared" ref="F95:K95" si="50">SUM(F96:F106)</f>
        <v>14</v>
      </c>
      <c r="G95" s="515">
        <f t="shared" si="50"/>
        <v>0</v>
      </c>
      <c r="H95" s="515">
        <f t="shared" si="50"/>
        <v>0</v>
      </c>
      <c r="I95" s="515">
        <f t="shared" si="50"/>
        <v>0</v>
      </c>
      <c r="J95" s="515">
        <f t="shared" si="50"/>
        <v>11</v>
      </c>
      <c r="K95" s="515">
        <f t="shared" si="50"/>
        <v>3</v>
      </c>
      <c r="L95" s="536"/>
      <c r="M95" s="536">
        <f>SUM(M96:M106)</f>
        <v>30832.95245116108</v>
      </c>
      <c r="N95" s="536"/>
      <c r="O95" s="536">
        <f t="shared" ref="O95:U95" si="51">SUM(O96:O106)</f>
        <v>29832.95245116108</v>
      </c>
      <c r="P95" s="536">
        <f t="shared" si="51"/>
        <v>12956</v>
      </c>
      <c r="Q95" s="536">
        <f t="shared" si="51"/>
        <v>6600</v>
      </c>
      <c r="R95" s="536">
        <f t="shared" si="51"/>
        <v>6600</v>
      </c>
      <c r="S95" s="536">
        <f t="shared" si="51"/>
        <v>0</v>
      </c>
      <c r="T95" s="536">
        <f t="shared" si="51"/>
        <v>3610.3183315038395</v>
      </c>
      <c r="U95" s="536">
        <f t="shared" si="51"/>
        <v>6666.6341196572348</v>
      </c>
      <c r="V95" s="557"/>
      <c r="W95" s="549"/>
    </row>
    <row r="96" spans="1:23" s="494" customFormat="1" ht="16.5">
      <c r="A96" s="516">
        <v>1</v>
      </c>
      <c r="B96" s="517" t="s">
        <v>132</v>
      </c>
      <c r="C96" s="518" t="s">
        <v>40</v>
      </c>
      <c r="D96" s="518"/>
      <c r="E96" s="561">
        <v>19</v>
      </c>
      <c r="F96" s="520">
        <f t="shared" ref="F96:F106" si="52">SUM(G96:K96)</f>
        <v>1</v>
      </c>
      <c r="G96" s="520"/>
      <c r="H96" s="520"/>
      <c r="I96" s="520"/>
      <c r="J96" s="520">
        <v>1</v>
      </c>
      <c r="K96" s="520"/>
      <c r="L96" s="537"/>
      <c r="M96" s="538">
        <f t="shared" ref="M96:M106" si="53">N96+O96</f>
        <v>3130.9251750829339</v>
      </c>
      <c r="N96" s="538">
        <v>1000</v>
      </c>
      <c r="O96" s="538">
        <f t="shared" ref="O96:O106" si="54">F96*$L$10</f>
        <v>2130.9251750829339</v>
      </c>
      <c r="P96" s="539">
        <v>0</v>
      </c>
      <c r="Q96" s="539">
        <f t="shared" ref="Q96:Q106" si="55">R96+S96</f>
        <v>0</v>
      </c>
      <c r="R96" s="539"/>
      <c r="S96" s="539">
        <v>0</v>
      </c>
      <c r="T96" s="538">
        <f>'[1]PL 3B NTM'!Z13</f>
        <v>328.21075740944002</v>
      </c>
      <c r="U96" s="553">
        <f t="shared" ref="U96:U106" si="56">O96-(P96+Q96+T96)</f>
        <v>1802.7144176734939</v>
      </c>
      <c r="V96" s="554">
        <v>2014</v>
      </c>
      <c r="W96" s="549"/>
    </row>
    <row r="97" spans="1:23" s="494" customFormat="1" ht="16.5">
      <c r="A97" s="516">
        <v>2</v>
      </c>
      <c r="B97" s="517" t="s">
        <v>133</v>
      </c>
      <c r="C97" s="518" t="s">
        <v>40</v>
      </c>
      <c r="D97" s="518"/>
      <c r="E97" s="519">
        <v>12</v>
      </c>
      <c r="F97" s="520">
        <f t="shared" si="52"/>
        <v>2</v>
      </c>
      <c r="G97" s="520"/>
      <c r="H97" s="520"/>
      <c r="I97" s="520"/>
      <c r="J97" s="520">
        <v>1</v>
      </c>
      <c r="K97" s="520">
        <v>1</v>
      </c>
      <c r="L97" s="537"/>
      <c r="M97" s="538">
        <f t="shared" si="53"/>
        <v>4261.8503501658679</v>
      </c>
      <c r="N97" s="538"/>
      <c r="O97" s="538">
        <f t="shared" si="54"/>
        <v>4261.8503501658679</v>
      </c>
      <c r="P97" s="539">
        <v>69</v>
      </c>
      <c r="Q97" s="539">
        <f t="shared" si="55"/>
        <v>1758</v>
      </c>
      <c r="R97" s="539">
        <v>1758</v>
      </c>
      <c r="S97" s="539">
        <v>0</v>
      </c>
      <c r="T97" s="538">
        <f>'[1]PL 3B NTM'!Z14</f>
        <v>328.21075740944002</v>
      </c>
      <c r="U97" s="553">
        <f t="shared" si="56"/>
        <v>2106.6395927564281</v>
      </c>
      <c r="V97" s="554">
        <v>2018</v>
      </c>
      <c r="W97" s="549"/>
    </row>
    <row r="98" spans="1:23" s="494" customFormat="1" ht="16.5">
      <c r="A98" s="516">
        <v>3</v>
      </c>
      <c r="B98" s="517" t="s">
        <v>134</v>
      </c>
      <c r="C98" s="518" t="s">
        <v>40</v>
      </c>
      <c r="D98" s="518"/>
      <c r="E98" s="519">
        <v>19</v>
      </c>
      <c r="F98" s="520">
        <f t="shared" si="52"/>
        <v>1</v>
      </c>
      <c r="G98" s="520"/>
      <c r="H98" s="520"/>
      <c r="I98" s="520"/>
      <c r="J98" s="520">
        <v>1</v>
      </c>
      <c r="K98" s="520"/>
      <c r="L98" s="537"/>
      <c r="M98" s="538">
        <f t="shared" si="53"/>
        <v>2130.9251750829339</v>
      </c>
      <c r="N98" s="538"/>
      <c r="O98" s="538">
        <f t="shared" si="54"/>
        <v>2130.9251750829339</v>
      </c>
      <c r="P98" s="539">
        <v>6710.57</v>
      </c>
      <c r="Q98" s="539">
        <f t="shared" si="55"/>
        <v>10.444000000000001</v>
      </c>
      <c r="R98" s="539">
        <v>10.444000000000001</v>
      </c>
      <c r="S98" s="539">
        <v>0</v>
      </c>
      <c r="T98" s="538">
        <f>'[1]PL 3B NTM'!Z15</f>
        <v>328.21075740944002</v>
      </c>
      <c r="U98" s="553">
        <f t="shared" si="56"/>
        <v>-4918.2995823265064</v>
      </c>
      <c r="V98" s="554">
        <v>2015</v>
      </c>
      <c r="W98" s="549"/>
    </row>
    <row r="99" spans="1:23" s="494" customFormat="1" ht="16.5">
      <c r="A99" s="516">
        <v>4</v>
      </c>
      <c r="B99" s="517" t="s">
        <v>135</v>
      </c>
      <c r="C99" s="518" t="s">
        <v>40</v>
      </c>
      <c r="D99" s="518"/>
      <c r="E99" s="519">
        <v>13</v>
      </c>
      <c r="F99" s="520">
        <f t="shared" si="52"/>
        <v>2</v>
      </c>
      <c r="G99" s="520"/>
      <c r="H99" s="520"/>
      <c r="I99" s="520"/>
      <c r="J99" s="520">
        <v>1</v>
      </c>
      <c r="K99" s="520">
        <v>1</v>
      </c>
      <c r="L99" s="537"/>
      <c r="M99" s="538">
        <f t="shared" si="53"/>
        <v>4261.8503501658679</v>
      </c>
      <c r="N99" s="538"/>
      <c r="O99" s="538">
        <f t="shared" si="54"/>
        <v>4261.8503501658679</v>
      </c>
      <c r="P99" s="539">
        <v>58.43</v>
      </c>
      <c r="Q99" s="539">
        <f t="shared" si="55"/>
        <v>2320</v>
      </c>
      <c r="R99" s="539">
        <v>2320</v>
      </c>
      <c r="S99" s="539">
        <v>0</v>
      </c>
      <c r="T99" s="538">
        <f>'[1]PL 3B NTM'!Z16</f>
        <v>328.21075740944002</v>
      </c>
      <c r="U99" s="553">
        <f t="shared" si="56"/>
        <v>1555.2095927564278</v>
      </c>
      <c r="V99" s="554"/>
      <c r="W99" s="549"/>
    </row>
    <row r="100" spans="1:23" s="494" customFormat="1" ht="16.5">
      <c r="A100" s="516">
        <v>5</v>
      </c>
      <c r="B100" s="517" t="s">
        <v>136</v>
      </c>
      <c r="C100" s="518" t="s">
        <v>40</v>
      </c>
      <c r="D100" s="518"/>
      <c r="E100" s="519">
        <v>19</v>
      </c>
      <c r="F100" s="520">
        <f t="shared" si="52"/>
        <v>1</v>
      </c>
      <c r="G100" s="520"/>
      <c r="H100" s="520"/>
      <c r="I100" s="520"/>
      <c r="J100" s="520">
        <v>1</v>
      </c>
      <c r="K100" s="520"/>
      <c r="L100" s="537"/>
      <c r="M100" s="538">
        <f t="shared" si="53"/>
        <v>2130.9251750829339</v>
      </c>
      <c r="N100" s="538"/>
      <c r="O100" s="538">
        <f t="shared" si="54"/>
        <v>2130.9251750829339</v>
      </c>
      <c r="P100" s="539">
        <v>6000</v>
      </c>
      <c r="Q100" s="539">
        <f t="shared" si="55"/>
        <v>429.55599999999998</v>
      </c>
      <c r="R100" s="539">
        <v>429.55599999999998</v>
      </c>
      <c r="S100" s="539">
        <v>0</v>
      </c>
      <c r="T100" s="538">
        <f>'[1]PL 3B NTM'!Z17</f>
        <v>328.21075740944002</v>
      </c>
      <c r="U100" s="553">
        <f t="shared" si="56"/>
        <v>-4626.8415823265059</v>
      </c>
      <c r="V100" s="554">
        <v>2015</v>
      </c>
      <c r="W100" s="549"/>
    </row>
    <row r="101" spans="1:23" s="495" customFormat="1" ht="16.5">
      <c r="A101" s="521">
        <v>6</v>
      </c>
      <c r="B101" s="522" t="s">
        <v>137</v>
      </c>
      <c r="C101" s="523"/>
      <c r="D101" s="523"/>
      <c r="E101" s="526">
        <v>12</v>
      </c>
      <c r="F101" s="525">
        <f t="shared" si="52"/>
        <v>1</v>
      </c>
      <c r="G101" s="525"/>
      <c r="H101" s="525"/>
      <c r="I101" s="525"/>
      <c r="J101" s="525">
        <v>1</v>
      </c>
      <c r="K101" s="525"/>
      <c r="L101" s="540"/>
      <c r="M101" s="541">
        <f t="shared" si="53"/>
        <v>2130.9251750829339</v>
      </c>
      <c r="N101" s="538"/>
      <c r="O101" s="541">
        <f t="shared" si="54"/>
        <v>2130.9251750829339</v>
      </c>
      <c r="P101" s="542">
        <v>49</v>
      </c>
      <c r="Q101" s="542">
        <f t="shared" si="55"/>
        <v>201</v>
      </c>
      <c r="R101" s="542">
        <v>201</v>
      </c>
      <c r="S101" s="542">
        <v>0</v>
      </c>
      <c r="T101" s="541">
        <f>'[1]PL 3B NTM'!Z18</f>
        <v>328.21075740944002</v>
      </c>
      <c r="U101" s="558">
        <f t="shared" si="56"/>
        <v>1552.7144176734939</v>
      </c>
      <c r="V101" s="559"/>
      <c r="W101" s="560"/>
    </row>
    <row r="102" spans="1:23" s="495" customFormat="1" ht="16.5">
      <c r="A102" s="521">
        <v>7</v>
      </c>
      <c r="B102" s="522" t="s">
        <v>138</v>
      </c>
      <c r="C102" s="523"/>
      <c r="D102" s="523"/>
      <c r="E102" s="526">
        <v>8</v>
      </c>
      <c r="F102" s="525">
        <f t="shared" si="52"/>
        <v>1</v>
      </c>
      <c r="G102" s="525"/>
      <c r="H102" s="525"/>
      <c r="I102" s="525"/>
      <c r="J102" s="525">
        <v>1</v>
      </c>
      <c r="K102" s="525"/>
      <c r="L102" s="540"/>
      <c r="M102" s="541">
        <f t="shared" si="53"/>
        <v>2130.9251750829339</v>
      </c>
      <c r="N102" s="538"/>
      <c r="O102" s="541">
        <f t="shared" si="54"/>
        <v>2130.9251750829339</v>
      </c>
      <c r="P102" s="542">
        <v>0</v>
      </c>
      <c r="Q102" s="542">
        <f t="shared" si="55"/>
        <v>1053</v>
      </c>
      <c r="R102" s="542">
        <v>1053</v>
      </c>
      <c r="S102" s="542">
        <v>0</v>
      </c>
      <c r="T102" s="541">
        <f>'[1]PL 3B NTM'!Z19</f>
        <v>328.21075740944002</v>
      </c>
      <c r="U102" s="558">
        <f t="shared" si="56"/>
        <v>749.71441767349393</v>
      </c>
      <c r="V102" s="559"/>
      <c r="W102" s="560"/>
    </row>
    <row r="103" spans="1:23" s="495" customFormat="1" ht="16.5">
      <c r="A103" s="521">
        <v>8</v>
      </c>
      <c r="B103" s="522" t="s">
        <v>139</v>
      </c>
      <c r="C103" s="523" t="s">
        <v>40</v>
      </c>
      <c r="D103" s="523"/>
      <c r="E103" s="526">
        <v>10</v>
      </c>
      <c r="F103" s="525">
        <f t="shared" si="52"/>
        <v>2</v>
      </c>
      <c r="G103" s="525"/>
      <c r="H103" s="525"/>
      <c r="I103" s="525"/>
      <c r="J103" s="525">
        <v>1</v>
      </c>
      <c r="K103" s="525">
        <v>1</v>
      </c>
      <c r="L103" s="540"/>
      <c r="M103" s="541">
        <f t="shared" si="53"/>
        <v>4261.8503501658679</v>
      </c>
      <c r="N103" s="538"/>
      <c r="O103" s="541">
        <f t="shared" si="54"/>
        <v>4261.8503501658679</v>
      </c>
      <c r="P103" s="542">
        <v>0</v>
      </c>
      <c r="Q103" s="542">
        <f t="shared" si="55"/>
        <v>262</v>
      </c>
      <c r="R103" s="542">
        <v>262</v>
      </c>
      <c r="S103" s="542">
        <v>0</v>
      </c>
      <c r="T103" s="541">
        <f>'[1]PL 3B NTM'!Z20</f>
        <v>328.21075740944002</v>
      </c>
      <c r="U103" s="558">
        <f t="shared" si="56"/>
        <v>3671.6395927564281</v>
      </c>
      <c r="V103" s="559">
        <v>2019</v>
      </c>
      <c r="W103" s="560"/>
    </row>
    <row r="104" spans="1:23" s="495" customFormat="1" ht="16.5">
      <c r="A104" s="521">
        <v>9</v>
      </c>
      <c r="B104" s="522" t="s">
        <v>140</v>
      </c>
      <c r="C104" s="523"/>
      <c r="D104" s="523"/>
      <c r="E104" s="526">
        <v>9</v>
      </c>
      <c r="F104" s="525">
        <f t="shared" si="52"/>
        <v>1</v>
      </c>
      <c r="G104" s="525"/>
      <c r="H104" s="525"/>
      <c r="I104" s="525"/>
      <c r="J104" s="525">
        <v>1</v>
      </c>
      <c r="K104" s="525"/>
      <c r="L104" s="540"/>
      <c r="M104" s="541">
        <f t="shared" si="53"/>
        <v>2130.9251750829339</v>
      </c>
      <c r="N104" s="538"/>
      <c r="O104" s="541">
        <f t="shared" si="54"/>
        <v>2130.9251750829339</v>
      </c>
      <c r="P104" s="542">
        <v>69</v>
      </c>
      <c r="Q104" s="542">
        <f t="shared" si="55"/>
        <v>40</v>
      </c>
      <c r="R104" s="542">
        <v>40</v>
      </c>
      <c r="S104" s="542">
        <v>0</v>
      </c>
      <c r="T104" s="541">
        <f>'[1]PL 3B NTM'!Z21</f>
        <v>328.21075740944002</v>
      </c>
      <c r="U104" s="558">
        <f t="shared" si="56"/>
        <v>1693.7144176734939</v>
      </c>
      <c r="V104" s="559"/>
      <c r="W104" s="560"/>
    </row>
    <row r="105" spans="1:23" s="495" customFormat="1" ht="16.5">
      <c r="A105" s="521">
        <v>10</v>
      </c>
      <c r="B105" s="522" t="s">
        <v>141</v>
      </c>
      <c r="C105" s="523"/>
      <c r="D105" s="523"/>
      <c r="E105" s="526">
        <v>9</v>
      </c>
      <c r="F105" s="525">
        <f t="shared" si="52"/>
        <v>1</v>
      </c>
      <c r="G105" s="525"/>
      <c r="H105" s="525"/>
      <c r="I105" s="525"/>
      <c r="J105" s="525">
        <v>1</v>
      </c>
      <c r="K105" s="525"/>
      <c r="L105" s="540"/>
      <c r="M105" s="541">
        <f t="shared" si="53"/>
        <v>2130.9251750829339</v>
      </c>
      <c r="N105" s="538"/>
      <c r="O105" s="541">
        <f t="shared" si="54"/>
        <v>2130.9251750829339</v>
      </c>
      <c r="P105" s="542">
        <v>0</v>
      </c>
      <c r="Q105" s="542">
        <f t="shared" si="55"/>
        <v>263</v>
      </c>
      <c r="R105" s="542">
        <v>263</v>
      </c>
      <c r="S105" s="542">
        <v>0</v>
      </c>
      <c r="T105" s="541">
        <f>'[1]PL 3B NTM'!Z22</f>
        <v>328.21075740944002</v>
      </c>
      <c r="U105" s="558">
        <f t="shared" si="56"/>
        <v>1539.7144176734939</v>
      </c>
      <c r="V105" s="559"/>
      <c r="W105" s="560"/>
    </row>
    <row r="106" spans="1:23" s="495" customFormat="1" ht="16.5">
      <c r="A106" s="521">
        <v>11</v>
      </c>
      <c r="B106" s="522" t="s">
        <v>142</v>
      </c>
      <c r="C106" s="523"/>
      <c r="D106" s="523"/>
      <c r="E106" s="526">
        <v>11</v>
      </c>
      <c r="F106" s="525">
        <f t="shared" si="52"/>
        <v>1</v>
      </c>
      <c r="G106" s="525"/>
      <c r="H106" s="525"/>
      <c r="I106" s="525"/>
      <c r="J106" s="525">
        <v>1</v>
      </c>
      <c r="K106" s="525"/>
      <c r="L106" s="540"/>
      <c r="M106" s="541">
        <f t="shared" si="53"/>
        <v>2130.9251750829339</v>
      </c>
      <c r="N106" s="540"/>
      <c r="O106" s="541">
        <f t="shared" si="54"/>
        <v>2130.9251750829339</v>
      </c>
      <c r="P106" s="542">
        <v>0</v>
      </c>
      <c r="Q106" s="542">
        <f t="shared" si="55"/>
        <v>263</v>
      </c>
      <c r="R106" s="542">
        <v>263</v>
      </c>
      <c r="S106" s="542">
        <v>0</v>
      </c>
      <c r="T106" s="541">
        <f>'[1]PL 3B NTM'!Z23</f>
        <v>328.21075740944002</v>
      </c>
      <c r="U106" s="558">
        <f t="shared" si="56"/>
        <v>1539.7144176734939</v>
      </c>
      <c r="V106" s="559"/>
      <c r="W106" s="560"/>
    </row>
    <row r="107" spans="1:23" s="496" customFormat="1">
      <c r="B107" s="562"/>
      <c r="C107" s="500"/>
      <c r="D107" s="562"/>
      <c r="E107" s="563"/>
      <c r="F107" s="562"/>
      <c r="G107" s="562"/>
      <c r="H107" s="562"/>
      <c r="I107" s="562"/>
      <c r="J107" s="562"/>
      <c r="K107" s="562"/>
      <c r="P107" s="562"/>
      <c r="Q107" s="562"/>
      <c r="R107" s="562"/>
      <c r="S107" s="562"/>
      <c r="U107" s="566"/>
      <c r="V107" s="566"/>
    </row>
    <row r="108" spans="1:23">
      <c r="A108" s="564"/>
      <c r="B108" s="564"/>
      <c r="D108" s="564"/>
      <c r="E108" s="564"/>
      <c r="F108" s="564"/>
      <c r="G108" s="564"/>
      <c r="H108" s="564"/>
      <c r="I108" s="564"/>
      <c r="J108" s="564"/>
      <c r="K108" s="564"/>
      <c r="L108" s="564"/>
      <c r="M108" s="565"/>
      <c r="N108" s="565"/>
      <c r="O108" s="565"/>
      <c r="P108" s="564"/>
      <c r="Q108" s="564"/>
      <c r="R108" s="564"/>
      <c r="S108" s="564"/>
      <c r="T108" s="565"/>
    </row>
    <row r="109" spans="1:23">
      <c r="A109" s="564"/>
      <c r="B109" s="564"/>
      <c r="D109" s="564"/>
      <c r="E109" s="564"/>
      <c r="F109" s="564"/>
      <c r="G109" s="564"/>
      <c r="H109" s="564"/>
      <c r="I109" s="564"/>
      <c r="J109" s="564"/>
      <c r="K109" s="564"/>
      <c r="L109" s="564"/>
      <c r="M109" s="564"/>
      <c r="N109" s="564"/>
      <c r="O109" s="564"/>
      <c r="P109" s="564"/>
      <c r="Q109" s="564"/>
      <c r="R109" s="564"/>
      <c r="S109" s="564"/>
      <c r="T109" s="564"/>
    </row>
    <row r="110" spans="1:23">
      <c r="A110" s="564"/>
      <c r="B110" s="564"/>
      <c r="D110" s="564"/>
      <c r="E110" s="564"/>
      <c r="F110" s="564"/>
      <c r="G110" s="564"/>
      <c r="H110" s="564"/>
      <c r="I110" s="564"/>
      <c r="J110" s="564"/>
      <c r="K110" s="564"/>
      <c r="L110" s="564"/>
      <c r="M110" s="564"/>
      <c r="N110" s="564"/>
      <c r="O110" s="564"/>
      <c r="P110" s="564"/>
      <c r="Q110" s="564"/>
      <c r="R110" s="564"/>
      <c r="S110" s="564"/>
      <c r="T110" s="564"/>
    </row>
    <row r="111" spans="1:23">
      <c r="A111" s="564"/>
      <c r="B111" s="564"/>
      <c r="D111" s="564"/>
      <c r="E111" s="564"/>
      <c r="F111" s="564"/>
      <c r="G111" s="564"/>
      <c r="H111" s="564"/>
      <c r="I111" s="564"/>
      <c r="J111" s="564"/>
      <c r="K111" s="564"/>
      <c r="L111" s="564"/>
      <c r="M111" s="629" t="s">
        <v>182</v>
      </c>
      <c r="N111" s="564"/>
      <c r="O111" s="564"/>
      <c r="P111" s="564"/>
      <c r="Q111" s="564"/>
      <c r="R111" s="564"/>
      <c r="S111" s="564"/>
      <c r="T111" s="564"/>
    </row>
    <row r="112" spans="1:23" s="497" customFormat="1">
      <c r="A112" s="564"/>
      <c r="B112" s="564"/>
      <c r="C112" s="499"/>
      <c r="D112" s="564"/>
      <c r="E112" s="564"/>
      <c r="F112" s="564"/>
      <c r="G112" s="564"/>
      <c r="H112" s="564"/>
      <c r="I112" s="564"/>
      <c r="J112" s="564"/>
      <c r="K112" s="564"/>
      <c r="L112" s="564"/>
      <c r="M112" s="564"/>
      <c r="N112" s="564"/>
      <c r="O112" s="564"/>
      <c r="P112" s="564"/>
      <c r="Q112" s="564"/>
      <c r="R112" s="564"/>
      <c r="S112" s="564"/>
      <c r="T112" s="564"/>
      <c r="U112" s="567"/>
      <c r="V112" s="567"/>
    </row>
    <row r="113" spans="1:22" s="497" customFormat="1">
      <c r="A113" s="498"/>
      <c r="C113" s="499"/>
      <c r="E113" s="500"/>
      <c r="F113" s="716"/>
      <c r="G113" s="716"/>
      <c r="L113" s="498"/>
      <c r="M113" s="498"/>
      <c r="N113" s="498"/>
      <c r="O113" s="498"/>
      <c r="T113" s="498"/>
      <c r="U113" s="567"/>
      <c r="V113" s="567"/>
    </row>
    <row r="114" spans="1:22" s="497" customFormat="1">
      <c r="A114" s="498"/>
      <c r="C114" s="499"/>
      <c r="E114" s="500"/>
      <c r="F114" s="716"/>
      <c r="G114" s="716"/>
      <c r="L114" s="498"/>
      <c r="M114" s="498"/>
      <c r="N114" s="498"/>
      <c r="O114" s="498"/>
      <c r="T114" s="498"/>
      <c r="U114" s="567"/>
      <c r="V114" s="567"/>
    </row>
    <row r="115" spans="1:22" s="497" customFormat="1">
      <c r="A115" s="498"/>
      <c r="C115" s="499"/>
      <c r="E115" s="500"/>
      <c r="F115" s="716"/>
      <c r="G115" s="716"/>
      <c r="L115" s="498"/>
      <c r="M115" s="498"/>
      <c r="N115" s="498"/>
      <c r="O115" s="498"/>
      <c r="T115" s="498"/>
      <c r="U115" s="567"/>
      <c r="V115" s="567"/>
    </row>
    <row r="116" spans="1:22" s="497" customFormat="1">
      <c r="A116" s="498"/>
      <c r="C116" s="499"/>
      <c r="E116" s="500"/>
      <c r="F116" s="716"/>
      <c r="G116" s="716"/>
      <c r="L116" s="498"/>
      <c r="M116" s="498"/>
      <c r="N116" s="498"/>
      <c r="O116" s="498"/>
      <c r="T116" s="498"/>
      <c r="U116" s="567"/>
      <c r="V116" s="567"/>
    </row>
  </sheetData>
  <mergeCells count="33">
    <mergeCell ref="A1:V1"/>
    <mergeCell ref="A2:U2"/>
    <mergeCell ref="M3:T3"/>
    <mergeCell ref="G6:H6"/>
    <mergeCell ref="Q6:S6"/>
    <mergeCell ref="M4:M8"/>
    <mergeCell ref="N4:N8"/>
    <mergeCell ref="O4:O8"/>
    <mergeCell ref="P6:P8"/>
    <mergeCell ref="Q7:Q8"/>
    <mergeCell ref="R7:R8"/>
    <mergeCell ref="S7:S8"/>
    <mergeCell ref="T6:T8"/>
    <mergeCell ref="U6:U8"/>
    <mergeCell ref="V4:V8"/>
    <mergeCell ref="P4:U5"/>
    <mergeCell ref="F113:G113"/>
    <mergeCell ref="F114:G114"/>
    <mergeCell ref="F115:G115"/>
    <mergeCell ref="F116:G116"/>
    <mergeCell ref="A4:A8"/>
    <mergeCell ref="B4:B8"/>
    <mergeCell ref="C4:C8"/>
    <mergeCell ref="D4:D8"/>
    <mergeCell ref="E4:E8"/>
    <mergeCell ref="F4:F8"/>
    <mergeCell ref="G7:G8"/>
    <mergeCell ref="H7:H8"/>
    <mergeCell ref="I6:I8"/>
    <mergeCell ref="J6:J8"/>
    <mergeCell ref="K6:K8"/>
    <mergeCell ref="L4:L8"/>
    <mergeCell ref="G4:K5"/>
  </mergeCells>
  <pageMargins left="0.7" right="0.7"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ColWidth="9" defaultRowHeight="15.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ColWidth="9" defaultRowHeight="15.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
  <sheetViews>
    <sheetView workbookViewId="0"/>
  </sheetViews>
  <sheetFormatPr defaultColWidth="9" defaultRowHeight="15.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
  <sheetViews>
    <sheetView workbookViewId="0"/>
  </sheetViews>
  <sheetFormatPr defaultColWidth="9" defaultRowHeight="15.7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
  <sheetViews>
    <sheetView workbookViewId="0"/>
  </sheetViews>
  <sheetFormatPr defaultColWidth="9"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PL 03B</vt:lpstr>
      <vt:lpstr>PL 03A</vt:lpstr>
      <vt:lpstr>PL 03</vt:lpstr>
      <vt:lpstr>B02-DTPT NSTW</vt:lpstr>
      <vt:lpstr>foxz</vt:lpstr>
      <vt:lpstr>PL 05</vt:lpstr>
      <vt:lpstr>PL 04B</vt:lpstr>
      <vt:lpstr>PL 04A</vt:lpstr>
      <vt:lpstr>PL 04</vt:lpstr>
      <vt:lpstr>Vốn trung ương</vt:lpstr>
      <vt:lpstr>Đối ứng NS ĐP</vt:lpstr>
      <vt:lpstr>'Đối ứng NS ĐP'!Print_Area</vt:lpstr>
      <vt:lpstr>'PL 03'!Print_Area</vt:lpstr>
      <vt:lpstr>'PL 03A'!Print_Area</vt:lpstr>
      <vt:lpstr>'PL 03B'!Print_Area</vt:lpstr>
      <vt:lpstr>'PL 04'!Print_Area</vt:lpstr>
      <vt:lpstr>'PL 04A'!Print_Area</vt:lpstr>
      <vt:lpstr>'PL 04B'!Print_Area</vt:lpstr>
      <vt:lpstr>'PL 05'!Print_Area</vt:lpstr>
      <vt:lpstr>'Vốn trung ương'!Print_Area</vt:lpstr>
      <vt:lpstr>'Đối ứng NS ĐP'!Print_Titles</vt:lpstr>
      <vt:lpstr>'PL 03'!Print_Titles</vt:lpstr>
      <vt:lpstr>'PL 03A'!Print_Titles</vt:lpstr>
      <vt:lpstr>'PL 03B'!Print_Titles</vt:lpstr>
      <vt:lpstr>'PL 04'!Print_Titles</vt:lpstr>
      <vt:lpstr>'PL 04A'!Print_Titles</vt:lpstr>
      <vt:lpstr>'PL 04B'!Print_Titles</vt:lpstr>
      <vt:lpstr>'PL 05'!Print_Titles</vt:lpstr>
      <vt:lpstr>'Vốn trung ương'!Print_Titles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HUONG TRA</dc:creator>
  <cp:lastModifiedBy>Canh Nguyễn Văn</cp:lastModifiedBy>
  <cp:lastPrinted>2023-07-04T07:13:39Z</cp:lastPrinted>
  <dcterms:created xsi:type="dcterms:W3CDTF">2018-01-29T21:43:00Z</dcterms:created>
  <dcterms:modified xsi:type="dcterms:W3CDTF">2023-07-24T10:39:21Z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A317460293484061862D79748A171040</vt:lpwstr>
  </property>
  <property fmtid="{D5CDD505-2E9C-101B-9397-08002B2CF9AE}" pid="3" name="KSOProductBuildVer">
    <vt:lpwstr>1033-11.2.0.11537</vt:lpwstr>
  </property>
</Properties>
</file>