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35" tabRatio="848" activeTab="3"/>
  </bookViews>
  <sheets>
    <sheet name="biểu số 01" sheetId="1" r:id="rId1"/>
    <sheet name="Biểu số 02" sheetId="2" r:id="rId2"/>
    <sheet name="BIỂU SỐ 3" sheetId="3" r:id="rId3"/>
    <sheet name="Biểu số 4" sheetId="4" r:id="rId4"/>
  </sheets>
  <externalReferences>
    <externalReference r:id="rId7"/>
    <externalReference r:id="rId8"/>
  </externalReferences>
  <definedNames>
    <definedName name="_xlnm.Print_Area" localSheetId="1">'Biểu số 02'!$A$1:$J$106</definedName>
    <definedName name="_xlnm.Print_Area" localSheetId="2">'BIỂU SỐ 3'!$A$1:$Q$84</definedName>
    <definedName name="_xlnm.Print_Area" localSheetId="3">'Biểu số 4'!$A$1:$L$44</definedName>
    <definedName name="_xlnm.Print_Titles" localSheetId="0">'biểu số 01'!$6:$7</definedName>
    <definedName name="_xlnm.Print_Titles" localSheetId="1">'Biểu số 02'!$5:$7</definedName>
    <definedName name="_xlnm.Print_Titles" localSheetId="2">'BIỂU SỐ 3'!$5:$7</definedName>
    <definedName name="_xlnm.Print_Titles" localSheetId="3">'Biểu số 4'!$4:$5</definedName>
  </definedNames>
  <calcPr fullCalcOnLoad="1"/>
</workbook>
</file>

<file path=xl/comments1.xml><?xml version="1.0" encoding="utf-8"?>
<comments xmlns="http://schemas.openxmlformats.org/spreadsheetml/2006/main">
  <authors>
    <author>AutoBVT</author>
  </authors>
  <commentList>
    <comment ref="G53" authorId="0">
      <text>
        <r>
          <rPr>
            <b/>
            <sz val="9"/>
            <rFont val="Tahoma"/>
            <family val="2"/>
          </rPr>
          <t>AutoBVT:</t>
        </r>
        <r>
          <rPr>
            <sz val="9"/>
            <rFont val="Tahoma"/>
            <family val="2"/>
          </rPr>
          <t xml:space="preserve">
THEO NGHỊ QUYẾT 36 CỦA HĐND HUYỆN
</t>
        </r>
      </text>
    </comment>
    <comment ref="E43" authorId="0">
      <text>
        <r>
          <rPr>
            <b/>
            <sz val="9"/>
            <rFont val="Tahoma"/>
            <family val="2"/>
          </rPr>
          <t>AutoBVT:</t>
        </r>
        <r>
          <rPr>
            <sz val="9"/>
            <rFont val="Tahoma"/>
            <family val="2"/>
          </rPr>
          <t xml:space="preserve">
SỬA THEO NGHỊ QUYẾT
</t>
        </r>
      </text>
    </comment>
    <comment ref="E53" authorId="0">
      <text>
        <r>
          <rPr>
            <b/>
            <sz val="9"/>
            <rFont val="Tahoma"/>
            <family val="2"/>
          </rPr>
          <t>AutoBVT:</t>
        </r>
        <r>
          <rPr>
            <sz val="9"/>
            <rFont val="Tahoma"/>
            <family val="2"/>
          </rPr>
          <t xml:space="preserve">
THEO NGHỊ QUYẾT 36 CỦA HĐND HUYỆN
</t>
        </r>
      </text>
    </comment>
    <comment ref="E63" authorId="0">
      <text>
        <r>
          <rPr>
            <b/>
            <sz val="9"/>
            <rFont val="Tahoma"/>
            <family val="2"/>
          </rPr>
          <t>AutoBVT:</t>
        </r>
        <r>
          <rPr>
            <sz val="9"/>
            <rFont val="Tahoma"/>
            <family val="2"/>
          </rPr>
          <t xml:space="preserve">
ĐIỀU CHỈNH THEO NGHỊ QUYẾT VÌ SỐ 14,8 THẤP
</t>
        </r>
      </text>
    </comment>
    <comment ref="E100" authorId="0">
      <text>
        <r>
          <rPr>
            <b/>
            <sz val="9"/>
            <rFont val="Tahoma"/>
            <family val="2"/>
          </rPr>
          <t>AutoBVT:</t>
        </r>
        <r>
          <rPr>
            <sz val="9"/>
            <rFont val="Tahoma"/>
            <family val="2"/>
          </rPr>
          <t xml:space="preserve">
79/93
</t>
        </r>
      </text>
    </comment>
    <comment ref="G100" authorId="0">
      <text>
        <r>
          <rPr>
            <b/>
            <sz val="9"/>
            <rFont val="Tahoma"/>
            <family val="2"/>
          </rPr>
          <t>AutoBVT:</t>
        </r>
        <r>
          <rPr>
            <sz val="9"/>
            <rFont val="Tahoma"/>
            <family val="2"/>
          </rPr>
          <t xml:space="preserve">
79/93
</t>
        </r>
      </text>
    </comment>
    <comment ref="F100" authorId="0">
      <text>
        <r>
          <rPr>
            <b/>
            <sz val="9"/>
            <rFont val="Tahoma"/>
            <family val="2"/>
          </rPr>
          <t>AutoBVT:</t>
        </r>
        <r>
          <rPr>
            <sz val="9"/>
            <rFont val="Tahoma"/>
            <family val="2"/>
          </rPr>
          <t xml:space="preserve">
78/93</t>
        </r>
      </text>
    </comment>
    <comment ref="G43" authorId="0">
      <text>
        <r>
          <rPr>
            <b/>
            <sz val="9"/>
            <rFont val="Tahoma"/>
            <family val="2"/>
          </rPr>
          <t>AutoBVT:</t>
        </r>
        <r>
          <rPr>
            <sz val="9"/>
            <rFont val="Tahoma"/>
            <family val="2"/>
          </rPr>
          <t xml:space="preserve">
SỬA THEO NGHỊ QUYẾT
</t>
        </r>
      </text>
    </comment>
  </commentList>
</comments>
</file>

<file path=xl/comments3.xml><?xml version="1.0" encoding="utf-8"?>
<comments xmlns="http://schemas.openxmlformats.org/spreadsheetml/2006/main">
  <authors>
    <author>AutoBVT</author>
  </authors>
  <commentList>
    <comment ref="L44" authorId="0">
      <text>
        <r>
          <rPr>
            <b/>
            <sz val="9"/>
            <rFont val="Tahoma"/>
            <family val="2"/>
          </rPr>
          <t>AutoBVT:</t>
        </r>
        <r>
          <rPr>
            <sz val="9"/>
            <rFont val="Tahoma"/>
            <family val="2"/>
          </rPr>
          <t xml:space="preserve">
</t>
        </r>
        <r>
          <rPr>
            <sz val="13"/>
            <rFont val="Times New Roman"/>
            <family val="1"/>
          </rPr>
          <t>Diện tích chặt bỏ 6,5 ha</t>
        </r>
      </text>
    </comment>
    <comment ref="O44" authorId="0">
      <text>
        <r>
          <rPr>
            <b/>
            <sz val="9"/>
            <rFont val="Tahoma"/>
            <family val="2"/>
          </rPr>
          <t>AutoBVT:</t>
        </r>
        <r>
          <rPr>
            <sz val="9"/>
            <rFont val="Tahoma"/>
            <family val="2"/>
          </rPr>
          <t xml:space="preserve">
</t>
        </r>
        <r>
          <rPr>
            <sz val="13"/>
            <rFont val="Times New Roman"/>
            <family val="1"/>
          </rPr>
          <t>Diện tích chặt bỏ 1,8 ha</t>
        </r>
      </text>
    </comment>
  </commentList>
</comments>
</file>

<file path=xl/sharedStrings.xml><?xml version="1.0" encoding="utf-8"?>
<sst xmlns="http://schemas.openxmlformats.org/spreadsheetml/2006/main" count="903" uniqueCount="336">
  <si>
    <t>TT</t>
  </si>
  <si>
    <t>Chỉ tiêu</t>
  </si>
  <si>
    <t>Đơn vị</t>
  </si>
  <si>
    <t>I</t>
  </si>
  <si>
    <t>Tỷ đồng</t>
  </si>
  <si>
    <t>Nông, lâm, thủy sản</t>
  </si>
  <si>
    <t>Công nghiệp, xây dựng</t>
  </si>
  <si>
    <t>Thương mại - Dịch vụ</t>
  </si>
  <si>
    <t>%</t>
  </si>
  <si>
    <t>-</t>
  </si>
  <si>
    <t>Tổng sản lượng lương thực có hạt</t>
  </si>
  <si>
    <t>tấn</t>
  </si>
  <si>
    <t>Lương thực bình quân đầu người/năm</t>
  </si>
  <si>
    <t>kg/năm</t>
  </si>
  <si>
    <t>Thu nhập bình quân đầu người/năm</t>
  </si>
  <si>
    <t>Tổng mức bán lẻ hàng hóa và doanh thu dịch vụ</t>
  </si>
  <si>
    <t>II</t>
  </si>
  <si>
    <t xml:space="preserve"> Dân số trung bình trong năm</t>
  </si>
  <si>
    <t>Người</t>
  </si>
  <si>
    <t>Tỷ lệ tăng dân số tự nhiên</t>
  </si>
  <si>
    <t xml:space="preserve"> Mức giảm tỷ lệ hộ nghèo trong năm</t>
  </si>
  <si>
    <t xml:space="preserve"> Số bác sĩ /10.000 dân</t>
  </si>
  <si>
    <t>Tỷ lệ xã đạt bộ tiêu chí quốc gia về y tế xã giai đoạn 2011-2020</t>
  </si>
  <si>
    <t xml:space="preserve">Tỷ lệ trẻ em dưới 5 tuổi suy dinh dưỡng (cân nặng theo tuổi) </t>
  </si>
  <si>
    <t xml:space="preserve"> Tổng số học sinh có mặt trên địa bàn</t>
  </si>
  <si>
    <t>III</t>
  </si>
  <si>
    <t xml:space="preserve">TỔNG HỢP MỘT SỐ CHỈ TIÊU </t>
  </si>
  <si>
    <t>Kế hoạch</t>
  </si>
  <si>
    <t>A</t>
  </si>
  <si>
    <t>ha</t>
  </si>
  <si>
    <t>Tấn</t>
  </si>
  <si>
    <t>Trong đó: Thóc</t>
  </si>
  <si>
    <t>Cây lương thực</t>
  </si>
  <si>
    <t>a</t>
  </si>
  <si>
    <t>Cây lúa cả năm</t>
  </si>
  <si>
    <t>Năng suất</t>
  </si>
  <si>
    <t>tạ/ha</t>
  </si>
  <si>
    <t>Sản lượng</t>
  </si>
  <si>
    <t>Lúa vụ mùa</t>
  </si>
  <si>
    <t xml:space="preserve">          + Lúa ruộng</t>
  </si>
  <si>
    <t xml:space="preserve">         + Lúa nà thổ</t>
  </si>
  <si>
    <t>b</t>
  </si>
  <si>
    <t>Cây ngô cả năm</t>
  </si>
  <si>
    <t>Cây ngô vụ đông xuân</t>
  </si>
  <si>
    <t>Cây ngô vụ mùa</t>
  </si>
  <si>
    <t>TĐ - DT trồng mới</t>
  </si>
  <si>
    <t>tạ / ha</t>
  </si>
  <si>
    <t>c</t>
  </si>
  <si>
    <t>Con</t>
  </si>
  <si>
    <t>Diện tích nuôi ao hồ nhỏ</t>
  </si>
  <si>
    <t>Tiêu chí</t>
  </si>
  <si>
    <t>xã</t>
  </si>
  <si>
    <t>B</t>
  </si>
  <si>
    <t>CÔNG NGHIỆP</t>
  </si>
  <si>
    <t>Công nghiệp khai thác</t>
  </si>
  <si>
    <t>Khai thác đát, cát, sỏi</t>
  </si>
  <si>
    <t>Công nghiệp chế biến</t>
  </si>
  <si>
    <t>May mặc trang phục quy chuẩn</t>
  </si>
  <si>
    <t>1.000 bộ</t>
  </si>
  <si>
    <t>Xay xát lương thực</t>
  </si>
  <si>
    <t>Sản xuất bún, phở, bánh mì</t>
  </si>
  <si>
    <t>Sản xuất gạch nung, không nung</t>
  </si>
  <si>
    <t>1.000 viên</t>
  </si>
  <si>
    <t>Tổng sản lượng điện thương phẩm</t>
  </si>
  <si>
    <t>1.000kw/h</t>
  </si>
  <si>
    <t>C</t>
  </si>
  <si>
    <t>DỊCH VỤ</t>
  </si>
  <si>
    <t>Vận tải</t>
  </si>
  <si>
    <t>Vận tải hàng hóa</t>
  </si>
  <si>
    <t>Khối lượng vận chuyển</t>
  </si>
  <si>
    <t>1.000Tấn</t>
  </si>
  <si>
    <t>Khối lượng luân chuyển</t>
  </si>
  <si>
    <t>1.000Tấn.km</t>
  </si>
  <si>
    <t>Vận tải hành khách</t>
  </si>
  <si>
    <t>1.000HK</t>
  </si>
  <si>
    <t>1.000HK.km</t>
  </si>
  <si>
    <t>Biểu số: 02</t>
  </si>
  <si>
    <t>ĐVT</t>
  </si>
  <si>
    <t>Đăk Long</t>
  </si>
  <si>
    <t>Đăk Môn</t>
  </si>
  <si>
    <t>Đăk Kroong</t>
  </si>
  <si>
    <t>Thị trấn</t>
  </si>
  <si>
    <t>Đăk Pek</t>
  </si>
  <si>
    <t>Đăk Nhoong</t>
  </si>
  <si>
    <t>Đăk Man</t>
  </si>
  <si>
    <t>Đăk Choong</t>
  </si>
  <si>
    <t>Xã Xốp</t>
  </si>
  <si>
    <t>Mường Hoong</t>
  </si>
  <si>
    <t>Ngọc Linh</t>
  </si>
  <si>
    <t>TRỒNG TRỌT</t>
  </si>
  <si>
    <t>*</t>
  </si>
  <si>
    <t>Tổng diện tích gieo trồng một số cây trồng chính</t>
  </si>
  <si>
    <t>Ha</t>
  </si>
  <si>
    <t>1.1</t>
  </si>
  <si>
    <t>Tạ/ha</t>
  </si>
  <si>
    <t>1.2</t>
  </si>
  <si>
    <t>Cây lâu năm</t>
  </si>
  <si>
    <t>4.1</t>
  </si>
  <si>
    <t>4.2</t>
  </si>
  <si>
    <t>4.3</t>
  </si>
  <si>
    <t>4.4</t>
  </si>
  <si>
    <t>CHĂN NUÔI</t>
  </si>
  <si>
    <t>THỦY SẢN</t>
  </si>
  <si>
    <t>Tổng sản lượng thủy sản</t>
  </si>
  <si>
    <t>Nuôi trồng thủy sản</t>
  </si>
  <si>
    <t>Sản lượng nuôi trồng thủy sản</t>
  </si>
  <si>
    <t>Khai thác thủy sản</t>
  </si>
  <si>
    <t>Biểu số: 03</t>
  </si>
  <si>
    <t>Dân số</t>
  </si>
  <si>
    <r>
      <t xml:space="preserve"> Giáo dục </t>
    </r>
    <r>
      <rPr>
        <sz val="13"/>
        <rFont val="Times New Roman"/>
        <family val="1"/>
      </rPr>
      <t>(hệ công lập và ngoài công lập)</t>
    </r>
  </si>
  <si>
    <t xml:space="preserve"> Tổng số HS có mặt đầu năm do huyện quản lý</t>
  </si>
  <si>
    <t>Học sinh</t>
  </si>
  <si>
    <t xml:space="preserve"> Giáo dục Mầm non</t>
  </si>
  <si>
    <t xml:space="preserve"> - Nhà trẻ</t>
  </si>
  <si>
    <t xml:space="preserve">  Trong đó công lập</t>
  </si>
  <si>
    <t xml:space="preserve"> - Mẫu giáo</t>
  </si>
  <si>
    <t xml:space="preserve"> Giáo dục phổ thông</t>
  </si>
  <si>
    <t xml:space="preserve"> - Tiểu học</t>
  </si>
  <si>
    <t xml:space="preserve"> - Trung học cơ sở</t>
  </si>
  <si>
    <t xml:space="preserve"> Bổ túc văn hóa</t>
  </si>
  <si>
    <t xml:space="preserve"> - Trung học phổ thông</t>
  </si>
  <si>
    <t xml:space="preserve"> Bảo vệ chăm sóc trẻ em</t>
  </si>
  <si>
    <t xml:space="preserve"> Số xã, phường, thị trấn triển khai 
chương trình hành động vì trẻ em</t>
  </si>
  <si>
    <t>IV</t>
  </si>
  <si>
    <t xml:space="preserve"> Trong đó:</t>
  </si>
  <si>
    <t xml:space="preserve"> - Bệnh viện</t>
  </si>
  <si>
    <t xml:space="preserve"> - Phòng khám đa khoa khu vực</t>
  </si>
  <si>
    <t xml:space="preserve"> - Trạm y tế</t>
  </si>
  <si>
    <t>Biểu số: 04</t>
  </si>
  <si>
    <t>Cây cao su</t>
  </si>
  <si>
    <t>Cây cà phê</t>
  </si>
  <si>
    <t>Tổng giá trị sản xuất theo giá so sánh 2010</t>
  </si>
  <si>
    <t>+</t>
  </si>
  <si>
    <t>Cơ cấu tổng giá trị sản xuất theo giá hiện hành</t>
  </si>
  <si>
    <t>CHỈ TIÊU VĂN HÓA - XÃ HỘI</t>
  </si>
  <si>
    <t xml:space="preserve"> Tỷ lệ hộ nghèo</t>
  </si>
  <si>
    <t>CÁC CHỈ TIÊU VỀ MÔI TRƯỜNG</t>
  </si>
  <si>
    <t>CHỈ TIÊU VỀ KINH TẾ</t>
  </si>
  <si>
    <t>Diện tích nuôi mặt nước lớn</t>
  </si>
  <si>
    <t>Kế hoạch giường bệnh</t>
  </si>
  <si>
    <t xml:space="preserve"> Tổng số giường bệnh</t>
  </si>
  <si>
    <t>Giường</t>
  </si>
  <si>
    <t>(*) Kết quả thực hiện không tính vào kế hoạch sản xuất năm 2019</t>
  </si>
  <si>
    <t>Tổng số trẻ em có hoàn cảnh đặc biệt khó khăn được hưởng trợ cấp tại cộng đồng</t>
  </si>
  <si>
    <t>Số trẻ em không nơi nương tựa được nuôi dưỡng tại cộng đồng</t>
  </si>
  <si>
    <t>trẻ</t>
  </si>
  <si>
    <t>- Tỷ lệ giáo viên, nhân viên nuôi dưỡng tại các cơ sở giáo dục mầm non có khả năng tư vấn về chăm sóc trẻ nhỏ và thực hành tương tác sớm</t>
  </si>
  <si>
    <t>- Tỷ lệ cán bộ quản lý giáo dục, giáo viên mầm non có kiến thức và kỹ năng triển khai dạy và học phát triển tình cảm, kỹ năng tình cảm xã hội cho trẻ mầm non</t>
  </si>
  <si>
    <t>- Tỷ lệ trẻ em khuyết tật học hòa nhập trong các trường mẫu giáo, tiểu học, trung học cơ sở và phổ thông trung học</t>
  </si>
  <si>
    <t>Cây dược liệu</t>
  </si>
  <si>
    <t>(**) Kết quả thực hiện không tính vào kế hoạch sản xuất năm 2020</t>
  </si>
  <si>
    <t>m3</t>
  </si>
  <si>
    <t>Tổng số lồng nuôi thủy sản</t>
  </si>
  <si>
    <t>Lồng</t>
  </si>
  <si>
    <t>tạ/lồng</t>
  </si>
  <si>
    <t>Dạy nghề lao động nông thôn (QĐ 1956)</t>
  </si>
  <si>
    <t xml:space="preserve">Cây ăn quả </t>
  </si>
  <si>
    <t>Cây mắc ca</t>
  </si>
  <si>
    <t>Lúa Đông Xuân</t>
  </si>
  <si>
    <t>LÂM NGHIỆP</t>
  </si>
  <si>
    <t>D</t>
  </si>
  <si>
    <t>Tỷ lệ trường đạt chuẩn quốc gia</t>
  </si>
  <si>
    <t>Tỷ lệ độ che phủ rừng (có tính cây cao su)</t>
  </si>
  <si>
    <t>Tỷ lệ hộ gia đình ở khu vực nông thôn sử dụng nước hợp vệ sinh</t>
  </si>
  <si>
    <t>Thu ngân sách nhà nước trên địa bàn</t>
  </si>
  <si>
    <t xml:space="preserve">Kế hoạch
</t>
  </si>
  <si>
    <t>ƯTH cả năm</t>
  </si>
  <si>
    <t xml:space="preserve"> Dân số trung bình </t>
  </si>
  <si>
    <t>Lao động việc làm</t>
  </si>
  <si>
    <t>Số người được giải quyết việc làm (tăng thêm trong năm)</t>
  </si>
  <si>
    <t>Số hộ nghèo</t>
  </si>
  <si>
    <t>Giảm nghèo</t>
  </si>
  <si>
    <t>Hộ</t>
  </si>
  <si>
    <t>Số hộ cận nghèo</t>
  </si>
  <si>
    <t xml:space="preserve"> Tỷ lệ hộ cận nghèo</t>
  </si>
  <si>
    <t>Y tế</t>
  </si>
  <si>
    <t>Tỷ lệ TYT xã, thị trấn có bác sỹ làm việc</t>
  </si>
  <si>
    <t>Tỷ lệ trẻ em dưới 5 tuổi suy dinh dưỡng thể thấp còi</t>
  </si>
  <si>
    <t>Giáo dục và Đào tạo</t>
  </si>
  <si>
    <t xml:space="preserve"> Tổng số học sinh đầu năm học</t>
  </si>
  <si>
    <t>Tỷ lệ học sinh đi học đúng độ tuổi</t>
  </si>
  <si>
    <t>Văn hóa, thể thao - Thông tin</t>
  </si>
  <si>
    <t>Tỷ lệ hộ dân được sử dụng điện</t>
  </si>
  <si>
    <t>Tỷ lệ hộ dân tộc thiểu số có đất ở</t>
  </si>
  <si>
    <t>Tỷ lệ hộ dân tộc thiểu số có đất sản xuất</t>
  </si>
  <si>
    <t>Tý lệ rác thải sinh hoạt (ở đô thị và nông thôn) được thu gom và xử lý</t>
  </si>
  <si>
    <t>Tỷ lệ cơ sở sản xuất kinh doanh đạt tiêu chuẩn về môi trường</t>
  </si>
  <si>
    <t>Thu gom chất thải rắn ở đô thị</t>
  </si>
  <si>
    <t>Tỷ lệ xử lý triệt để cơ sở gây ô nhiễm môi trường nghiêm trọng</t>
  </si>
  <si>
    <t>CHỈ TIÊU QUỐC PHÒNG, AN NINH</t>
  </si>
  <si>
    <t>Tỷ lệ xã, thị trấn mạnh về phong trào toàn dân bảo vệ an ninh Tổ quốc</t>
  </si>
  <si>
    <t>Tỷ lệ điều tra, khám phá án</t>
  </si>
  <si>
    <t>Kế hoạch năm 2022</t>
  </si>
  <si>
    <t xml:space="preserve"> Cây sắn</t>
  </si>
  <si>
    <t>Rau</t>
  </si>
  <si>
    <t>Vụ Đông Xuân</t>
  </si>
  <si>
    <t>Vụ mùa</t>
  </si>
  <si>
    <t>Trong đó: Diện tích rồng mới</t>
  </si>
  <si>
    <t xml:space="preserve"> Sâm Ngọc Linh</t>
  </si>
  <si>
    <t xml:space="preserve"> Các loại dược liệu khác</t>
  </si>
  <si>
    <t xml:space="preserve">      - DT cho thu hoạch</t>
  </si>
  <si>
    <t>5.1</t>
  </si>
  <si>
    <t>5.2</t>
  </si>
  <si>
    <t>Tổng đàn</t>
  </si>
  <si>
    <t>Trâu</t>
  </si>
  <si>
    <t>Bò</t>
  </si>
  <si>
    <t>Lợn</t>
  </si>
  <si>
    <t>1.3</t>
  </si>
  <si>
    <t>PHÁT TRIỂN NÔNG THÔN</t>
  </si>
  <si>
    <t>E</t>
  </si>
  <si>
    <t xml:space="preserve"> Trồng mới rừng</t>
  </si>
  <si>
    <t>F</t>
  </si>
  <si>
    <t xml:space="preserve"> Mầm non</t>
  </si>
  <si>
    <t>Tiểu học</t>
  </si>
  <si>
    <t>Trung học Cơ sở</t>
  </si>
  <si>
    <t>Trung học cơ sở</t>
  </si>
  <si>
    <t>Giáo dục nhà trẻ</t>
  </si>
  <si>
    <t>Giáo dục mẫu giáo</t>
  </si>
  <si>
    <t>Giáo dục THCS</t>
  </si>
  <si>
    <t>Giáo dục PTTH</t>
  </si>
  <si>
    <t>Hợp tác xã</t>
  </si>
  <si>
    <t>Tổng số  hợp tác xã</t>
  </si>
  <si>
    <t>+ Số hợp tác xã thành lập mới</t>
  </si>
  <si>
    <t>+ Số hợp tác xã giải thể</t>
  </si>
  <si>
    <t>Tổng số lao động trong hợp tác xã</t>
  </si>
  <si>
    <t>Tỷ lệ hộ dân tộc thiểu số tham gia vào hợp tác xã</t>
  </si>
  <si>
    <t xml:space="preserve">Tổ hợp tác </t>
  </si>
  <si>
    <t>Tổng số tổ hợp tác</t>
  </si>
  <si>
    <t xml:space="preserve">Tổng số thành viên tổ hợp tác </t>
  </si>
  <si>
    <t>Thành viên</t>
  </si>
  <si>
    <t>Phát triển doanh nghiệp</t>
  </si>
  <si>
    <t>Số doanh nghiệp thành lập mới trên địa bàn</t>
  </si>
  <si>
    <t>Doanh nghiệp</t>
  </si>
  <si>
    <t>Tổng số vốn đăng ký của doanh nghiệp  thành lập mới</t>
  </si>
  <si>
    <t>Sản phẩm</t>
  </si>
  <si>
    <t>Cấp tỉnh</t>
  </si>
  <si>
    <t>Cấp huyện</t>
  </si>
  <si>
    <t>Số hộ thoát khỏi nghèo trong năm</t>
  </si>
  <si>
    <t>Tỷ lệ học sinh tốt nghiệp trung học cơ sở chuyển sang học nghề</t>
  </si>
  <si>
    <t>Tỷ lệ tử vong trẻ em dưới 5 tuổi</t>
  </si>
  <si>
    <t>‰</t>
  </si>
  <si>
    <t>Tỷ lệ tử vong trẻ em dưới 1 tuổi</t>
  </si>
  <si>
    <t>Biểu số: 01</t>
  </si>
  <si>
    <t>So sánh %</t>
  </si>
  <si>
    <t>Theo giá so sánh năm 2010</t>
  </si>
  <si>
    <t>Theo giá hiện hành</t>
  </si>
  <si>
    <r>
      <t>Ghi chú:</t>
    </r>
    <r>
      <rPr>
        <i/>
        <sz val="14"/>
        <rFont val="Times New Roman"/>
        <family val="1"/>
      </rPr>
      <t xml:space="preserve">
(*) Diện tích cây cà phê xã Đăk Long tổng số 168 ha, trong đó:Nông trường cà phee Đăk Long là 174 ha,
(**) Diện tích cây cao su đại điền 3 xã (Đăk Môn, Đăk Long, Đăk Kroong) của Công ty Cao sư Kon Tum là 344,6 ha 
(***) Xã Mường Hoong còn 2 thôn/làng chưa có điện lưới quốc gia (Đăk Bối và Mô Bo)</t>
    </r>
  </si>
  <si>
    <t xml:space="preserve">Tỷ lệ giải quyết tố giác, tin báo về tội phạm, kiến nghị khởi tố hàng năm </t>
  </si>
  <si>
    <t>Sản phẩm OCOP (lũy kế)</t>
  </si>
  <si>
    <t>&lt;56</t>
  </si>
  <si>
    <t>&lt;35,5</t>
  </si>
  <si>
    <t>Tốc độ tăng trưởng GTSX của các ngành (theo giá so sánh năm 2010)</t>
  </si>
  <si>
    <t>Đăk Blô</t>
  </si>
  <si>
    <t>Huyện giao</t>
  </si>
  <si>
    <t xml:space="preserve"> Số gường bệnh/10.000 dân (không tính gường bệnh trạm y tế)</t>
  </si>
  <si>
    <t>Tr. đồng</t>
  </si>
  <si>
    <t>HTX</t>
  </si>
  <si>
    <t>THT</t>
  </si>
  <si>
    <t>Tr.đồng</t>
  </si>
  <si>
    <t xml:space="preserve">Tr: DT trồng mới </t>
  </si>
  <si>
    <t xml:space="preserve"> - Đảng sâm (sâm dây)</t>
  </si>
  <si>
    <t xml:space="preserve"> + Đã trồng năm 2021</t>
  </si>
  <si>
    <t xml:space="preserve"> + Trồng mới năm 2022</t>
  </si>
  <si>
    <t xml:space="preserve"> - Các loại dược liệu khác (đương quy, đinh lăng, nghệ, rừng…)</t>
  </si>
  <si>
    <t>Lúa ruộng</t>
  </si>
  <si>
    <t>Lúa nà thổ</t>
  </si>
  <si>
    <t>Các BQL rừng phòng hộ, đặc dụng, Công ty TNHH MTV Lâm nghiệp trồng</t>
  </si>
  <si>
    <t>UBND các xã, thị trấn trồng</t>
  </si>
  <si>
    <t>- Bổ túc Trung học phổ thông</t>
  </si>
  <si>
    <t>VI</t>
  </si>
  <si>
    <t>Tỷ lệ bao phủ BHYT - BHXH - BHTN</t>
  </si>
  <si>
    <t>Tỷ lệ bao phủ bảo hiểm y tế/dân số trung bình</t>
  </si>
  <si>
    <t>Tỷ lệ bao phủ bảo hiểm xã hội/LLLĐ tham gia</t>
  </si>
  <si>
    <t>Trong đó: Tỷ lệ bao phủ BHXH tự nguyện/LLLĐ tham gia</t>
  </si>
  <si>
    <t xml:space="preserve">Tỷ lệ bao phủ bảo hiểm thất nghiệp/LLLĐ tham gia </t>
  </si>
  <si>
    <t>Tỷ lệ lao động nông thôn qua đào tạo nghề</t>
  </si>
  <si>
    <t>Tỷ lệ thôn, làng đạt danh hiệu văn hóa</t>
  </si>
  <si>
    <t>Số xã, thị trấn có nhà văn hóa</t>
  </si>
  <si>
    <t>thôn</t>
  </si>
  <si>
    <t>Tỷ lệ hộ gia đình văn hóa</t>
  </si>
  <si>
    <t>Tỷ lệ xã có thiết chế văn hóa - thông tin (Trung tâm văn hóa - thể thao)</t>
  </si>
  <si>
    <t>Tỉnh giao</t>
  </si>
  <si>
    <t>Thực hiện  2021</t>
  </si>
  <si>
    <t>Năm 2022</t>
  </si>
  <si>
    <t>Kế hoạch 2023</t>
  </si>
  <si>
    <t>TH đến 31/10</t>
  </si>
  <si>
    <t>Kế hoạch năm 2023</t>
  </si>
  <si>
    <t>Cùng kỳ</t>
  </si>
  <si>
    <t>TH đến  31/10</t>
  </si>
  <si>
    <t>Chia ra</t>
  </si>
  <si>
    <t>UTH cả năm</t>
  </si>
  <si>
    <t>Kế hoạch huyện giao</t>
  </si>
  <si>
    <t xml:space="preserve">Kế hoạch tỉnh giao </t>
  </si>
  <si>
    <t>Thực hiện năm 2021</t>
  </si>
  <si>
    <t>TÍN DỤNG - TIỀN TỆ</t>
  </si>
  <si>
    <t>Nguồn vốn huy động</t>
  </si>
  <si>
    <t>Tiền gửi</t>
  </si>
  <si>
    <t>Tiền gửi kỳ phiếu, trái phiếu</t>
  </si>
  <si>
    <t>Dư nợ tín dụng</t>
  </si>
  <si>
    <t>Ngắn hạn</t>
  </si>
  <si>
    <t>Trung, dài hạn</t>
  </si>
  <si>
    <t>Nợ xấu</t>
  </si>
  <si>
    <t>Tỷ lệ nợ xấu / Tổng dư nợ tín dụng</t>
  </si>
  <si>
    <t>41,17</t>
  </si>
  <si>
    <t>33,3</t>
  </si>
  <si>
    <t>55,6</t>
  </si>
  <si>
    <t>62,5</t>
  </si>
  <si>
    <t>100</t>
  </si>
  <si>
    <t>75</t>
  </si>
  <si>
    <t>43,75</t>
  </si>
  <si>
    <t>71,4</t>
  </si>
  <si>
    <t>83,3</t>
  </si>
  <si>
    <t>Ghi chú</t>
  </si>
  <si>
    <t>Số tiêu chí nông thôn mới bình quân đạt được bình quân/xã</t>
  </si>
  <si>
    <t>Số xã đạt chuẩn nông thôn mới</t>
  </si>
  <si>
    <t>Tỷ lệ số xã đạt chuẩn nông thôn mới</t>
  </si>
  <si>
    <t>Thu cân đối ngân sách địa phương (sau khi loại trừ tiền sử dụng đất )</t>
  </si>
  <si>
    <t>Trường TH&amp;THCS</t>
  </si>
  <si>
    <t>PHÂN BỔ CHỈ TIÊU SẢN XUẤT NÔNG NGHIỆP - THỦY SẢN THEO ĐỊA BÀN NĂM 2023 TRÊN ĐỊA BÀN CÁC XÃ, THỊ TRẤN</t>
  </si>
  <si>
    <t>- DT cà phê tái canh</t>
  </si>
  <si>
    <t>- DT cho thu hoạch</t>
  </si>
  <si>
    <t>Cây dược liệu khác</t>
  </si>
  <si>
    <t>KINH TẾ - XÃ HỘI, MÔI TRƯỜNG CHỦ YẾU NĂM 2023</t>
  </si>
  <si>
    <t>CÁC CHỈ TIÊU NÔNG NGHIỆP, CÔNG NGHIỆP, DỊCH VỤ NĂM 2023</t>
  </si>
  <si>
    <t>MỘT SỐ CHỈ TIÊU KẾ HOẠCH PHÁT TRIỂN 
KINH TẾ - XÃ HỘI NĂM 2023</t>
  </si>
  <si>
    <t xml:space="preserve"> Tỷ lệ bao phủ bảo hiểm xã hội/LLLĐ tham gia</t>
  </si>
  <si>
    <t xml:space="preserve"> Tỷ lệ bao phủ BHYT/dân số trung bình</t>
  </si>
  <si>
    <t>Tỷ lệ bao phủ bảo hiểm thất nghiệp/LLLĐ tham gia</t>
  </si>
  <si>
    <t>- Diện tích rồng mới của người dân</t>
  </si>
  <si>
    <t xml:space="preserve">Trong đó: Diện tích rồng mới </t>
  </si>
  <si>
    <t>-  DT trồng mới của người dân</t>
  </si>
  <si>
    <t xml:space="preserve">Tr.đó: DT trồng mới </t>
  </si>
  <si>
    <t>Diện tích tiếp tục duy trì</t>
  </si>
  <si>
    <t xml:space="preserve"> - Trung học phổ thông (tỉnh quản lý)</t>
  </si>
  <si>
    <t>&lt;15,46</t>
  </si>
  <si>
    <t>(Kèm theo Nghị quyết số        /NQ-HĐND ngày      /     /2022 của HĐND huyện Đăk Glei)</t>
  </si>
</sst>
</file>

<file path=xl/styles.xml><?xml version="1.0" encoding="utf-8"?>
<styleSheet xmlns="http://schemas.openxmlformats.org/spreadsheetml/2006/main">
  <numFmts count="8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_(* \(#,##0\);_(* &quot;-&quot;??_);_(@_)"/>
    <numFmt numFmtId="172" formatCode="#,##0.0"/>
    <numFmt numFmtId="173" formatCode="#,##0.000_);\(#,##0.000\)"/>
    <numFmt numFmtId="174" formatCode="#,##0.0_);\(#,##0.0\)"/>
    <numFmt numFmtId="175" formatCode="&quot;\&quot;#,##0.00;[Red]&quot;\&quot;&quot;\&quot;&quot;\&quot;&quot;\&quot;&quot;\&quot;&quot;\&quot;\-#,##0.00"/>
    <numFmt numFmtId="176" formatCode="&quot;\&quot;#,##0;[Red]&quot;\&quot;&quot;\&quot;\-#,##0"/>
    <numFmt numFmtId="177" formatCode=".\ ###\ ;############################################################################################"/>
    <numFmt numFmtId="178" formatCode="_-* #,##0_-;\-* #,##0_-;_-* &quot;-&quot;_-;_-@_-"/>
    <numFmt numFmtId="179" formatCode="_-* #,##0.00_-;\-* #,##0.00_-;_-* &quot;-&quot;??_-;_-@_-"/>
    <numFmt numFmtId="180" formatCode="_(* #,##0_);_(* \(#,##0\);_(* \-??_);_(@_)"/>
    <numFmt numFmtId="181" formatCode="_-* #,##0\ _F_-;\-* #,##0\ _F_-;_-* &quot;- &quot;_F_-;_-@_-"/>
    <numFmt numFmtId="182" formatCode="_-* #,##0\ _F_-;\-* #,##0\ _F_-;_-* &quot;-&quot;\ _F_-;_-@_-"/>
    <numFmt numFmtId="183" formatCode="_ &quot;\&quot;* #,##0_ ;_ &quot;\&quot;* \-#,##0_ ;_ &quot;\&quot;* &quot;-&quot;_ ;_ @_ "/>
    <numFmt numFmtId="184" formatCode="_ \\* #,##0_ ;_ \\* \-#,##0_ ;_ \\* \-_ ;_ @_ "/>
    <numFmt numFmtId="185" formatCode="&quot;\&quot;#,##0.00;[Red]&quot;\&quot;\-#,##0.00"/>
    <numFmt numFmtId="186" formatCode="&quot;\&quot;#,##0;[Red]&quot;\&quot;\-#,##0"/>
    <numFmt numFmtId="187" formatCode="_ &quot;\&quot;* #,##0.00_ ;_ &quot;\&quot;* \-#,##0.00_ ;_ &quot;\&quot;* &quot;-&quot;??_ ;_ @_ "/>
    <numFmt numFmtId="188" formatCode="_ * #,##0_ ;_ * \-#,##0_ ;_ * &quot;-&quot;_ ;_ @_ "/>
    <numFmt numFmtId="189" formatCode="#\ ###\ ##0"/>
    <numFmt numFmtId="190" formatCode="_ * #,##0.00_ ;_ * \-#,##0.00_ ;_ * &quot;-&quot;??_ ;_ @_ "/>
    <numFmt numFmtId="191" formatCode=".\ ##;000000000000000000000000000000000000000000000000000000000000000000000000000000000000000000000000000000000000"/>
    <numFmt numFmtId="192" formatCode="\$#,##0_);\(\$#,##0\)"/>
    <numFmt numFmtId="193" formatCode="_(* #,##0.0000_);_(* \(#,##0.0000\);_(* &quot;-&quot;??_);_(@_)"/>
    <numFmt numFmtId="194" formatCode="0.0%;[Red]\(0.0%\)"/>
    <numFmt numFmtId="195" formatCode="_ * #,##0.00_)&quot;£&quot;_ ;_ * \(#,##0.00\)&quot;£&quot;_ ;_ * &quot;-&quot;??_)&quot;£&quot;_ ;_ @_ "/>
    <numFmt numFmtId="196" formatCode="_-&quot;$&quot;* #,##0.00_-;\-&quot;$&quot;* #,##0.00_-;_-&quot;$&quot;* &quot;-&quot;??_-;_-@_-"/>
    <numFmt numFmtId="197" formatCode="0.0%;\(0.0%\)"/>
    <numFmt numFmtId="198" formatCode="_ * #,##0_$_ ;_ * #,##0_$_ ;_ * &quot;-&quot;_$_ ;_ @_ "/>
    <numFmt numFmtId="199" formatCode="#,##0;\(#,##0\)"/>
    <numFmt numFmtId="200" formatCode="_-&quot;$&quot;* #,##0_-;\-&quot;$&quot;* #,##0_-;_-&quot;$&quot;* &quot;-&quot;_-;_-@_-"/>
    <numFmt numFmtId="201" formatCode="\$#,##0\ ;\(\$#,##0\)"/>
    <numFmt numFmtId="202" formatCode="\t0.00%"/>
    <numFmt numFmtId="203" formatCode="\U\S\$#,##0.00;\(\U\S\$#,##0.00\)"/>
    <numFmt numFmtId="204" formatCode="_-* #,##0\ _D_M_-;\-* #,##0\ _D_M_-;_-* &quot;-&quot;\ _D_M_-;_-@_-"/>
    <numFmt numFmtId="205" formatCode="_-* #,##0.00\ _D_M_-;\-* #,##0.00\ _D_M_-;_-* &quot;-&quot;??\ _D_M_-;_-@_-"/>
    <numFmt numFmtId="206" formatCode="\t#\ ??/??"/>
    <numFmt numFmtId="207" formatCode="_-* #,##0_-;\-* #,##0_-;_-* \-_-;_-@_-"/>
    <numFmt numFmtId="208" formatCode="_(* #,##0_);_(* \(#,##0\);_(* \-_);_(@_)"/>
    <numFmt numFmtId="209" formatCode="_-* #,##0\ _₫_-;\-* #,##0\ _₫_-;_-* &quot;- &quot;_₫_-;_-@_-"/>
    <numFmt numFmtId="210" formatCode="_-* #,##0.00_-;\-* #,##0.00_-;_-* \-??_-;_-@_-"/>
    <numFmt numFmtId="211" formatCode="_(* #,##0.00_);_(* \(#,##0.00\);_(* \-??_);_(@_)"/>
    <numFmt numFmtId="212" formatCode="_-* #,##0.00\ _₫_-;\-* #,##0.00\ _₫_-;_-* \-??\ _₫_-;_-@_-"/>
    <numFmt numFmtId="213" formatCode="_-[$€]* #,##0.00_-;\-[$€]* #,##0.00_-;_-[$€]* &quot;-&quot;??_-;_-@_-"/>
    <numFmt numFmtId="214" formatCode="#.0\ ##0"/>
    <numFmt numFmtId="215" formatCode="#,###"/>
    <numFmt numFmtId="216" formatCode="#,##0\ &quot;$&quot;_);[Red]\(#,##0\ &quot;$&quot;\)"/>
    <numFmt numFmtId="217" formatCode="&quot;$&quot;###,0&quot;.&quot;00_);[Red]\(&quot;$&quot;###,0&quot;.&quot;00\)"/>
    <numFmt numFmtId="218" formatCode="&quot;VND&quot;#,##0_);[Red]\(&quot;VND&quot;#,##0\)"/>
    <numFmt numFmtId="219" formatCode="#,##0.00\ &quot;F&quot;;[Red]\-#,##0.00\ &quot;F&quot;"/>
    <numFmt numFmtId="220" formatCode="#,##0.00&quot; F&quot;;[Red]\-#,##0.00&quot; F&quot;"/>
    <numFmt numFmtId="221" formatCode="_-&quot;£&quot;* #,##0.00_-;\-&quot;£&quot;* #,##0.00_-;_-&quot;£&quot;* &quot;-&quot;??_-;_-@_-"/>
    <numFmt numFmtId="222" formatCode="_-\£* #,##0.00_-;&quot;-£&quot;* #,##0.00_-;_-\£* \-??_-;_-@_-"/>
    <numFmt numFmtId="223" formatCode="_-* #,##0.0\ _F_-;\-* #,##0.0\ _F_-;_-* &quot;-&quot;??\ _F_-;_-@_-"/>
    <numFmt numFmtId="224" formatCode="0.00000000"/>
    <numFmt numFmtId="225" formatCode="_-* #,##0.0\ _F_-;\-* #,##0.0\ _F_-;_-* \-??\ _F_-;_-@_-"/>
    <numFmt numFmtId="226" formatCode="&quot;\&quot;#,##0;&quot;\&quot;\-#,##0"/>
    <numFmt numFmtId="227" formatCode="\\#,##0;&quot;\-&quot;#,##0"/>
    <numFmt numFmtId="228" formatCode="_-* ###,0&quot;.&quot;00\ _F_B_-;\-* ###,0&quot;.&quot;00\ _F_B_-;_-* &quot;-&quot;??\ _F_B_-;_-@_-"/>
    <numFmt numFmtId="229" formatCode="_-* ###,0\.00\ _F_B_-;\-* ###,0\.00\ _F_B_-;_-* \-??\ _F_B_-;_-@_-"/>
    <numFmt numFmtId="230" formatCode="&quot;\&quot;#,##0;[Red]\-&quot;\&quot;#,##0"/>
    <numFmt numFmtId="231" formatCode="#,##0\ &quot;F&quot;;\-#,##0\ &quot;F&quot;"/>
    <numFmt numFmtId="232" formatCode="#,##0\ &quot;F&quot;;[Red]\-#,##0\ &quot;F&quot;"/>
    <numFmt numFmtId="233" formatCode="_-* #,##0\ &quot;F&quot;_-;\-* #,##0\ &quot;F&quot;_-;_-* &quot;-&quot;\ &quot;F&quot;_-;_-@_-"/>
    <numFmt numFmtId="234" formatCode="#.00\ ##0"/>
    <numFmt numFmtId="235" formatCode="#.\ ##0"/>
    <numFmt numFmtId="236" formatCode="#,##0.00\ &quot;F&quot;;\-#,##0.00\ &quot;F&quot;"/>
    <numFmt numFmtId="237" formatCode="_-* #,##0\ &quot;DM&quot;_-;\-* #,##0\ &quot;DM&quot;_-;_-* &quot;-&quot;\ &quot;DM&quot;_-;_-@_-"/>
    <numFmt numFmtId="238" formatCode="_-* #,##0.00\ &quot;DM&quot;_-;\-* #,##0.00\ &quot;DM&quot;_-;_-* &quot;-&quot;??\ &quot;DM&quot;_-;_-@_-"/>
    <numFmt numFmtId="239" formatCode="#,##0;[Red]#,##0"/>
    <numFmt numFmtId="240" formatCode="0.0"/>
    <numFmt numFmtId="241" formatCode="_(* #,##0.00_);_(* \(#,##0.00\);_(* &quot;-&quot;_);_(@_)"/>
    <numFmt numFmtId="242" formatCode="#,##0.0;[Red]#,##0.0"/>
    <numFmt numFmtId="243" formatCode="#,##0.00;[Red]#,##0.00"/>
    <numFmt numFmtId="244" formatCode="0.000"/>
  </numFmts>
  <fonts count="198">
    <font>
      <sz val="14"/>
      <color theme="1"/>
      <name val="Calibri"/>
      <family val="2"/>
    </font>
    <font>
      <sz val="14"/>
      <color indexed="8"/>
      <name val="Calibri"/>
      <family val="2"/>
    </font>
    <font>
      <sz val="12"/>
      <color indexed="8"/>
      <name val="Times New Roman"/>
      <family val="1"/>
    </font>
    <font>
      <i/>
      <sz val="12"/>
      <color indexed="8"/>
      <name val="Times New Roman"/>
      <family val="1"/>
    </font>
    <font>
      <b/>
      <sz val="12"/>
      <name val="Times New Roman"/>
      <family val="1"/>
    </font>
    <font>
      <b/>
      <sz val="13"/>
      <name val="Times New Roman"/>
      <family val="1"/>
    </font>
    <font>
      <sz val="13"/>
      <name val="Times New Roman"/>
      <family val="1"/>
    </font>
    <font>
      <sz val="12"/>
      <name val="Times New Roman"/>
      <family val="1"/>
    </font>
    <font>
      <sz val="11"/>
      <color indexed="8"/>
      <name val="Calibri"/>
      <family val="2"/>
    </font>
    <font>
      <b/>
      <sz val="14"/>
      <name val="Times New Roman"/>
      <family val="1"/>
    </font>
    <font>
      <sz val="13"/>
      <name val=".VnTime"/>
      <family val="2"/>
    </font>
    <font>
      <sz val="14"/>
      <name val="Times New Roman"/>
      <family val="1"/>
    </font>
    <font>
      <sz val="10"/>
      <name val="Times New Roman"/>
      <family val="1"/>
    </font>
    <font>
      <i/>
      <sz val="13"/>
      <name val="Times New Roman"/>
      <family val="1"/>
    </font>
    <font>
      <b/>
      <sz val="9"/>
      <name val="Tahoma"/>
      <family val="2"/>
    </font>
    <font>
      <sz val="10"/>
      <name val=".VnTime"/>
      <family val="2"/>
    </font>
    <font>
      <sz val="12"/>
      <name val=".VnTime"/>
      <family val="2"/>
    </font>
    <font>
      <sz val="12"/>
      <name val="VNtimes new roman"/>
      <family val="2"/>
    </font>
    <font>
      <sz val="10"/>
      <name val="Arial"/>
      <family val="2"/>
    </font>
    <font>
      <sz val="10"/>
      <name val="?? ??"/>
      <family val="1"/>
    </font>
    <font>
      <sz val="12"/>
      <name val=".VnArial"/>
      <family val="2"/>
    </font>
    <font>
      <sz val="12"/>
      <name val="????"/>
      <family val="1"/>
    </font>
    <font>
      <sz val="12"/>
      <name val="Courier"/>
      <family val="3"/>
    </font>
    <font>
      <sz val="10"/>
      <name val="AngsanaUPC"/>
      <family val="1"/>
    </font>
    <font>
      <sz val="12"/>
      <name val="|??¢¥¢¬¨Ï"/>
      <family val="1"/>
    </font>
    <font>
      <sz val="10"/>
      <name val="MS Sans Serif"/>
      <family val="2"/>
    </font>
    <font>
      <sz val="12"/>
      <name val="???"/>
      <family val="0"/>
    </font>
    <font>
      <sz val="11"/>
      <name val="‚l‚r ‚oƒSƒVƒbƒN"/>
      <family val="3"/>
    </font>
    <font>
      <sz val="11"/>
      <name val="–¾’©"/>
      <family val="1"/>
    </font>
    <font>
      <sz val="14"/>
      <name val="Terminal"/>
      <family val="3"/>
    </font>
    <font>
      <b/>
      <sz val="10"/>
      <name val=".VnTimeH"/>
      <family val="2"/>
    </font>
    <font>
      <sz val="11"/>
      <name val=".vntime"/>
      <family val="2"/>
    </font>
    <font>
      <b/>
      <u val="single"/>
      <sz val="14"/>
      <color indexed="8"/>
      <name val=".VnBook-AntiquaH"/>
      <family val="2"/>
    </font>
    <font>
      <b/>
      <sz val="12"/>
      <name val=".VnTime"/>
      <family val="2"/>
    </font>
    <font>
      <sz val="10"/>
      <name val="VnTimes"/>
      <family val="0"/>
    </font>
    <font>
      <sz val="12"/>
      <name val="¹ÙÅÁÃ¼"/>
      <family val="0"/>
    </font>
    <font>
      <i/>
      <sz val="12"/>
      <color indexed="8"/>
      <name val=".VnBook-AntiquaH"/>
      <family val="2"/>
    </font>
    <font>
      <sz val="12"/>
      <color indexed="23"/>
      <name val=".VnArial"/>
      <family val="2"/>
    </font>
    <font>
      <b/>
      <sz val="12"/>
      <color indexed="8"/>
      <name val=".VnBook-Antiqua"/>
      <family val="2"/>
    </font>
    <font>
      <i/>
      <sz val="12"/>
      <color indexed="8"/>
      <name val=".VnBook-Antiqua"/>
      <family val="2"/>
    </font>
    <font>
      <sz val="12"/>
      <color indexed="9"/>
      <name val=".VnArial"/>
      <family val="2"/>
    </font>
    <font>
      <sz val="12"/>
      <name val="±¼¸²Ã¼"/>
      <family val="3"/>
    </font>
    <font>
      <sz val="12"/>
      <name val="¹UAAA¼"/>
      <family val="3"/>
    </font>
    <font>
      <sz val="11"/>
      <name val="±¼¸²Ã¼"/>
      <family val="3"/>
    </font>
    <font>
      <sz val="8"/>
      <name val="Times New Roman"/>
      <family val="1"/>
    </font>
    <font>
      <sz val="12"/>
      <color indexed="20"/>
      <name val=".VnArial"/>
      <family val="2"/>
    </font>
    <font>
      <sz val="12"/>
      <name val="Tms Rmn"/>
      <family val="0"/>
    </font>
    <font>
      <sz val="11"/>
      <name val="µ¸¿ò"/>
      <family val="0"/>
    </font>
    <font>
      <sz val="12"/>
      <name val="µ¸¿òÃ¼"/>
      <family val="3"/>
    </font>
    <font>
      <sz val="10"/>
      <name val="±¼¸²A¼"/>
      <family val="3"/>
    </font>
    <font>
      <sz val="10"/>
      <name val="Helv"/>
      <family val="0"/>
    </font>
    <font>
      <b/>
      <sz val="12"/>
      <color indexed="10"/>
      <name val=".VnArial"/>
      <family val="2"/>
    </font>
    <font>
      <b/>
      <sz val="10"/>
      <name val="Helv"/>
      <family val="0"/>
    </font>
    <font>
      <b/>
      <sz val="12"/>
      <color indexed="9"/>
      <name val=".VnArial"/>
      <family val="2"/>
    </font>
    <font>
      <sz val="10"/>
      <name val=".VnArial"/>
      <family val="2"/>
    </font>
    <font>
      <sz val="10"/>
      <name val="VNI-Aptima"/>
      <family val="0"/>
    </font>
    <font>
      <b/>
      <sz val="10"/>
      <name val="MS Sans Serif"/>
      <family val="2"/>
    </font>
    <font>
      <sz val="10"/>
      <name val="MS Serif"/>
      <family val="1"/>
    </font>
    <font>
      <sz val="10"/>
      <color indexed="8"/>
      <name val="Arial"/>
      <family val="2"/>
    </font>
    <font>
      <sz val="11"/>
      <name val="VNtimes new roman"/>
      <family val="2"/>
    </font>
    <font>
      <sz val="10"/>
      <name val="Arial CE"/>
      <family val="0"/>
    </font>
    <font>
      <sz val="10"/>
      <color indexed="16"/>
      <name val="MS Serif"/>
      <family val="1"/>
    </font>
    <font>
      <i/>
      <sz val="12"/>
      <color indexed="23"/>
      <name val=".VnArial"/>
      <family val="2"/>
    </font>
    <font>
      <sz val="12"/>
      <color indexed="58"/>
      <name val=".VnArial"/>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1"/>
      <color indexed="57"/>
      <name val=".VnArial"/>
      <family val="2"/>
    </font>
    <font>
      <b/>
      <sz val="8"/>
      <name val="MS Sans Serif"/>
      <family val="2"/>
    </font>
    <font>
      <b/>
      <sz val="10"/>
      <name val=".VnTime"/>
      <family val="2"/>
    </font>
    <font>
      <b/>
      <sz val="14"/>
      <name val=".VnTimeH"/>
      <family val="2"/>
    </font>
    <font>
      <sz val="8"/>
      <color indexed="12"/>
      <name val="Helv"/>
      <family val="0"/>
    </font>
    <font>
      <sz val="10"/>
      <name val="VNI-Helve"/>
      <family val="0"/>
    </font>
    <font>
      <b/>
      <sz val="14"/>
      <name val=".VnArialH"/>
      <family val="2"/>
    </font>
    <font>
      <sz val="12"/>
      <color indexed="10"/>
      <name val=".VnArial"/>
      <family val="2"/>
    </font>
    <font>
      <b/>
      <sz val="11"/>
      <name val="Helv"/>
      <family val="0"/>
    </font>
    <font>
      <sz val="10"/>
      <name val=".VnAvant"/>
      <family val="2"/>
    </font>
    <font>
      <sz val="12"/>
      <name val="Arial"/>
      <family val="2"/>
    </font>
    <font>
      <sz val="12"/>
      <color indexed="19"/>
      <name val=".VnArial"/>
      <family val="2"/>
    </font>
    <font>
      <sz val="7"/>
      <name val="Small Fonts"/>
      <family val="2"/>
    </font>
    <font>
      <b/>
      <sz val="12"/>
      <name val="VN-NTime"/>
      <family val="0"/>
    </font>
    <font>
      <sz val="10"/>
      <name val="VNtimes new roman"/>
      <family val="2"/>
    </font>
    <font>
      <sz val="12"/>
      <name val="바탕체"/>
      <family val="1"/>
    </font>
    <font>
      <sz val="14"/>
      <name val="System"/>
      <family val="2"/>
    </font>
    <font>
      <b/>
      <sz val="11"/>
      <name val="Arial"/>
      <family val="2"/>
    </font>
    <font>
      <b/>
      <sz val="12"/>
      <color indexed="23"/>
      <name val=".VnArial"/>
      <family val="2"/>
    </font>
    <font>
      <sz val="12"/>
      <name val="Helv"/>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b/>
      <sz val="10.5"/>
      <name val=".VnAvantH"/>
      <family val="2"/>
    </font>
    <font>
      <sz val="11"/>
      <color indexed="32"/>
      <name val="VNI-Times"/>
      <family val="0"/>
    </font>
    <font>
      <b/>
      <sz val="8"/>
      <color indexed="8"/>
      <name val="Helv"/>
      <family val="0"/>
    </font>
    <font>
      <sz val="14"/>
      <name val=".VnTime"/>
      <family val="2"/>
    </font>
    <font>
      <b/>
      <sz val="13"/>
      <name val=".VnTime"/>
      <family val="2"/>
    </font>
    <font>
      <sz val="12"/>
      <name val="VnTime"/>
      <family val="0"/>
    </font>
    <font>
      <sz val="11"/>
      <name val=".VnAvant"/>
      <family val="2"/>
    </font>
    <font>
      <b/>
      <i/>
      <u val="single"/>
      <sz val="12"/>
      <name val=".VnTimeH"/>
      <family val="2"/>
    </font>
    <font>
      <sz val="9.5"/>
      <name val=".VnBlackH"/>
      <family val="2"/>
    </font>
    <font>
      <b/>
      <sz val="10"/>
      <name val=".VnBahamasBH"/>
      <family val="2"/>
    </font>
    <font>
      <b/>
      <sz val="11"/>
      <name val=".VnArialH"/>
      <family val="2"/>
    </font>
    <font>
      <b/>
      <sz val="18"/>
      <color indexed="57"/>
      <name val="Cambria"/>
      <family val="2"/>
    </font>
    <font>
      <b/>
      <sz val="10"/>
      <name val=".VnArialH"/>
      <family val="2"/>
    </font>
    <font>
      <sz val="8"/>
      <name val=".VnTime"/>
      <family val="2"/>
    </font>
    <font>
      <b/>
      <sz val="8"/>
      <name val="VN Helvetica"/>
      <family val="0"/>
    </font>
    <font>
      <b/>
      <sz val="10"/>
      <name val="VN AvantGBook"/>
      <family val="0"/>
    </font>
    <font>
      <b/>
      <sz val="16"/>
      <name val=".VnTime"/>
      <family val="2"/>
    </font>
    <font>
      <sz val="9"/>
      <name val=".VnTime"/>
      <family val="2"/>
    </font>
    <font>
      <b/>
      <i/>
      <sz val="12"/>
      <name val=".VnTime"/>
      <family val="2"/>
    </font>
    <font>
      <sz val="14"/>
      <name val=".VnArial"/>
      <family val="2"/>
    </font>
    <font>
      <sz val="16"/>
      <name val="AngsanaUPC"/>
      <family val="3"/>
    </font>
    <font>
      <sz val="14"/>
      <name val="뼻뮝"/>
      <family val="3"/>
    </font>
    <font>
      <sz val="12"/>
      <name val="뼻뮝"/>
      <family val="1"/>
    </font>
    <font>
      <sz val="9"/>
      <name val="Arial"/>
      <family val="2"/>
    </font>
    <font>
      <sz val="10"/>
      <name val="굴림체"/>
      <family val="3"/>
    </font>
    <font>
      <sz val="10"/>
      <name val=" "/>
      <family val="1"/>
    </font>
    <font>
      <i/>
      <sz val="14"/>
      <name val="Times New Roman"/>
      <family val="1"/>
    </font>
    <font>
      <sz val="9"/>
      <name val="Tahoma"/>
      <family val="2"/>
    </font>
    <font>
      <sz val="14"/>
      <color indexed="8"/>
      <name val="Times New Roman"/>
      <family val="1"/>
    </font>
    <font>
      <i/>
      <sz val="14"/>
      <color indexed="8"/>
      <name val="Times New Roman"/>
      <family val="1"/>
    </font>
    <font>
      <sz val="14"/>
      <color indexed="10"/>
      <name val="Times New Roman"/>
      <family val="1"/>
    </font>
    <font>
      <b/>
      <sz val="14"/>
      <color indexed="8"/>
      <name val="Times New Roman"/>
      <family val="1"/>
    </font>
    <font>
      <sz val="8"/>
      <name val="Calibri"/>
      <family val="2"/>
    </font>
    <font>
      <sz val="13"/>
      <color indexed="8"/>
      <name val="Times New Roman"/>
      <family val="1"/>
    </font>
    <font>
      <b/>
      <i/>
      <sz val="14"/>
      <name val="Times New Roman"/>
      <family val="1"/>
    </font>
    <font>
      <i/>
      <sz val="13"/>
      <color indexed="8"/>
      <name val="Times New Roman"/>
      <family val="1"/>
    </font>
    <font>
      <sz val="12"/>
      <name val="Arial Narrow"/>
      <family val="2"/>
    </font>
    <font>
      <i/>
      <u val="single"/>
      <sz val="14"/>
      <name val="Times New Roman"/>
      <family val="1"/>
    </font>
    <font>
      <b/>
      <sz val="13"/>
      <color indexed="8"/>
      <name val="Times New Roman"/>
      <family val="1"/>
    </font>
    <font>
      <sz val="13"/>
      <color indexed="10"/>
      <name val="Times New Roman"/>
      <family val="1"/>
    </font>
    <font>
      <b/>
      <i/>
      <sz val="12"/>
      <name val="Times New Roman"/>
      <family val="1"/>
    </font>
    <font>
      <i/>
      <sz val="12"/>
      <name val="Times New Roman"/>
      <family val="1"/>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i/>
      <sz val="14"/>
      <color indexed="8"/>
      <name val="Calibri"/>
      <family val="2"/>
    </font>
    <font>
      <i/>
      <sz val="13"/>
      <color indexed="10"/>
      <name val="Times New Roman"/>
      <family val="1"/>
    </font>
    <font>
      <sz val="12"/>
      <color indexed="10"/>
      <name val="Calibri"/>
      <family val="2"/>
    </font>
    <font>
      <sz val="12"/>
      <color indexed="8"/>
      <name val="Calibri"/>
      <family val="2"/>
    </font>
    <font>
      <sz val="12"/>
      <name val="Calibri"/>
      <family val="2"/>
    </font>
    <font>
      <i/>
      <sz val="12"/>
      <color indexed="10"/>
      <name val="Calibri"/>
      <family val="2"/>
    </font>
    <font>
      <i/>
      <sz val="12"/>
      <color indexed="8"/>
      <name val="Calibri"/>
      <family val="2"/>
    </font>
    <font>
      <b/>
      <sz val="12"/>
      <color indexed="10"/>
      <name val="Calibri"/>
      <family val="2"/>
    </font>
    <font>
      <b/>
      <sz val="12"/>
      <color indexed="8"/>
      <name val="Calibri"/>
      <family val="2"/>
    </font>
    <font>
      <sz val="14"/>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i/>
      <sz val="14"/>
      <color theme="1"/>
      <name val="Calibri"/>
      <family val="2"/>
    </font>
    <font>
      <sz val="13"/>
      <color theme="1"/>
      <name val="Times New Roman"/>
      <family val="1"/>
    </font>
    <font>
      <b/>
      <sz val="13"/>
      <color theme="1"/>
      <name val="Times New Roman"/>
      <family val="1"/>
    </font>
    <font>
      <i/>
      <sz val="13"/>
      <color rgb="FFFF0000"/>
      <name val="Times New Roman"/>
      <family val="1"/>
    </font>
    <font>
      <sz val="13"/>
      <color rgb="FFFF0000"/>
      <name val="Times New Roman"/>
      <family val="1"/>
    </font>
    <font>
      <sz val="12"/>
      <color rgb="FFFF0000"/>
      <name val="Calibri"/>
      <family val="2"/>
    </font>
    <font>
      <sz val="12"/>
      <color theme="1"/>
      <name val="Calibri"/>
      <family val="2"/>
    </font>
    <font>
      <i/>
      <sz val="12"/>
      <color rgb="FFFF0000"/>
      <name val="Calibri"/>
      <family val="2"/>
    </font>
    <font>
      <i/>
      <sz val="12"/>
      <color theme="1"/>
      <name val="Calibri"/>
      <family val="2"/>
    </font>
    <font>
      <b/>
      <sz val="12"/>
      <color rgb="FFFF0000"/>
      <name val="Calibri"/>
      <family val="2"/>
    </font>
    <font>
      <b/>
      <sz val="12"/>
      <color theme="1"/>
      <name val="Calibri"/>
      <family val="2"/>
    </font>
    <font>
      <i/>
      <sz val="13"/>
      <color theme="1"/>
      <name val="Times New Roman"/>
      <family val="1"/>
    </font>
    <font>
      <b/>
      <sz val="8"/>
      <name val="Calibri"/>
      <family val="2"/>
    </font>
  </fonts>
  <fills count="6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indexed="6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right style="thin"/>
      <top style="double"/>
      <bottom style="hair"/>
    </border>
    <border>
      <left style="thin"/>
      <right style="thin"/>
      <top style="hair"/>
      <bottom style="hair"/>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23"/>
      </left>
      <right style="double">
        <color indexed="23"/>
      </right>
      <top style="double">
        <color indexed="23"/>
      </top>
      <bottom style="double">
        <color indexed="23"/>
      </bottom>
    </border>
    <border>
      <left style="thin"/>
      <right style="thin"/>
      <top>
        <color indexed="63"/>
      </top>
      <bottom style="thin"/>
    </border>
    <border>
      <left>
        <color indexed="63"/>
      </left>
      <right>
        <color indexed="63"/>
      </right>
      <top style="double"/>
      <bottom style="double"/>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border>
    <border>
      <left style="thin"/>
      <right>
        <color indexed="63"/>
      </right>
      <top style="thin"/>
      <bottom style="thin"/>
    </border>
    <border>
      <left style="double"/>
      <right style="thin"/>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right style="thin"/>
      <top style="thin"/>
      <bottom style="hair"/>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8"/>
      </left>
      <right>
        <color indexed="63"/>
      </right>
      <top style="thin">
        <color indexed="8"/>
      </top>
      <bottom style="thin">
        <color indexed="8"/>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medium">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right style="thin"/>
      <top>
        <color indexed="63"/>
      </top>
      <bottom>
        <color indexed="63"/>
      </bottom>
    </border>
    <border>
      <left style="thin"/>
      <right style="thin"/>
      <top>
        <color indexed="63"/>
      </top>
      <bottom>
        <color indexed="63"/>
      </bottom>
    </border>
    <border>
      <left style="hair">
        <color indexed="13"/>
      </left>
      <right style="hair">
        <color indexed="13"/>
      </right>
      <top style="hair">
        <color indexed="13"/>
      </top>
      <bottom style="hair">
        <color indexed="13"/>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thin"/>
    </border>
    <border>
      <left style="hair"/>
      <right style="thin"/>
      <top style="thin"/>
      <bottom style="hair"/>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color indexed="63"/>
      </left>
      <right>
        <color indexed="63"/>
      </right>
      <top style="thin"/>
      <bottom>
        <color indexed="63"/>
      </bottom>
    </border>
  </borders>
  <cellStyleXfs count="6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171" fontId="17" fillId="0" borderId="1" applyFont="0" applyBorder="0">
      <alignment/>
      <protection/>
    </xf>
    <xf numFmtId="175" fontId="18" fillId="0" borderId="0" applyFont="0" applyFill="0" applyBorder="0" applyAlignment="0" applyProtection="0"/>
    <xf numFmtId="0" fontId="19" fillId="0" borderId="0" applyFont="0" applyFill="0" applyBorder="0" applyAlignment="0" applyProtection="0"/>
    <xf numFmtId="176"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applyFont="0" applyFill="0" applyBorder="0" applyAlignment="0" applyProtection="0"/>
    <xf numFmtId="177" fontId="16" fillId="0" borderId="0" applyFont="0" applyFill="0" applyBorder="0" applyAlignment="0" applyProtection="0"/>
    <xf numFmtId="178" fontId="21" fillId="0" borderId="0" applyFont="0" applyFill="0" applyBorder="0" applyAlignment="0" applyProtection="0"/>
    <xf numFmtId="179" fontId="21" fillId="0" borderId="0" applyFont="0" applyFill="0" applyBorder="0" applyAlignment="0" applyProtection="0"/>
    <xf numFmtId="165" fontId="22" fillId="0" borderId="0" applyFont="0" applyFill="0" applyBorder="0" applyAlignment="0" applyProtection="0"/>
    <xf numFmtId="0" fontId="23"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180" fontId="15" fillId="0" borderId="0" applyFill="0" applyBorder="0" applyAlignment="0" applyProtection="0"/>
    <xf numFmtId="182" fontId="16" fillId="0" borderId="0" applyFont="0" applyFill="0" applyBorder="0" applyAlignment="0" applyProtection="0"/>
    <xf numFmtId="181" fontId="15" fillId="0" borderId="0" applyFill="0" applyBorder="0" applyAlignment="0" applyProtection="0"/>
    <xf numFmtId="0" fontId="25" fillId="0" borderId="0">
      <alignment/>
      <protection/>
    </xf>
    <xf numFmtId="183" fontId="26" fillId="0" borderId="0" applyFont="0" applyFill="0" applyBorder="0" applyAlignment="0" applyProtection="0"/>
    <xf numFmtId="184" fontId="15" fillId="0" borderId="0" applyFill="0" applyBorder="0" applyAlignment="0" applyProtection="0"/>
    <xf numFmtId="185" fontId="27" fillId="0" borderId="0" applyFont="0" applyFill="0" applyBorder="0" applyAlignment="0" applyProtection="0"/>
    <xf numFmtId="186" fontId="27" fillId="0" borderId="0" applyFont="0" applyFill="0" applyBorder="0" applyAlignment="0" applyProtection="0"/>
    <xf numFmtId="0" fontId="29" fillId="0" borderId="0">
      <alignment/>
      <protection/>
    </xf>
    <xf numFmtId="0" fontId="28" fillId="0" borderId="0">
      <alignment/>
      <protection/>
    </xf>
    <xf numFmtId="0" fontId="18" fillId="0" borderId="0">
      <alignment/>
      <protection/>
    </xf>
    <xf numFmtId="183" fontId="26" fillId="0" borderId="0" applyFont="0" applyFill="0" applyBorder="0" applyAlignment="0" applyProtection="0"/>
    <xf numFmtId="184" fontId="15" fillId="0" borderId="0" applyFill="0" applyBorder="0" applyAlignment="0" applyProtection="0"/>
    <xf numFmtId="0" fontId="31" fillId="2" borderId="0">
      <alignment/>
      <protection/>
    </xf>
    <xf numFmtId="0" fontId="32" fillId="2" borderId="0">
      <alignment/>
      <protection/>
    </xf>
    <xf numFmtId="0" fontId="30" fillId="0" borderId="2" applyFont="0" applyAlignment="0">
      <protection/>
    </xf>
    <xf numFmtId="0" fontId="32" fillId="2" borderId="0">
      <alignment/>
      <protection/>
    </xf>
    <xf numFmtId="0" fontId="30" fillId="0" borderId="2" applyFont="0" applyAlignment="0">
      <protection/>
    </xf>
    <xf numFmtId="0" fontId="31" fillId="3" borderId="0">
      <alignment/>
      <protection/>
    </xf>
    <xf numFmtId="0" fontId="30" fillId="0" borderId="2" applyFont="0" applyAlignment="0">
      <protection/>
    </xf>
    <xf numFmtId="0" fontId="31" fillId="2"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2" fillId="2" borderId="0">
      <alignment/>
      <protection/>
    </xf>
    <xf numFmtId="0" fontId="32" fillId="3" borderId="0">
      <alignment/>
      <protection/>
    </xf>
    <xf numFmtId="0" fontId="32" fillId="2" borderId="0">
      <alignment/>
      <protection/>
    </xf>
    <xf numFmtId="0" fontId="32" fillId="3"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0" fillId="0" borderId="2" applyFont="0" applyAlignment="0">
      <protection/>
    </xf>
    <xf numFmtId="0" fontId="30" fillId="0" borderId="2" applyFont="0" applyAlignment="0">
      <protection/>
    </xf>
    <xf numFmtId="0" fontId="31" fillId="2" borderId="0">
      <alignment/>
      <protection/>
    </xf>
    <xf numFmtId="0" fontId="31" fillId="3" borderId="0">
      <alignment/>
      <protection/>
    </xf>
    <xf numFmtId="0" fontId="32" fillId="2"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0" fillId="0" borderId="2" applyFont="0" applyAlignment="0">
      <protection/>
    </xf>
    <xf numFmtId="0" fontId="30" fillId="0" borderId="2" applyFont="0" applyAlignment="0">
      <protection/>
    </xf>
    <xf numFmtId="0" fontId="32" fillId="2" borderId="0">
      <alignment/>
      <protection/>
    </xf>
    <xf numFmtId="0" fontId="16" fillId="2" borderId="0">
      <alignment/>
      <protection/>
    </xf>
    <xf numFmtId="0" fontId="16" fillId="2" borderId="0">
      <alignment/>
      <protection/>
    </xf>
    <xf numFmtId="0" fontId="16" fillId="3" borderId="0">
      <alignment/>
      <protection/>
    </xf>
    <xf numFmtId="0" fontId="32" fillId="2" borderId="0">
      <alignment/>
      <protection/>
    </xf>
    <xf numFmtId="0" fontId="32" fillId="3"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1" fillId="3"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1" fillId="2" borderId="0">
      <alignment/>
      <protection/>
    </xf>
    <xf numFmtId="0" fontId="31" fillId="3" borderId="0">
      <alignment/>
      <protection/>
    </xf>
    <xf numFmtId="0" fontId="30" fillId="0" borderId="2" applyFont="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1" fillId="2" borderId="0">
      <alignment/>
      <protection/>
    </xf>
    <xf numFmtId="0" fontId="31" fillId="3" borderId="0">
      <alignment/>
      <protection/>
    </xf>
    <xf numFmtId="0" fontId="33" fillId="0" borderId="3" applyFont="0" applyFill="0" applyAlignment="0">
      <protection/>
    </xf>
    <xf numFmtId="0" fontId="30" fillId="0" borderId="2" applyFont="0" applyAlignment="0">
      <protection/>
    </xf>
    <xf numFmtId="0" fontId="16" fillId="0" borderId="3" applyAlignment="0">
      <protection/>
    </xf>
    <xf numFmtId="0" fontId="30" fillId="0" borderId="2" applyFont="0" applyAlignment="0">
      <protection/>
    </xf>
    <xf numFmtId="0" fontId="30" fillId="0" borderId="2" applyFont="0" applyAlignment="0">
      <protection/>
    </xf>
    <xf numFmtId="0" fontId="32" fillId="2" borderId="0">
      <alignment/>
      <protection/>
    </xf>
    <xf numFmtId="0" fontId="32" fillId="3" borderId="0">
      <alignment/>
      <protection/>
    </xf>
    <xf numFmtId="0" fontId="34" fillId="0" borderId="0">
      <alignment/>
      <protection/>
    </xf>
    <xf numFmtId="9" fontId="35" fillId="0" borderId="0" applyFont="0" applyFill="0" applyBorder="0" applyAlignment="0" applyProtection="0"/>
    <xf numFmtId="0" fontId="36" fillId="2" borderId="0">
      <alignment/>
      <protection/>
    </xf>
    <xf numFmtId="0" fontId="31" fillId="2" borderId="0">
      <alignment/>
      <protection/>
    </xf>
    <xf numFmtId="0" fontId="16" fillId="0" borderId="2" applyNumberFormat="0" applyFill="0">
      <alignment/>
      <protection/>
    </xf>
    <xf numFmtId="0" fontId="16" fillId="0" borderId="2" applyNumberFormat="0" applyFill="0">
      <alignment/>
      <protection/>
    </xf>
    <xf numFmtId="0" fontId="36" fillId="2" borderId="0">
      <alignment/>
      <protection/>
    </xf>
    <xf numFmtId="0" fontId="31" fillId="2" borderId="0">
      <alignment/>
      <protection/>
    </xf>
    <xf numFmtId="0" fontId="31" fillId="3" borderId="0">
      <alignment/>
      <protection/>
    </xf>
    <xf numFmtId="0" fontId="36" fillId="2" borderId="0">
      <alignment/>
      <protection/>
    </xf>
    <xf numFmtId="0" fontId="36" fillId="2" borderId="0">
      <alignment/>
      <protection/>
    </xf>
    <xf numFmtId="0" fontId="36" fillId="3" borderId="0">
      <alignment/>
      <protection/>
    </xf>
    <xf numFmtId="0" fontId="36" fillId="3" borderId="0">
      <alignment/>
      <protection/>
    </xf>
    <xf numFmtId="0" fontId="36" fillId="3" borderId="0">
      <alignment/>
      <protection/>
    </xf>
    <xf numFmtId="0" fontId="31" fillId="2" borderId="0">
      <alignment/>
      <protection/>
    </xf>
    <xf numFmtId="0" fontId="31" fillId="3" borderId="0">
      <alignment/>
      <protection/>
    </xf>
    <xf numFmtId="0" fontId="16" fillId="2" borderId="0">
      <alignment/>
      <protection/>
    </xf>
    <xf numFmtId="0" fontId="16" fillId="2" borderId="0">
      <alignment/>
      <protection/>
    </xf>
    <xf numFmtId="0" fontId="16" fillId="3" borderId="0">
      <alignment/>
      <protection/>
    </xf>
    <xf numFmtId="0" fontId="36" fillId="2" borderId="0">
      <alignment/>
      <protection/>
    </xf>
    <xf numFmtId="0" fontId="36" fillId="3" borderId="0">
      <alignment/>
      <protection/>
    </xf>
    <xf numFmtId="0" fontId="36" fillId="2"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16" fillId="0" borderId="2" applyNumberFormat="0" applyFill="0">
      <alignment/>
      <protection/>
    </xf>
    <xf numFmtId="0" fontId="16" fillId="0" borderId="2" applyNumberFormat="0" applyFill="0">
      <alignment/>
      <protection/>
    </xf>
    <xf numFmtId="0" fontId="16" fillId="0" borderId="2" applyNumberFormat="0" applyFill="0">
      <alignment/>
      <protection/>
    </xf>
    <xf numFmtId="0" fontId="31" fillId="2" borderId="0">
      <alignment/>
      <protection/>
    </xf>
    <xf numFmtId="0" fontId="31" fillId="3" borderId="0">
      <alignment/>
      <protection/>
    </xf>
    <xf numFmtId="0" fontId="16" fillId="0" borderId="2" applyNumberFormat="0" applyAlignment="0">
      <protection/>
    </xf>
    <xf numFmtId="0" fontId="16" fillId="0" borderId="2" applyNumberFormat="0" applyFill="0">
      <alignment/>
      <protection/>
    </xf>
    <xf numFmtId="0" fontId="36" fillId="2" borderId="0">
      <alignment/>
      <protection/>
    </xf>
    <xf numFmtId="0" fontId="36" fillId="3" borderId="0">
      <alignment/>
      <protection/>
    </xf>
    <xf numFmtId="0" fontId="0" fillId="4" borderId="0" applyNumberFormat="0" applyBorder="0" applyAlignment="0" applyProtection="0"/>
    <xf numFmtId="0" fontId="37" fillId="5"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0" fillId="8" borderId="0" applyNumberFormat="0" applyBorder="0" applyAlignment="0" applyProtection="0"/>
    <xf numFmtId="0" fontId="37" fillId="9" borderId="0" applyNumberFormat="0" applyBorder="0" applyAlignment="0" applyProtection="0"/>
    <xf numFmtId="0" fontId="0" fillId="10" borderId="0" applyNumberFormat="0" applyBorder="0" applyAlignment="0" applyProtection="0"/>
    <xf numFmtId="0" fontId="37"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37" fillId="9" borderId="0" applyNumberFormat="0" applyBorder="0" applyAlignment="0" applyProtection="0"/>
    <xf numFmtId="0" fontId="38" fillId="2" borderId="0">
      <alignment/>
      <protection/>
    </xf>
    <xf numFmtId="0" fontId="31" fillId="2" borderId="0">
      <alignment/>
      <protection/>
    </xf>
    <xf numFmtId="0" fontId="38" fillId="2" borderId="0">
      <alignment/>
      <protection/>
    </xf>
    <xf numFmtId="0" fontId="31" fillId="2" borderId="0">
      <alignment/>
      <protection/>
    </xf>
    <xf numFmtId="0" fontId="31" fillId="3" borderId="0">
      <alignment/>
      <protection/>
    </xf>
    <xf numFmtId="0" fontId="38" fillId="2" borderId="0">
      <alignment/>
      <protection/>
    </xf>
    <xf numFmtId="0" fontId="38" fillId="2" borderId="0">
      <alignment/>
      <protection/>
    </xf>
    <xf numFmtId="0" fontId="38" fillId="3" borderId="0">
      <alignment/>
      <protection/>
    </xf>
    <xf numFmtId="0" fontId="38" fillId="3" borderId="0">
      <alignment/>
      <protection/>
    </xf>
    <xf numFmtId="0" fontId="38" fillId="3" borderId="0">
      <alignment/>
      <protection/>
    </xf>
    <xf numFmtId="0" fontId="31" fillId="2" borderId="0">
      <alignment/>
      <protection/>
    </xf>
    <xf numFmtId="0" fontId="31" fillId="3" borderId="0">
      <alignment/>
      <protection/>
    </xf>
    <xf numFmtId="0" fontId="16" fillId="2" borderId="0">
      <alignment/>
      <protection/>
    </xf>
    <xf numFmtId="0" fontId="16" fillId="2" borderId="0">
      <alignment/>
      <protection/>
    </xf>
    <xf numFmtId="0" fontId="16" fillId="3" borderId="0">
      <alignment/>
      <protection/>
    </xf>
    <xf numFmtId="0" fontId="38" fillId="3" borderId="0">
      <alignment/>
      <protection/>
    </xf>
    <xf numFmtId="0" fontId="38" fillId="2"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38" fillId="2" borderId="0">
      <alignment/>
      <protection/>
    </xf>
    <xf numFmtId="0" fontId="38" fillId="3" borderId="0">
      <alignment/>
      <protection/>
    </xf>
    <xf numFmtId="0" fontId="39" fillId="0" borderId="0">
      <alignment wrapText="1"/>
      <protection/>
    </xf>
    <xf numFmtId="0" fontId="31" fillId="0" borderId="0">
      <alignment wrapText="1"/>
      <protection/>
    </xf>
    <xf numFmtId="0" fontId="39" fillId="0" borderId="0">
      <alignment wrapText="1"/>
      <protection/>
    </xf>
    <xf numFmtId="0" fontId="31" fillId="0" borderId="0">
      <alignment wrapText="1"/>
      <protection/>
    </xf>
    <xf numFmtId="0" fontId="31" fillId="0" borderId="0">
      <alignment wrapText="1"/>
      <protection/>
    </xf>
    <xf numFmtId="0" fontId="16" fillId="0" borderId="0">
      <alignment wrapText="1"/>
      <protection/>
    </xf>
    <xf numFmtId="0" fontId="31" fillId="0" borderId="0">
      <alignment wrapText="1"/>
      <protection/>
    </xf>
    <xf numFmtId="0" fontId="31" fillId="0" borderId="0">
      <alignment wrapText="1"/>
      <protection/>
    </xf>
    <xf numFmtId="0" fontId="31" fillId="0" borderId="0">
      <alignment wrapText="1"/>
      <protection/>
    </xf>
    <xf numFmtId="0" fontId="39" fillId="0" borderId="0">
      <alignment wrapText="1"/>
      <protection/>
    </xf>
    <xf numFmtId="0" fontId="0" fillId="15" borderId="0" applyNumberFormat="0" applyBorder="0" applyAlignment="0" applyProtection="0"/>
    <xf numFmtId="0" fontId="37" fillId="13" borderId="0" applyNumberFormat="0" applyBorder="0" applyAlignment="0" applyProtection="0"/>
    <xf numFmtId="0" fontId="0" fillId="16" borderId="0" applyNumberFormat="0" applyBorder="0" applyAlignment="0" applyProtection="0"/>
    <xf numFmtId="0" fontId="37" fillId="7" borderId="0" applyNumberFormat="0" applyBorder="0" applyAlignment="0" applyProtection="0"/>
    <xf numFmtId="0" fontId="0" fillId="17" borderId="0" applyNumberFormat="0" applyBorder="0" applyAlignment="0" applyProtection="0"/>
    <xf numFmtId="0" fontId="37" fillId="9" borderId="0" applyNumberFormat="0" applyBorder="0" applyAlignment="0" applyProtection="0"/>
    <xf numFmtId="0" fontId="0" fillId="18" borderId="0" applyNumberFormat="0" applyBorder="0" applyAlignment="0" applyProtection="0"/>
    <xf numFmtId="0" fontId="37" fillId="2" borderId="0" applyNumberFormat="0" applyBorder="0" applyAlignment="0" applyProtection="0"/>
    <xf numFmtId="0" fontId="0" fillId="19" borderId="0" applyNumberFormat="0" applyBorder="0" applyAlignment="0" applyProtection="0"/>
    <xf numFmtId="0" fontId="37" fillId="13" borderId="0" applyNumberFormat="0" applyBorder="0" applyAlignment="0" applyProtection="0"/>
    <xf numFmtId="0" fontId="0" fillId="20" borderId="0" applyNumberFormat="0" applyBorder="0" applyAlignment="0" applyProtection="0"/>
    <xf numFmtId="0" fontId="37" fillId="9" borderId="0" applyNumberFormat="0" applyBorder="0" applyAlignment="0" applyProtection="0"/>
    <xf numFmtId="0" fontId="16" fillId="0" borderId="0">
      <alignment/>
      <protection/>
    </xf>
    <xf numFmtId="0" fontId="15" fillId="0" borderId="0">
      <alignment/>
      <protection/>
    </xf>
    <xf numFmtId="0" fontId="15" fillId="0" borderId="0">
      <alignment/>
      <protection/>
    </xf>
    <xf numFmtId="0" fontId="169" fillId="21" borderId="0" applyNumberFormat="0" applyBorder="0" applyAlignment="0" applyProtection="0"/>
    <xf numFmtId="0" fontId="40" fillId="13" borderId="0" applyNumberFormat="0" applyBorder="0" applyAlignment="0" applyProtection="0"/>
    <xf numFmtId="0" fontId="169" fillId="22" borderId="0" applyNumberFormat="0" applyBorder="0" applyAlignment="0" applyProtection="0"/>
    <xf numFmtId="0" fontId="40" fillId="7" borderId="0" applyNumberFormat="0" applyBorder="0" applyAlignment="0" applyProtection="0"/>
    <xf numFmtId="0" fontId="169" fillId="23" borderId="0" applyNumberFormat="0" applyBorder="0" applyAlignment="0" applyProtection="0"/>
    <xf numFmtId="0" fontId="40" fillId="24" borderId="0" applyNumberFormat="0" applyBorder="0" applyAlignment="0" applyProtection="0"/>
    <xf numFmtId="0" fontId="169" fillId="25" borderId="0" applyNumberFormat="0" applyBorder="0" applyAlignment="0" applyProtection="0"/>
    <xf numFmtId="0" fontId="40" fillId="26" borderId="0" applyNumberFormat="0" applyBorder="0" applyAlignment="0" applyProtection="0"/>
    <xf numFmtId="0" fontId="169" fillId="27" borderId="0" applyNumberFormat="0" applyBorder="0" applyAlignment="0" applyProtection="0"/>
    <xf numFmtId="0" fontId="40" fillId="13" borderId="0" applyNumberFormat="0" applyBorder="0" applyAlignment="0" applyProtection="0"/>
    <xf numFmtId="0" fontId="169" fillId="28" borderId="0" applyNumberFormat="0" applyBorder="0" applyAlignment="0" applyProtection="0"/>
    <xf numFmtId="0" fontId="40" fillId="7" borderId="0" applyNumberFormat="0" applyBorder="0" applyAlignment="0" applyProtection="0"/>
    <xf numFmtId="0" fontId="169" fillId="29" borderId="0" applyNumberFormat="0" applyBorder="0" applyAlignment="0" applyProtection="0"/>
    <xf numFmtId="0" fontId="40" fillId="30" borderId="0" applyNumberFormat="0" applyBorder="0" applyAlignment="0" applyProtection="0"/>
    <xf numFmtId="0" fontId="169" fillId="31" borderId="0" applyNumberFormat="0" applyBorder="0" applyAlignment="0" applyProtection="0"/>
    <xf numFmtId="0" fontId="40" fillId="32" borderId="0" applyNumberFormat="0" applyBorder="0" applyAlignment="0" applyProtection="0"/>
    <xf numFmtId="0" fontId="169" fillId="33" borderId="0" applyNumberFormat="0" applyBorder="0" applyAlignment="0" applyProtection="0"/>
    <xf numFmtId="0" fontId="40" fillId="24" borderId="0" applyNumberFormat="0" applyBorder="0" applyAlignment="0" applyProtection="0"/>
    <xf numFmtId="0" fontId="169" fillId="34" borderId="0" applyNumberFormat="0" applyBorder="0" applyAlignment="0" applyProtection="0"/>
    <xf numFmtId="0" fontId="40" fillId="35" borderId="0" applyNumberFormat="0" applyBorder="0" applyAlignment="0" applyProtection="0"/>
    <xf numFmtId="0" fontId="169" fillId="36" borderId="0" applyNumberFormat="0" applyBorder="0" applyAlignment="0" applyProtection="0"/>
    <xf numFmtId="0" fontId="40" fillId="30" borderId="0" applyNumberFormat="0" applyBorder="0" applyAlignment="0" applyProtection="0"/>
    <xf numFmtId="0" fontId="169" fillId="37" borderId="0" applyNumberFormat="0" applyBorder="0" applyAlignment="0" applyProtection="0"/>
    <xf numFmtId="0" fontId="40" fillId="38" borderId="0" applyNumberFormat="0" applyBorder="0" applyAlignment="0" applyProtection="0"/>
    <xf numFmtId="183" fontId="41" fillId="0" borderId="0" applyFont="0" applyFill="0" applyBorder="0" applyAlignment="0" applyProtection="0"/>
    <xf numFmtId="0" fontId="42" fillId="0" borderId="0" applyFont="0" applyFill="0" applyBorder="0" applyAlignment="0" applyProtection="0"/>
    <xf numFmtId="183" fontId="43" fillId="0" borderId="0" applyFont="0" applyFill="0" applyBorder="0" applyAlignment="0" applyProtection="0"/>
    <xf numFmtId="187" fontId="41" fillId="0" borderId="0" applyFont="0" applyFill="0" applyBorder="0" applyAlignment="0" applyProtection="0"/>
    <xf numFmtId="0" fontId="42" fillId="0" borderId="0" applyFont="0" applyFill="0" applyBorder="0" applyAlignment="0" applyProtection="0"/>
    <xf numFmtId="187" fontId="43" fillId="0" borderId="0" applyFont="0" applyFill="0" applyBorder="0" applyAlignment="0" applyProtection="0"/>
    <xf numFmtId="0" fontId="44" fillId="0" borderId="0">
      <alignment horizontal="center" wrapText="1"/>
      <protection locked="0"/>
    </xf>
    <xf numFmtId="188" fontId="41" fillId="0" borderId="0" applyFont="0" applyFill="0" applyBorder="0" applyAlignment="0" applyProtection="0"/>
    <xf numFmtId="0" fontId="42" fillId="0" borderId="0" applyFont="0" applyFill="0" applyBorder="0" applyAlignment="0" applyProtection="0"/>
    <xf numFmtId="189" fontId="16" fillId="0" borderId="0" applyFont="0" applyFill="0" applyBorder="0" applyAlignment="0" applyProtection="0"/>
    <xf numFmtId="190" fontId="41" fillId="0" borderId="0" applyFont="0" applyFill="0" applyBorder="0" applyAlignment="0" applyProtection="0"/>
    <xf numFmtId="0" fontId="42" fillId="0" borderId="0" applyFont="0" applyFill="0" applyBorder="0" applyAlignment="0" applyProtection="0"/>
    <xf numFmtId="191" fontId="16" fillId="0" borderId="0" applyFont="0" applyFill="0" applyBorder="0" applyAlignment="0" applyProtection="0"/>
    <xf numFmtId="0" fontId="170" fillId="39" borderId="0" applyNumberFormat="0" applyBorder="0" applyAlignment="0" applyProtection="0"/>
    <xf numFmtId="0" fontId="45" fillId="40" borderId="0" applyNumberFormat="0" applyBorder="0" applyAlignment="0" applyProtection="0"/>
    <xf numFmtId="0" fontId="46" fillId="0" borderId="0" applyNumberFormat="0" applyFill="0" applyBorder="0" applyAlignment="0" applyProtection="0"/>
    <xf numFmtId="0" fontId="42" fillId="0" borderId="0">
      <alignment/>
      <protection/>
    </xf>
    <xf numFmtId="0" fontId="47" fillId="0" borderId="0">
      <alignment/>
      <protection/>
    </xf>
    <xf numFmtId="0" fontId="42" fillId="0" borderId="0">
      <alignment/>
      <protection/>
    </xf>
    <xf numFmtId="0" fontId="48" fillId="0" borderId="0">
      <alignment/>
      <protection/>
    </xf>
    <xf numFmtId="0" fontId="49" fillId="0" borderId="0">
      <alignment/>
      <protection/>
    </xf>
    <xf numFmtId="192" fontId="16" fillId="0" borderId="0" applyFill="0" applyBorder="0" applyAlignment="0">
      <protection/>
    </xf>
    <xf numFmtId="174" fontId="50" fillId="0" borderId="0" applyFill="0" applyBorder="0" applyAlignment="0">
      <protection/>
    </xf>
    <xf numFmtId="193" fontId="50" fillId="0" borderId="0" applyFill="0" applyBorder="0" applyAlignment="0">
      <protection/>
    </xf>
    <xf numFmtId="194" fontId="50" fillId="0" borderId="0" applyFill="0" applyBorder="0" applyAlignment="0">
      <protection/>
    </xf>
    <xf numFmtId="195" fontId="18" fillId="0" borderId="0" applyFill="0" applyBorder="0" applyAlignment="0">
      <protection/>
    </xf>
    <xf numFmtId="196" fontId="50" fillId="0" borderId="0" applyFill="0" applyBorder="0" applyAlignment="0">
      <protection/>
    </xf>
    <xf numFmtId="197" fontId="50" fillId="0" borderId="0" applyFill="0" applyBorder="0" applyAlignment="0">
      <protection/>
    </xf>
    <xf numFmtId="174" fontId="50" fillId="0" borderId="0" applyFill="0" applyBorder="0" applyAlignment="0">
      <protection/>
    </xf>
    <xf numFmtId="0" fontId="171" fillId="41" borderId="4" applyNumberFormat="0" applyAlignment="0" applyProtection="0"/>
    <xf numFmtId="0" fontId="51" fillId="42" borderId="5" applyNumberFormat="0" applyAlignment="0" applyProtection="0"/>
    <xf numFmtId="0" fontId="52" fillId="0" borderId="0">
      <alignment/>
      <protection/>
    </xf>
    <xf numFmtId="170" fontId="1" fillId="0" borderId="0" applyFont="0" applyFill="0" applyBorder="0" applyAlignment="0" applyProtection="0"/>
    <xf numFmtId="198" fontId="54" fillId="0" borderId="0">
      <alignment/>
      <protection/>
    </xf>
    <xf numFmtId="198" fontId="54" fillId="0" borderId="0">
      <alignment/>
      <protection/>
    </xf>
    <xf numFmtId="198" fontId="54" fillId="0" borderId="0">
      <alignment/>
      <protection/>
    </xf>
    <xf numFmtId="198" fontId="54" fillId="0" borderId="0">
      <alignment/>
      <protection/>
    </xf>
    <xf numFmtId="198" fontId="54" fillId="0" borderId="0">
      <alignment/>
      <protection/>
    </xf>
    <xf numFmtId="198" fontId="54" fillId="0" borderId="0">
      <alignment/>
      <protection/>
    </xf>
    <xf numFmtId="198" fontId="54" fillId="0" borderId="0">
      <alignment/>
      <protection/>
    </xf>
    <xf numFmtId="198" fontId="54" fillId="0" borderId="0">
      <alignment/>
      <protection/>
    </xf>
    <xf numFmtId="168" fontId="1" fillId="0" borderId="0" applyFont="0" applyFill="0" applyBorder="0" applyAlignment="0" applyProtection="0"/>
    <xf numFmtId="168" fontId="104" fillId="0" borderId="0" applyFont="0" applyFill="0" applyBorder="0" applyAlignment="0" applyProtection="0"/>
    <xf numFmtId="196" fontId="50" fillId="0" borderId="0" applyFont="0" applyFill="0" applyBorder="0" applyAlignment="0" applyProtection="0"/>
    <xf numFmtId="170" fontId="16" fillId="0" borderId="0" applyFont="0" applyFill="0" applyBorder="0" applyAlignment="0" applyProtection="0"/>
    <xf numFmtId="172" fontId="10"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99" fontId="12" fillId="0" borderId="0">
      <alignment/>
      <protection/>
    </xf>
    <xf numFmtId="170" fontId="8" fillId="0" borderId="0" applyFont="0" applyFill="0" applyBorder="0" applyAlignment="0" applyProtection="0"/>
    <xf numFmtId="3" fontId="18" fillId="0" borderId="0" applyFont="0" applyFill="0" applyBorder="0" applyAlignment="0" applyProtection="0"/>
    <xf numFmtId="0" fontId="57" fillId="0" borderId="0" applyNumberFormat="0" applyAlignment="0">
      <protection/>
    </xf>
    <xf numFmtId="169" fontId="1" fillId="0" borderId="0" applyFont="0" applyFill="0" applyBorder="0" applyAlignment="0" applyProtection="0"/>
    <xf numFmtId="167" fontId="1" fillId="0" borderId="0" applyFont="0" applyFill="0" applyBorder="0" applyAlignment="0" applyProtection="0"/>
    <xf numFmtId="174" fontId="50" fillId="0" borderId="0" applyFont="0" applyFill="0" applyBorder="0" applyAlignment="0" applyProtection="0"/>
    <xf numFmtId="201" fontId="18" fillId="0" borderId="0" applyFont="0" applyFill="0" applyBorder="0" applyAlignment="0" applyProtection="0"/>
    <xf numFmtId="202" fontId="18" fillId="0" borderId="0">
      <alignment/>
      <protection/>
    </xf>
    <xf numFmtId="0" fontId="172" fillId="43" borderId="6" applyNumberFormat="0" applyAlignment="0" applyProtection="0"/>
    <xf numFmtId="0" fontId="53" fillId="44" borderId="7" applyNumberFormat="0" applyAlignment="0" applyProtection="0"/>
    <xf numFmtId="171" fontId="54" fillId="0" borderId="0" applyFont="0" applyFill="0" applyBorder="0" applyAlignment="0" applyProtection="0"/>
    <xf numFmtId="1" fontId="55" fillId="0" borderId="8" applyBorder="0">
      <alignment/>
      <protection/>
    </xf>
    <xf numFmtId="0" fontId="18" fillId="0" borderId="0" applyFont="0" applyFill="0" applyBorder="0" applyAlignment="0" applyProtection="0"/>
    <xf numFmtId="14" fontId="58" fillId="0" borderId="0" applyFill="0" applyBorder="0" applyAlignment="0">
      <protection/>
    </xf>
    <xf numFmtId="0" fontId="15" fillId="0" borderId="0" applyFill="0" applyBorder="0" applyAlignment="0" applyProtection="0"/>
    <xf numFmtId="203" fontId="18" fillId="0" borderId="9">
      <alignment vertical="center"/>
      <protection/>
    </xf>
    <xf numFmtId="204" fontId="18" fillId="0" borderId="0" applyFont="0" applyFill="0" applyBorder="0" applyAlignment="0" applyProtection="0"/>
    <xf numFmtId="205" fontId="18" fillId="0" borderId="0" applyFont="0" applyFill="0" applyBorder="0" applyAlignment="0" applyProtection="0"/>
    <xf numFmtId="206" fontId="18" fillId="0" borderId="0">
      <alignment/>
      <protection/>
    </xf>
    <xf numFmtId="0" fontId="59" fillId="0" borderId="0">
      <alignment vertical="top" wrapText="1"/>
      <protection/>
    </xf>
    <xf numFmtId="178" fontId="60" fillId="0" borderId="0" applyFont="0" applyFill="0" applyBorder="0" applyAlignment="0" applyProtection="0"/>
    <xf numFmtId="179" fontId="60" fillId="0" borderId="0" applyFont="0" applyFill="0" applyBorder="0" applyAlignment="0" applyProtection="0"/>
    <xf numFmtId="178" fontId="60" fillId="0" borderId="0" applyFont="0" applyFill="0" applyBorder="0" applyAlignment="0" applyProtection="0"/>
    <xf numFmtId="168" fontId="60" fillId="0" borderId="0" applyFont="0" applyFill="0" applyBorder="0" applyAlignment="0" applyProtection="0"/>
    <xf numFmtId="178" fontId="60" fillId="0" borderId="0" applyFont="0" applyFill="0" applyBorder="0" applyAlignment="0" applyProtection="0"/>
    <xf numFmtId="178" fontId="60" fillId="0" borderId="0" applyFont="0" applyFill="0" applyBorder="0" applyAlignment="0" applyProtection="0"/>
    <xf numFmtId="207" fontId="15" fillId="0" borderId="0" applyFill="0" applyBorder="0" applyAlignment="0" applyProtection="0"/>
    <xf numFmtId="207" fontId="15" fillId="0" borderId="0" applyFill="0" applyBorder="0" applyAlignment="0" applyProtection="0"/>
    <xf numFmtId="178" fontId="60" fillId="0" borderId="0" applyFont="0" applyFill="0" applyBorder="0" applyAlignment="0" applyProtection="0"/>
    <xf numFmtId="17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208" fontId="15" fillId="0" borderId="0" applyFill="0" applyBorder="0" applyAlignment="0" applyProtection="0"/>
    <xf numFmtId="208" fontId="15" fillId="0" borderId="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207" fontId="15" fillId="0" borderId="0" applyFill="0" applyBorder="0" applyAlignment="0" applyProtection="0"/>
    <xf numFmtId="208" fontId="15" fillId="0" borderId="0" applyFill="0" applyBorder="0" applyAlignment="0" applyProtection="0"/>
    <xf numFmtId="17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78" fontId="60" fillId="0" borderId="0" applyFont="0" applyFill="0" applyBorder="0" applyAlignment="0" applyProtection="0"/>
    <xf numFmtId="178" fontId="60" fillId="0" borderId="0" applyFont="0" applyFill="0" applyBorder="0" applyAlignment="0" applyProtection="0"/>
    <xf numFmtId="178" fontId="60" fillId="0" borderId="0" applyFont="0" applyFill="0" applyBorder="0" applyAlignment="0" applyProtection="0"/>
    <xf numFmtId="207" fontId="15" fillId="0" borderId="0" applyFill="0" applyBorder="0" applyAlignment="0" applyProtection="0"/>
    <xf numFmtId="207" fontId="15" fillId="0" borderId="0" applyFill="0" applyBorder="0" applyAlignment="0" applyProtection="0"/>
    <xf numFmtId="178" fontId="60" fillId="0" borderId="0" applyFont="0" applyFill="0" applyBorder="0" applyAlignment="0" applyProtection="0"/>
    <xf numFmtId="17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208" fontId="15" fillId="0" borderId="0" applyFill="0" applyBorder="0" applyAlignment="0" applyProtection="0"/>
    <xf numFmtId="208" fontId="15" fillId="0" borderId="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09" fontId="15" fillId="0" borderId="0" applyFill="0" applyBorder="0" applyAlignment="0" applyProtection="0"/>
    <xf numFmtId="209" fontId="15" fillId="0" borderId="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8" fontId="60" fillId="0" borderId="0" applyFont="0" applyFill="0" applyBorder="0" applyAlignment="0" applyProtection="0"/>
    <xf numFmtId="179" fontId="60" fillId="0" borderId="0" applyFont="0" applyFill="0" applyBorder="0" applyAlignment="0" applyProtection="0"/>
    <xf numFmtId="170"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210" fontId="15" fillId="0" borderId="0" applyFill="0" applyBorder="0" applyAlignment="0" applyProtection="0"/>
    <xf numFmtId="210" fontId="15" fillId="0" borderId="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211" fontId="15" fillId="0" borderId="0" applyFill="0" applyBorder="0" applyAlignment="0" applyProtection="0"/>
    <xf numFmtId="211" fontId="15" fillId="0" borderId="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210" fontId="15" fillId="0" borderId="0" applyFill="0" applyBorder="0" applyAlignment="0" applyProtection="0"/>
    <xf numFmtId="211" fontId="15" fillId="0" borderId="0" applyFill="0" applyBorder="0" applyAlignment="0" applyProtection="0"/>
    <xf numFmtId="179"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210" fontId="15" fillId="0" borderId="0" applyFill="0" applyBorder="0" applyAlignment="0" applyProtection="0"/>
    <xf numFmtId="210" fontId="15" fillId="0" borderId="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211" fontId="15" fillId="0" borderId="0" applyFill="0" applyBorder="0" applyAlignment="0" applyProtection="0"/>
    <xf numFmtId="211" fontId="15" fillId="0" borderId="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12" fontId="15" fillId="0" borderId="0" applyFill="0" applyBorder="0" applyAlignment="0" applyProtection="0"/>
    <xf numFmtId="212" fontId="15" fillId="0" borderId="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0" fontId="60" fillId="0" borderId="0" applyFont="0" applyFill="0" applyBorder="0" applyAlignment="0" applyProtection="0"/>
    <xf numFmtId="3" fontId="16" fillId="0" borderId="0" applyFont="0" applyBorder="0" applyAlignment="0">
      <protection/>
    </xf>
    <xf numFmtId="3" fontId="15" fillId="0" borderId="0" applyBorder="0" applyAlignment="0">
      <protection/>
    </xf>
    <xf numFmtId="3" fontId="16" fillId="0" borderId="0" applyFont="0" applyBorder="0" applyAlignment="0">
      <protection/>
    </xf>
    <xf numFmtId="196" fontId="50" fillId="0" borderId="0" applyFill="0" applyBorder="0" applyAlignment="0">
      <protection/>
    </xf>
    <xf numFmtId="174" fontId="50" fillId="0" borderId="0" applyFill="0" applyBorder="0" applyAlignment="0">
      <protection/>
    </xf>
    <xf numFmtId="196" fontId="50" fillId="0" borderId="0" applyFill="0" applyBorder="0" applyAlignment="0">
      <protection/>
    </xf>
    <xf numFmtId="197" fontId="50" fillId="0" borderId="0" applyFill="0" applyBorder="0" applyAlignment="0">
      <protection/>
    </xf>
    <xf numFmtId="174" fontId="50" fillId="0" borderId="0" applyFill="0" applyBorder="0" applyAlignment="0">
      <protection/>
    </xf>
    <xf numFmtId="0" fontId="61" fillId="0" borderId="0" applyNumberFormat="0" applyAlignment="0">
      <protection/>
    </xf>
    <xf numFmtId="213" fontId="18" fillId="0" borderId="0" applyFon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3" fontId="16" fillId="0" borderId="0" applyFont="0" applyBorder="0" applyAlignment="0">
      <protection/>
    </xf>
    <xf numFmtId="3" fontId="15" fillId="0" borderId="0" applyBorder="0" applyAlignment="0">
      <protection/>
    </xf>
    <xf numFmtId="3" fontId="16" fillId="0" borderId="0" applyFont="0" applyBorder="0" applyAlignment="0">
      <protection/>
    </xf>
    <xf numFmtId="2" fontId="18" fillId="0" borderId="0" applyFont="0" applyFill="0" applyBorder="0" applyAlignment="0" applyProtection="0"/>
    <xf numFmtId="0" fontId="174" fillId="45" borderId="0" applyNumberFormat="0" applyBorder="0" applyAlignment="0" applyProtection="0"/>
    <xf numFmtId="0" fontId="63" fillId="13" borderId="0" applyNumberFormat="0" applyBorder="0" applyAlignment="0" applyProtection="0"/>
    <xf numFmtId="38" fontId="64" fillId="2" borderId="0" applyNumberFormat="0" applyBorder="0" applyAlignment="0" applyProtection="0"/>
    <xf numFmtId="0" fontId="65" fillId="0" borderId="10" applyNumberFormat="0" applyFill="0" applyBorder="0" applyAlignment="0" applyProtection="0"/>
    <xf numFmtId="0" fontId="66" fillId="0" borderId="0" applyNumberFormat="0" applyFont="0" applyBorder="0" applyAlignment="0">
      <protection/>
    </xf>
    <xf numFmtId="0" fontId="67" fillId="46" borderId="0">
      <alignment/>
      <protection/>
    </xf>
    <xf numFmtId="0" fontId="68" fillId="0" borderId="0">
      <alignment horizontal="left"/>
      <protection/>
    </xf>
    <xf numFmtId="0" fontId="69" fillId="0" borderId="11" applyNumberFormat="0" applyAlignment="0" applyProtection="0"/>
    <xf numFmtId="0" fontId="69" fillId="0" borderId="12">
      <alignment horizontal="left" vertical="center"/>
      <protection/>
    </xf>
    <xf numFmtId="0" fontId="175" fillId="0" borderId="13" applyNumberFormat="0" applyFill="0" applyAlignment="0" applyProtection="0"/>
    <xf numFmtId="0" fontId="70" fillId="0" borderId="0" applyNumberFormat="0" applyFill="0" applyBorder="0" applyAlignment="0" applyProtection="0"/>
    <xf numFmtId="0" fontId="176" fillId="0" borderId="14" applyNumberFormat="0" applyFill="0" applyAlignment="0" applyProtection="0"/>
    <xf numFmtId="0" fontId="69" fillId="0" borderId="0" applyNumberFormat="0" applyFill="0" applyBorder="0" applyAlignment="0" applyProtection="0"/>
    <xf numFmtId="0" fontId="177" fillId="0" borderId="15" applyNumberFormat="0" applyFill="0" applyAlignment="0" applyProtection="0"/>
    <xf numFmtId="0" fontId="71" fillId="0" borderId="16" applyNumberFormat="0" applyFill="0" applyAlignment="0" applyProtection="0"/>
    <xf numFmtId="0" fontId="177" fillId="0" borderId="0" applyNumberFormat="0" applyFill="0" applyBorder="0" applyAlignment="0" applyProtection="0"/>
    <xf numFmtId="0" fontId="71" fillId="0" borderId="0" applyNumberFormat="0" applyFill="0" applyBorder="0" applyAlignment="0" applyProtection="0"/>
    <xf numFmtId="0" fontId="70" fillId="0" borderId="0" applyProtection="0">
      <alignment/>
    </xf>
    <xf numFmtId="214" fontId="16" fillId="0" borderId="0">
      <alignment/>
      <protection locked="0"/>
    </xf>
    <xf numFmtId="0" fontId="70" fillId="0" borderId="0" applyProtection="0">
      <alignment/>
    </xf>
    <xf numFmtId="0" fontId="69" fillId="0" borderId="0" applyProtection="0">
      <alignment/>
    </xf>
    <xf numFmtId="0" fontId="72" fillId="0" borderId="17">
      <alignment horizontal="center"/>
      <protection/>
    </xf>
    <xf numFmtId="0" fontId="72" fillId="0" borderId="0">
      <alignment horizontal="center"/>
      <protection/>
    </xf>
    <xf numFmtId="164" fontId="73" fillId="47" borderId="3" applyNumberFormat="0" applyAlignment="0">
      <protection/>
    </xf>
    <xf numFmtId="49" fontId="74" fillId="0" borderId="3">
      <alignment vertical="center"/>
      <protection/>
    </xf>
    <xf numFmtId="0" fontId="178" fillId="48" borderId="4" applyNumberFormat="0" applyAlignment="0" applyProtection="0"/>
    <xf numFmtId="10" fontId="64" fillId="9" borderId="3" applyNumberFormat="0" applyBorder="0" applyAlignment="0" applyProtection="0"/>
    <xf numFmtId="0" fontId="75" fillId="0" borderId="0">
      <alignment/>
      <protection/>
    </xf>
    <xf numFmtId="2" fontId="76" fillId="0" borderId="18" applyBorder="0">
      <alignment/>
      <protection/>
    </xf>
    <xf numFmtId="0" fontId="77" fillId="0" borderId="19">
      <alignment horizontal="center" vertical="center" wrapText="1"/>
      <protection/>
    </xf>
    <xf numFmtId="0" fontId="16" fillId="0" borderId="0">
      <alignment/>
      <protection/>
    </xf>
    <xf numFmtId="0" fontId="25" fillId="0" borderId="0">
      <alignment/>
      <protection/>
    </xf>
    <xf numFmtId="0" fontId="25" fillId="0" borderId="0">
      <alignment/>
      <protection/>
    </xf>
    <xf numFmtId="196" fontId="50" fillId="0" borderId="0" applyFill="0" applyBorder="0" applyAlignment="0">
      <protection/>
    </xf>
    <xf numFmtId="174" fontId="50" fillId="0" borderId="0" applyFill="0" applyBorder="0" applyAlignment="0">
      <protection/>
    </xf>
    <xf numFmtId="196" fontId="50" fillId="0" borderId="0" applyFill="0" applyBorder="0" applyAlignment="0">
      <protection/>
    </xf>
    <xf numFmtId="197" fontId="50" fillId="0" borderId="0" applyFill="0" applyBorder="0" applyAlignment="0">
      <protection/>
    </xf>
    <xf numFmtId="174" fontId="50" fillId="0" borderId="0" applyFill="0" applyBorder="0" applyAlignment="0">
      <protection/>
    </xf>
    <xf numFmtId="0" fontId="179" fillId="0" borderId="20" applyNumberFormat="0" applyFill="0" applyAlignment="0" applyProtection="0"/>
    <xf numFmtId="0" fontId="78" fillId="0" borderId="21" applyNumberFormat="0" applyFill="0" applyAlignment="0" applyProtection="0"/>
    <xf numFmtId="38" fontId="25" fillId="0" borderId="0" applyFont="0" applyFill="0" applyBorder="0" applyAlignment="0" applyProtection="0"/>
    <xf numFmtId="4" fontId="50"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79" fillId="0" borderId="17">
      <alignment/>
      <protection/>
    </xf>
    <xf numFmtId="215" fontId="80" fillId="0" borderId="22">
      <alignment/>
      <protection/>
    </xf>
    <xf numFmtId="216" fontId="25" fillId="0" borderId="0" applyFont="0" applyFill="0" applyBorder="0" applyAlignment="0" applyProtection="0"/>
    <xf numFmtId="217" fontId="25" fillId="0" borderId="0" applyFont="0" applyFill="0" applyBorder="0" applyAlignment="0" applyProtection="0"/>
    <xf numFmtId="165" fontId="25" fillId="0" borderId="0" applyFont="0" applyFill="0" applyBorder="0" applyAlignment="0" applyProtection="0"/>
    <xf numFmtId="166" fontId="25" fillId="0" borderId="0" applyFont="0" applyFill="0" applyBorder="0" applyAlignment="0" applyProtection="0"/>
    <xf numFmtId="0" fontId="81" fillId="0" borderId="0" applyNumberFormat="0" applyFont="0" applyFill="0" applyAlignment="0">
      <protection/>
    </xf>
    <xf numFmtId="0" fontId="54" fillId="0" borderId="0" applyNumberFormat="0" applyFill="0" applyAlignment="0">
      <protection/>
    </xf>
    <xf numFmtId="0" fontId="15" fillId="0" borderId="0" applyNumberFormat="0" applyFill="0" applyAlignment="0">
      <protection/>
    </xf>
    <xf numFmtId="0" fontId="81" fillId="0" borderId="0" applyNumberFormat="0" applyFont="0" applyFill="0" applyAlignment="0">
      <protection/>
    </xf>
    <xf numFmtId="0" fontId="180" fillId="49" borderId="0" applyNumberFormat="0" applyBorder="0" applyAlignment="0" applyProtection="0"/>
    <xf numFmtId="0" fontId="82" fillId="50" borderId="0" applyNumberFormat="0" applyBorder="0" applyAlignment="0" applyProtection="0"/>
    <xf numFmtId="0" fontId="10" fillId="0" borderId="3">
      <alignment/>
      <protection/>
    </xf>
    <xf numFmtId="0" fontId="12" fillId="0" borderId="0">
      <alignment/>
      <protection/>
    </xf>
    <xf numFmtId="0" fontId="10" fillId="0" borderId="23">
      <alignment/>
      <protection/>
    </xf>
    <xf numFmtId="37" fontId="83" fillId="0" borderId="0">
      <alignment/>
      <protection/>
    </xf>
    <xf numFmtId="0" fontId="84" fillId="0" borderId="3" applyNumberFormat="0" applyFont="0" applyFill="0" applyBorder="0" applyAlignment="0">
      <protection/>
    </xf>
    <xf numFmtId="218" fontId="85" fillId="0" borderId="0">
      <alignment/>
      <protection/>
    </xf>
    <xf numFmtId="0" fontId="86" fillId="0" borderId="0">
      <alignment/>
      <protection/>
    </xf>
    <xf numFmtId="0" fontId="11" fillId="0" borderId="0">
      <alignment/>
      <protection/>
    </xf>
    <xf numFmtId="0" fontId="10" fillId="0" borderId="0">
      <alignment/>
      <protection/>
    </xf>
    <xf numFmtId="0" fontId="16" fillId="0" borderId="0">
      <alignment/>
      <protection/>
    </xf>
    <xf numFmtId="0" fontId="137" fillId="0" borderId="0">
      <alignment/>
      <protection/>
    </xf>
    <xf numFmtId="0" fontId="8" fillId="0" borderId="0">
      <alignment/>
      <protection/>
    </xf>
    <xf numFmtId="0" fontId="16"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18" fillId="0" borderId="0">
      <alignment/>
      <protection/>
    </xf>
    <xf numFmtId="0" fontId="7" fillId="0" borderId="0">
      <alignment/>
      <protection/>
    </xf>
    <xf numFmtId="0" fontId="7" fillId="0" borderId="0">
      <alignment/>
      <protection/>
    </xf>
    <xf numFmtId="0" fontId="54" fillId="0" borderId="0">
      <alignment/>
      <protection/>
    </xf>
    <xf numFmtId="0" fontId="7" fillId="0" borderId="0">
      <alignment/>
      <protection/>
    </xf>
    <xf numFmtId="0" fontId="8" fillId="0" borderId="0">
      <alignment/>
      <protection/>
    </xf>
    <xf numFmtId="0" fontId="8" fillId="0" borderId="0">
      <alignment/>
      <protection/>
    </xf>
    <xf numFmtId="0" fontId="16" fillId="0" borderId="0">
      <alignment/>
      <protection/>
    </xf>
    <xf numFmtId="0" fontId="50" fillId="42" borderId="0">
      <alignment/>
      <protection/>
    </xf>
    <xf numFmtId="0" fontId="60" fillId="0" borderId="0">
      <alignment/>
      <protection/>
    </xf>
    <xf numFmtId="0" fontId="1" fillId="51" borderId="24" applyNumberFormat="0" applyFont="0" applyAlignment="0" applyProtection="0"/>
    <xf numFmtId="0" fontId="54" fillId="9" borderId="25" applyNumberFormat="0" applyFont="0" applyAlignment="0" applyProtection="0"/>
    <xf numFmtId="3" fontId="87" fillId="0" borderId="0" applyFont="0" applyFill="0" applyBorder="0" applyAlignment="0" applyProtection="0"/>
    <xf numFmtId="178" fontId="28" fillId="0" borderId="0" applyFont="0" applyFill="0" applyBorder="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5" fillId="0" borderId="0" applyFill="0" applyBorder="0" applyAlignment="0" applyProtection="0"/>
    <xf numFmtId="0" fontId="12" fillId="0" borderId="0">
      <alignment/>
      <protection/>
    </xf>
    <xf numFmtId="0" fontId="181" fillId="41" borderId="26" applyNumberFormat="0" applyAlignment="0" applyProtection="0"/>
    <xf numFmtId="0" fontId="89" fillId="42" borderId="5" applyNumberFormat="0" applyAlignment="0" applyProtection="0"/>
    <xf numFmtId="0" fontId="2" fillId="42" borderId="0">
      <alignment/>
      <protection/>
    </xf>
    <xf numFmtId="14" fontId="44" fillId="0" borderId="0">
      <alignment horizontal="center" wrapText="1"/>
      <protection locked="0"/>
    </xf>
    <xf numFmtId="9" fontId="1" fillId="0" borderId="0" applyFont="0" applyFill="0" applyBorder="0" applyAlignment="0" applyProtection="0"/>
    <xf numFmtId="195" fontId="18" fillId="0" borderId="0" applyFont="0" applyFill="0" applyBorder="0" applyAlignment="0" applyProtection="0"/>
    <xf numFmtId="173" fontId="18" fillId="0" borderId="0" applyFont="0" applyFill="0" applyBorder="0" applyAlignment="0" applyProtection="0"/>
    <xf numFmtId="10" fontId="18" fillId="0" borderId="0" applyFont="0" applyFill="0" applyBorder="0" applyAlignment="0" applyProtection="0"/>
    <xf numFmtId="9" fontId="25" fillId="0" borderId="27" applyNumberFormat="0" applyBorder="0">
      <alignment/>
      <protection/>
    </xf>
    <xf numFmtId="196" fontId="50" fillId="0" borderId="0" applyFill="0" applyBorder="0" applyAlignment="0">
      <protection/>
    </xf>
    <xf numFmtId="174" fontId="50" fillId="0" borderId="0" applyFill="0" applyBorder="0" applyAlignment="0">
      <protection/>
    </xf>
    <xf numFmtId="196" fontId="50" fillId="0" borderId="0" applyFill="0" applyBorder="0" applyAlignment="0">
      <protection/>
    </xf>
    <xf numFmtId="197" fontId="50" fillId="0" borderId="0" applyFill="0" applyBorder="0" applyAlignment="0">
      <protection/>
    </xf>
    <xf numFmtId="174" fontId="50" fillId="0" borderId="0" applyFill="0" applyBorder="0" applyAlignment="0">
      <protection/>
    </xf>
    <xf numFmtId="0" fontId="90" fillId="0" borderId="0">
      <alignment/>
      <protection/>
    </xf>
    <xf numFmtId="0" fontId="25" fillId="0" borderId="0" applyNumberFormat="0" applyFont="0" applyFill="0" applyBorder="0" applyAlignment="0" applyProtection="0"/>
    <xf numFmtId="0" fontId="56" fillId="0" borderId="17">
      <alignment horizontal="center"/>
      <protection/>
    </xf>
    <xf numFmtId="0" fontId="91" fillId="52" borderId="0" applyNumberFormat="0" applyFont="0" applyBorder="0" applyAlignment="0">
      <protection/>
    </xf>
    <xf numFmtId="14" fontId="92" fillId="0" borderId="0" applyNumberFormat="0" applyFill="0" applyBorder="0" applyAlignment="0" applyProtection="0"/>
    <xf numFmtId="0" fontId="16" fillId="0" borderId="0" applyNumberFormat="0" applyFill="0" applyBorder="0" applyAlignment="0" applyProtection="0"/>
    <xf numFmtId="4" fontId="93" fillId="50" borderId="28" applyNumberFormat="0" applyProtection="0">
      <alignment vertical="center"/>
    </xf>
    <xf numFmtId="4" fontId="94" fillId="50" borderId="28" applyNumberFormat="0" applyProtection="0">
      <alignment vertical="center"/>
    </xf>
    <xf numFmtId="4" fontId="95" fillId="50" borderId="28" applyNumberFormat="0" applyProtection="0">
      <alignment horizontal="left" vertical="center" indent="1"/>
    </xf>
    <xf numFmtId="4" fontId="95" fillId="35" borderId="0" applyNumberFormat="0" applyProtection="0">
      <alignment horizontal="left" vertical="center" indent="1"/>
    </xf>
    <xf numFmtId="4" fontId="95" fillId="38" borderId="28" applyNumberFormat="0" applyProtection="0">
      <alignment horizontal="right" vertical="center"/>
    </xf>
    <xf numFmtId="4" fontId="95" fillId="40" borderId="28" applyNumberFormat="0" applyProtection="0">
      <alignment horizontal="right" vertical="center"/>
    </xf>
    <xf numFmtId="4" fontId="95" fillId="7" borderId="28" applyNumberFormat="0" applyProtection="0">
      <alignment horizontal="right" vertical="center"/>
    </xf>
    <xf numFmtId="4" fontId="95" fillId="53" borderId="28" applyNumberFormat="0" applyProtection="0">
      <alignment horizontal="right" vertical="center"/>
    </xf>
    <xf numFmtId="4" fontId="95" fillId="24" borderId="28" applyNumberFormat="0" applyProtection="0">
      <alignment horizontal="right" vertical="center"/>
    </xf>
    <xf numFmtId="4" fontId="95" fillId="11" borderId="28" applyNumberFormat="0" applyProtection="0">
      <alignment horizontal="right" vertical="center"/>
    </xf>
    <xf numFmtId="4" fontId="95" fillId="54" borderId="28" applyNumberFormat="0" applyProtection="0">
      <alignment horizontal="right" vertical="center"/>
    </xf>
    <xf numFmtId="4" fontId="95" fillId="55" borderId="28" applyNumberFormat="0" applyProtection="0">
      <alignment horizontal="right" vertical="center"/>
    </xf>
    <xf numFmtId="4" fontId="95" fillId="56" borderId="28" applyNumberFormat="0" applyProtection="0">
      <alignment horizontal="right" vertical="center"/>
    </xf>
    <xf numFmtId="4" fontId="93" fillId="57" borderId="29" applyNumberFormat="0" applyProtection="0">
      <alignment horizontal="left" vertical="center" indent="1"/>
    </xf>
    <xf numFmtId="4" fontId="93" fillId="5" borderId="0" applyNumberFormat="0" applyProtection="0">
      <alignment horizontal="left" vertical="center" indent="1"/>
    </xf>
    <xf numFmtId="4" fontId="93" fillId="35" borderId="0" applyNumberFormat="0" applyProtection="0">
      <alignment horizontal="left" vertical="center" indent="1"/>
    </xf>
    <xf numFmtId="4" fontId="95" fillId="5" borderId="28" applyNumberFormat="0" applyProtection="0">
      <alignment horizontal="right" vertical="center"/>
    </xf>
    <xf numFmtId="4" fontId="58" fillId="5" borderId="0" applyNumberFormat="0" applyProtection="0">
      <alignment horizontal="left" vertical="center" indent="1"/>
    </xf>
    <xf numFmtId="4" fontId="58" fillId="35" borderId="0" applyNumberFormat="0" applyProtection="0">
      <alignment horizontal="left" vertical="center" indent="1"/>
    </xf>
    <xf numFmtId="4" fontId="95" fillId="58" borderId="28" applyNumberFormat="0" applyProtection="0">
      <alignment vertical="center"/>
    </xf>
    <xf numFmtId="4" fontId="96" fillId="58" borderId="28" applyNumberFormat="0" applyProtection="0">
      <alignment vertical="center"/>
    </xf>
    <xf numFmtId="4" fontId="93" fillId="5" borderId="30" applyNumberFormat="0" applyProtection="0">
      <alignment horizontal="left" vertical="center" indent="1"/>
    </xf>
    <xf numFmtId="4" fontId="95" fillId="58" borderId="28" applyNumberFormat="0" applyProtection="0">
      <alignment horizontal="right" vertical="center"/>
    </xf>
    <xf numFmtId="4" fontId="96" fillId="58" borderId="28" applyNumberFormat="0" applyProtection="0">
      <alignment horizontal="right" vertical="center"/>
    </xf>
    <xf numFmtId="4" fontId="93" fillId="5" borderId="28" applyNumberFormat="0" applyProtection="0">
      <alignment horizontal="left" vertical="center" indent="1"/>
    </xf>
    <xf numFmtId="4" fontId="97" fillId="47" borderId="30" applyNumberFormat="0" applyProtection="0">
      <alignment horizontal="left" vertical="center" indent="1"/>
    </xf>
    <xf numFmtId="4" fontId="98" fillId="58" borderId="28" applyNumberFormat="0" applyProtection="0">
      <alignment horizontal="right" vertical="center"/>
    </xf>
    <xf numFmtId="0" fontId="91" fillId="1" borderId="12" applyNumberFormat="0" applyFont="0" applyAlignment="0">
      <protection/>
    </xf>
    <xf numFmtId="0" fontId="99" fillId="0" borderId="0" applyNumberFormat="0" applyFill="0" applyBorder="0" applyAlignment="0" applyProtection="0"/>
    <xf numFmtId="0" fontId="100" fillId="0" borderId="0" applyNumberFormat="0" applyFill="0" applyBorder="0" applyAlignment="0">
      <protection/>
    </xf>
    <xf numFmtId="0" fontId="18" fillId="0" borderId="0">
      <alignment/>
      <protection/>
    </xf>
    <xf numFmtId="171" fontId="101" fillId="0" borderId="0" applyNumberFormat="0" applyBorder="0" applyAlignment="0">
      <protection/>
    </xf>
    <xf numFmtId="0" fontId="15" fillId="0" borderId="0" applyNumberFormat="0" applyFill="0" applyBorder="0" applyAlignment="0" applyProtection="0"/>
    <xf numFmtId="171" fontId="54" fillId="0" borderId="0" applyFont="0" applyFill="0" applyBorder="0" applyAlignment="0" applyProtection="0"/>
    <xf numFmtId="0" fontId="102" fillId="0" borderId="0">
      <alignment/>
      <protection/>
    </xf>
    <xf numFmtId="0" fontId="79" fillId="0" borderId="0">
      <alignment/>
      <protection/>
    </xf>
    <xf numFmtId="40" fontId="103" fillId="0" borderId="0" applyBorder="0">
      <alignment horizontal="right"/>
      <protection/>
    </xf>
    <xf numFmtId="219" fontId="10"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21" fontId="15" fillId="0" borderId="18">
      <alignment horizontal="right" vertical="center"/>
      <protection/>
    </xf>
    <xf numFmtId="221" fontId="15" fillId="0" borderId="18">
      <alignment horizontal="right" vertical="center"/>
      <protection/>
    </xf>
    <xf numFmtId="222" fontId="15" fillId="0" borderId="31">
      <alignment horizontal="right" vertical="center"/>
      <protection/>
    </xf>
    <xf numFmtId="221" fontId="15" fillId="0" borderId="18">
      <alignment horizontal="right" vertical="center"/>
      <protection/>
    </xf>
    <xf numFmtId="223" fontId="16" fillId="0" borderId="18">
      <alignment horizontal="right" vertical="center"/>
      <protection/>
    </xf>
    <xf numFmtId="223" fontId="16"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24" fontId="16" fillId="0" borderId="18">
      <alignment horizontal="right" vertical="center"/>
      <protection/>
    </xf>
    <xf numFmtId="223" fontId="16" fillId="0" borderId="18">
      <alignment horizontal="right" vertical="center"/>
      <protection/>
    </xf>
    <xf numFmtId="224" fontId="16" fillId="0" borderId="31">
      <alignment horizontal="right" vertical="center"/>
      <protection/>
    </xf>
    <xf numFmtId="224" fontId="16" fillId="0" borderId="18">
      <alignment horizontal="right" vertical="center"/>
      <protection/>
    </xf>
    <xf numFmtId="221" fontId="15" fillId="0" borderId="18">
      <alignment horizontal="right" vertical="center"/>
      <protection/>
    </xf>
    <xf numFmtId="220" fontId="10" fillId="0" borderId="31">
      <alignment horizontal="right" vertical="center"/>
      <protection/>
    </xf>
    <xf numFmtId="223" fontId="16" fillId="0" borderId="18">
      <alignment horizontal="right" vertical="center"/>
      <protection/>
    </xf>
    <xf numFmtId="225" fontId="16" fillId="0" borderId="31">
      <alignment horizontal="right" vertical="center"/>
      <protection/>
    </xf>
    <xf numFmtId="223" fontId="16"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24" fontId="16" fillId="0" borderId="18">
      <alignment horizontal="right" vertical="center"/>
      <protection/>
    </xf>
    <xf numFmtId="223" fontId="16" fillId="0" borderId="18">
      <alignment horizontal="right" vertical="center"/>
      <protection/>
    </xf>
    <xf numFmtId="226" fontId="16" fillId="0" borderId="18">
      <alignment horizontal="right" vertical="center"/>
      <protection/>
    </xf>
    <xf numFmtId="227" fontId="16" fillId="0" borderId="31">
      <alignment horizontal="right" vertical="center"/>
      <protection/>
    </xf>
    <xf numFmtId="226" fontId="16" fillId="0" borderId="18">
      <alignment horizontal="right" vertical="center"/>
      <protection/>
    </xf>
    <xf numFmtId="224" fontId="16" fillId="0" borderId="18">
      <alignment horizontal="right" vertical="center"/>
      <protection/>
    </xf>
    <xf numFmtId="224" fontId="16" fillId="0" borderId="31">
      <alignment horizontal="right" vertical="center"/>
      <protection/>
    </xf>
    <xf numFmtId="224" fontId="16"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219" fontId="10" fillId="0" borderId="18">
      <alignment horizontal="right" vertical="center"/>
      <protection/>
    </xf>
    <xf numFmtId="223" fontId="16" fillId="0" borderId="18">
      <alignment horizontal="right" vertical="center"/>
      <protection/>
    </xf>
    <xf numFmtId="228" fontId="104" fillId="0" borderId="18">
      <alignment horizontal="right" vertical="center"/>
      <protection/>
    </xf>
    <xf numFmtId="229" fontId="104" fillId="0" borderId="31">
      <alignment horizontal="right" vertical="center"/>
      <protection/>
    </xf>
    <xf numFmtId="228" fontId="104"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30" fontId="16" fillId="0" borderId="18">
      <alignment horizontal="right" vertical="center"/>
      <protection/>
    </xf>
    <xf numFmtId="221" fontId="15" fillId="0" borderId="18">
      <alignment horizontal="right" vertical="center"/>
      <protection/>
    </xf>
    <xf numFmtId="222" fontId="15" fillId="0" borderId="31">
      <alignment horizontal="right" vertical="center"/>
      <protection/>
    </xf>
    <xf numFmtId="221" fontId="15"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3" fontId="105" fillId="0" borderId="8">
      <alignment/>
      <protection/>
    </xf>
    <xf numFmtId="49" fontId="58" fillId="0" borderId="0" applyFill="0" applyBorder="0" applyAlignment="0">
      <protection/>
    </xf>
    <xf numFmtId="231" fontId="18" fillId="0" borderId="0" applyFill="0" applyBorder="0" applyAlignment="0">
      <protection/>
    </xf>
    <xf numFmtId="232" fontId="18" fillId="0" borderId="0" applyFill="0" applyBorder="0" applyAlignment="0">
      <protection/>
    </xf>
    <xf numFmtId="0" fontId="108" fillId="0" borderId="0">
      <alignment horizontal="center"/>
      <protection/>
    </xf>
    <xf numFmtId="3" fontId="109" fillId="0" borderId="0" applyNumberFormat="0" applyFill="0" applyBorder="0" applyAlignment="0" applyProtection="0"/>
    <xf numFmtId="0" fontId="110" fillId="0" borderId="32" applyBorder="0" applyAlignment="0">
      <protection/>
    </xf>
    <xf numFmtId="0" fontId="111" fillId="0" borderId="0" applyNumberFormat="0" applyFill="0" applyBorder="0" applyAlignment="0" applyProtection="0"/>
    <xf numFmtId="0" fontId="65" fillId="0" borderId="33" applyNumberFormat="0" applyFill="0" applyBorder="0" applyAlignment="0" applyProtection="0"/>
    <xf numFmtId="0" fontId="182" fillId="0" borderId="0" applyNumberFormat="0" applyFill="0" applyBorder="0" applyAlignment="0" applyProtection="0"/>
    <xf numFmtId="0" fontId="112" fillId="0" borderId="0" applyNumberFormat="0" applyFill="0" applyBorder="0" applyAlignment="0" applyProtection="0"/>
    <xf numFmtId="0" fontId="113" fillId="0" borderId="34" applyNumberFormat="0" applyBorder="0" applyAlignment="0">
      <protection/>
    </xf>
    <xf numFmtId="0" fontId="183" fillId="0" borderId="35" applyNumberFormat="0" applyFill="0" applyAlignment="0" applyProtection="0"/>
    <xf numFmtId="0" fontId="18" fillId="0" borderId="36" applyNumberFormat="0" applyFont="0" applyFill="0" applyAlignment="0" applyProtection="0"/>
    <xf numFmtId="233" fontId="10" fillId="0" borderId="18">
      <alignment horizontal="center"/>
      <protection/>
    </xf>
    <xf numFmtId="0" fontId="16" fillId="0" borderId="37">
      <alignment/>
      <protection/>
    </xf>
    <xf numFmtId="0" fontId="106" fillId="0" borderId="38">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4" fillId="0" borderId="2" applyNumberFormat="0" applyBorder="0" applyAlignment="0">
      <protection/>
    </xf>
    <xf numFmtId="0" fontId="107" fillId="0" borderId="22" applyNumberFormat="0" applyBorder="0" applyAlignment="0">
      <protection/>
    </xf>
    <xf numFmtId="234" fontId="16" fillId="0" borderId="0" applyFont="0" applyFill="0" applyBorder="0" applyAlignment="0" applyProtection="0"/>
    <xf numFmtId="235" fontId="16" fillId="0" borderId="0" applyFont="0" applyFill="0" applyBorder="0" applyAlignment="0" applyProtection="0"/>
    <xf numFmtId="0" fontId="69" fillId="0" borderId="39">
      <alignment horizontal="center"/>
      <protection/>
    </xf>
    <xf numFmtId="232" fontId="10" fillId="0" borderId="0">
      <alignment/>
      <protection/>
    </xf>
    <xf numFmtId="236" fontId="10" fillId="0" borderId="3">
      <alignment/>
      <protection/>
    </xf>
    <xf numFmtId="0" fontId="85" fillId="0" borderId="0">
      <alignment/>
      <protection/>
    </xf>
    <xf numFmtId="0" fontId="85" fillId="0" borderId="0">
      <alignment/>
      <protection/>
    </xf>
    <xf numFmtId="0" fontId="114" fillId="0" borderId="40" applyFill="0" applyBorder="0" applyAlignment="0">
      <protection/>
    </xf>
    <xf numFmtId="164" fontId="115" fillId="59" borderId="32">
      <alignment vertical="top"/>
      <protection/>
    </xf>
    <xf numFmtId="164" fontId="15" fillId="0" borderId="41">
      <alignment horizontal="left" vertical="top"/>
      <protection/>
    </xf>
    <xf numFmtId="0" fontId="118" fillId="0" borderId="41">
      <alignment horizontal="left" vertical="center"/>
      <protection/>
    </xf>
    <xf numFmtId="0" fontId="33" fillId="60" borderId="3">
      <alignment horizontal="left" vertical="center"/>
      <protection/>
    </xf>
    <xf numFmtId="165" fontId="116" fillId="61" borderId="32">
      <alignment/>
      <protection/>
    </xf>
    <xf numFmtId="164" fontId="73" fillId="0" borderId="32">
      <alignment horizontal="left" vertical="top"/>
      <protection/>
    </xf>
    <xf numFmtId="0" fontId="117" fillId="62" borderId="0">
      <alignment horizontal="left" vertical="center"/>
      <protection/>
    </xf>
    <xf numFmtId="237" fontId="18" fillId="0" borderId="0" applyFont="0" applyFill="0" applyBorder="0" applyAlignment="0" applyProtection="0"/>
    <xf numFmtId="238" fontId="18" fillId="0" borderId="0" applyFont="0" applyFill="0" applyBorder="0" applyAlignment="0" applyProtection="0"/>
    <xf numFmtId="167" fontId="60" fillId="0" borderId="0" applyFont="0" applyFill="0" applyBorder="0" applyAlignment="0" applyProtection="0"/>
    <xf numFmtId="169" fontId="60" fillId="0" borderId="0" applyFont="0" applyFill="0" applyBorder="0" applyAlignment="0" applyProtection="0"/>
    <xf numFmtId="0" fontId="184" fillId="0" borderId="0" applyNumberFormat="0" applyFill="0" applyBorder="0" applyAlignment="0" applyProtection="0"/>
    <xf numFmtId="0" fontId="78" fillId="0" borderId="0" applyNumberFormat="0" applyFill="0" applyBorder="0" applyAlignment="0" applyProtection="0"/>
    <xf numFmtId="0" fontId="119" fillId="0" borderId="42" applyNumberFormat="0" applyFont="0" applyAlignment="0">
      <protection/>
    </xf>
    <xf numFmtId="0" fontId="120" fillId="0" borderId="0" applyNumberForma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21" fillId="0" borderId="0">
      <alignment/>
      <protection/>
    </xf>
    <xf numFmtId="0" fontId="126" fillId="0" borderId="0" applyFont="0" applyFill="0" applyBorder="0" applyAlignment="0" applyProtection="0"/>
    <xf numFmtId="0" fontId="126" fillId="0" borderId="0" applyFont="0" applyFill="0" applyBorder="0" applyAlignment="0" applyProtection="0"/>
    <xf numFmtId="0" fontId="7" fillId="0" borderId="0">
      <alignment vertical="center"/>
      <protection/>
    </xf>
    <xf numFmtId="40" fontId="122" fillId="0" borderId="0" applyFont="0" applyFill="0" applyBorder="0" applyAlignment="0" applyProtection="0"/>
    <xf numFmtId="38" fontId="12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xf numFmtId="9" fontId="86" fillId="0" borderId="0" applyFont="0" applyFill="0" applyBorder="0" applyAlignment="0" applyProtection="0"/>
    <xf numFmtId="0" fontId="12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86" fillId="0" borderId="0" applyFont="0" applyFill="0" applyBorder="0" applyAlignment="0" applyProtection="0"/>
    <xf numFmtId="0" fontId="86" fillId="0" borderId="0" applyFont="0" applyFill="0" applyBorder="0" applyAlignment="0" applyProtection="0"/>
    <xf numFmtId="185" fontId="86" fillId="0" borderId="0" applyFont="0" applyFill="0" applyBorder="0" applyAlignment="0" applyProtection="0"/>
    <xf numFmtId="186" fontId="86" fillId="0" borderId="0" applyFont="0" applyFill="0" applyBorder="0" applyAlignment="0" applyProtection="0"/>
    <xf numFmtId="0" fontId="125" fillId="0" borderId="0">
      <alignment/>
      <protection/>
    </xf>
    <xf numFmtId="0" fontId="81" fillId="0" borderId="0">
      <alignment/>
      <protection/>
    </xf>
    <xf numFmtId="178" fontId="124" fillId="0" borderId="0" applyFont="0" applyFill="0" applyBorder="0" applyAlignment="0" applyProtection="0"/>
    <xf numFmtId="179" fontId="124" fillId="0" borderId="0" applyFont="0" applyFill="0" applyBorder="0" applyAlignment="0" applyProtection="0"/>
    <xf numFmtId="170" fontId="16" fillId="0" borderId="0" applyFont="0" applyFill="0" applyBorder="0" applyAlignment="0" applyProtection="0"/>
    <xf numFmtId="188" fontId="54" fillId="0" borderId="0" applyFont="0" applyFill="0" applyBorder="0" applyAlignment="0" applyProtection="0"/>
    <xf numFmtId="0" fontId="12" fillId="0" borderId="0">
      <alignment/>
      <protection/>
    </xf>
    <xf numFmtId="200" fontId="124" fillId="0" borderId="0" applyFont="0" applyFill="0" applyBorder="0" applyAlignment="0" applyProtection="0"/>
    <xf numFmtId="165" fontId="22" fillId="0" borderId="0" applyFont="0" applyFill="0" applyBorder="0" applyAlignment="0" applyProtection="0"/>
    <xf numFmtId="196" fontId="124" fillId="0" borderId="0" applyFont="0" applyFill="0" applyBorder="0" applyAlignment="0" applyProtection="0"/>
    <xf numFmtId="169" fontId="54" fillId="0" borderId="0" applyFont="0" applyFill="0" applyBorder="0" applyAlignment="0" applyProtection="0"/>
    <xf numFmtId="167" fontId="54" fillId="0" borderId="0" applyFont="0" applyFill="0" applyBorder="0" applyAlignment="0" applyProtection="0"/>
  </cellStyleXfs>
  <cellXfs count="576">
    <xf numFmtId="0" fontId="0" fillId="0" borderId="0" xfId="0" applyFont="1" applyAlignment="1">
      <alignment/>
    </xf>
    <xf numFmtId="0" fontId="129" fillId="0" borderId="0" xfId="0" applyFont="1" applyAlignment="1">
      <alignment/>
    </xf>
    <xf numFmtId="0" fontId="130" fillId="0" borderId="0" xfId="0" applyFont="1" applyAlignment="1">
      <alignment/>
    </xf>
    <xf numFmtId="0" fontId="0" fillId="0" borderId="0" xfId="0" applyAlignment="1">
      <alignment horizontal="center" vertical="center"/>
    </xf>
    <xf numFmtId="0" fontId="131" fillId="0" borderId="0" xfId="0" applyFont="1" applyAlignment="1">
      <alignment/>
    </xf>
    <xf numFmtId="0" fontId="132" fillId="0" borderId="0" xfId="0" applyFont="1" applyAlignment="1">
      <alignment/>
    </xf>
    <xf numFmtId="0" fontId="129" fillId="0" borderId="0" xfId="0" applyFont="1" applyFill="1" applyAlignment="1">
      <alignment/>
    </xf>
    <xf numFmtId="0" fontId="134" fillId="0" borderId="0" xfId="0" applyFont="1" applyAlignment="1">
      <alignment/>
    </xf>
    <xf numFmtId="0" fontId="11" fillId="0" borderId="0" xfId="0" applyFont="1" applyFill="1" applyAlignment="1">
      <alignment/>
    </xf>
    <xf numFmtId="0" fontId="9" fillId="0" borderId="0" xfId="0" applyFont="1" applyFill="1" applyAlignment="1">
      <alignment/>
    </xf>
    <xf numFmtId="0" fontId="11" fillId="0" borderId="3" xfId="0" applyFont="1" applyFill="1" applyBorder="1" applyAlignment="1">
      <alignment horizontal="center" vertical="center"/>
    </xf>
    <xf numFmtId="0" fontId="127" fillId="0" borderId="0" xfId="0" applyFont="1" applyFill="1" applyAlignment="1">
      <alignment/>
    </xf>
    <xf numFmtId="0" fontId="130" fillId="0" borderId="0" xfId="0" applyFont="1" applyFill="1" applyAlignment="1">
      <alignment/>
    </xf>
    <xf numFmtId="0" fontId="183" fillId="0" borderId="0" xfId="0" applyFont="1" applyAlignment="1">
      <alignment horizontal="center" vertic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3" xfId="0" applyFont="1" applyFill="1" applyBorder="1" applyAlignment="1">
      <alignment horizontal="center" vertical="center"/>
    </xf>
    <xf numFmtId="0" fontId="5" fillId="0" borderId="43" xfId="0" applyFont="1" applyFill="1" applyBorder="1" applyAlignment="1">
      <alignment horizontal="left" vertical="center"/>
    </xf>
    <xf numFmtId="0" fontId="5" fillId="0" borderId="45" xfId="0" applyFont="1" applyBorder="1" applyAlignment="1">
      <alignment horizontal="center" vertical="center"/>
    </xf>
    <xf numFmtId="0" fontId="6" fillId="0" borderId="43" xfId="0" applyFont="1" applyFill="1" applyBorder="1" applyAlignment="1">
      <alignment horizontal="left" vertical="center"/>
    </xf>
    <xf numFmtId="0" fontId="5" fillId="0" borderId="43" xfId="0" applyFont="1" applyFill="1" applyBorder="1" applyAlignment="1">
      <alignment horizontal="left" vertical="center" wrapText="1"/>
    </xf>
    <xf numFmtId="0" fontId="13" fillId="0" borderId="43" xfId="0" applyFont="1" applyFill="1" applyBorder="1" applyAlignment="1">
      <alignment horizontal="left" vertical="center"/>
    </xf>
    <xf numFmtId="0" fontId="6" fillId="0" borderId="43" xfId="0" applyFont="1" applyFill="1" applyBorder="1" applyAlignment="1">
      <alignment horizontal="left" vertical="center" wrapText="1"/>
    </xf>
    <xf numFmtId="0" fontId="12" fillId="0" borderId="0" xfId="0" applyFont="1" applyFill="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shrinkToFit="1"/>
    </xf>
    <xf numFmtId="172"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9" fillId="0" borderId="8" xfId="0"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shrinkToFit="1"/>
    </xf>
    <xf numFmtId="172" fontId="11" fillId="0" borderId="8" xfId="0" applyNumberFormat="1" applyFont="1" applyFill="1" applyBorder="1" applyAlignment="1">
      <alignment horizontal="right" vertical="center"/>
    </xf>
    <xf numFmtId="172" fontId="9" fillId="0" borderId="8" xfId="0" applyNumberFormat="1" applyFont="1" applyFill="1" applyBorder="1" applyAlignment="1">
      <alignment horizontal="right" vertical="center"/>
    </xf>
    <xf numFmtId="172" fontId="9"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9" fillId="0" borderId="3" xfId="0" applyFont="1" applyFill="1" applyBorder="1" applyAlignment="1">
      <alignment horizontal="center" vertical="center" shrinkToFit="1"/>
    </xf>
    <xf numFmtId="172" fontId="11" fillId="0" borderId="3" xfId="0" applyNumberFormat="1" applyFont="1" applyFill="1" applyBorder="1" applyAlignment="1">
      <alignment horizontal="right" vertical="center"/>
    </xf>
    <xf numFmtId="172" fontId="127" fillId="0" borderId="3" xfId="0" applyNumberFormat="1" applyFont="1" applyFill="1" applyBorder="1" applyAlignment="1">
      <alignment horizontal="right" vertical="center"/>
    </xf>
    <xf numFmtId="0" fontId="11" fillId="0" borderId="3" xfId="0" applyFont="1" applyFill="1" applyBorder="1" applyAlignment="1">
      <alignment vertical="center"/>
    </xf>
    <xf numFmtId="0" fontId="11" fillId="0" borderId="3" xfId="0" applyFont="1" applyFill="1" applyBorder="1" applyAlignment="1">
      <alignment horizontal="center" vertical="center" shrinkToFit="1"/>
    </xf>
    <xf numFmtId="3" fontId="11" fillId="0" borderId="3" xfId="0" applyNumberFormat="1" applyFont="1" applyFill="1" applyBorder="1" applyAlignment="1">
      <alignment horizontal="right" vertical="center"/>
    </xf>
    <xf numFmtId="0" fontId="11" fillId="0" borderId="3" xfId="0" applyFont="1" applyFill="1" applyBorder="1" applyAlignment="1" quotePrefix="1">
      <alignment horizontal="left" vertical="center" wrapText="1"/>
    </xf>
    <xf numFmtId="0" fontId="11" fillId="0" borderId="0" xfId="0" applyFont="1" applyFill="1" applyAlignment="1">
      <alignment vertical="center"/>
    </xf>
    <xf numFmtId="0" fontId="127" fillId="0" borderId="0" xfId="475" applyFont="1" applyFill="1" applyBorder="1">
      <alignment/>
      <protection/>
    </xf>
    <xf numFmtId="0" fontId="138" fillId="0" borderId="0" xfId="475" applyFont="1" applyFill="1" applyBorder="1">
      <alignment/>
      <protection/>
    </xf>
    <xf numFmtId="0" fontId="132" fillId="0" borderId="0" xfId="0" applyFont="1" applyFill="1" applyAlignment="1">
      <alignment/>
    </xf>
    <xf numFmtId="0" fontId="13" fillId="0" borderId="4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5" fillId="0" borderId="43" xfId="0" applyFont="1" applyFill="1" applyBorder="1" applyAlignment="1">
      <alignment vertical="center"/>
    </xf>
    <xf numFmtId="3" fontId="5" fillId="0" borderId="43" xfId="0" applyNumberFormat="1" applyFont="1" applyFill="1" applyBorder="1" applyAlignment="1">
      <alignment horizontal="right" vertical="center"/>
    </xf>
    <xf numFmtId="0" fontId="6" fillId="0" borderId="43" xfId="0" applyFont="1" applyFill="1" applyBorder="1" applyAlignment="1">
      <alignment vertical="center"/>
    </xf>
    <xf numFmtId="3" fontId="6" fillId="0" borderId="43" xfId="0" applyNumberFormat="1" applyFont="1" applyFill="1" applyBorder="1" applyAlignment="1">
      <alignment horizontal="right" vertical="center"/>
    </xf>
    <xf numFmtId="172" fontId="6" fillId="0" borderId="43" xfId="0" applyNumberFormat="1" applyFont="1" applyFill="1" applyBorder="1" applyAlignment="1">
      <alignment horizontal="right" vertical="center"/>
    </xf>
    <xf numFmtId="4" fontId="6" fillId="0" borderId="43" xfId="0" applyNumberFormat="1" applyFont="1" applyFill="1" applyBorder="1" applyAlignment="1">
      <alignment horizontal="right" vertical="center"/>
    </xf>
    <xf numFmtId="0" fontId="6" fillId="0" borderId="44" xfId="0" applyFont="1" applyFill="1" applyBorder="1" applyAlignment="1" quotePrefix="1">
      <alignment horizontal="center" vertical="center"/>
    </xf>
    <xf numFmtId="0" fontId="6" fillId="0" borderId="43" xfId="475" applyFont="1" applyFill="1" applyBorder="1" applyAlignment="1">
      <alignment vertical="center"/>
      <protection/>
    </xf>
    <xf numFmtId="3" fontId="13" fillId="0" borderId="43" xfId="0" applyNumberFormat="1" applyFont="1" applyFill="1" applyBorder="1" applyAlignment="1">
      <alignment horizontal="right" vertical="center"/>
    </xf>
    <xf numFmtId="1" fontId="6" fillId="0" borderId="43" xfId="0" applyNumberFormat="1" applyFont="1" applyFill="1" applyBorder="1" applyAlignment="1">
      <alignment horizontal="right" vertical="center"/>
    </xf>
    <xf numFmtId="0" fontId="13" fillId="0" borderId="43" xfId="0" applyFont="1" applyFill="1" applyBorder="1" applyAlignment="1" quotePrefix="1">
      <alignment vertical="center"/>
    </xf>
    <xf numFmtId="0" fontId="13" fillId="0" borderId="43" xfId="0" applyFont="1" applyFill="1" applyBorder="1" applyAlignment="1">
      <alignment vertical="center"/>
    </xf>
    <xf numFmtId="172" fontId="13" fillId="0" borderId="43" xfId="0" applyNumberFormat="1" applyFont="1" applyFill="1" applyBorder="1" applyAlignment="1">
      <alignment horizontal="right" vertical="center"/>
    </xf>
    <xf numFmtId="172" fontId="5" fillId="0" borderId="43" xfId="0" applyNumberFormat="1" applyFont="1" applyFill="1" applyBorder="1" applyAlignment="1">
      <alignment horizontal="right" vertical="center"/>
    </xf>
    <xf numFmtId="0" fontId="5" fillId="0" borderId="43" xfId="0" applyFont="1" applyFill="1" applyBorder="1" applyAlignment="1" quotePrefix="1">
      <alignment vertical="center"/>
    </xf>
    <xf numFmtId="1" fontId="5" fillId="0" borderId="43" xfId="0" applyNumberFormat="1" applyFont="1" applyFill="1" applyBorder="1" applyAlignment="1">
      <alignment horizontal="right" vertical="center"/>
    </xf>
    <xf numFmtId="1" fontId="6" fillId="0" borderId="43" xfId="0" applyNumberFormat="1" applyFont="1" applyFill="1" applyBorder="1" applyAlignment="1" quotePrefix="1">
      <alignment horizontal="right" vertical="center"/>
    </xf>
    <xf numFmtId="0" fontId="5" fillId="0" borderId="44" xfId="0" applyFont="1" applyFill="1" applyBorder="1" applyAlignment="1" quotePrefix="1">
      <alignment horizontal="center" vertical="center"/>
    </xf>
    <xf numFmtId="0" fontId="6" fillId="0" borderId="43" xfId="0" applyFont="1" applyFill="1" applyBorder="1" applyAlignment="1" quotePrefix="1">
      <alignment vertical="center"/>
    </xf>
    <xf numFmtId="172" fontId="6" fillId="0" borderId="43" xfId="0" applyNumberFormat="1" applyFont="1" applyFill="1" applyBorder="1" applyAlignment="1" quotePrefix="1">
      <alignment horizontal="right" vertical="center"/>
    </xf>
    <xf numFmtId="0" fontId="5" fillId="0" borderId="43" xfId="0" applyFont="1" applyFill="1" applyBorder="1" applyAlignment="1">
      <alignment vertical="center" wrapText="1"/>
    </xf>
    <xf numFmtId="0" fontId="6" fillId="0" borderId="43" xfId="0" applyFont="1" applyFill="1" applyBorder="1" applyAlignment="1" quotePrefix="1">
      <alignment vertical="center" wrapText="1"/>
    </xf>
    <xf numFmtId="0" fontId="6" fillId="0" borderId="43" xfId="0" applyFont="1" applyFill="1" applyBorder="1" applyAlignment="1" quotePrefix="1">
      <alignment horizontal="left" vertical="center" wrapText="1"/>
    </xf>
    <xf numFmtId="0" fontId="6" fillId="0" borderId="43" xfId="0" applyFont="1" applyFill="1" applyBorder="1" applyAlignment="1">
      <alignment horizontal="center" vertical="center" wrapText="1"/>
    </xf>
    <xf numFmtId="172" fontId="134" fillId="0" borderId="43" xfId="0" applyNumberFormat="1" applyFont="1" applyFill="1" applyBorder="1" applyAlignment="1">
      <alignment vertical="center" wrapText="1"/>
    </xf>
    <xf numFmtId="0" fontId="6" fillId="0" borderId="43" xfId="0" applyFont="1" applyFill="1" applyBorder="1" applyAlignment="1">
      <alignment horizontal="center" vertical="center" shrinkToFit="1"/>
    </xf>
    <xf numFmtId="0" fontId="6" fillId="0" borderId="43" xfId="0" applyFont="1" applyFill="1" applyBorder="1" applyAlignment="1">
      <alignment vertical="center" wrapText="1"/>
    </xf>
    <xf numFmtId="0" fontId="6" fillId="0" borderId="46" xfId="0" applyFont="1" applyFill="1" applyBorder="1" applyAlignment="1">
      <alignment horizontal="center" vertical="center"/>
    </xf>
    <xf numFmtId="0" fontId="6" fillId="0" borderId="47" xfId="0" applyFont="1" applyFill="1" applyBorder="1" applyAlignment="1">
      <alignment vertical="center" wrapText="1"/>
    </xf>
    <xf numFmtId="0" fontId="6" fillId="0" borderId="47" xfId="0" applyFont="1" applyFill="1" applyBorder="1" applyAlignment="1">
      <alignment horizontal="center" vertical="center" shrinkToFit="1"/>
    </xf>
    <xf numFmtId="3" fontId="6" fillId="0" borderId="47" xfId="0" applyNumberFormat="1" applyFont="1" applyFill="1" applyBorder="1" applyAlignment="1">
      <alignment horizontal="right" vertical="center"/>
    </xf>
    <xf numFmtId="0" fontId="134" fillId="0" borderId="44" xfId="0" applyFont="1" applyFill="1" applyBorder="1" applyAlignment="1">
      <alignment horizontal="center" vertical="center" wrapText="1"/>
    </xf>
    <xf numFmtId="4" fontId="6" fillId="0" borderId="43" xfId="0" applyNumberFormat="1" applyFont="1" applyFill="1" applyBorder="1" applyAlignment="1">
      <alignment horizontal="right" vertical="center" wrapText="1"/>
    </xf>
    <xf numFmtId="0" fontId="136" fillId="0" borderId="44" xfId="0" applyFont="1" applyFill="1" applyBorder="1" applyAlignment="1" quotePrefix="1">
      <alignment horizontal="center" vertical="center" wrapText="1"/>
    </xf>
    <xf numFmtId="0" fontId="13" fillId="0" borderId="43" xfId="0" applyFont="1" applyFill="1" applyBorder="1" applyAlignment="1">
      <alignment horizontal="left" vertical="center" wrapText="1"/>
    </xf>
    <xf numFmtId="4" fontId="13" fillId="0" borderId="43" xfId="0" applyNumberFormat="1" applyFont="1" applyFill="1" applyBorder="1" applyAlignment="1">
      <alignment horizontal="right" vertical="center" wrapText="1"/>
    </xf>
    <xf numFmtId="172" fontId="13" fillId="0" borderId="43" xfId="0" applyNumberFormat="1" applyFont="1" applyFill="1" applyBorder="1" applyAlignment="1">
      <alignment horizontal="right" vertical="center" wrapText="1"/>
    </xf>
    <xf numFmtId="240" fontId="13" fillId="0" borderId="43"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3" fontId="134" fillId="0" borderId="43" xfId="0" applyNumberFormat="1" applyFont="1" applyFill="1" applyBorder="1" applyAlignment="1">
      <alignment horizontal="right" vertical="center" wrapText="1"/>
    </xf>
    <xf numFmtId="0" fontId="134" fillId="0" borderId="43" xfId="0" applyFont="1" applyFill="1" applyBorder="1" applyAlignment="1">
      <alignment horizontal="right" vertical="center" wrapText="1"/>
    </xf>
    <xf numFmtId="0" fontId="134" fillId="0" borderId="43" xfId="0" applyFont="1" applyFill="1" applyBorder="1" applyAlignment="1" quotePrefix="1">
      <alignment horizontal="right" vertical="center" wrapText="1"/>
    </xf>
    <xf numFmtId="240" fontId="134" fillId="0" borderId="43" xfId="0" applyNumberFormat="1" applyFont="1" applyFill="1" applyBorder="1" applyAlignment="1">
      <alignment horizontal="right" vertical="center" wrapText="1"/>
    </xf>
    <xf numFmtId="0" fontId="6" fillId="0" borderId="44" xfId="463" applyFont="1" applyFill="1" applyBorder="1" applyAlignment="1">
      <alignment horizontal="center" vertical="center" wrapText="1"/>
      <protection/>
    </xf>
    <xf numFmtId="0" fontId="6" fillId="0" borderId="43" xfId="463" applyFont="1" applyFill="1" applyBorder="1" applyAlignment="1">
      <alignment horizontal="justify" vertical="center" wrapText="1"/>
      <protection/>
    </xf>
    <xf numFmtId="0" fontId="6" fillId="0" borderId="43" xfId="463" applyFont="1" applyFill="1" applyBorder="1" applyAlignment="1">
      <alignment horizontal="center" vertical="center" wrapText="1"/>
      <protection/>
    </xf>
    <xf numFmtId="0" fontId="134" fillId="0" borderId="43" xfId="0" applyFont="1" applyFill="1" applyBorder="1" applyAlignment="1" quotePrefix="1">
      <alignment horizontal="right" vertical="center"/>
    </xf>
    <xf numFmtId="0" fontId="134" fillId="0" borderId="43" xfId="0" applyFont="1" applyFill="1" applyBorder="1" applyAlignment="1">
      <alignment horizontal="right" vertical="center"/>
    </xf>
    <xf numFmtId="172" fontId="6" fillId="0" borderId="43" xfId="0" applyNumberFormat="1" applyFont="1" applyFill="1" applyBorder="1" applyAlignment="1">
      <alignment horizontal="right" vertical="center" wrapText="1"/>
    </xf>
    <xf numFmtId="0" fontId="13" fillId="0" borderId="44" xfId="463" applyFont="1" applyFill="1" applyBorder="1" applyAlignment="1" quotePrefix="1">
      <alignment horizontal="center" vertical="center" wrapText="1"/>
      <protection/>
    </xf>
    <xf numFmtId="0" fontId="13" fillId="0" borderId="43" xfId="463" applyFont="1" applyFill="1" applyBorder="1" applyAlignment="1" quotePrefix="1">
      <alignment horizontal="justify" vertical="center" wrapText="1"/>
      <protection/>
    </xf>
    <xf numFmtId="3" fontId="13" fillId="0" borderId="43" xfId="0" applyNumberFormat="1" applyFont="1" applyFill="1" applyBorder="1" applyAlignment="1">
      <alignment horizontal="right" vertical="center" wrapText="1"/>
    </xf>
    <xf numFmtId="0" fontId="136" fillId="0" borderId="43" xfId="0" applyFont="1" applyFill="1" applyBorder="1" applyAlignment="1">
      <alignment horizontal="right" vertical="center" wrapText="1"/>
    </xf>
    <xf numFmtId="172" fontId="134" fillId="0" borderId="43" xfId="0" applyNumberFormat="1" applyFont="1" applyFill="1" applyBorder="1" applyAlignment="1">
      <alignment horizontal="right" vertical="center" wrapText="1"/>
    </xf>
    <xf numFmtId="49" fontId="6" fillId="0" borderId="43" xfId="472" applyNumberFormat="1" applyFont="1" applyFill="1" applyBorder="1" applyAlignment="1">
      <alignment horizontal="justify" vertical="center" wrapText="1"/>
      <protection/>
    </xf>
    <xf numFmtId="0" fontId="6" fillId="0" borderId="44" xfId="474" applyFont="1" applyFill="1" applyBorder="1" applyAlignment="1">
      <alignment horizontal="center" vertical="center"/>
      <protection/>
    </xf>
    <xf numFmtId="0" fontId="6" fillId="0" borderId="43" xfId="474" applyFont="1" applyFill="1" applyBorder="1" applyAlignment="1">
      <alignment horizontal="justify" vertical="center" wrapText="1"/>
      <protection/>
    </xf>
    <xf numFmtId="0" fontId="6" fillId="0" borderId="43" xfId="474" applyFont="1" applyFill="1" applyBorder="1" applyAlignment="1">
      <alignment horizontal="center" vertical="center"/>
      <protection/>
    </xf>
    <xf numFmtId="3" fontId="134" fillId="0" borderId="43" xfId="0" applyNumberFormat="1" applyFont="1" applyFill="1" applyBorder="1" applyAlignment="1" quotePrefix="1">
      <alignment horizontal="right" vertical="center" wrapText="1"/>
    </xf>
    <xf numFmtId="49" fontId="6" fillId="0" borderId="43" xfId="472" applyNumberFormat="1" applyFont="1" applyFill="1" applyBorder="1" applyAlignment="1">
      <alignment horizontal="left" vertical="center" wrapText="1"/>
      <protection/>
    </xf>
    <xf numFmtId="0" fontId="6" fillId="0" borderId="43" xfId="472" applyFont="1" applyFill="1" applyBorder="1" applyAlignment="1">
      <alignment horizontal="center" vertical="center"/>
      <protection/>
    </xf>
    <xf numFmtId="0" fontId="139" fillId="0" borderId="44" xfId="0" applyFont="1" applyFill="1" applyBorder="1" applyAlignment="1">
      <alignment horizontal="center" vertical="center" wrapText="1"/>
    </xf>
    <xf numFmtId="0" fontId="134" fillId="0" borderId="43" xfId="0" applyFont="1" applyFill="1" applyBorder="1" applyAlignment="1">
      <alignment horizontal="center" vertical="center" wrapText="1"/>
    </xf>
    <xf numFmtId="0" fontId="134" fillId="0" borderId="43" xfId="0" applyFont="1" applyFill="1" applyBorder="1" applyAlignment="1">
      <alignment vertical="center" wrapText="1"/>
    </xf>
    <xf numFmtId="0" fontId="134" fillId="0" borderId="44" xfId="0" applyFont="1" applyFill="1" applyBorder="1" applyAlignment="1" quotePrefix="1">
      <alignment horizontal="center" vertical="center" wrapText="1"/>
    </xf>
    <xf numFmtId="4" fontId="6" fillId="0" borderId="43" xfId="0" applyNumberFormat="1" applyFont="1" applyFill="1" applyBorder="1" applyAlignment="1" quotePrefix="1">
      <alignment horizontal="right" vertical="center" wrapText="1"/>
    </xf>
    <xf numFmtId="0" fontId="6" fillId="0" borderId="44" xfId="472" applyFont="1" applyFill="1" applyBorder="1" applyAlignment="1">
      <alignment horizontal="center" vertical="center" wrapText="1"/>
      <protection/>
    </xf>
    <xf numFmtId="49" fontId="6" fillId="0" borderId="43" xfId="467" applyNumberFormat="1" applyFont="1" applyFill="1" applyBorder="1" applyAlignment="1">
      <alignment horizontal="left" vertical="center" wrapText="1"/>
      <protection/>
    </xf>
    <xf numFmtId="0" fontId="6" fillId="0" borderId="43" xfId="467" applyFont="1" applyFill="1" applyBorder="1" applyAlignment="1">
      <alignment horizontal="center" vertical="center" wrapText="1"/>
      <protection/>
    </xf>
    <xf numFmtId="49" fontId="6" fillId="0" borderId="43" xfId="467" applyNumberFormat="1" applyFont="1" applyFill="1" applyBorder="1" applyAlignment="1" quotePrefix="1">
      <alignment horizontal="left" vertical="center" wrapText="1"/>
      <protection/>
    </xf>
    <xf numFmtId="0" fontId="134" fillId="0" borderId="44" xfId="0" applyFont="1" applyFill="1" applyBorder="1" applyAlignment="1" quotePrefix="1">
      <alignment horizontal="center" vertical="center"/>
    </xf>
    <xf numFmtId="3" fontId="136" fillId="0" borderId="43" xfId="0" applyNumberFormat="1" applyFont="1" applyFill="1" applyBorder="1" applyAlignment="1">
      <alignment horizontal="right" vertical="center" wrapText="1"/>
    </xf>
    <xf numFmtId="3" fontId="136" fillId="0" borderId="43" xfId="0" applyNumberFormat="1" applyFont="1" applyFill="1" applyBorder="1" applyAlignment="1" quotePrefix="1">
      <alignment horizontal="right" vertical="center" wrapText="1"/>
    </xf>
    <xf numFmtId="49" fontId="6" fillId="0" borderId="43" xfId="472" applyNumberFormat="1" applyFont="1" applyFill="1" applyBorder="1" applyAlignment="1" quotePrefix="1">
      <alignment horizontal="justify" vertical="center" wrapText="1"/>
      <protection/>
    </xf>
    <xf numFmtId="4" fontId="134" fillId="0" borderId="43" xfId="0" applyNumberFormat="1" applyFont="1" applyFill="1" applyBorder="1" applyAlignment="1">
      <alignment horizontal="right" vertical="center" wrapText="1"/>
    </xf>
    <xf numFmtId="239" fontId="6" fillId="0" borderId="43" xfId="0" applyNumberFormat="1" applyFont="1" applyFill="1" applyBorder="1" applyAlignment="1">
      <alignment horizontal="right" vertical="center" wrapText="1"/>
    </xf>
    <xf numFmtId="0" fontId="6" fillId="0" borderId="44" xfId="472" applyFont="1" applyFill="1" applyBorder="1" applyAlignment="1">
      <alignment horizontal="center" vertical="center"/>
      <protection/>
    </xf>
    <xf numFmtId="49" fontId="6" fillId="0" borderId="43" xfId="467" applyNumberFormat="1" applyFont="1" applyFill="1" applyBorder="1" applyAlignment="1">
      <alignment horizontal="justify" vertical="center" wrapText="1"/>
      <protection/>
    </xf>
    <xf numFmtId="0" fontId="127" fillId="0" borderId="0" xfId="0" applyFont="1" applyFill="1" applyBorder="1" applyAlignment="1">
      <alignment horizontal="center"/>
    </xf>
    <xf numFmtId="0" fontId="185" fillId="0" borderId="0" xfId="0" applyFont="1" applyAlignment="1">
      <alignment horizontal="center" vertical="center"/>
    </xf>
    <xf numFmtId="0" fontId="5" fillId="0" borderId="43" xfId="0" applyFont="1" applyBorder="1" applyAlignment="1">
      <alignment horizontal="center" vertical="center"/>
    </xf>
    <xf numFmtId="0" fontId="136" fillId="0" borderId="44" xfId="0" applyFont="1" applyFill="1" applyBorder="1" applyAlignment="1">
      <alignment horizontal="center" vertical="center" wrapText="1"/>
    </xf>
    <xf numFmtId="0" fontId="136" fillId="0" borderId="43" xfId="0" applyFont="1" applyFill="1" applyBorder="1" applyAlignment="1">
      <alignment horizontal="center" vertical="center" wrapText="1"/>
    </xf>
    <xf numFmtId="0" fontId="134" fillId="0" borderId="43" xfId="0" applyFont="1" applyFill="1" applyBorder="1" applyAlignment="1">
      <alignment vertical="center"/>
    </xf>
    <xf numFmtId="0" fontId="136" fillId="0" borderId="43" xfId="0" applyFont="1" applyFill="1" applyBorder="1" applyAlignment="1">
      <alignment horizontal="left" vertical="center" wrapText="1"/>
    </xf>
    <xf numFmtId="0" fontId="134" fillId="0" borderId="43" xfId="0" applyFont="1" applyFill="1" applyBorder="1" applyAlignment="1">
      <alignment horizontal="left" vertical="center" wrapText="1"/>
    </xf>
    <xf numFmtId="0" fontId="6" fillId="0" borderId="43" xfId="0" applyFont="1" applyFill="1" applyBorder="1" applyAlignment="1">
      <alignment horizontal="right" vertical="center" wrapText="1"/>
    </xf>
    <xf numFmtId="3" fontId="134" fillId="0" borderId="43" xfId="0" applyNumberFormat="1" applyFont="1" applyFill="1" applyBorder="1" applyAlignment="1">
      <alignment vertical="center" wrapText="1"/>
    </xf>
    <xf numFmtId="2" fontId="134" fillId="0" borderId="43" xfId="0" applyNumberFormat="1" applyFont="1" applyFill="1" applyBorder="1" applyAlignment="1">
      <alignment vertical="center" wrapText="1"/>
    </xf>
    <xf numFmtId="0" fontId="6" fillId="0" borderId="44" xfId="467" applyFont="1" applyFill="1" applyBorder="1" applyAlignment="1">
      <alignment horizontal="center" vertical="center"/>
      <protection/>
    </xf>
    <xf numFmtId="0" fontId="6" fillId="0" borderId="43" xfId="467" applyFont="1" applyFill="1" applyBorder="1" applyAlignment="1">
      <alignment vertical="center"/>
      <protection/>
    </xf>
    <xf numFmtId="1" fontId="6" fillId="0" borderId="43" xfId="0" applyNumberFormat="1" applyFont="1" applyFill="1" applyBorder="1" applyAlignment="1">
      <alignment horizontal="right" vertical="center" wrapText="1"/>
    </xf>
    <xf numFmtId="1" fontId="134" fillId="0" borderId="43" xfId="0" applyNumberFormat="1" applyFont="1" applyFill="1" applyBorder="1" applyAlignment="1">
      <alignment horizontal="right" vertical="center" wrapText="1"/>
    </xf>
    <xf numFmtId="0" fontId="136" fillId="0" borderId="43" xfId="0" applyFont="1" applyFill="1" applyBorder="1" applyAlignment="1">
      <alignment vertical="center" wrapText="1"/>
    </xf>
    <xf numFmtId="0" fontId="136" fillId="0" borderId="43" xfId="0" applyFont="1" applyFill="1" applyBorder="1" applyAlignment="1" quotePrefix="1">
      <alignment vertical="center" wrapText="1"/>
    </xf>
    <xf numFmtId="0" fontId="6" fillId="0" borderId="43" xfId="470" applyFont="1" applyFill="1" applyBorder="1" applyAlignment="1" quotePrefix="1">
      <alignment vertical="center" wrapText="1"/>
      <protection/>
    </xf>
    <xf numFmtId="0" fontId="6" fillId="0" borderId="43" xfId="470" applyFont="1" applyFill="1" applyBorder="1" applyAlignment="1">
      <alignment vertical="center" wrapText="1"/>
      <protection/>
    </xf>
    <xf numFmtId="0" fontId="6" fillId="0" borderId="43" xfId="470" applyFont="1" applyFill="1" applyBorder="1" applyAlignment="1">
      <alignment horizontal="center" vertical="center" wrapText="1"/>
      <protection/>
    </xf>
    <xf numFmtId="0" fontId="6" fillId="0" borderId="43" xfId="471" applyFont="1" applyFill="1" applyBorder="1" applyAlignment="1" quotePrefix="1">
      <alignment horizontal="left" vertical="center" wrapText="1"/>
      <protection/>
    </xf>
    <xf numFmtId="0" fontId="6" fillId="0" borderId="43" xfId="471" applyFont="1" applyFill="1" applyBorder="1" applyAlignment="1">
      <alignment vertical="center" wrapText="1"/>
      <protection/>
    </xf>
    <xf numFmtId="0" fontId="5" fillId="0" borderId="44" xfId="474" applyFont="1" applyFill="1" applyBorder="1" applyAlignment="1">
      <alignment horizontal="center" vertical="center"/>
      <protection/>
    </xf>
    <xf numFmtId="0" fontId="5" fillId="0" borderId="43" xfId="471" applyFont="1" applyFill="1" applyBorder="1" applyAlignment="1">
      <alignment vertical="center" wrapText="1"/>
      <protection/>
    </xf>
    <xf numFmtId="2" fontId="6" fillId="0" borderId="43" xfId="0" applyNumberFormat="1" applyFont="1" applyFill="1" applyBorder="1" applyAlignment="1">
      <alignment horizontal="center" vertical="center"/>
    </xf>
    <xf numFmtId="2" fontId="13" fillId="0" borderId="43" xfId="0" applyNumberFormat="1" applyFont="1" applyFill="1" applyBorder="1" applyAlignment="1">
      <alignment horizontal="center" vertical="center"/>
    </xf>
    <xf numFmtId="2" fontId="13" fillId="0" borderId="43" xfId="0" applyNumberFormat="1" applyFont="1" applyFill="1" applyBorder="1" applyAlignment="1" quotePrefix="1">
      <alignment vertical="center"/>
    </xf>
    <xf numFmtId="2" fontId="6" fillId="0" borderId="43" xfId="0" applyNumberFormat="1" applyFont="1" applyFill="1" applyBorder="1" applyAlignment="1" quotePrefix="1">
      <alignment vertical="center"/>
    </xf>
    <xf numFmtId="2" fontId="6" fillId="0" borderId="43" xfId="0" applyNumberFormat="1" applyFont="1" applyFill="1" applyBorder="1" applyAlignment="1" quotePrefix="1">
      <alignment vertical="center" wrapText="1"/>
    </xf>
    <xf numFmtId="0" fontId="13" fillId="0" borderId="44" xfId="0" applyFont="1" applyFill="1" applyBorder="1" applyAlignment="1" quotePrefix="1">
      <alignment horizontal="center" vertical="center"/>
    </xf>
    <xf numFmtId="2" fontId="13" fillId="0" borderId="43" xfId="0" applyNumberFormat="1" applyFont="1" applyFill="1" applyBorder="1" applyAlignment="1">
      <alignment vertical="center" wrapText="1"/>
    </xf>
    <xf numFmtId="4" fontId="6" fillId="0" borderId="43" xfId="0" applyNumberFormat="1" applyFont="1" applyFill="1" applyBorder="1" applyAlignment="1" quotePrefix="1">
      <alignment horizontal="right" vertical="center"/>
    </xf>
    <xf numFmtId="172" fontId="6" fillId="0" borderId="47" xfId="0" applyNumberFormat="1" applyFont="1" applyFill="1" applyBorder="1" applyAlignment="1" quotePrefix="1">
      <alignment horizontal="right" vertical="center"/>
    </xf>
    <xf numFmtId="0" fontId="186"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6" fillId="0" borderId="43" xfId="0" applyFont="1" applyFill="1" applyBorder="1" applyAlignment="1" quotePrefix="1">
      <alignment horizontal="left" vertical="center"/>
    </xf>
    <xf numFmtId="0" fontId="5" fillId="0" borderId="43" xfId="0" applyFont="1" applyBorder="1" applyAlignment="1">
      <alignment horizontal="right" vertical="center"/>
    </xf>
    <xf numFmtId="0" fontId="13" fillId="0" borderId="43" xfId="0" applyFont="1" applyBorder="1" applyAlignment="1">
      <alignment horizontal="right" vertical="center"/>
    </xf>
    <xf numFmtId="3" fontId="13" fillId="0" borderId="43" xfId="0" applyNumberFormat="1" applyFont="1" applyBorder="1" applyAlignment="1">
      <alignment horizontal="right" vertical="center"/>
    </xf>
    <xf numFmtId="0" fontId="187" fillId="0" borderId="0" xfId="0" applyFont="1" applyAlignment="1">
      <alignment horizontal="center" vertical="center"/>
    </xf>
    <xf numFmtId="0" fontId="136" fillId="0" borderId="0" xfId="0" applyFont="1" applyAlignment="1">
      <alignment horizontal="center" vertical="center"/>
    </xf>
    <xf numFmtId="0" fontId="5" fillId="0" borderId="0" xfId="0" applyFont="1" applyFill="1" applyAlignment="1">
      <alignment horizontal="center" vertical="center"/>
    </xf>
    <xf numFmtId="0" fontId="186" fillId="0" borderId="0" xfId="0" applyFont="1" applyFill="1" applyAlignment="1">
      <alignment horizontal="center" vertical="center"/>
    </xf>
    <xf numFmtId="0" fontId="13" fillId="0" borderId="0" xfId="0" applyFont="1" applyFill="1" applyAlignment="1">
      <alignment horizontal="center" vertical="center"/>
    </xf>
    <xf numFmtId="0" fontId="5" fillId="0" borderId="44" xfId="473" applyFont="1" applyFill="1" applyBorder="1" applyAlignment="1">
      <alignment horizontal="center" vertical="center"/>
      <protection/>
    </xf>
    <xf numFmtId="168" fontId="5" fillId="0" borderId="43" xfId="270" applyFont="1" applyFill="1" applyBorder="1" applyAlignment="1">
      <alignment horizontal="justify" vertical="center" wrapText="1"/>
    </xf>
    <xf numFmtId="168" fontId="6" fillId="0" borderId="43" xfId="270" applyFont="1" applyFill="1" applyBorder="1" applyAlignment="1">
      <alignment vertical="center"/>
    </xf>
    <xf numFmtId="242" fontId="6" fillId="0" borderId="43" xfId="0" applyNumberFormat="1" applyFont="1" applyFill="1" applyBorder="1" applyAlignment="1">
      <alignment horizontal="right" vertical="center" wrapText="1"/>
    </xf>
    <xf numFmtId="3" fontId="11" fillId="0" borderId="43" xfId="0" applyNumberFormat="1" applyFont="1" applyFill="1" applyBorder="1" applyAlignment="1">
      <alignment horizontal="right" vertical="center"/>
    </xf>
    <xf numFmtId="0" fontId="139" fillId="0" borderId="43" xfId="0" applyFont="1" applyFill="1" applyBorder="1" applyAlignment="1">
      <alignment vertical="center" shrinkToFit="1"/>
    </xf>
    <xf numFmtId="0" fontId="139" fillId="0" borderId="43" xfId="0" applyFont="1" applyFill="1" applyBorder="1" applyAlignment="1">
      <alignment vertical="center" wrapText="1"/>
    </xf>
    <xf numFmtId="0" fontId="186" fillId="0" borderId="43" xfId="0" applyFont="1" applyFill="1" applyBorder="1" applyAlignment="1">
      <alignment horizontal="right" vertical="center"/>
    </xf>
    <xf numFmtId="172" fontId="134" fillId="0" borderId="43" xfId="0" applyNumberFormat="1" applyFont="1" applyFill="1" applyBorder="1" applyAlignment="1" quotePrefix="1">
      <alignment horizontal="right" vertical="center" wrapText="1"/>
    </xf>
    <xf numFmtId="0" fontId="6" fillId="0" borderId="0" xfId="0" applyFont="1" applyAlignment="1">
      <alignment horizontal="center" vertical="center"/>
    </xf>
    <xf numFmtId="3" fontId="6" fillId="0" borderId="43" xfId="0" applyNumberFormat="1" applyFont="1" applyBorder="1" applyAlignment="1">
      <alignment horizontal="right" vertical="center"/>
    </xf>
    <xf numFmtId="0" fontId="5" fillId="0" borderId="43" xfId="0" applyFont="1" applyFill="1" applyBorder="1" applyAlignment="1">
      <alignment horizontal="right" vertical="center"/>
    </xf>
    <xf numFmtId="0" fontId="6" fillId="0" borderId="43" xfId="0" applyFont="1" applyFill="1" applyBorder="1" applyAlignment="1">
      <alignment horizontal="right" vertical="center"/>
    </xf>
    <xf numFmtId="0" fontId="13" fillId="0" borderId="43" xfId="0" applyFont="1" applyFill="1" applyBorder="1" applyAlignment="1">
      <alignment horizontal="right" vertical="center"/>
    </xf>
    <xf numFmtId="172" fontId="6" fillId="0" borderId="43" xfId="0" applyNumberFormat="1" applyFont="1" applyBorder="1" applyAlignment="1">
      <alignment horizontal="right" vertical="center"/>
    </xf>
    <xf numFmtId="0" fontId="6" fillId="63" borderId="43" xfId="0" applyFont="1" applyFill="1" applyBorder="1" applyAlignment="1">
      <alignment horizontal="right" vertical="center"/>
    </xf>
    <xf numFmtId="0" fontId="13" fillId="63" borderId="43" xfId="0" applyFont="1" applyFill="1" applyBorder="1" applyAlignment="1">
      <alignment horizontal="right" vertical="center"/>
    </xf>
    <xf numFmtId="168" fontId="6" fillId="0" borderId="43" xfId="270" applyFont="1" applyFill="1" applyBorder="1" applyAlignment="1">
      <alignment horizontal="right" vertical="center"/>
    </xf>
    <xf numFmtId="172" fontId="13" fillId="0" borderId="43" xfId="475" applyNumberFormat="1" applyFont="1" applyFill="1" applyBorder="1" applyAlignment="1">
      <alignment horizontal="right" vertical="center"/>
      <protection/>
    </xf>
    <xf numFmtId="172" fontId="6" fillId="0" borderId="43" xfId="475" applyNumberFormat="1" applyFont="1" applyFill="1" applyBorder="1" applyAlignment="1" quotePrefix="1">
      <alignment horizontal="right" vertical="center"/>
      <protection/>
    </xf>
    <xf numFmtId="172" fontId="13" fillId="0" borderId="43" xfId="475" applyNumberFormat="1" applyFont="1" applyFill="1" applyBorder="1" applyAlignment="1" quotePrefix="1">
      <alignment horizontal="right" vertical="center"/>
      <protection/>
    </xf>
    <xf numFmtId="172" fontId="13" fillId="0" borderId="43" xfId="0" applyNumberFormat="1" applyFont="1" applyFill="1" applyBorder="1" applyAlignment="1" quotePrefix="1">
      <alignment horizontal="right" vertical="center"/>
    </xf>
    <xf numFmtId="172" fontId="136" fillId="0" borderId="43" xfId="0" applyNumberFormat="1" applyFont="1" applyFill="1" applyBorder="1" applyAlignment="1">
      <alignment horizontal="right" vertical="center"/>
    </xf>
    <xf numFmtId="3" fontId="5" fillId="0" borderId="43" xfId="260" applyNumberFormat="1" applyFont="1" applyFill="1" applyBorder="1" applyAlignment="1">
      <alignment horizontal="right" vertical="center"/>
    </xf>
    <xf numFmtId="0" fontId="6" fillId="0" borderId="43" xfId="474" applyFont="1" applyFill="1" applyBorder="1" applyAlignment="1">
      <alignment horizontal="center" vertical="center" wrapText="1"/>
      <protection/>
    </xf>
    <xf numFmtId="0" fontId="136" fillId="0" borderId="45" xfId="0" applyFont="1" applyFill="1" applyBorder="1" applyAlignment="1">
      <alignment/>
    </xf>
    <xf numFmtId="0" fontId="134" fillId="0" borderId="45" xfId="0" applyFont="1" applyFill="1" applyBorder="1" applyAlignment="1">
      <alignment/>
    </xf>
    <xf numFmtId="3" fontId="6" fillId="0" borderId="43" xfId="274" applyNumberFormat="1" applyFont="1" applyFill="1" applyBorder="1" applyAlignment="1">
      <alignment horizontal="right" vertical="center" wrapText="1"/>
    </xf>
    <xf numFmtId="0" fontId="13" fillId="0" borderId="43" xfId="0" applyFont="1" applyFill="1" applyBorder="1" applyAlignment="1">
      <alignment horizontal="right" vertical="center" wrapText="1"/>
    </xf>
    <xf numFmtId="240" fontId="6" fillId="0" borderId="43" xfId="0" applyNumberFormat="1" applyFont="1" applyFill="1" applyBorder="1" applyAlignment="1">
      <alignment horizontal="right" vertical="center" wrapText="1"/>
    </xf>
    <xf numFmtId="243" fontId="6" fillId="0" borderId="43" xfId="0" applyNumberFormat="1" applyFont="1" applyFill="1" applyBorder="1" applyAlignment="1">
      <alignment horizontal="right" vertical="center"/>
    </xf>
    <xf numFmtId="0" fontId="6" fillId="0" borderId="45" xfId="0" applyFont="1" applyFill="1" applyBorder="1" applyAlignment="1">
      <alignment/>
    </xf>
    <xf numFmtId="0" fontId="139" fillId="0" borderId="45" xfId="0" applyFont="1" applyFill="1" applyBorder="1" applyAlignment="1">
      <alignment/>
    </xf>
    <xf numFmtId="0" fontId="5" fillId="0" borderId="44" xfId="469" applyFont="1" applyFill="1" applyBorder="1" applyAlignment="1">
      <alignment horizontal="center" vertical="center" wrapText="1"/>
      <protection/>
    </xf>
    <xf numFmtId="0" fontId="5" fillId="0" borderId="43" xfId="469" applyFont="1" applyFill="1" applyBorder="1" applyAlignment="1">
      <alignment vertical="center" wrapText="1"/>
      <protection/>
    </xf>
    <xf numFmtId="0" fontId="5" fillId="0" borderId="44" xfId="468" applyFont="1" applyFill="1" applyBorder="1" applyAlignment="1">
      <alignment horizontal="center" vertical="center" wrapText="1"/>
      <protection/>
    </xf>
    <xf numFmtId="0" fontId="5" fillId="0" borderId="43" xfId="468" applyFont="1" applyFill="1" applyBorder="1" applyAlignment="1">
      <alignment horizontal="left" vertical="center" wrapText="1"/>
      <protection/>
    </xf>
    <xf numFmtId="0" fontId="5" fillId="0" borderId="43" xfId="468" applyFont="1" applyFill="1" applyBorder="1" applyAlignment="1">
      <alignment horizontal="center" vertical="center" wrapText="1"/>
      <protection/>
    </xf>
    <xf numFmtId="0" fontId="6" fillId="0" borderId="44" xfId="468" applyFont="1" applyFill="1" applyBorder="1" applyAlignment="1">
      <alignment horizontal="center" vertical="center" wrapText="1"/>
      <protection/>
    </xf>
    <xf numFmtId="0" fontId="6" fillId="0" borderId="43" xfId="468" applyFont="1" applyFill="1" applyBorder="1" applyAlignment="1">
      <alignment horizontal="left" vertical="center" wrapText="1"/>
      <protection/>
    </xf>
    <xf numFmtId="0" fontId="6" fillId="0" borderId="43" xfId="468" applyFont="1" applyFill="1" applyBorder="1" applyAlignment="1">
      <alignment horizontal="center" vertical="center" wrapText="1"/>
      <protection/>
    </xf>
    <xf numFmtId="0" fontId="134" fillId="0" borderId="43" xfId="0" applyFont="1" applyFill="1" applyBorder="1" applyAlignment="1">
      <alignment horizontal="right"/>
    </xf>
    <xf numFmtId="3" fontId="139" fillId="0" borderId="43" xfId="0" applyNumberFormat="1" applyFont="1" applyFill="1" applyBorder="1" applyAlignment="1">
      <alignment horizontal="right" vertical="center" wrapText="1"/>
    </xf>
    <xf numFmtId="0" fontId="139" fillId="0" borderId="43" xfId="0" applyFont="1" applyFill="1" applyBorder="1" applyAlignment="1" quotePrefix="1">
      <alignment horizontal="right" vertical="center" wrapText="1"/>
    </xf>
    <xf numFmtId="0" fontId="134" fillId="0" borderId="43" xfId="0" applyFont="1" applyFill="1" applyBorder="1" applyAlignment="1" quotePrefix="1">
      <alignment vertical="center" wrapText="1"/>
    </xf>
    <xf numFmtId="2" fontId="13" fillId="0" borderId="43" xfId="0" applyNumberFormat="1" applyFont="1" applyFill="1" applyBorder="1" applyAlignment="1">
      <alignment horizontal="right" vertical="center" wrapText="1"/>
    </xf>
    <xf numFmtId="0" fontId="13" fillId="0" borderId="45" xfId="0" applyFont="1" applyFill="1" applyBorder="1" applyAlignment="1">
      <alignment/>
    </xf>
    <xf numFmtId="0" fontId="136" fillId="0" borderId="43" xfId="0" applyFont="1" applyFill="1" applyBorder="1" applyAlignment="1" quotePrefix="1">
      <alignment horizontal="right" vertical="center"/>
    </xf>
    <xf numFmtId="0" fontId="13" fillId="0" borderId="43" xfId="463" applyFont="1" applyFill="1" applyBorder="1" applyAlignment="1">
      <alignment horizontal="center" vertical="center" wrapText="1"/>
      <protection/>
    </xf>
    <xf numFmtId="172" fontId="6" fillId="0" borderId="43" xfId="0" applyNumberFormat="1" applyFont="1" applyFill="1" applyBorder="1" applyAlignment="1">
      <alignment vertical="center" wrapText="1"/>
    </xf>
    <xf numFmtId="2" fontId="6" fillId="0" borderId="43" xfId="0" applyNumberFormat="1" applyFont="1" applyFill="1" applyBorder="1" applyAlignment="1">
      <alignment vertical="center" wrapText="1"/>
    </xf>
    <xf numFmtId="0" fontId="13" fillId="0" borderId="43" xfId="0" applyFont="1" applyFill="1" applyBorder="1" applyAlignment="1">
      <alignment vertical="center" wrapText="1"/>
    </xf>
    <xf numFmtId="4" fontId="6" fillId="0" borderId="43" xfId="0" applyNumberFormat="1" applyFont="1" applyFill="1" applyBorder="1" applyAlignment="1">
      <alignment vertical="center" wrapText="1"/>
    </xf>
    <xf numFmtId="1" fontId="6" fillId="0" borderId="43" xfId="0" applyNumberFormat="1" applyFont="1" applyFill="1" applyBorder="1" applyAlignment="1">
      <alignment vertical="center" wrapText="1"/>
    </xf>
    <xf numFmtId="1" fontId="134" fillId="0" borderId="43" xfId="0" applyNumberFormat="1" applyFont="1" applyFill="1" applyBorder="1" applyAlignment="1">
      <alignment vertical="center" wrapText="1"/>
    </xf>
    <xf numFmtId="3" fontId="6" fillId="0" borderId="43" xfId="0" applyNumberFormat="1" applyFont="1" applyFill="1" applyBorder="1" applyAlignment="1">
      <alignment vertical="center" wrapText="1"/>
    </xf>
    <xf numFmtId="3" fontId="6" fillId="0" borderId="43" xfId="0" applyNumberFormat="1" applyFont="1" applyFill="1" applyBorder="1" applyAlignment="1" quotePrefix="1">
      <alignment vertical="center" wrapText="1"/>
    </xf>
    <xf numFmtId="0" fontId="6" fillId="0" borderId="45" xfId="0" applyFont="1" applyFill="1" applyBorder="1" applyAlignment="1">
      <alignment/>
    </xf>
    <xf numFmtId="0" fontId="134" fillId="0" borderId="45" xfId="0" applyFont="1" applyFill="1" applyBorder="1" applyAlignment="1">
      <alignment/>
    </xf>
    <xf numFmtId="0" fontId="140" fillId="0" borderId="43" xfId="0" applyFont="1" applyFill="1" applyBorder="1" applyAlignment="1">
      <alignment horizontal="right" vertical="center"/>
    </xf>
    <xf numFmtId="239" fontId="6" fillId="0" borderId="43" xfId="0" applyNumberFormat="1" applyFont="1" applyFill="1" applyBorder="1" applyAlignment="1" quotePrefix="1">
      <alignment horizontal="right" vertical="center" wrapText="1"/>
    </xf>
    <xf numFmtId="0" fontId="6" fillId="0" borderId="43" xfId="0" applyFont="1" applyFill="1" applyBorder="1" applyAlignment="1" quotePrefix="1">
      <alignment horizontal="right" vertical="center" wrapText="1"/>
    </xf>
    <xf numFmtId="3" fontId="6" fillId="0" borderId="43" xfId="0" applyNumberFormat="1" applyFont="1" applyFill="1" applyBorder="1" applyAlignment="1" quotePrefix="1">
      <alignment horizontal="right" vertical="center"/>
    </xf>
    <xf numFmtId="0" fontId="139" fillId="0" borderId="43" xfId="0" applyFont="1" applyFill="1" applyBorder="1" applyAlignment="1">
      <alignment horizontal="center" vertical="center" wrapText="1"/>
    </xf>
    <xf numFmtId="0" fontId="134" fillId="0" borderId="43" xfId="0" applyFont="1" applyFill="1" applyBorder="1" applyAlignment="1">
      <alignment/>
    </xf>
    <xf numFmtId="172" fontId="134" fillId="0" borderId="43" xfId="0" applyNumberFormat="1" applyFont="1" applyFill="1" applyBorder="1" applyAlignment="1">
      <alignment/>
    </xf>
    <xf numFmtId="172" fontId="139" fillId="0" borderId="43" xfId="0" applyNumberFormat="1" applyFont="1" applyFill="1" applyBorder="1" applyAlignment="1">
      <alignment horizontal="right" vertical="center"/>
    </xf>
    <xf numFmtId="3" fontId="139" fillId="0" borderId="43" xfId="0" applyNumberFormat="1" applyFont="1" applyFill="1" applyBorder="1" applyAlignment="1">
      <alignment horizontal="right" vertical="center"/>
    </xf>
    <xf numFmtId="172" fontId="134" fillId="0" borderId="43" xfId="0" applyNumberFormat="1" applyFont="1" applyFill="1" applyBorder="1" applyAlignment="1">
      <alignment horizontal="right" vertical="center"/>
    </xf>
    <xf numFmtId="4" fontId="136" fillId="0" borderId="43" xfId="0" applyNumberFormat="1" applyFont="1" applyFill="1" applyBorder="1" applyAlignment="1">
      <alignment horizontal="right" vertical="center"/>
    </xf>
    <xf numFmtId="4" fontId="134" fillId="0" borderId="43" xfId="0" applyNumberFormat="1" applyFont="1" applyFill="1" applyBorder="1" applyAlignment="1">
      <alignment horizontal="right" vertical="center"/>
    </xf>
    <xf numFmtId="3" fontId="134" fillId="0" borderId="43" xfId="0" applyNumberFormat="1" applyFont="1" applyFill="1" applyBorder="1" applyAlignment="1">
      <alignment horizontal="right" vertical="center"/>
    </xf>
    <xf numFmtId="3" fontId="136" fillId="0" borderId="43" xfId="0" applyNumberFormat="1" applyFont="1" applyFill="1" applyBorder="1" applyAlignment="1">
      <alignment horizontal="right" vertical="center"/>
    </xf>
    <xf numFmtId="4" fontId="188" fillId="0" borderId="43" xfId="0" applyNumberFormat="1" applyFont="1" applyFill="1" applyBorder="1" applyAlignment="1">
      <alignment horizontal="right" vertical="center"/>
    </xf>
    <xf numFmtId="172" fontId="188" fillId="0" borderId="43" xfId="0" applyNumberFormat="1" applyFont="1" applyFill="1" applyBorder="1" applyAlignment="1">
      <alignment horizontal="right" vertical="center"/>
    </xf>
    <xf numFmtId="4" fontId="5" fillId="0" borderId="43" xfId="0" applyNumberFormat="1" applyFont="1" applyFill="1" applyBorder="1" applyAlignment="1">
      <alignment horizontal="right" vertical="center"/>
    </xf>
    <xf numFmtId="4" fontId="13" fillId="0" borderId="43" xfId="0" applyNumberFormat="1" applyFont="1" applyFill="1" applyBorder="1" applyAlignment="1">
      <alignment horizontal="right" vertical="center"/>
    </xf>
    <xf numFmtId="3" fontId="134" fillId="0" borderId="43" xfId="0" applyNumberFormat="1" applyFont="1" applyFill="1" applyBorder="1" applyAlignment="1">
      <alignment horizontal="right"/>
    </xf>
    <xf numFmtId="0" fontId="139" fillId="0" borderId="43" xfId="0" applyFont="1" applyFill="1" applyBorder="1" applyAlignment="1">
      <alignment horizontal="right"/>
    </xf>
    <xf numFmtId="4" fontId="136" fillId="0" borderId="43" xfId="0" applyNumberFormat="1" applyFont="1" applyFill="1" applyBorder="1" applyAlignment="1">
      <alignment horizontal="right" vertical="center" wrapText="1"/>
    </xf>
    <xf numFmtId="3" fontId="6" fillId="0" borderId="43" xfId="0" applyNumberFormat="1" applyFont="1" applyFill="1" applyBorder="1" applyAlignment="1">
      <alignment horizontal="center" vertical="center" wrapText="1"/>
    </xf>
    <xf numFmtId="239" fontId="6" fillId="0" borderId="47" xfId="0" applyNumberFormat="1" applyFont="1" applyFill="1" applyBorder="1" applyAlignment="1">
      <alignment horizontal="right" vertical="center" wrapText="1"/>
    </xf>
    <xf numFmtId="3" fontId="134" fillId="0" borderId="47" xfId="0" applyNumberFormat="1" applyFont="1" applyFill="1" applyBorder="1" applyAlignment="1">
      <alignment horizontal="right" vertical="center" wrapText="1"/>
    </xf>
    <xf numFmtId="3" fontId="6" fillId="0" borderId="43" xfId="0" applyNumberFormat="1" applyFont="1" applyFill="1" applyBorder="1" applyAlignment="1" quotePrefix="1">
      <alignment horizontal="right" vertical="center" wrapText="1"/>
    </xf>
    <xf numFmtId="3" fontId="129" fillId="0" borderId="0" xfId="0" applyNumberFormat="1" applyFont="1" applyFill="1" applyAlignment="1">
      <alignment/>
    </xf>
    <xf numFmtId="172" fontId="134" fillId="0" borderId="43" xfId="0" applyNumberFormat="1" applyFont="1" applyFill="1" applyBorder="1" applyAlignment="1">
      <alignment horizontal="right"/>
    </xf>
    <xf numFmtId="172" fontId="6" fillId="0" borderId="44" xfId="0" applyNumberFormat="1" applyFont="1" applyFill="1" applyBorder="1" applyAlignment="1">
      <alignment horizontal="center" vertical="center"/>
    </xf>
    <xf numFmtId="2" fontId="134" fillId="0" borderId="43" xfId="0" applyNumberFormat="1" applyFont="1" applyFill="1" applyBorder="1" applyAlignment="1">
      <alignment horizontal="right" vertical="center" wrapText="1"/>
    </xf>
    <xf numFmtId="0" fontId="6" fillId="0" borderId="44" xfId="464" applyFont="1" applyFill="1" applyBorder="1" applyAlignment="1">
      <alignment horizontal="center" vertical="center"/>
      <protection/>
    </xf>
    <xf numFmtId="0" fontId="6" fillId="0" borderId="43" xfId="464" applyFont="1" applyFill="1" applyBorder="1" applyAlignment="1">
      <alignment vertical="center"/>
      <protection/>
    </xf>
    <xf numFmtId="0" fontId="6" fillId="0" borderId="43" xfId="464" applyFont="1" applyFill="1" applyBorder="1" applyAlignment="1">
      <alignment horizontal="center" vertical="center"/>
      <protection/>
    </xf>
    <xf numFmtId="0" fontId="6" fillId="0" borderId="43" xfId="464" applyFont="1" applyFill="1" applyBorder="1" applyAlignment="1">
      <alignment horizontal="left" vertical="center"/>
      <protection/>
    </xf>
    <xf numFmtId="3" fontId="186" fillId="0" borderId="43" xfId="0" applyNumberFormat="1" applyFont="1" applyFill="1" applyBorder="1" applyAlignment="1">
      <alignment horizontal="right" vertical="center"/>
    </xf>
    <xf numFmtId="0" fontId="6" fillId="0" borderId="44" xfId="472" applyFont="1" applyFill="1" applyBorder="1" applyAlignment="1" quotePrefix="1">
      <alignment horizontal="center" vertical="center"/>
      <protection/>
    </xf>
    <xf numFmtId="0" fontId="139" fillId="0" borderId="48" xfId="0" applyFont="1" applyFill="1" applyBorder="1" applyAlignment="1">
      <alignment vertical="center" wrapText="1"/>
    </xf>
    <xf numFmtId="0" fontId="139" fillId="0" borderId="49" xfId="0" applyFont="1" applyFill="1" applyBorder="1" applyAlignment="1">
      <alignment vertical="center" wrapText="1"/>
    </xf>
    <xf numFmtId="0" fontId="139" fillId="0" borderId="50" xfId="0" applyFont="1" applyFill="1" applyBorder="1" applyAlignment="1">
      <alignment vertical="center" wrapText="1"/>
    </xf>
    <xf numFmtId="0" fontId="5" fillId="0" borderId="48" xfId="471" applyFont="1" applyFill="1" applyBorder="1" applyAlignment="1">
      <alignment vertical="center" wrapText="1"/>
      <protection/>
    </xf>
    <xf numFmtId="0" fontId="5" fillId="0" borderId="49" xfId="471" applyFont="1" applyFill="1" applyBorder="1" applyAlignment="1">
      <alignment vertical="center" wrapText="1"/>
      <protection/>
    </xf>
    <xf numFmtId="0" fontId="5" fillId="0" borderId="50" xfId="471" applyFont="1" applyFill="1" applyBorder="1" applyAlignment="1">
      <alignment vertical="center" wrapText="1"/>
      <protection/>
    </xf>
    <xf numFmtId="0" fontId="6" fillId="0" borderId="44" xfId="474" applyFont="1" applyFill="1" applyBorder="1" applyAlignment="1" quotePrefix="1">
      <alignment horizontal="center" vertical="center"/>
      <protection/>
    </xf>
    <xf numFmtId="172" fontId="132" fillId="0" borderId="0" xfId="0" applyNumberFormat="1" applyFont="1" applyFill="1" applyAlignment="1">
      <alignment/>
    </xf>
    <xf numFmtId="2" fontId="189" fillId="0" borderId="43" xfId="0" applyNumberFormat="1" applyFont="1" applyFill="1" applyBorder="1" applyAlignment="1" quotePrefix="1">
      <alignment horizontal="right" vertical="center"/>
    </xf>
    <xf numFmtId="2" fontId="189" fillId="0" borderId="43" xfId="0" applyNumberFormat="1" applyFont="1" applyFill="1" applyBorder="1" applyAlignment="1" quotePrefix="1">
      <alignment horizontal="right" vertical="center" wrapText="1"/>
    </xf>
    <xf numFmtId="2" fontId="134" fillId="0" borderId="43" xfId="0" applyNumberFormat="1" applyFont="1" applyFill="1" applyBorder="1" applyAlignment="1" quotePrefix="1">
      <alignment horizontal="right" vertical="center" wrapText="1"/>
    </xf>
    <xf numFmtId="0" fontId="188" fillId="0" borderId="43" xfId="0" applyFont="1" applyFill="1" applyBorder="1" applyAlignment="1">
      <alignment horizontal="right" vertical="center" wrapText="1"/>
    </xf>
    <xf numFmtId="0" fontId="189" fillId="0" borderId="43" xfId="0" applyFont="1" applyFill="1" applyBorder="1" applyAlignment="1">
      <alignment horizontal="right" vertical="center" wrapText="1"/>
    </xf>
    <xf numFmtId="3" fontId="188" fillId="0" borderId="43" xfId="0" applyNumberFormat="1" applyFont="1" applyFill="1" applyBorder="1" applyAlignment="1">
      <alignment horizontal="right" vertical="center" wrapText="1"/>
    </xf>
    <xf numFmtId="172" fontId="130" fillId="0" borderId="0" xfId="0" applyNumberFormat="1" applyFont="1" applyFill="1" applyAlignment="1">
      <alignment/>
    </xf>
    <xf numFmtId="0" fontId="127" fillId="63" borderId="0" xfId="0" applyFont="1" applyFill="1" applyBorder="1" applyAlignment="1">
      <alignment horizontal="center"/>
    </xf>
    <xf numFmtId="0" fontId="5" fillId="0" borderId="45" xfId="0" applyFont="1" applyFill="1" applyBorder="1" applyAlignment="1">
      <alignment horizontal="center" vertical="center" wrapText="1"/>
    </xf>
    <xf numFmtId="0" fontId="129" fillId="0" borderId="45" xfId="0" applyFont="1" applyFill="1" applyBorder="1" applyAlignment="1">
      <alignment vertical="center" wrapText="1"/>
    </xf>
    <xf numFmtId="0" fontId="132" fillId="0" borderId="45" xfId="0" applyFont="1" applyFill="1" applyBorder="1" applyAlignment="1">
      <alignment vertical="center" wrapText="1"/>
    </xf>
    <xf numFmtId="0" fontId="130" fillId="0" borderId="45" xfId="0" applyFont="1" applyFill="1" applyBorder="1" applyAlignment="1">
      <alignment vertical="center" wrapText="1"/>
    </xf>
    <xf numFmtId="240" fontId="9" fillId="0" borderId="45" xfId="0" applyNumberFormat="1" applyFont="1" applyFill="1" applyBorder="1" applyAlignment="1">
      <alignment vertical="center" wrapText="1"/>
    </xf>
    <xf numFmtId="0" fontId="127" fillId="0" borderId="45" xfId="0" applyFont="1" applyFill="1" applyBorder="1" applyAlignment="1">
      <alignment vertical="center" wrapText="1"/>
    </xf>
    <xf numFmtId="0" fontId="9" fillId="0" borderId="45" xfId="0" applyFont="1" applyFill="1" applyBorder="1" applyAlignment="1">
      <alignment vertical="center" wrapText="1"/>
    </xf>
    <xf numFmtId="0" fontId="127" fillId="0" borderId="45" xfId="0" applyFont="1" applyFill="1" applyBorder="1" applyAlignment="1">
      <alignment/>
    </xf>
    <xf numFmtId="0" fontId="11" fillId="0" borderId="45" xfId="0" applyFont="1" applyFill="1" applyBorder="1" applyAlignment="1">
      <alignment/>
    </xf>
    <xf numFmtId="0" fontId="129" fillId="0" borderId="45" xfId="0" applyFont="1" applyFill="1" applyBorder="1" applyAlignment="1">
      <alignment/>
    </xf>
    <xf numFmtId="240" fontId="129" fillId="0" borderId="45" xfId="0" applyNumberFormat="1" applyFont="1" applyFill="1" applyBorder="1" applyAlignment="1">
      <alignment vertical="center" wrapText="1"/>
    </xf>
    <xf numFmtId="172" fontId="129" fillId="0" borderId="45" xfId="0" applyNumberFormat="1" applyFont="1" applyFill="1" applyBorder="1" applyAlignment="1">
      <alignment vertical="center" wrapText="1"/>
    </xf>
    <xf numFmtId="172" fontId="129" fillId="0" borderId="43" xfId="0" applyNumberFormat="1" applyFont="1" applyFill="1" applyBorder="1" applyAlignment="1">
      <alignment horizontal="right" vertical="center"/>
    </xf>
    <xf numFmtId="3" fontId="6" fillId="0" borderId="43" xfId="0" applyNumberFormat="1" applyFont="1" applyFill="1" applyBorder="1" applyAlignment="1">
      <alignment horizontal="center" vertical="center"/>
    </xf>
    <xf numFmtId="3" fontId="11" fillId="0" borderId="45" xfId="0" applyNumberFormat="1" applyFont="1" applyFill="1" applyBorder="1" applyAlignment="1">
      <alignment vertical="center" wrapText="1"/>
    </xf>
    <xf numFmtId="0" fontId="13" fillId="0" borderId="45" xfId="0" applyFont="1" applyBorder="1" applyAlignment="1">
      <alignment horizontal="center" vertical="center"/>
    </xf>
    <xf numFmtId="3" fontId="13" fillId="0" borderId="45" xfId="0" applyNumberFormat="1" applyFont="1" applyBorder="1" applyAlignment="1">
      <alignment horizontal="center" vertical="center"/>
    </xf>
    <xf numFmtId="3" fontId="6" fillId="0" borderId="45" xfId="0" applyNumberFormat="1" applyFont="1" applyBorder="1" applyAlignment="1">
      <alignment horizontal="center" vertical="center"/>
    </xf>
    <xf numFmtId="0" fontId="5" fillId="0" borderId="45" xfId="0" applyFont="1" applyFill="1" applyBorder="1" applyAlignment="1">
      <alignment horizontal="center" vertical="center"/>
    </xf>
    <xf numFmtId="0" fontId="13" fillId="0" borderId="45" xfId="0" applyFont="1" applyFill="1" applyBorder="1" applyAlignment="1">
      <alignment horizontal="center" vertical="center"/>
    </xf>
    <xf numFmtId="0" fontId="184" fillId="0" borderId="0" xfId="0" applyFont="1" applyAlignment="1">
      <alignment/>
    </xf>
    <xf numFmtId="0" fontId="190" fillId="0" borderId="0" xfId="0" applyFont="1" applyAlignment="1">
      <alignment/>
    </xf>
    <xf numFmtId="0" fontId="191" fillId="0" borderId="0" xfId="0" applyFont="1" applyAlignment="1">
      <alignment/>
    </xf>
    <xf numFmtId="2" fontId="4" fillId="0" borderId="43" xfId="279" applyNumberFormat="1" applyFont="1" applyFill="1" applyBorder="1" applyAlignment="1">
      <alignment horizontal="center" vertical="center" wrapText="1"/>
    </xf>
    <xf numFmtId="2" fontId="4" fillId="0" borderId="44" xfId="0" applyNumberFormat="1" applyFont="1" applyFill="1" applyBorder="1" applyAlignment="1">
      <alignment horizontal="center" vertical="center"/>
    </xf>
    <xf numFmtId="2" fontId="4" fillId="0" borderId="43" xfId="0" applyNumberFormat="1" applyFont="1" applyFill="1" applyBorder="1" applyAlignment="1">
      <alignment vertical="center"/>
    </xf>
    <xf numFmtId="2" fontId="4" fillId="0" borderId="43" xfId="475" applyNumberFormat="1" applyFont="1" applyFill="1" applyBorder="1" applyAlignment="1">
      <alignment vertical="center"/>
      <protection/>
    </xf>
    <xf numFmtId="2" fontId="4" fillId="0" borderId="45" xfId="475" applyNumberFormat="1" applyFont="1" applyFill="1" applyBorder="1" applyAlignment="1">
      <alignment horizontal="right" vertical="center"/>
      <protection/>
    </xf>
    <xf numFmtId="2" fontId="4" fillId="0" borderId="43" xfId="0" applyNumberFormat="1" applyFont="1" applyFill="1" applyBorder="1" applyAlignment="1">
      <alignment horizontal="center" vertical="center"/>
    </xf>
    <xf numFmtId="3" fontId="4" fillId="0" borderId="43" xfId="279" applyNumberFormat="1" applyFont="1" applyFill="1" applyBorder="1" applyAlignment="1" quotePrefix="1">
      <alignment horizontal="right" vertical="center"/>
    </xf>
    <xf numFmtId="3" fontId="190" fillId="0" borderId="0" xfId="0" applyNumberFormat="1" applyFont="1" applyAlignment="1">
      <alignment/>
    </xf>
    <xf numFmtId="172" fontId="4" fillId="0" borderId="43" xfId="279" applyNumberFormat="1" applyFont="1" applyFill="1" applyBorder="1" applyAlignment="1" quotePrefix="1">
      <alignment horizontal="right" vertical="center"/>
    </xf>
    <xf numFmtId="2" fontId="7" fillId="0" borderId="44" xfId="0" applyNumberFormat="1" applyFont="1" applyFill="1" applyBorder="1" applyAlignment="1">
      <alignment horizontal="center" vertical="center"/>
    </xf>
    <xf numFmtId="2" fontId="7" fillId="0" borderId="43" xfId="0" applyNumberFormat="1" applyFont="1" applyFill="1" applyBorder="1" applyAlignment="1">
      <alignment vertical="center"/>
    </xf>
    <xf numFmtId="2" fontId="7" fillId="0" borderId="43" xfId="0" applyNumberFormat="1" applyFont="1" applyFill="1" applyBorder="1" applyAlignment="1">
      <alignment horizontal="center" vertical="center"/>
    </xf>
    <xf numFmtId="3" fontId="7" fillId="0" borderId="43" xfId="279" applyNumberFormat="1" applyFont="1" applyFill="1" applyBorder="1" applyAlignment="1" quotePrefix="1">
      <alignment horizontal="right" vertical="center"/>
    </xf>
    <xf numFmtId="1" fontId="4" fillId="0" borderId="44" xfId="0" applyNumberFormat="1" applyFont="1" applyFill="1" applyBorder="1" applyAlignment="1">
      <alignment horizontal="center" vertical="center"/>
    </xf>
    <xf numFmtId="3" fontId="190" fillId="0" borderId="0" xfId="0" applyNumberFormat="1" applyFont="1" applyFill="1" applyAlignment="1">
      <alignment/>
    </xf>
    <xf numFmtId="0" fontId="191" fillId="0" borderId="0" xfId="0" applyFont="1" applyFill="1" applyAlignment="1">
      <alignment/>
    </xf>
    <xf numFmtId="172" fontId="4" fillId="0" borderId="43" xfId="0" applyNumberFormat="1" applyFont="1" applyFill="1" applyBorder="1" applyAlignment="1">
      <alignment horizontal="right" vertical="center"/>
    </xf>
    <xf numFmtId="172" fontId="7" fillId="0" borderId="43" xfId="279" applyNumberFormat="1" applyFont="1" applyFill="1" applyBorder="1" applyAlignment="1" quotePrefix="1">
      <alignment horizontal="right" vertical="center"/>
    </xf>
    <xf numFmtId="172" fontId="7" fillId="0" borderId="45" xfId="279" applyNumberFormat="1" applyFont="1" applyFill="1" applyBorder="1" applyAlignment="1" quotePrefix="1">
      <alignment horizontal="right" vertical="center"/>
    </xf>
    <xf numFmtId="2" fontId="7" fillId="0" borderId="44" xfId="0" applyNumberFormat="1" applyFont="1" applyFill="1" applyBorder="1" applyAlignment="1" quotePrefix="1">
      <alignment horizontal="center" vertical="center"/>
    </xf>
    <xf numFmtId="2" fontId="7" fillId="0" borderId="43" xfId="475" applyNumberFormat="1" applyFont="1" applyFill="1" applyBorder="1" applyAlignment="1">
      <alignment vertical="center"/>
      <protection/>
    </xf>
    <xf numFmtId="2" fontId="142" fillId="0" borderId="43" xfId="0" applyNumberFormat="1" applyFont="1" applyFill="1" applyBorder="1" applyAlignment="1">
      <alignment horizontal="center" vertical="center"/>
    </xf>
    <xf numFmtId="3" fontId="7" fillId="0" borderId="43" xfId="476" applyNumberFormat="1" applyFont="1" applyFill="1" applyBorder="1" applyAlignment="1">
      <alignment horizontal="right" vertical="center"/>
      <protection/>
    </xf>
    <xf numFmtId="240" fontId="7" fillId="0" borderId="43" xfId="0" applyNumberFormat="1" applyFont="1" applyFill="1" applyBorder="1" applyAlignment="1">
      <alignment vertical="center" wrapText="1"/>
    </xf>
    <xf numFmtId="240" fontId="7" fillId="0" borderId="43" xfId="0" applyNumberFormat="1" applyFont="1" applyFill="1" applyBorder="1" applyAlignment="1">
      <alignment horizontal="right" vertical="center"/>
    </xf>
    <xf numFmtId="240" fontId="7" fillId="0" borderId="45" xfId="0" applyNumberFormat="1" applyFont="1" applyFill="1" applyBorder="1" applyAlignment="1">
      <alignment horizontal="right" vertical="center"/>
    </xf>
    <xf numFmtId="172" fontId="7" fillId="0" borderId="43" xfId="476" applyNumberFormat="1" applyFont="1" applyFill="1" applyBorder="1" applyAlignment="1">
      <alignment horizontal="right" vertical="center"/>
      <protection/>
    </xf>
    <xf numFmtId="172" fontId="7" fillId="0" borderId="43" xfId="0" applyNumberFormat="1" applyFont="1" applyFill="1" applyBorder="1" applyAlignment="1">
      <alignment horizontal="right" vertical="center"/>
    </xf>
    <xf numFmtId="172" fontId="7" fillId="0" borderId="45" xfId="0" applyNumberFormat="1" applyFont="1" applyFill="1" applyBorder="1" applyAlignment="1">
      <alignment horizontal="right" vertical="center"/>
    </xf>
    <xf numFmtId="3" fontId="163" fillId="0" borderId="0" xfId="0" applyNumberFormat="1" applyFont="1" applyFill="1" applyAlignment="1">
      <alignment/>
    </xf>
    <xf numFmtId="0" fontId="163" fillId="0" borderId="0" xfId="0" applyFont="1" applyFill="1" applyAlignment="1">
      <alignment/>
    </xf>
    <xf numFmtId="2" fontId="142" fillId="0" borderId="43" xfId="0" applyNumberFormat="1" applyFont="1" applyFill="1" applyBorder="1" applyAlignment="1" quotePrefix="1">
      <alignment vertical="center"/>
    </xf>
    <xf numFmtId="3" fontId="7" fillId="0" borderId="43" xfId="0" applyNumberFormat="1" applyFont="1" applyFill="1" applyBorder="1" applyAlignment="1">
      <alignment horizontal="right" vertical="center"/>
    </xf>
    <xf numFmtId="172" fontId="7" fillId="0" borderId="43" xfId="0" applyNumberFormat="1" applyFont="1" applyFill="1" applyBorder="1" applyAlignment="1">
      <alignment horizontal="right" vertical="center" wrapText="1"/>
    </xf>
    <xf numFmtId="2" fontId="142" fillId="0" borderId="43" xfId="0" applyNumberFormat="1" applyFont="1" applyFill="1" applyBorder="1" applyAlignment="1">
      <alignment vertical="center"/>
    </xf>
    <xf numFmtId="3" fontId="142" fillId="0" borderId="44" xfId="0" applyNumberFormat="1" applyFont="1" applyFill="1" applyBorder="1" applyAlignment="1">
      <alignment horizontal="center" vertical="center"/>
    </xf>
    <xf numFmtId="3" fontId="142" fillId="0" borderId="43" xfId="0" applyNumberFormat="1" applyFont="1" applyFill="1" applyBorder="1" applyAlignment="1">
      <alignment vertical="center"/>
    </xf>
    <xf numFmtId="3" fontId="142" fillId="0" borderId="43" xfId="0" applyNumberFormat="1" applyFont="1" applyFill="1" applyBorder="1" applyAlignment="1">
      <alignment horizontal="center" vertical="center"/>
    </xf>
    <xf numFmtId="3" fontId="7" fillId="0" borderId="43" xfId="475" applyNumberFormat="1" applyFont="1" applyFill="1" applyBorder="1" applyAlignment="1">
      <alignment horizontal="right" vertical="center"/>
      <protection/>
    </xf>
    <xf numFmtId="3" fontId="7" fillId="0" borderId="45" xfId="475" applyNumberFormat="1" applyFont="1" applyFill="1" applyBorder="1" applyAlignment="1">
      <alignment horizontal="right" vertical="center"/>
      <protection/>
    </xf>
    <xf numFmtId="2" fontId="142" fillId="0" borderId="44" xfId="0" applyNumberFormat="1" applyFont="1" applyFill="1" applyBorder="1" applyAlignment="1">
      <alignment horizontal="center" vertical="center"/>
    </xf>
    <xf numFmtId="240" fontId="7" fillId="0" borderId="43" xfId="475" applyNumberFormat="1" applyFont="1" applyFill="1" applyBorder="1" applyAlignment="1">
      <alignment horizontal="right" vertical="center"/>
      <protection/>
    </xf>
    <xf numFmtId="240" fontId="7" fillId="0" borderId="43" xfId="0" applyNumberFormat="1" applyFont="1" applyFill="1" applyBorder="1" applyAlignment="1">
      <alignment horizontal="right" vertical="center" wrapText="1"/>
    </xf>
    <xf numFmtId="240" fontId="7" fillId="0" borderId="45" xfId="475" applyNumberFormat="1" applyFont="1" applyFill="1" applyBorder="1" applyAlignment="1">
      <alignment horizontal="right" vertical="center"/>
      <protection/>
    </xf>
    <xf numFmtId="3" fontId="4" fillId="0" borderId="43" xfId="476" applyNumberFormat="1" applyFont="1" applyFill="1" applyBorder="1" applyAlignment="1">
      <alignment horizontal="right" vertical="center"/>
      <protection/>
    </xf>
    <xf numFmtId="2" fontId="141" fillId="0" borderId="44" xfId="0" applyNumberFormat="1" applyFont="1" applyFill="1" applyBorder="1" applyAlignment="1">
      <alignment horizontal="center" vertical="center"/>
    </xf>
    <xf numFmtId="2" fontId="141" fillId="0" borderId="43" xfId="0" applyNumberFormat="1" applyFont="1" applyFill="1" applyBorder="1" applyAlignment="1">
      <alignment vertical="center"/>
    </xf>
    <xf numFmtId="2" fontId="141" fillId="0" borderId="43" xfId="0" applyNumberFormat="1" applyFont="1" applyFill="1" applyBorder="1" applyAlignment="1">
      <alignment horizontal="center" vertical="center"/>
    </xf>
    <xf numFmtId="172" fontId="141" fillId="0" borderId="43" xfId="279" applyNumberFormat="1" applyFont="1" applyFill="1" applyBorder="1" applyAlignment="1" quotePrefix="1">
      <alignment horizontal="right" vertical="center"/>
    </xf>
    <xf numFmtId="240" fontId="141" fillId="0" borderId="43" xfId="475" applyNumberFormat="1" applyFont="1" applyFill="1" applyBorder="1" applyAlignment="1">
      <alignment horizontal="right" vertical="center"/>
      <protection/>
    </xf>
    <xf numFmtId="2" fontId="141" fillId="0" borderId="43" xfId="475" applyNumberFormat="1" applyFont="1" applyFill="1" applyBorder="1" applyAlignment="1">
      <alignment horizontal="right" vertical="center"/>
      <protection/>
    </xf>
    <xf numFmtId="2" fontId="141" fillId="0" borderId="45" xfId="475" applyNumberFormat="1" applyFont="1" applyFill="1" applyBorder="1" applyAlignment="1">
      <alignment horizontal="right" vertical="center"/>
      <protection/>
    </xf>
    <xf numFmtId="240" fontId="7" fillId="0" borderId="44" xfId="0" applyNumberFormat="1" applyFont="1" applyFill="1" applyBorder="1" applyAlignment="1">
      <alignment horizontal="center" vertical="center"/>
    </xf>
    <xf numFmtId="240" fontId="7" fillId="0" borderId="43" xfId="0" applyNumberFormat="1" applyFont="1" applyFill="1" applyBorder="1" applyAlignment="1">
      <alignment vertical="center"/>
    </xf>
    <xf numFmtId="240" fontId="7" fillId="0" borderId="43" xfId="0" applyNumberFormat="1" applyFont="1" applyFill="1" applyBorder="1" applyAlignment="1">
      <alignment horizontal="center" vertical="center"/>
    </xf>
    <xf numFmtId="240" fontId="7" fillId="0" borderId="43" xfId="279" applyNumberFormat="1" applyFont="1" applyFill="1" applyBorder="1" applyAlignment="1" quotePrefix="1">
      <alignment horizontal="right" vertical="center"/>
    </xf>
    <xf numFmtId="240" fontId="7" fillId="0" borderId="45" xfId="279" applyNumberFormat="1" applyFont="1" applyFill="1" applyBorder="1" applyAlignment="1" quotePrefix="1">
      <alignment horizontal="right" vertical="center"/>
    </xf>
    <xf numFmtId="240" fontId="141" fillId="0" borderId="43" xfId="0" applyNumberFormat="1" applyFont="1" applyFill="1" applyBorder="1" applyAlignment="1">
      <alignment horizontal="right" vertical="center"/>
    </xf>
    <xf numFmtId="240" fontId="141" fillId="0" borderId="45" xfId="0" applyNumberFormat="1" applyFont="1" applyFill="1" applyBorder="1" applyAlignment="1">
      <alignment horizontal="right" vertical="center"/>
    </xf>
    <xf numFmtId="3" fontId="7" fillId="0" borderId="45" xfId="279" applyNumberFormat="1" applyFont="1" applyFill="1" applyBorder="1" applyAlignment="1" quotePrefix="1">
      <alignment horizontal="right" vertical="center"/>
    </xf>
    <xf numFmtId="2" fontId="4" fillId="0" borderId="43" xfId="0" applyNumberFormat="1" applyFont="1" applyFill="1" applyBorder="1" applyAlignment="1" quotePrefix="1">
      <alignment vertical="center"/>
    </xf>
    <xf numFmtId="172" fontId="4" fillId="0" borderId="45" xfId="0" applyNumberFormat="1" applyFont="1" applyFill="1" applyBorder="1" applyAlignment="1">
      <alignment horizontal="right" vertical="center"/>
    </xf>
    <xf numFmtId="1" fontId="4" fillId="0" borderId="43" xfId="475" applyNumberFormat="1" applyFont="1" applyFill="1" applyBorder="1" applyAlignment="1">
      <alignment horizontal="right" vertical="center"/>
      <protection/>
    </xf>
    <xf numFmtId="240" fontId="4" fillId="0" borderId="43" xfId="475" applyNumberFormat="1" applyFont="1" applyFill="1" applyBorder="1" applyAlignment="1">
      <alignment horizontal="right" vertical="center"/>
      <protection/>
    </xf>
    <xf numFmtId="240" fontId="4" fillId="0" borderId="45" xfId="475" applyNumberFormat="1" applyFont="1" applyFill="1" applyBorder="1" applyAlignment="1">
      <alignment horizontal="right" vertical="center"/>
      <protection/>
    </xf>
    <xf numFmtId="1" fontId="7" fillId="0" borderId="43" xfId="0" applyNumberFormat="1" applyFont="1" applyFill="1" applyBorder="1" applyAlignment="1">
      <alignment horizontal="right" vertical="center"/>
    </xf>
    <xf numFmtId="3" fontId="4" fillId="0" borderId="44" xfId="0" applyNumberFormat="1" applyFont="1" applyFill="1" applyBorder="1" applyAlignment="1" quotePrefix="1">
      <alignment horizontal="center" vertical="center"/>
    </xf>
    <xf numFmtId="172" fontId="4" fillId="0" borderId="43" xfId="0" applyNumberFormat="1" applyFont="1" applyFill="1" applyBorder="1" applyAlignment="1">
      <alignment vertical="center"/>
    </xf>
    <xf numFmtId="172" fontId="4" fillId="0" borderId="43" xfId="0" applyNumberFormat="1" applyFont="1" applyFill="1" applyBorder="1" applyAlignment="1">
      <alignment horizontal="center" vertical="center"/>
    </xf>
    <xf numFmtId="3" fontId="4" fillId="0" borderId="43" xfId="475" applyNumberFormat="1" applyFont="1" applyFill="1" applyBorder="1" applyAlignment="1">
      <alignment horizontal="right" vertical="center"/>
      <protection/>
    </xf>
    <xf numFmtId="2" fontId="4" fillId="0" borderId="44" xfId="0" applyNumberFormat="1" applyFont="1" applyFill="1" applyBorder="1" applyAlignment="1" quotePrefix="1">
      <alignment horizontal="center" vertical="center"/>
    </xf>
    <xf numFmtId="240" fontId="4" fillId="0" borderId="43" xfId="0" applyNumberFormat="1" applyFont="1" applyFill="1" applyBorder="1" applyAlignment="1">
      <alignment horizontal="right" vertical="center"/>
    </xf>
    <xf numFmtId="240" fontId="4" fillId="0" borderId="45" xfId="0" applyNumberFormat="1" applyFont="1" applyFill="1" applyBorder="1" applyAlignment="1">
      <alignment horizontal="right" vertical="center"/>
    </xf>
    <xf numFmtId="2" fontId="7" fillId="0" borderId="43" xfId="0" applyNumberFormat="1" applyFont="1" applyFill="1" applyBorder="1" applyAlignment="1" quotePrefix="1">
      <alignment horizontal="left" vertical="center"/>
    </xf>
    <xf numFmtId="240" fontId="7" fillId="0" borderId="43" xfId="475" applyNumberFormat="1" applyFont="1" applyFill="1" applyBorder="1" applyAlignment="1" quotePrefix="1">
      <alignment horizontal="right" vertical="center"/>
      <protection/>
    </xf>
    <xf numFmtId="240" fontId="7" fillId="0" borderId="45" xfId="475" applyNumberFormat="1" applyFont="1" applyFill="1" applyBorder="1" applyAlignment="1" quotePrefix="1">
      <alignment horizontal="right" vertical="center"/>
      <protection/>
    </xf>
    <xf numFmtId="2" fontId="7" fillId="0" borderId="43" xfId="475" applyNumberFormat="1" applyFont="1" applyFill="1" applyBorder="1" applyAlignment="1">
      <alignment horizontal="right" vertical="center"/>
      <protection/>
    </xf>
    <xf numFmtId="2" fontId="7" fillId="0" borderId="45" xfId="475" applyNumberFormat="1" applyFont="1" applyFill="1" applyBorder="1" applyAlignment="1">
      <alignment horizontal="right" vertical="center"/>
      <protection/>
    </xf>
    <xf numFmtId="2" fontId="142" fillId="0" borderId="43" xfId="475" applyNumberFormat="1" applyFont="1" applyFill="1" applyBorder="1" applyAlignment="1">
      <alignment horizontal="right" vertical="center"/>
      <protection/>
    </xf>
    <xf numFmtId="2" fontId="142" fillId="0" borderId="45" xfId="475" applyNumberFormat="1" applyFont="1" applyFill="1" applyBorder="1" applyAlignment="1">
      <alignment horizontal="right" vertical="center"/>
      <protection/>
    </xf>
    <xf numFmtId="2" fontId="7" fillId="0" borderId="43" xfId="475" applyNumberFormat="1" applyFont="1" applyFill="1" applyBorder="1" applyAlignment="1" quotePrefix="1">
      <alignment horizontal="right" vertical="center"/>
      <protection/>
    </xf>
    <xf numFmtId="2" fontId="7" fillId="0" borderId="45" xfId="475" applyNumberFormat="1" applyFont="1" applyFill="1" applyBorder="1" applyAlignment="1" quotePrefix="1">
      <alignment horizontal="right" vertical="center"/>
      <protection/>
    </xf>
    <xf numFmtId="172" fontId="4" fillId="0" borderId="44" xfId="0" applyNumberFormat="1" applyFont="1" applyFill="1" applyBorder="1" applyAlignment="1">
      <alignment horizontal="center" vertical="center"/>
    </xf>
    <xf numFmtId="172" fontId="4" fillId="0" borderId="43" xfId="475" applyNumberFormat="1" applyFont="1" applyFill="1" applyBorder="1" applyAlignment="1">
      <alignment horizontal="right" vertical="center"/>
      <protection/>
    </xf>
    <xf numFmtId="172" fontId="4" fillId="0" borderId="45" xfId="475" applyNumberFormat="1" applyFont="1" applyFill="1" applyBorder="1" applyAlignment="1">
      <alignment horizontal="right" vertical="center"/>
      <protection/>
    </xf>
    <xf numFmtId="2" fontId="7" fillId="0" borderId="43" xfId="0" applyNumberFormat="1" applyFont="1" applyFill="1" applyBorder="1" applyAlignment="1" quotePrefix="1">
      <alignment vertical="center"/>
    </xf>
    <xf numFmtId="1" fontId="7" fillId="0" borderId="43" xfId="475" applyNumberFormat="1" applyFont="1" applyFill="1" applyBorder="1" applyAlignment="1" quotePrefix="1">
      <alignment horizontal="right" vertical="center"/>
      <protection/>
    </xf>
    <xf numFmtId="3" fontId="142" fillId="0" borderId="43" xfId="476" applyNumberFormat="1" applyFont="1" applyFill="1" applyBorder="1" applyAlignment="1">
      <alignment horizontal="right" vertical="center"/>
      <protection/>
    </xf>
    <xf numFmtId="2" fontId="142" fillId="0" borderId="43" xfId="475" applyNumberFormat="1" applyFont="1" applyFill="1" applyBorder="1" applyAlignment="1" quotePrefix="1">
      <alignment horizontal="right" vertical="center"/>
      <protection/>
    </xf>
    <xf numFmtId="2" fontId="142" fillId="0" borderId="45" xfId="475" applyNumberFormat="1" applyFont="1" applyFill="1" applyBorder="1" applyAlignment="1" quotePrefix="1">
      <alignment horizontal="right" vertical="center"/>
      <protection/>
    </xf>
    <xf numFmtId="172" fontId="190" fillId="0" borderId="0" xfId="0" applyNumberFormat="1" applyFont="1" applyAlignment="1">
      <alignment/>
    </xf>
    <xf numFmtId="240" fontId="142" fillId="0" borderId="43" xfId="475" applyNumberFormat="1" applyFont="1" applyFill="1" applyBorder="1" applyAlignment="1">
      <alignment horizontal="right" vertical="center"/>
      <protection/>
    </xf>
    <xf numFmtId="1" fontId="142" fillId="0" borderId="45" xfId="475" applyNumberFormat="1" applyFont="1" applyFill="1" applyBorder="1" applyAlignment="1">
      <alignment horizontal="right" vertical="center"/>
      <protection/>
    </xf>
    <xf numFmtId="240" fontId="4" fillId="0" borderId="43" xfId="279" applyNumberFormat="1" applyFont="1" applyFill="1" applyBorder="1" applyAlignment="1">
      <alignment horizontal="right" vertical="center"/>
    </xf>
    <xf numFmtId="2" fontId="4" fillId="0" borderId="43" xfId="279" applyNumberFormat="1" applyFont="1" applyFill="1" applyBorder="1" applyAlignment="1">
      <alignment horizontal="right" vertical="center"/>
    </xf>
    <xf numFmtId="240" fontId="4" fillId="0" borderId="45" xfId="279" applyNumberFormat="1" applyFont="1" applyFill="1" applyBorder="1" applyAlignment="1">
      <alignment horizontal="right" vertical="center"/>
    </xf>
    <xf numFmtId="172" fontId="190" fillId="0" borderId="0" xfId="0" applyNumberFormat="1" applyFont="1" applyFill="1" applyAlignment="1">
      <alignment/>
    </xf>
    <xf numFmtId="172" fontId="191" fillId="0" borderId="0" xfId="0" applyNumberFormat="1" applyFont="1" applyFill="1" applyAlignment="1">
      <alignment/>
    </xf>
    <xf numFmtId="240" fontId="142" fillId="0" borderId="43" xfId="0" applyNumberFormat="1" applyFont="1" applyFill="1" applyBorder="1" applyAlignment="1">
      <alignment horizontal="right" vertical="center"/>
    </xf>
    <xf numFmtId="240" fontId="142" fillId="0" borderId="43" xfId="260" applyNumberFormat="1" applyFont="1" applyFill="1" applyBorder="1" applyAlignment="1">
      <alignment horizontal="right" vertical="center"/>
    </xf>
    <xf numFmtId="240" fontId="142" fillId="0" borderId="45" xfId="475" applyNumberFormat="1" applyFont="1" applyFill="1" applyBorder="1" applyAlignment="1">
      <alignment horizontal="right" vertical="center"/>
      <protection/>
    </xf>
    <xf numFmtId="2" fontId="141" fillId="0" borderId="43" xfId="0" applyNumberFormat="1" applyFont="1" applyFill="1" applyBorder="1" applyAlignment="1" quotePrefix="1">
      <alignment vertical="center"/>
    </xf>
    <xf numFmtId="4" fontId="141" fillId="0" borderId="43" xfId="279" applyNumberFormat="1" applyFont="1" applyFill="1" applyBorder="1" applyAlignment="1" quotePrefix="1">
      <alignment horizontal="right" vertical="center"/>
    </xf>
    <xf numFmtId="2" fontId="141" fillId="0" borderId="43" xfId="260" applyNumberFormat="1" applyFont="1" applyFill="1" applyBorder="1" applyAlignment="1">
      <alignment horizontal="right" vertical="center"/>
    </xf>
    <xf numFmtId="244" fontId="141" fillId="0" borderId="43" xfId="475" applyNumberFormat="1" applyFont="1" applyFill="1" applyBorder="1" applyAlignment="1">
      <alignment horizontal="right" vertical="center"/>
      <protection/>
    </xf>
    <xf numFmtId="0" fontId="7" fillId="0" borderId="43" xfId="476" applyFont="1" applyFill="1" applyBorder="1" applyAlignment="1">
      <alignment horizontal="left" vertical="center"/>
      <protection/>
    </xf>
    <xf numFmtId="172" fontId="142" fillId="0" borderId="43" xfId="476" applyNumberFormat="1" applyFont="1" applyFill="1" applyBorder="1" applyAlignment="1">
      <alignment horizontal="right" vertical="center"/>
      <protection/>
    </xf>
    <xf numFmtId="2" fontId="142" fillId="0" borderId="43" xfId="273" applyNumberFormat="1" applyFont="1" applyFill="1" applyBorder="1" applyAlignment="1">
      <alignment horizontal="right" vertical="center"/>
    </xf>
    <xf numFmtId="240" fontId="142" fillId="0" borderId="43" xfId="273" applyNumberFormat="1" applyFont="1" applyFill="1" applyBorder="1" applyAlignment="1">
      <alignment horizontal="right" vertical="center"/>
    </xf>
    <xf numFmtId="2" fontId="142" fillId="0" borderId="45" xfId="273" applyNumberFormat="1" applyFont="1" applyFill="1" applyBorder="1" applyAlignment="1">
      <alignment horizontal="right" vertical="center"/>
    </xf>
    <xf numFmtId="2" fontId="141" fillId="0" borderId="44" xfId="0" applyNumberFormat="1" applyFont="1" applyFill="1" applyBorder="1" applyAlignment="1" quotePrefix="1">
      <alignment horizontal="center" vertical="center"/>
    </xf>
    <xf numFmtId="240" fontId="141" fillId="0" borderId="45" xfId="475" applyNumberFormat="1" applyFont="1" applyFill="1" applyBorder="1" applyAlignment="1">
      <alignment horizontal="right" vertical="center"/>
      <protection/>
    </xf>
    <xf numFmtId="3" fontId="191" fillId="0" borderId="0" xfId="0" applyNumberFormat="1" applyFont="1" applyFill="1" applyAlignment="1">
      <alignment/>
    </xf>
    <xf numFmtId="1" fontId="7" fillId="0" borderId="43" xfId="475" applyNumberFormat="1" applyFont="1" applyFill="1" applyBorder="1" applyAlignment="1">
      <alignment horizontal="right" vertical="center"/>
      <protection/>
    </xf>
    <xf numFmtId="2" fontId="142" fillId="0" borderId="44" xfId="0" applyNumberFormat="1" applyFont="1" applyFill="1" applyBorder="1" applyAlignment="1" quotePrefix="1">
      <alignment horizontal="center" vertical="center"/>
    </xf>
    <xf numFmtId="2" fontId="4" fillId="0" borderId="43" xfId="0" applyNumberFormat="1" applyFont="1" applyFill="1" applyBorder="1" applyAlignment="1">
      <alignment/>
    </xf>
    <xf numFmtId="2" fontId="4" fillId="0" borderId="43" xfId="0" applyNumberFormat="1" applyFont="1" applyFill="1" applyBorder="1" applyAlignment="1">
      <alignment horizontal="right" vertical="center"/>
    </xf>
    <xf numFmtId="2" fontId="4" fillId="0" borderId="43" xfId="475" applyNumberFormat="1" applyFont="1" applyFill="1" applyBorder="1" applyAlignment="1">
      <alignment horizontal="right" vertical="center"/>
      <protection/>
    </xf>
    <xf numFmtId="3" fontId="7" fillId="0" borderId="45" xfId="0" applyNumberFormat="1" applyFont="1" applyFill="1" applyBorder="1" applyAlignment="1">
      <alignment horizontal="right" vertical="center"/>
    </xf>
    <xf numFmtId="2" fontId="141" fillId="0" borderId="43" xfId="0" applyNumberFormat="1" applyFont="1" applyFill="1" applyBorder="1" applyAlignment="1" quotePrefix="1">
      <alignment horizontal="right" vertical="center"/>
    </xf>
    <xf numFmtId="2" fontId="141" fillId="0" borderId="43" xfId="0" applyNumberFormat="1" applyFont="1" applyFill="1" applyBorder="1" applyAlignment="1">
      <alignment horizontal="right" vertical="center"/>
    </xf>
    <xf numFmtId="2" fontId="141" fillId="0" borderId="45" xfId="0" applyNumberFormat="1" applyFont="1" applyFill="1" applyBorder="1" applyAlignment="1">
      <alignment horizontal="right" vertical="center"/>
    </xf>
    <xf numFmtId="240" fontId="7" fillId="0" borderId="43" xfId="0" applyNumberFormat="1" applyFont="1" applyFill="1" applyBorder="1" applyAlignment="1" quotePrefix="1">
      <alignment horizontal="right" vertical="center"/>
    </xf>
    <xf numFmtId="240" fontId="7" fillId="0" borderId="45" xfId="0" applyNumberFormat="1" applyFont="1" applyFill="1" applyBorder="1" applyAlignment="1" quotePrefix="1">
      <alignment horizontal="right" vertical="center"/>
    </xf>
    <xf numFmtId="2" fontId="7" fillId="0" borderId="44" xfId="464" applyNumberFormat="1" applyFont="1" applyFill="1" applyBorder="1" applyAlignment="1">
      <alignment horizontal="center" vertical="center" wrapText="1"/>
      <protection/>
    </xf>
    <xf numFmtId="2" fontId="7" fillId="0" borderId="43" xfId="464" applyNumberFormat="1" applyFont="1" applyFill="1" applyBorder="1" applyAlignment="1">
      <alignment vertical="center" wrapText="1"/>
      <protection/>
    </xf>
    <xf numFmtId="2" fontId="7" fillId="0" borderId="43" xfId="464" applyNumberFormat="1" applyFont="1" applyFill="1" applyBorder="1" applyAlignment="1">
      <alignment horizontal="center" vertical="center" wrapText="1"/>
      <protection/>
    </xf>
    <xf numFmtId="2" fontId="7" fillId="0" borderId="44" xfId="464" applyNumberFormat="1" applyFont="1" applyFill="1" applyBorder="1" applyAlignment="1">
      <alignment horizontal="center"/>
      <protection/>
    </xf>
    <xf numFmtId="2" fontId="7" fillId="0" borderId="43" xfId="464" applyNumberFormat="1" applyFont="1" applyFill="1" applyBorder="1" applyAlignment="1">
      <alignment horizontal="left" vertical="center" wrapText="1"/>
      <protection/>
    </xf>
    <xf numFmtId="240" fontId="7" fillId="0" borderId="43" xfId="464" applyNumberFormat="1" applyFont="1" applyFill="1" applyBorder="1" applyAlignment="1">
      <alignment horizontal="right" vertical="center"/>
      <protection/>
    </xf>
    <xf numFmtId="1" fontId="4" fillId="0" borderId="43" xfId="0" applyNumberFormat="1" applyFont="1" applyFill="1" applyBorder="1" applyAlignment="1">
      <alignment vertical="center"/>
    </xf>
    <xf numFmtId="2" fontId="4" fillId="0" borderId="43" xfId="0" applyNumberFormat="1" applyFont="1" applyFill="1" applyBorder="1" applyAlignment="1">
      <alignment vertical="center" wrapText="1"/>
    </xf>
    <xf numFmtId="1" fontId="7" fillId="0" borderId="43" xfId="0" applyNumberFormat="1" applyFont="1" applyFill="1" applyBorder="1" applyAlignment="1">
      <alignment vertical="center"/>
    </xf>
    <xf numFmtId="2" fontId="4" fillId="0" borderId="43" xfId="464" applyNumberFormat="1" applyFont="1" applyFill="1" applyBorder="1" applyAlignment="1">
      <alignment horizontal="right" vertical="center"/>
      <protection/>
    </xf>
    <xf numFmtId="2" fontId="4" fillId="0" borderId="45" xfId="464" applyNumberFormat="1" applyFont="1" applyFill="1" applyBorder="1" applyAlignment="1">
      <alignment horizontal="right" vertical="center"/>
      <protection/>
    </xf>
    <xf numFmtId="2" fontId="7" fillId="0" borderId="43" xfId="0" applyNumberFormat="1" applyFont="1" applyFill="1" applyBorder="1" applyAlignment="1" quotePrefix="1">
      <alignment horizontal="left" vertical="center" wrapText="1"/>
    </xf>
    <xf numFmtId="2" fontId="7" fillId="0" borderId="43" xfId="0" applyNumberFormat="1" applyFont="1" applyFill="1" applyBorder="1" applyAlignment="1">
      <alignment horizontal="center" vertical="center" wrapText="1"/>
    </xf>
    <xf numFmtId="1" fontId="7" fillId="0" borderId="43" xfId="464" applyNumberFormat="1" applyFont="1" applyFill="1" applyBorder="1" applyAlignment="1">
      <alignment horizontal="right" vertical="center"/>
      <protection/>
    </xf>
    <xf numFmtId="1" fontId="7" fillId="0" borderId="45" xfId="464" applyNumberFormat="1" applyFont="1" applyFill="1" applyBorder="1" applyAlignment="1">
      <alignment horizontal="right" vertical="center"/>
      <protection/>
    </xf>
    <xf numFmtId="2" fontId="7" fillId="0" borderId="44" xfId="0" applyNumberFormat="1" applyFont="1" applyFill="1" applyBorder="1" applyAlignment="1" quotePrefix="1">
      <alignment horizontal="center" vertical="center" wrapText="1"/>
    </xf>
    <xf numFmtId="2" fontId="7" fillId="0" borderId="43" xfId="0" applyNumberFormat="1" applyFont="1" applyFill="1" applyBorder="1" applyAlignment="1">
      <alignment vertical="center" wrapText="1"/>
    </xf>
    <xf numFmtId="1" fontId="7" fillId="0" borderId="45" xfId="0" applyNumberFormat="1" applyFont="1" applyFill="1" applyBorder="1" applyAlignment="1">
      <alignment vertical="center"/>
    </xf>
    <xf numFmtId="2" fontId="4" fillId="0" borderId="46" xfId="0" applyNumberFormat="1" applyFont="1" applyFill="1" applyBorder="1" applyAlignment="1" quotePrefix="1">
      <alignment horizontal="center" vertical="center" wrapText="1"/>
    </xf>
    <xf numFmtId="2" fontId="7" fillId="0" borderId="47" xfId="0" applyNumberFormat="1" applyFont="1" applyFill="1" applyBorder="1" applyAlignment="1">
      <alignment vertical="center" wrapText="1"/>
    </xf>
    <xf numFmtId="2" fontId="7" fillId="0" borderId="47" xfId="0" applyNumberFormat="1" applyFont="1" applyFill="1" applyBorder="1" applyAlignment="1">
      <alignment horizontal="center" vertical="center" wrapText="1"/>
    </xf>
    <xf numFmtId="0" fontId="7" fillId="0" borderId="47" xfId="0" applyFont="1" applyFill="1" applyBorder="1" applyAlignment="1">
      <alignment vertical="center" wrapText="1"/>
    </xf>
    <xf numFmtId="3" fontId="7" fillId="0" borderId="47" xfId="279" applyNumberFormat="1" applyFont="1" applyFill="1" applyBorder="1" applyAlignment="1" quotePrefix="1">
      <alignment horizontal="right" vertical="center"/>
    </xf>
    <xf numFmtId="1" fontId="7" fillId="0" borderId="47" xfId="0" applyNumberFormat="1" applyFont="1" applyFill="1" applyBorder="1" applyAlignment="1">
      <alignment vertical="center"/>
    </xf>
    <xf numFmtId="1" fontId="7" fillId="0" borderId="51" xfId="0" applyNumberFormat="1" applyFont="1" applyFill="1" applyBorder="1" applyAlignment="1">
      <alignment vertical="center"/>
    </xf>
    <xf numFmtId="3" fontId="186" fillId="0" borderId="0" xfId="0" applyNumberFormat="1" applyFont="1" applyFill="1" applyAlignment="1">
      <alignment vertical="center" wrapText="1"/>
    </xf>
    <xf numFmtId="0" fontId="139" fillId="0" borderId="43" xfId="0" applyFont="1" applyFill="1" applyBorder="1" applyAlignment="1">
      <alignment horizontal="right" vertical="center" wrapText="1"/>
    </xf>
    <xf numFmtId="0" fontId="130" fillId="0" borderId="45" xfId="0" applyFont="1" applyFill="1" applyBorder="1" applyAlignment="1">
      <alignment/>
    </xf>
    <xf numFmtId="3" fontId="132" fillId="0" borderId="0" xfId="0" applyNumberFormat="1" applyFont="1" applyFill="1" applyAlignment="1">
      <alignment/>
    </xf>
    <xf numFmtId="3" fontId="130" fillId="0" borderId="0" xfId="0" applyNumberFormat="1" applyFont="1" applyFill="1" applyAlignment="1">
      <alignment/>
    </xf>
    <xf numFmtId="3" fontId="132" fillId="0" borderId="45" xfId="0" applyNumberFormat="1" applyFont="1" applyFill="1" applyBorder="1" applyAlignment="1">
      <alignment vertical="center" wrapText="1"/>
    </xf>
    <xf numFmtId="3" fontId="129" fillId="0" borderId="45" xfId="0" applyNumberFormat="1" applyFont="1" applyFill="1" applyBorder="1" applyAlignment="1">
      <alignment vertical="center" wrapText="1"/>
    </xf>
    <xf numFmtId="3" fontId="130" fillId="0" borderId="45" xfId="0" applyNumberFormat="1" applyFont="1" applyFill="1" applyBorder="1" applyAlignment="1">
      <alignment vertical="center" wrapText="1"/>
    </xf>
    <xf numFmtId="172" fontId="132" fillId="0" borderId="45" xfId="0" applyNumberFormat="1" applyFont="1" applyFill="1" applyBorder="1" applyAlignment="1">
      <alignment vertical="center" wrapText="1"/>
    </xf>
    <xf numFmtId="0" fontId="132" fillId="0" borderId="45" xfId="0" applyFont="1" applyFill="1" applyBorder="1" applyAlignment="1">
      <alignment/>
    </xf>
    <xf numFmtId="3" fontId="129" fillId="0" borderId="51" xfId="0" applyNumberFormat="1" applyFont="1" applyFill="1" applyBorder="1" applyAlignment="1">
      <alignment vertical="center" wrapText="1"/>
    </xf>
    <xf numFmtId="0" fontId="7" fillId="0" borderId="43" xfId="476" applyFont="1" applyFill="1" applyBorder="1" applyAlignment="1" quotePrefix="1">
      <alignment horizontal="left" vertical="center"/>
      <protection/>
    </xf>
    <xf numFmtId="0" fontId="11" fillId="0" borderId="45" xfId="0" applyFont="1" applyFill="1" applyBorder="1" applyAlignment="1">
      <alignment vertical="center" wrapText="1"/>
    </xf>
    <xf numFmtId="3" fontId="5" fillId="0" borderId="43" xfId="0" applyNumberFormat="1" applyFont="1" applyFill="1" applyBorder="1" applyAlignment="1">
      <alignment horizontal="center" vertical="center"/>
    </xf>
    <xf numFmtId="0" fontId="13" fillId="0" borderId="43" xfId="0" applyFont="1" applyBorder="1" applyAlignment="1">
      <alignment horizontal="center" vertical="center"/>
    </xf>
    <xf numFmtId="3" fontId="6" fillId="0" borderId="43" xfId="0" applyNumberFormat="1" applyFont="1" applyBorder="1" applyAlignment="1">
      <alignment horizontal="center" vertical="center"/>
    </xf>
    <xf numFmtId="0" fontId="5" fillId="0" borderId="43" xfId="0" applyFont="1" applyBorder="1" applyAlignment="1">
      <alignment horizontal="center" vertical="center" wrapText="1"/>
    </xf>
    <xf numFmtId="172" fontId="5" fillId="0" borderId="43" xfId="0" applyNumberFormat="1" applyFont="1" applyBorder="1" applyAlignment="1">
      <alignment horizontal="right" vertical="center"/>
    </xf>
    <xf numFmtId="0" fontId="6" fillId="0" borderId="43" xfId="0" applyFont="1" applyBorder="1" applyAlignment="1">
      <alignment horizontal="right"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172" fontId="13" fillId="0" borderId="43" xfId="0" applyNumberFormat="1" applyFont="1" applyBorder="1" applyAlignment="1">
      <alignment horizontal="right" vertical="center"/>
    </xf>
    <xf numFmtId="3" fontId="6" fillId="63" borderId="43" xfId="0" applyNumberFormat="1" applyFont="1" applyFill="1" applyBorder="1" applyAlignment="1">
      <alignment horizontal="center" vertical="center"/>
    </xf>
    <xf numFmtId="3" fontId="13" fillId="63" borderId="43" xfId="0" applyNumberFormat="1" applyFont="1" applyFill="1" applyBorder="1" applyAlignment="1">
      <alignment horizontal="center" vertical="center"/>
    </xf>
    <xf numFmtId="0" fontId="6" fillId="0" borderId="43" xfId="0" applyFont="1" applyBorder="1" applyAlignment="1" quotePrefix="1">
      <alignment horizontal="right" vertical="center"/>
    </xf>
    <xf numFmtId="0" fontId="6" fillId="0" borderId="45" xfId="0" applyFont="1" applyFill="1" applyBorder="1" applyAlignment="1">
      <alignment horizontal="center" vertical="center"/>
    </xf>
    <xf numFmtId="0" fontId="6" fillId="63" borderId="43" xfId="0" applyFont="1" applyFill="1" applyBorder="1" applyAlignment="1">
      <alignment horizontal="center" vertical="center"/>
    </xf>
    <xf numFmtId="0" fontId="13" fillId="63" borderId="43" xfId="0" applyFont="1" applyFill="1" applyBorder="1" applyAlignment="1">
      <alignment horizontal="center" vertical="center"/>
    </xf>
    <xf numFmtId="3" fontId="4" fillId="0" borderId="43" xfId="0" applyNumberFormat="1" applyFont="1" applyFill="1" applyBorder="1" applyAlignment="1">
      <alignment horizontal="right" vertical="center"/>
    </xf>
    <xf numFmtId="3" fontId="141" fillId="0" borderId="43" xfId="476" applyNumberFormat="1" applyFont="1" applyFill="1" applyBorder="1" applyAlignment="1">
      <alignment horizontal="right" vertical="center"/>
      <protection/>
    </xf>
    <xf numFmtId="3" fontId="192" fillId="0" borderId="0" xfId="0" applyNumberFormat="1" applyFont="1" applyFill="1" applyAlignment="1">
      <alignment/>
    </xf>
    <xf numFmtId="0" fontId="193" fillId="0" borderId="0" xfId="0" applyFont="1" applyFill="1" applyAlignment="1">
      <alignment/>
    </xf>
    <xf numFmtId="3" fontId="5" fillId="0" borderId="43" xfId="0" applyNumberFormat="1" applyFont="1" applyFill="1" applyBorder="1" applyAlignment="1">
      <alignment horizontal="right" vertical="center" wrapText="1"/>
    </xf>
    <xf numFmtId="3" fontId="194" fillId="0" borderId="0" xfId="0" applyNumberFormat="1" applyFont="1" applyAlignment="1">
      <alignment/>
    </xf>
    <xf numFmtId="0" fontId="195" fillId="0" borderId="0" xfId="0" applyFont="1" applyAlignment="1">
      <alignment/>
    </xf>
    <xf numFmtId="3" fontId="4" fillId="0" borderId="45" xfId="279" applyNumberFormat="1" applyFont="1" applyFill="1" applyBorder="1" applyAlignment="1" quotePrefix="1">
      <alignment horizontal="right" vertical="center"/>
    </xf>
    <xf numFmtId="3" fontId="4" fillId="0" borderId="45" xfId="0" applyNumberFormat="1" applyFont="1" applyFill="1" applyBorder="1" applyAlignment="1">
      <alignment horizontal="right" vertical="center"/>
    </xf>
    <xf numFmtId="3" fontId="7" fillId="0" borderId="45" xfId="476" applyNumberFormat="1" applyFont="1" applyFill="1" applyBorder="1" applyAlignment="1">
      <alignment horizontal="right" vertical="center"/>
      <protection/>
    </xf>
    <xf numFmtId="3" fontId="4" fillId="0" borderId="45" xfId="476" applyNumberFormat="1" applyFont="1" applyFill="1" applyBorder="1" applyAlignment="1">
      <alignment horizontal="right" vertical="center"/>
      <protection/>
    </xf>
    <xf numFmtId="3" fontId="4" fillId="0" borderId="45" xfId="475" applyNumberFormat="1" applyFont="1" applyFill="1" applyBorder="1" applyAlignment="1">
      <alignment horizontal="right" vertical="center"/>
      <protection/>
    </xf>
    <xf numFmtId="0" fontId="7" fillId="0" borderId="43" xfId="0" applyFont="1" applyFill="1" applyBorder="1" applyAlignment="1">
      <alignment vertical="center" wrapText="1"/>
    </xf>
    <xf numFmtId="3" fontId="7" fillId="0" borderId="43" xfId="0" applyNumberFormat="1" applyFont="1" applyFill="1" applyBorder="1" applyAlignment="1">
      <alignment vertical="center" wrapText="1"/>
    </xf>
    <xf numFmtId="172" fontId="4" fillId="64" borderId="43" xfId="279" applyNumberFormat="1" applyFont="1" applyFill="1" applyBorder="1" applyAlignment="1" quotePrefix="1">
      <alignment horizontal="right" vertical="center"/>
    </xf>
    <xf numFmtId="0" fontId="6" fillId="0" borderId="44" xfId="473" applyFont="1" applyFill="1" applyBorder="1" applyAlignment="1">
      <alignment horizontal="center" vertical="center"/>
      <protection/>
    </xf>
    <xf numFmtId="241" fontId="6" fillId="0" borderId="43" xfId="270" applyNumberFormat="1" applyFont="1" applyFill="1" applyBorder="1" applyAlignment="1">
      <alignment horizontal="left" vertical="center"/>
    </xf>
    <xf numFmtId="241" fontId="13" fillId="0" borderId="43" xfId="270" applyNumberFormat="1" applyFont="1" applyFill="1" applyBorder="1" applyAlignment="1">
      <alignment horizontal="right" vertical="center"/>
    </xf>
    <xf numFmtId="241" fontId="6" fillId="0" borderId="43" xfId="270" applyNumberFormat="1" applyFont="1" applyFill="1" applyBorder="1" applyAlignment="1">
      <alignment horizontal="right" vertical="center"/>
    </xf>
    <xf numFmtId="4" fontId="6" fillId="0" borderId="43" xfId="0" applyNumberFormat="1" applyFont="1" applyFill="1" applyBorder="1" applyAlignment="1">
      <alignment horizontal="center" vertical="center"/>
    </xf>
    <xf numFmtId="4" fontId="6" fillId="0" borderId="45" xfId="0" applyNumberFormat="1" applyFont="1" applyFill="1" applyBorder="1" applyAlignment="1">
      <alignment horizontal="center" vertical="center"/>
    </xf>
    <xf numFmtId="0" fontId="13" fillId="0" borderId="44" xfId="473" applyFont="1" applyFill="1" applyBorder="1" applyAlignment="1">
      <alignment horizontal="center" vertical="center"/>
      <protection/>
    </xf>
    <xf numFmtId="241" fontId="13" fillId="0" borderId="43" xfId="270" applyNumberFormat="1" applyFont="1" applyFill="1" applyBorder="1" applyAlignment="1">
      <alignment horizontal="left" vertical="center"/>
    </xf>
    <xf numFmtId="4" fontId="13" fillId="0" borderId="43" xfId="0" applyNumberFormat="1" applyFont="1" applyFill="1" applyBorder="1" applyAlignment="1">
      <alignment horizontal="center" vertical="center"/>
    </xf>
    <xf numFmtId="0" fontId="6" fillId="0" borderId="46" xfId="473" applyFont="1" applyFill="1" applyBorder="1" applyAlignment="1">
      <alignment horizontal="center" vertical="center"/>
      <protection/>
    </xf>
    <xf numFmtId="241" fontId="6" fillId="0" borderId="47" xfId="270" applyNumberFormat="1" applyFont="1" applyFill="1" applyBorder="1" applyAlignment="1">
      <alignment horizontal="left" vertical="center"/>
    </xf>
    <xf numFmtId="241" fontId="13" fillId="0" borderId="47" xfId="270" applyNumberFormat="1" applyFont="1" applyFill="1" applyBorder="1" applyAlignment="1">
      <alignment horizontal="right" vertical="center"/>
    </xf>
    <xf numFmtId="241" fontId="6" fillId="0" borderId="47" xfId="270" applyNumberFormat="1" applyFont="1" applyFill="1" applyBorder="1" applyAlignment="1">
      <alignment horizontal="right" vertical="center"/>
    </xf>
    <xf numFmtId="0" fontId="6" fillId="0" borderId="47" xfId="0" applyFont="1" applyFill="1" applyBorder="1" applyAlignment="1">
      <alignment horizontal="right" vertical="center"/>
    </xf>
    <xf numFmtId="172" fontId="6" fillId="0" borderId="47" xfId="0" applyNumberFormat="1" applyFont="1" applyFill="1" applyBorder="1" applyAlignment="1">
      <alignment horizontal="right" vertical="center"/>
    </xf>
    <xf numFmtId="4" fontId="6" fillId="0" borderId="47" xfId="0" applyNumberFormat="1" applyFont="1" applyFill="1" applyBorder="1" applyAlignment="1">
      <alignment horizontal="center" vertical="center"/>
    </xf>
    <xf numFmtId="0" fontId="168" fillId="0" borderId="0" xfId="0" applyFont="1" applyAlignment="1">
      <alignment horizontal="center" vertical="center"/>
    </xf>
    <xf numFmtId="3" fontId="6" fillId="0" borderId="45" xfId="0" applyNumberFormat="1" applyFont="1" applyFill="1" applyBorder="1" applyAlignment="1">
      <alignment horizontal="center" vertical="center"/>
    </xf>
    <xf numFmtId="0" fontId="3" fillId="0" borderId="0" xfId="0" applyFont="1" applyFill="1" applyAlignment="1">
      <alignment/>
    </xf>
    <xf numFmtId="0" fontId="0" fillId="0" borderId="0" xfId="0" applyFont="1" applyFill="1" applyAlignment="1">
      <alignment/>
    </xf>
    <xf numFmtId="241" fontId="6" fillId="0" borderId="43" xfId="270" applyNumberFormat="1" applyFont="1" applyFill="1" applyBorder="1" applyAlignment="1">
      <alignment vertical="center"/>
    </xf>
    <xf numFmtId="0" fontId="186" fillId="0" borderId="43" xfId="0" applyFont="1" applyFill="1" applyBorder="1" applyAlignment="1">
      <alignment vertical="center"/>
    </xf>
    <xf numFmtId="4" fontId="186" fillId="0" borderId="43" xfId="0" applyNumberFormat="1" applyFont="1" applyFill="1" applyBorder="1" applyAlignment="1">
      <alignment vertical="center"/>
    </xf>
    <xf numFmtId="241" fontId="13" fillId="0" borderId="43" xfId="270" applyNumberFormat="1" applyFont="1" applyFill="1" applyBorder="1" applyAlignment="1">
      <alignment vertical="center"/>
    </xf>
    <xf numFmtId="4" fontId="13" fillId="0" borderId="43" xfId="0" applyNumberFormat="1" applyFont="1" applyFill="1" applyBorder="1" applyAlignment="1">
      <alignment vertical="center" wrapText="1"/>
    </xf>
    <xf numFmtId="0" fontId="196" fillId="0" borderId="43" xfId="0" applyFont="1" applyFill="1" applyBorder="1" applyAlignment="1">
      <alignment vertical="center"/>
    </xf>
    <xf numFmtId="4" fontId="196" fillId="0" borderId="43" xfId="0" applyNumberFormat="1" applyFont="1" applyFill="1" applyBorder="1" applyAlignment="1">
      <alignment vertical="center"/>
    </xf>
    <xf numFmtId="0" fontId="136" fillId="0" borderId="45" xfId="0" applyFont="1" applyFill="1" applyBorder="1" applyAlignment="1">
      <alignment/>
    </xf>
    <xf numFmtId="0" fontId="129" fillId="0" borderId="46" xfId="0" applyFont="1" applyFill="1" applyBorder="1" applyAlignment="1">
      <alignment/>
    </xf>
    <xf numFmtId="0" fontId="129" fillId="0" borderId="47" xfId="0" applyFont="1" applyFill="1" applyBorder="1" applyAlignment="1">
      <alignment/>
    </xf>
    <xf numFmtId="0" fontId="129" fillId="0" borderId="47" xfId="0" applyFont="1" applyFill="1" applyBorder="1" applyAlignment="1">
      <alignment horizontal="center"/>
    </xf>
    <xf numFmtId="0" fontId="129" fillId="0" borderId="47" xfId="0" applyFont="1" applyFill="1" applyBorder="1" applyAlignment="1">
      <alignment horizontal="right"/>
    </xf>
    <xf numFmtId="0" fontId="129" fillId="0" borderId="51" xfId="0" applyFont="1" applyFill="1" applyBorder="1" applyAlignment="1">
      <alignment/>
    </xf>
    <xf numFmtId="0" fontId="129" fillId="0" borderId="0" xfId="0" applyFont="1" applyFill="1" applyAlignment="1">
      <alignment horizontal="center"/>
    </xf>
    <xf numFmtId="0" fontId="129" fillId="0" borderId="0" xfId="0" applyFont="1" applyFill="1" applyAlignment="1">
      <alignment horizontal="right"/>
    </xf>
    <xf numFmtId="0" fontId="5" fillId="0" borderId="45" xfId="0" applyFont="1" applyFill="1" applyBorder="1" applyAlignment="1">
      <alignment horizontal="center" vertical="center" wrapText="1"/>
    </xf>
    <xf numFmtId="0" fontId="139" fillId="0" borderId="43" xfId="0" applyFont="1" applyFill="1" applyBorder="1" applyAlignment="1">
      <alignment horizontal="left" vertical="center" shrinkToFit="1"/>
    </xf>
    <xf numFmtId="0" fontId="139" fillId="0" borderId="52" xfId="0" applyFont="1" applyFill="1" applyBorder="1" applyAlignment="1">
      <alignment horizontal="center" vertical="center" wrapText="1"/>
    </xf>
    <xf numFmtId="0" fontId="139" fillId="0" borderId="45" xfId="0" applyFont="1" applyFill="1" applyBorder="1" applyAlignment="1">
      <alignment horizontal="center" vertical="center" wrapText="1"/>
    </xf>
    <xf numFmtId="0" fontId="130" fillId="0" borderId="0" xfId="0" applyFont="1" applyFill="1" applyAlignment="1">
      <alignment horizontal="center"/>
    </xf>
    <xf numFmtId="0" fontId="139" fillId="0" borderId="43" xfId="0" applyFont="1" applyFill="1" applyBorder="1" applyAlignment="1">
      <alignment horizontal="left" vertical="center" wrapText="1"/>
    </xf>
    <xf numFmtId="0" fontId="127" fillId="0" borderId="53" xfId="0" applyFont="1" applyFill="1" applyBorder="1" applyAlignment="1">
      <alignment horizontal="center"/>
    </xf>
    <xf numFmtId="0" fontId="132" fillId="0" borderId="0" xfId="0" applyFont="1" applyFill="1" applyAlignment="1">
      <alignment horizontal="center"/>
    </xf>
    <xf numFmtId="0" fontId="132" fillId="0" borderId="0" xfId="0" applyFont="1" applyFill="1" applyAlignment="1">
      <alignment horizontal="left"/>
    </xf>
    <xf numFmtId="0" fontId="5" fillId="0" borderId="5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30" fillId="42" borderId="0" xfId="0" applyFont="1" applyFill="1" applyAlignment="1">
      <alignment horizontal="center"/>
    </xf>
    <xf numFmtId="0" fontId="139" fillId="0" borderId="55" xfId="0" applyFont="1" applyFill="1" applyBorder="1" applyAlignment="1">
      <alignment horizontal="center" vertical="center" wrapText="1"/>
    </xf>
    <xf numFmtId="0" fontId="132" fillId="0" borderId="0" xfId="0" applyFont="1" applyAlignment="1">
      <alignment horizontal="left"/>
    </xf>
    <xf numFmtId="0" fontId="132" fillId="0" borderId="0" xfId="0" applyFont="1" applyAlignment="1">
      <alignment horizontal="center"/>
    </xf>
    <xf numFmtId="0" fontId="135" fillId="0" borderId="56" xfId="0" applyFont="1" applyFill="1" applyBorder="1" applyAlignment="1">
      <alignment horizontal="left" vertical="center" wrapText="1"/>
    </xf>
    <xf numFmtId="0" fontId="9" fillId="63" borderId="0" xfId="475" applyFont="1" applyFill="1" applyBorder="1" applyAlignment="1">
      <alignment horizontal="right"/>
      <protection/>
    </xf>
    <xf numFmtId="0" fontId="9" fillId="63" borderId="0" xfId="460" applyFont="1" applyFill="1" applyBorder="1" applyAlignment="1">
      <alignment horizontal="center" vertical="center" wrapText="1"/>
      <protection/>
    </xf>
    <xf numFmtId="0" fontId="127" fillId="63" borderId="0" xfId="0" applyFont="1" applyFill="1" applyBorder="1" applyAlignment="1">
      <alignment horizontal="center"/>
    </xf>
    <xf numFmtId="2" fontId="4" fillId="0" borderId="54" xfId="475" applyNumberFormat="1" applyFont="1" applyFill="1" applyBorder="1" applyAlignment="1">
      <alignment horizontal="center" vertical="center" wrapText="1"/>
      <protection/>
    </xf>
    <xf numFmtId="2" fontId="4" fillId="0" borderId="44" xfId="475" applyNumberFormat="1" applyFont="1" applyFill="1" applyBorder="1" applyAlignment="1">
      <alignment horizontal="center" vertical="center" wrapText="1"/>
      <protection/>
    </xf>
    <xf numFmtId="2" fontId="4" fillId="0" borderId="55" xfId="475" applyNumberFormat="1" applyFont="1" applyFill="1" applyBorder="1" applyAlignment="1">
      <alignment horizontal="center" vertical="center" wrapText="1"/>
      <protection/>
    </xf>
    <xf numFmtId="2" fontId="4" fillId="0" borderId="43" xfId="475" applyNumberFormat="1" applyFont="1" applyFill="1" applyBorder="1" applyAlignment="1">
      <alignment horizontal="center" vertical="center" wrapText="1"/>
      <protection/>
    </xf>
    <xf numFmtId="0" fontId="141" fillId="0" borderId="55" xfId="0" applyFont="1" applyFill="1" applyBorder="1" applyAlignment="1">
      <alignment horizontal="center" vertical="center" wrapText="1"/>
    </xf>
    <xf numFmtId="0" fontId="141" fillId="0" borderId="52" xfId="0" applyFont="1" applyFill="1" applyBorder="1" applyAlignment="1">
      <alignment horizontal="center" vertical="center" wrapText="1"/>
    </xf>
    <xf numFmtId="2" fontId="141" fillId="0" borderId="43" xfId="475" applyNumberFormat="1" applyFont="1" applyFill="1" applyBorder="1" applyAlignment="1">
      <alignment horizontal="center" vertical="center" wrapText="1"/>
      <protection/>
    </xf>
    <xf numFmtId="2" fontId="141" fillId="0" borderId="45" xfId="475" applyNumberFormat="1" applyFont="1" applyFill="1" applyBorder="1" applyAlignment="1">
      <alignment horizontal="center" vertical="center" wrapText="1"/>
      <protection/>
    </xf>
    <xf numFmtId="2" fontId="142" fillId="0" borderId="45" xfId="0" applyNumberFormat="1" applyFont="1" applyFill="1" applyBorder="1" applyAlignment="1">
      <alignment/>
    </xf>
    <xf numFmtId="0" fontId="127" fillId="0" borderId="0" xfId="0" applyFont="1" applyFill="1" applyAlignment="1">
      <alignment horizontal="center" vertical="center" wrapText="1"/>
    </xf>
    <xf numFmtId="0" fontId="5" fillId="0" borderId="55" xfId="0" applyFont="1" applyBorder="1" applyAlignment="1">
      <alignment horizontal="center" vertical="center" wrapText="1"/>
    </xf>
    <xf numFmtId="0" fontId="5" fillId="0" borderId="52" xfId="0" applyFont="1" applyBorder="1" applyAlignment="1">
      <alignment horizontal="center" vertical="center" wrapText="1"/>
    </xf>
    <xf numFmtId="0" fontId="4" fillId="0" borderId="0" xfId="0" applyFont="1" applyFill="1" applyAlignment="1">
      <alignment horizontal="left" vertical="center"/>
    </xf>
    <xf numFmtId="0" fontId="9" fillId="0" borderId="0" xfId="0" applyFont="1" applyFill="1" applyAlignment="1">
      <alignment horizontal="center" vertical="center" wrapText="1"/>
    </xf>
    <xf numFmtId="0" fontId="5" fillId="0" borderId="5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4" xfId="0" applyFont="1" applyFill="1" applyBorder="1" applyAlignment="1">
      <alignment horizontal="center" vertical="center"/>
    </xf>
  </cellXfs>
  <cellStyles count="671">
    <cellStyle name="Normal" xfId="0"/>
    <cellStyle name="          &#13;&#10;shell=progman.exe&#13;&#10;m" xfId="15"/>
    <cellStyle name="." xfId="16"/>
    <cellStyle name="??" xfId="17"/>
    <cellStyle name="?? [0.00]_ Att. 1- Cover" xfId="18"/>
    <cellStyle name="?? [0]" xfId="19"/>
    <cellStyle name="?_x001D_??%U©÷u&amp;H©÷9_x0008_? s&#10;_x0007__x0001__x0001_" xfId="20"/>
    <cellStyle name="?_x001D_??%U©÷u&amp;H©÷9_x0008_? s&#10;_x0007__x0001__x0001_?_x0002_???????????????_x0001_(_x0002_u&#13;?????_x001F_????????_x0007_????????????????!???????????           ?????           ?????????&#13;C:\WINDOWS\country.sys&#13;??????????????????????????????????????????????????????????????????????????????????????????????" xfId="21"/>
    <cellStyle name="???? [0.00]_      " xfId="22"/>
    <cellStyle name="????_      " xfId="23"/>
    <cellStyle name="???[0]_?? DI" xfId="24"/>
    <cellStyle name="???_?? DI" xfId="25"/>
    <cellStyle name="??[0]_BRE" xfId="26"/>
    <cellStyle name="??_      " xfId="27"/>
    <cellStyle name="??A? [0]_ÿÿÿÿÿÿ_1_¢¬???¢â? " xfId="28"/>
    <cellStyle name="??A?_ÿÿÿÿÿÿ_1_¢¬???¢â? " xfId="29"/>
    <cellStyle name="?¡±¢¥?_?¨ù??¢´¢¥_¢¬???¢â? " xfId="30"/>
    <cellStyle name="?ðÇ%U?&amp;H?_x0008_?s&#10;_x0007__x0001__x0001_" xfId="31"/>
    <cellStyle name="?ðÇ%U?&amp;H?_x0008_?s&#10;_x0007__x0001__x0001_?_x0002_ÿÿÿÿÿÿÿÿÿÿÿÿÿÿÿ_x0001_(_x0002_?€????ÿÿÿÿ????_x0007_??????????????????????????           ?????           ?????????&#13;C:\WINDOWS\country.sys&#13;??????????????????????????????????????????????????????????????????????????????????????????????" xfId="32"/>
    <cellStyle name="?I?I?_x0001_??j?_x0008_?h_x0001__x000C__x000C__x0002__x0002__x000C_!Comma [0]_Chi phÝ kh¸c_B¶ng 1 (2)?G_x001D_Comma [0]_Chi phÝ kh¸c_B¶ng 2?G$Comma [0]_Ch" xfId="33"/>
    <cellStyle name="_Bang Chi tieu (2)" xfId="34"/>
    <cellStyle name="_Bang Chi tieu (2)?_x001C_Comma [0]_Chi phÝ kh¸c_Book1?!Comma [0]_Chi phÝ kh¸c_Liªn ChiÓu?b_x001E_Comma [0]_Chi" xfId="35"/>
    <cellStyle name="_TMDTT1-07L4suacauL3T5-07" xfId="36"/>
    <cellStyle name="~1" xfId="37"/>
    <cellStyle name="~1?&#13;Comma [0]_I.1?b&#13;Comma [0]_I.3?b_x000C_Comma [0]_II?_x0012_Comma [0]_larou" xfId="38"/>
    <cellStyle name="’Ê‰Ý [0.00]_laroux" xfId="39"/>
    <cellStyle name="’Ê‰Ý_laroux" xfId="40"/>
    <cellStyle name="•W€_¯–ì" xfId="41"/>
    <cellStyle name="•W_’·Šú‰p•¶" xfId="42"/>
    <cellStyle name="W_STDFOR" xfId="43"/>
    <cellStyle name="1" xfId="44"/>
    <cellStyle name="1?b&#13;Comma [0]_CPK?b_x0011_Comma [0]_CP" xfId="45"/>
    <cellStyle name="1_7 noi 48 goi C5 9 vi na" xfId="46"/>
    <cellStyle name="1_BC-tuchu-07DRVdinh" xfId="47"/>
    <cellStyle name="1_bienbao" xfId="48"/>
    <cellStyle name="1_Book1" xfId="49"/>
    <cellStyle name="1_Book1_1" xfId="50"/>
    <cellStyle name="1_Book1_1_diemthiSP" xfId="51"/>
    <cellStyle name="1_Book1_1_KH phat trien KTXH den 2010" xfId="52"/>
    <cellStyle name="1_Book1_1_Mau bao cao von XDCB 2009 (so XD )1" xfId="53"/>
    <cellStyle name="1_Book1_2" xfId="54"/>
    <cellStyle name="1_Book1_bangmau" xfId="55"/>
    <cellStyle name="1_Book1_bienbao" xfId="56"/>
    <cellStyle name="1_Book1_Book1" xfId="57"/>
    <cellStyle name="1_Book1_Cong ty DDK - goi 4" xfId="58"/>
    <cellStyle name="1_Book1_Copy of DT hc T1-07" xfId="59"/>
    <cellStyle name="1_Book1_diemthiSP" xfId="60"/>
    <cellStyle name="1_Book1_dtkpkl3" xfId="61"/>
    <cellStyle name="1_Book1_kl" xfId="62"/>
    <cellStyle name="1_Book1_KLdN32thep2" xfId="63"/>
    <cellStyle name="1_Book1_KL-DSO4" xfId="64"/>
    <cellStyle name="1_Book1_tonghop" xfId="65"/>
    <cellStyle name="1_Cau thuy dien Ban La (Cu Anh)" xfId="66"/>
    <cellStyle name="1_Cau thuy dien Ban La (Cu Anh)_diemthiSP" xfId="67"/>
    <cellStyle name="1_Cong ty DDK - goi 4" xfId="68"/>
    <cellStyle name="1_Copy of DT hc T1-07" xfId="69"/>
    <cellStyle name="1_dangop" xfId="70"/>
    <cellStyle name="1_DGKSDakLakvan2" xfId="71"/>
    <cellStyle name="1_diemthiSP" xfId="72"/>
    <cellStyle name="1_Don gia Du thau ( XL19)" xfId="73"/>
    <cellStyle name="1_dt-bvtc-2 sua T7-07" xfId="74"/>
    <cellStyle name="1_Dtdchinh2397" xfId="75"/>
    <cellStyle name="1_Dtdchinh2397_Copy of DT hc T1-07" xfId="76"/>
    <cellStyle name="1_Dtdchinh2397_diemthiSP" xfId="77"/>
    <cellStyle name="1_DTKS&amp;camcoc12-6" xfId="78"/>
    <cellStyle name="1_DTKScamcocMT-Cantho" xfId="79"/>
    <cellStyle name="1_DTKSk47-k88ngay12-6" xfId="80"/>
    <cellStyle name="1_DTKSTK MT-CT" xfId="81"/>
    <cellStyle name="1_DToan" xfId="82"/>
    <cellStyle name="1_DT-TTRAHECO" xfId="83"/>
    <cellStyle name="1_Du toan 558 (Km17+508.12 - Km 22)" xfId="84"/>
    <cellStyle name="1_Du toan 558 (Km17+508.12 - Km 22)_diemthiSP" xfId="85"/>
    <cellStyle name="1_Du thau" xfId="86"/>
    <cellStyle name="1_DUYTAN-QL24-tongmucDTphuong2" xfId="87"/>
    <cellStyle name="1_DUYTAN-QL24-tongmucDTphuong3" xfId="88"/>
    <cellStyle name="1_Gia_VLQL48_duyet " xfId="89"/>
    <cellStyle name="1_Gia_VLQL48_duyet _diemthiSP" xfId="90"/>
    <cellStyle name="1_GIA-DUTHAUsuaNS" xfId="91"/>
    <cellStyle name="1_Kl04" xfId="92"/>
    <cellStyle name="1_Kl07" xfId="93"/>
    <cellStyle name="1_KLdN32thep2" xfId="94"/>
    <cellStyle name="1_KLdN36" xfId="95"/>
    <cellStyle name="1_KL-DSO4" xfId="96"/>
    <cellStyle name="1_klnhanh" xfId="97"/>
    <cellStyle name="1_KlQdinhduyet" xfId="98"/>
    <cellStyle name="1_KlQdinhduyet_diemthiSP" xfId="99"/>
    <cellStyle name="1_kluong1tt" xfId="100"/>
    <cellStyle name="1_kpklthkl(thd-so3)" xfId="101"/>
    <cellStyle name="1_NTHOC" xfId="102"/>
    <cellStyle name="1_THKLN£N" xfId="103"/>
    <cellStyle name="1_Workbook" xfId="104"/>
    <cellStyle name="1_ÿÿÿÿÿ" xfId="105"/>
    <cellStyle name="1_ÿÿÿÿÿ_diemthiSP" xfId="106"/>
    <cellStyle name="15" xfId="107"/>
    <cellStyle name="¹éºÐÀ²_±âÅ¸" xfId="108"/>
    <cellStyle name="2" xfId="109"/>
    <cellStyle name="2_7 noi 48 goi C5 9 vi na" xfId="110"/>
    <cellStyle name="2_bangmau" xfId="111"/>
    <cellStyle name="2_bienbao" xfId="112"/>
    <cellStyle name="2_Book1" xfId="113"/>
    <cellStyle name="2_Book1_1" xfId="114"/>
    <cellStyle name="2_Book1_1_diemthiSP" xfId="115"/>
    <cellStyle name="2_Book1_Book1" xfId="116"/>
    <cellStyle name="2_Book1_Copy of DT hc T1-07" xfId="117"/>
    <cellStyle name="2_Book1_diemthiSP" xfId="118"/>
    <cellStyle name="2_Book1_gia thau  goi 2-Lien Danh tan hung" xfId="119"/>
    <cellStyle name="2_Book1_khoi luong phan chia chinh thuc goi 2" xfId="120"/>
    <cellStyle name="2_Cau thuy dien Ban La (Cu Anh)" xfId="121"/>
    <cellStyle name="2_Cau thuy dien Ban La (Cu Anh)_diemthiSP" xfId="122"/>
    <cellStyle name="2_Dtdchinh2397" xfId="123"/>
    <cellStyle name="2_Dtdchinh2397_Copy of DT hc T1-07" xfId="124"/>
    <cellStyle name="2_Dtdchinh2397_diemthiSP" xfId="125"/>
    <cellStyle name="2_dtkpkl3" xfId="126"/>
    <cellStyle name="2_DTKScamcocMT-Cantho" xfId="127"/>
    <cellStyle name="2_DTKSTK MT-CT" xfId="128"/>
    <cellStyle name="2_Du toan 558 (Km17+508.12 - Km 22)" xfId="129"/>
    <cellStyle name="2_Du toan 558 (Km17+508.12 - Km 22)_diemthiSP" xfId="130"/>
    <cellStyle name="2_Gia_VLQL48_duyet " xfId="131"/>
    <cellStyle name="2_Gia_VLQL48_duyet _diemthiSP" xfId="132"/>
    <cellStyle name="2_kl" xfId="133"/>
    <cellStyle name="2_KLdN32thep2" xfId="134"/>
    <cellStyle name="2_KL-DSO4" xfId="135"/>
    <cellStyle name="2_KlQdinhduyet" xfId="136"/>
    <cellStyle name="2_KlQdinhduyet_diemthiSP" xfId="137"/>
    <cellStyle name="2_NTHOC" xfId="138"/>
    <cellStyle name="2_tonghop" xfId="139"/>
    <cellStyle name="2_ÿÿÿÿÿ" xfId="140"/>
    <cellStyle name="2_ÿÿÿÿÿ_diemthiSP" xfId="141"/>
    <cellStyle name="20% - Accent1" xfId="142"/>
    <cellStyle name="20% - Accent1 2" xfId="143"/>
    <cellStyle name="20% - Accent2" xfId="144"/>
    <cellStyle name="20% - Accent2 2" xfId="145"/>
    <cellStyle name="20% - Accent3" xfId="146"/>
    <cellStyle name="20% - Accent3 2" xfId="147"/>
    <cellStyle name="20% - Accent4" xfId="148"/>
    <cellStyle name="20% - Accent4 2" xfId="149"/>
    <cellStyle name="20% - Accent5" xfId="150"/>
    <cellStyle name="20% - Accent5 2" xfId="151"/>
    <cellStyle name="20% - Accent6" xfId="152"/>
    <cellStyle name="20% - Accent6 2" xfId="153"/>
    <cellStyle name="3" xfId="154"/>
    <cellStyle name="3_7 noi 48 goi C5 9 vi na" xfId="155"/>
    <cellStyle name="3_Book1" xfId="156"/>
    <cellStyle name="3_Book1_1" xfId="157"/>
    <cellStyle name="3_Book1_1_diemthiSP" xfId="158"/>
    <cellStyle name="3_Book1_Book1" xfId="159"/>
    <cellStyle name="3_Book1_Copy of DT hc T1-07" xfId="160"/>
    <cellStyle name="3_Book1_diemthiSP" xfId="161"/>
    <cellStyle name="3_Book1_gia thau  goi 2-Lien Danh tan hung" xfId="162"/>
    <cellStyle name="3_Book1_khoi luong phan chia chinh thuc goi 2" xfId="163"/>
    <cellStyle name="3_Cau thuy dien Ban La (Cu Anh)" xfId="164"/>
    <cellStyle name="3_Cau thuy dien Ban La (Cu Anh)_diemthiSP" xfId="165"/>
    <cellStyle name="3_Dtdchinh2397" xfId="166"/>
    <cellStyle name="3_Dtdchinh2397_Copy of DT hc T1-07" xfId="167"/>
    <cellStyle name="3_Dtdchinh2397_diemthiSP" xfId="168"/>
    <cellStyle name="3_DTKScamcocMT-Cantho" xfId="169"/>
    <cellStyle name="3_DTKSTK MT-CT" xfId="170"/>
    <cellStyle name="3_Du toan 558 (Km17+508.12 - Km 22)" xfId="171"/>
    <cellStyle name="3_Du toan 558 (Km17+508.12 - Km 22)_diemthiSP" xfId="172"/>
    <cellStyle name="3_Gia_VLQL48_duyet " xfId="173"/>
    <cellStyle name="3_Gia_VLQL48_duyet _diemthiSP" xfId="174"/>
    <cellStyle name="3_KlQdinhduyet" xfId="175"/>
    <cellStyle name="3_KlQdinhduyet_diemthiSP" xfId="176"/>
    <cellStyle name="3_ÿÿÿÿÿ" xfId="177"/>
    <cellStyle name="3_ÿÿÿÿÿ_diemthiSP" xfId="178"/>
    <cellStyle name="4" xfId="179"/>
    <cellStyle name="4_7 noi 48 goi C5 9 vi na" xfId="180"/>
    <cellStyle name="4_Book1" xfId="181"/>
    <cellStyle name="4_Book1_1" xfId="182"/>
    <cellStyle name="4_Cau thuy dien Ban La (Cu Anh)" xfId="183"/>
    <cellStyle name="4_Dtdchinh2397" xfId="184"/>
    <cellStyle name="4_Du toan 558 (Km17+508.12 - Km 22)" xfId="185"/>
    <cellStyle name="4_Gia_VLQL48_duyet " xfId="186"/>
    <cellStyle name="4_KlQdinhduyet" xfId="187"/>
    <cellStyle name="4_ÿÿÿÿÿ" xfId="188"/>
    <cellStyle name="40% - Accent1" xfId="189"/>
    <cellStyle name="40% - Accent1 2" xfId="190"/>
    <cellStyle name="40% - Accent2" xfId="191"/>
    <cellStyle name="40% - Accent2 2" xfId="192"/>
    <cellStyle name="40% - Accent3" xfId="193"/>
    <cellStyle name="40% - Accent3 2" xfId="194"/>
    <cellStyle name="40% - Accent4" xfId="195"/>
    <cellStyle name="40% - Accent4 2" xfId="196"/>
    <cellStyle name="40% - Accent5" xfId="197"/>
    <cellStyle name="40% - Accent5 2" xfId="198"/>
    <cellStyle name="40% - Accent6" xfId="199"/>
    <cellStyle name="40% - Accent6 2" xfId="200"/>
    <cellStyle name="6" xfId="201"/>
    <cellStyle name="6???_x0002_¯ög6hÅ‡6???_x0002_¹?ß_x0008_,Ñ‡6???_x0002_…#×&gt;Ò ‡6???_x0002_é_x0007_ß_x0008__x001C__x000B__x001E_?????&#10;?_x0001_???????_x0014_?_x0001_???????_x001E_?fB_x000F_c????_x0018_I¿_x0008_v_x0010_‡6Ö_x0002_Ÿ6????ía??_x0012_c??????????????_x0001_?????????_x0001_?_x0001_?_x0001_?" xfId="202"/>
    <cellStyle name="6???_x0002_¯ög6hÅ‡6???_x0002_¹?ß_x0008_,Ñ‡6???_x0002_…#×&gt;Ò ‡6???_x0002_é_x0007_ß_x0008__x001C__x000B__x001E_?????&#10;?_x0001_???????_x0014_?_x0001_???????_x001E_?fB_x000F_c????_x0018_I¿_x0008_v_x0010_‡6Ö_x0002_Ÿ6????_x0015_l??Õm??????????????_x0001_?????????_x0001_?_x0001_?_x0001_?" xfId="203"/>
    <cellStyle name="60% - Accent1" xfId="204"/>
    <cellStyle name="60% - Accent1 2" xfId="205"/>
    <cellStyle name="60% - Accent2" xfId="206"/>
    <cellStyle name="60% - Accent2 2" xfId="207"/>
    <cellStyle name="60% - Accent3" xfId="208"/>
    <cellStyle name="60% - Accent3 2" xfId="209"/>
    <cellStyle name="60% - Accent4" xfId="210"/>
    <cellStyle name="60% - Accent4 2" xfId="211"/>
    <cellStyle name="60% - Accent5" xfId="212"/>
    <cellStyle name="60% - Accent5 2" xfId="213"/>
    <cellStyle name="60% - Accent6" xfId="214"/>
    <cellStyle name="60% - Accent6 2"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ÅëÈ­ [0]_¿ì¹°Åë" xfId="228"/>
    <cellStyle name="AeE­ [0]_INQUIRY ¿?¾÷AßAø " xfId="229"/>
    <cellStyle name="ÅëÈ­ [0]_laroux" xfId="230"/>
    <cellStyle name="ÅëÈ­_¿ì¹°Åë" xfId="231"/>
    <cellStyle name="AeE­_INQUIRY ¿?¾÷AßAø " xfId="232"/>
    <cellStyle name="ÅëÈ­_laroux" xfId="233"/>
    <cellStyle name="args.style" xfId="234"/>
    <cellStyle name="ÄÞ¸¶ [0]_¿ì¹°Åë" xfId="235"/>
    <cellStyle name="AÞ¸¶ [0]_INQUIRY ¿?¾÷AßAø " xfId="236"/>
    <cellStyle name="ÄÞ¸¶ [0]_L601CPT" xfId="237"/>
    <cellStyle name="ÄÞ¸¶_¿ì¹°Åë" xfId="238"/>
    <cellStyle name="AÞ¸¶_INQUIRY ¿?¾÷AßAø " xfId="239"/>
    <cellStyle name="ÄÞ¸¶_L601CPT" xfId="240"/>
    <cellStyle name="Bad" xfId="241"/>
    <cellStyle name="Bad 2" xfId="242"/>
    <cellStyle name="Body" xfId="243"/>
    <cellStyle name="C?AØ_¿?¾÷CoE² " xfId="244"/>
    <cellStyle name="Ç¥ÁØ_#2(M17)_1" xfId="245"/>
    <cellStyle name="C￥AØ_¿μ¾÷CoE² " xfId="246"/>
    <cellStyle name="Ç¥ÁØ_±³°¢¼ö·®" xfId="247"/>
    <cellStyle name="C￥AØ_Sheet1_¿μ¾÷CoE² " xfId="248"/>
    <cellStyle name="Calc Currency (0)" xfId="249"/>
    <cellStyle name="Calc Currency (2)" xfId="250"/>
    <cellStyle name="Calc Percent (0)" xfId="251"/>
    <cellStyle name="Calc Percent (1)" xfId="252"/>
    <cellStyle name="Calc Percent (2)" xfId="253"/>
    <cellStyle name="Calc Units (0)" xfId="254"/>
    <cellStyle name="Calc Units (1)" xfId="255"/>
    <cellStyle name="Calc Units (2)" xfId="256"/>
    <cellStyle name="Calculation" xfId="257"/>
    <cellStyle name="Calculation 2" xfId="258"/>
    <cellStyle name="category" xfId="259"/>
    <cellStyle name="Comma" xfId="260"/>
    <cellStyle name="Comma  - Style1" xfId="261"/>
    <cellStyle name="Comma  - Style2" xfId="262"/>
    <cellStyle name="Comma  - Style3" xfId="263"/>
    <cellStyle name="Comma  - Style4" xfId="264"/>
    <cellStyle name="Comma  - Style5" xfId="265"/>
    <cellStyle name="Comma  - Style6" xfId="266"/>
    <cellStyle name="Comma  - Style7" xfId="267"/>
    <cellStyle name="Comma  - Style8" xfId="268"/>
    <cellStyle name="Comma [0]" xfId="269"/>
    <cellStyle name="Comma [0] 11" xfId="270"/>
    <cellStyle name="Comma [00]" xfId="271"/>
    <cellStyle name="Comma 10 4" xfId="272"/>
    <cellStyle name="Comma 13" xfId="273"/>
    <cellStyle name="Comma 2" xfId="274"/>
    <cellStyle name="Comma 20" xfId="275"/>
    <cellStyle name="Comma 3" xfId="276"/>
    <cellStyle name="Comma 6 2 2" xfId="277"/>
    <cellStyle name="comma zerodec" xfId="278"/>
    <cellStyle name="Comma_UOC KQ 2014" xfId="279"/>
    <cellStyle name="Comma0" xfId="280"/>
    <cellStyle name="Copied" xfId="281"/>
    <cellStyle name="Currency" xfId="282"/>
    <cellStyle name="Currency [0]" xfId="283"/>
    <cellStyle name="Currency [00]" xfId="284"/>
    <cellStyle name="Currency0" xfId="285"/>
    <cellStyle name="Currency1" xfId="286"/>
    <cellStyle name="Check Cell" xfId="287"/>
    <cellStyle name="Check Cell 2" xfId="288"/>
    <cellStyle name="Chi phÝ kh¸c_Book1" xfId="289"/>
    <cellStyle name="CHUONG" xfId="290"/>
    <cellStyle name="Date" xfId="291"/>
    <cellStyle name="Date Short" xfId="292"/>
    <cellStyle name="Date_DTKScamcocMT-Cantho" xfId="293"/>
    <cellStyle name="DELTA" xfId="294"/>
    <cellStyle name="Dezimal [0]_68574_Materialbedarfsliste" xfId="295"/>
    <cellStyle name="Dezimal_68574_Materialbedarfsliste" xfId="296"/>
    <cellStyle name="Dollar (zero dec)" xfId="297"/>
    <cellStyle name="DuToanBXD" xfId="298"/>
    <cellStyle name="Dziesi?tny [0]_Invoices2001Slovakia" xfId="299"/>
    <cellStyle name="Dziesi?tny_Invoices2001Slovakia" xfId="300"/>
    <cellStyle name="Dziesietny [0]_Invoices2001Slovakia" xfId="301"/>
    <cellStyle name="Dziesiętny [0]_Invoices2001Slovakia" xfId="302"/>
    <cellStyle name="Dziesietny [0]_Invoices2001Slovakia_Book1" xfId="303"/>
    <cellStyle name="Dziesiętny [0]_Invoices2001Slovakia_Book1" xfId="304"/>
    <cellStyle name="Dziesietny [0]_Invoices2001Slovakia_Book1_DTKScamcocMT-Cantho" xfId="305"/>
    <cellStyle name="Dziesiętny [0]_Invoices2001Slovakia_Book1_DTKScamcocMT-Cantho" xfId="306"/>
    <cellStyle name="Dziesietny [0]_Invoices2001Slovakia_Book1_DTKSTK MT-CT" xfId="307"/>
    <cellStyle name="Dziesiętny [0]_Invoices2001Slovakia_Book1_DTKSTK MT-CT" xfId="308"/>
    <cellStyle name="Dziesietny [0]_Invoices2001Slovakia_Book1_Tong hop Cac tuyen(9-1-06)" xfId="309"/>
    <cellStyle name="Dziesiętny [0]_Invoices2001Slovakia_Book1_Tong hop Cac tuyen(9-1-06)" xfId="310"/>
    <cellStyle name="Dziesietny [0]_Invoices2001Slovakia_Book1_Tong hop Cac tuyen(9-1-06)_DTKScamcocMT-Cantho" xfId="311"/>
    <cellStyle name="Dziesiętny [0]_Invoices2001Slovakia_Book1_Tong hop Cac tuyen(9-1-06)_DTKScamcocMT-Cantho" xfId="312"/>
    <cellStyle name="Dziesietny [0]_Invoices2001Slovakia_Book1_Tong hop Cac tuyen(9-1-06)_DTKSTK MT-CT" xfId="313"/>
    <cellStyle name="Dziesiętny [0]_Invoices2001Slovakia_Book1_Tong hop Cac tuyen(9-1-06)_DTKSTK MT-CT" xfId="314"/>
    <cellStyle name="Dziesietny [0]_Invoices2001Slovakia_DTKScamcocMT-Cantho" xfId="315"/>
    <cellStyle name="Dziesiętny [0]_Invoices2001Slovakia_DTKScamcocMT-Cantho" xfId="316"/>
    <cellStyle name="Dziesietny [0]_Invoices2001Slovakia_DTKSTK MT-CT" xfId="317"/>
    <cellStyle name="Dziesiętny [0]_Invoices2001Slovakia_DTKSTK MT-CT" xfId="318"/>
    <cellStyle name="Dziesietny [0]_Invoices2001Slovakia_KL K.C mat duong" xfId="319"/>
    <cellStyle name="Dziesiętny [0]_Invoices2001Slovakia_Nhalamviec VTC(25-1-05)" xfId="320"/>
    <cellStyle name="Dziesietny [0]_Invoices2001Slovakia_TDT KHANH HOA" xfId="321"/>
    <cellStyle name="Dziesiętny [0]_Invoices2001Slovakia_TDT KHANH HOA" xfId="322"/>
    <cellStyle name="Dziesietny [0]_Invoices2001Slovakia_TDT KHANH HOA_DTKScamcocMT-Cantho" xfId="323"/>
    <cellStyle name="Dziesiętny [0]_Invoices2001Slovakia_TDT KHANH HOA_DTKScamcocMT-Cantho" xfId="324"/>
    <cellStyle name="Dziesietny [0]_Invoices2001Slovakia_TDT KHANH HOA_DTKSTK MT-CT" xfId="325"/>
    <cellStyle name="Dziesiętny [0]_Invoices2001Slovakia_TDT KHANH HOA_DTKSTK MT-CT" xfId="326"/>
    <cellStyle name="Dziesietny [0]_Invoices2001Slovakia_TDT KHANH HOA_Tong hop Cac tuyen(9-1-06)" xfId="327"/>
    <cellStyle name="Dziesiętny [0]_Invoices2001Slovakia_TDT KHANH HOA_Tong hop Cac tuyen(9-1-06)" xfId="328"/>
    <cellStyle name="Dziesietny [0]_Invoices2001Slovakia_TDT KHANH HOA_Tong hop Cac tuyen(9-1-06)_DTKScamcocMT-Cantho" xfId="329"/>
    <cellStyle name="Dziesiętny [0]_Invoices2001Slovakia_TDT KHANH HOA_Tong hop Cac tuyen(9-1-06)_DTKScamcocMT-Cantho" xfId="330"/>
    <cellStyle name="Dziesietny [0]_Invoices2001Slovakia_TDT KHANH HOA_Tong hop Cac tuyen(9-1-06)_DTKSTK MT-CT" xfId="331"/>
    <cellStyle name="Dziesiętny [0]_Invoices2001Slovakia_TDT KHANH HOA_Tong hop Cac tuyen(9-1-06)_DTKSTK MT-CT" xfId="332"/>
    <cellStyle name="Dziesietny [0]_Invoices2001Slovakia_TDT quangngai" xfId="333"/>
    <cellStyle name="Dziesiętny [0]_Invoices2001Slovakia_TDT quangngai" xfId="334"/>
    <cellStyle name="Dziesietny [0]_Invoices2001Slovakia_TDT quangngai_DTKScamcocMT-Cantho" xfId="335"/>
    <cellStyle name="Dziesiętny [0]_Invoices2001Slovakia_TDT quangngai_DTKScamcocMT-Cantho" xfId="336"/>
    <cellStyle name="Dziesietny [0]_Invoices2001Slovakia_TDT quangngai_DTKSTK MT-CT" xfId="337"/>
    <cellStyle name="Dziesiętny [0]_Invoices2001Slovakia_TDT quangngai_DTKSTK MT-CT" xfId="338"/>
    <cellStyle name="Dziesietny [0]_Invoices2001Slovakia_Tong hop Cac tuyen(9-1-06)" xfId="339"/>
    <cellStyle name="Dziesietny_Invoices2001Slovakia" xfId="340"/>
    <cellStyle name="Dziesiętny_Invoices2001Slovakia" xfId="341"/>
    <cellStyle name="Dziesietny_Invoices2001Slovakia_Book1" xfId="342"/>
    <cellStyle name="Dziesiętny_Invoices2001Slovakia_Book1" xfId="343"/>
    <cellStyle name="Dziesietny_Invoices2001Slovakia_Book1_DTKScamcocMT-Cantho" xfId="344"/>
    <cellStyle name="Dziesiętny_Invoices2001Slovakia_Book1_DTKScamcocMT-Cantho" xfId="345"/>
    <cellStyle name="Dziesietny_Invoices2001Slovakia_Book1_DTKSTK MT-CT" xfId="346"/>
    <cellStyle name="Dziesiętny_Invoices2001Slovakia_Book1_DTKSTK MT-CT" xfId="347"/>
    <cellStyle name="Dziesietny_Invoices2001Slovakia_Book1_Tong hop Cac tuyen(9-1-06)" xfId="348"/>
    <cellStyle name="Dziesiętny_Invoices2001Slovakia_Book1_Tong hop Cac tuyen(9-1-06)" xfId="349"/>
    <cellStyle name="Dziesietny_Invoices2001Slovakia_Book1_Tong hop Cac tuyen(9-1-06)_DTKScamcocMT-Cantho" xfId="350"/>
    <cellStyle name="Dziesiętny_Invoices2001Slovakia_Book1_Tong hop Cac tuyen(9-1-06)_DTKScamcocMT-Cantho" xfId="351"/>
    <cellStyle name="Dziesietny_Invoices2001Slovakia_Book1_Tong hop Cac tuyen(9-1-06)_DTKSTK MT-CT" xfId="352"/>
    <cellStyle name="Dziesiętny_Invoices2001Slovakia_Book1_Tong hop Cac tuyen(9-1-06)_DTKSTK MT-CT" xfId="353"/>
    <cellStyle name="Dziesietny_Invoices2001Slovakia_DTKScamcocMT-Cantho" xfId="354"/>
    <cellStyle name="Dziesiętny_Invoices2001Slovakia_DTKScamcocMT-Cantho" xfId="355"/>
    <cellStyle name="Dziesietny_Invoices2001Slovakia_DTKSTK MT-CT" xfId="356"/>
    <cellStyle name="Dziesiętny_Invoices2001Slovakia_DTKSTK MT-CT" xfId="357"/>
    <cellStyle name="Dziesietny_Invoices2001Slovakia_KL K.C mat duong" xfId="358"/>
    <cellStyle name="Dziesiętny_Invoices2001Slovakia_Nhalamviec VTC(25-1-05)" xfId="359"/>
    <cellStyle name="Dziesietny_Invoices2001Slovakia_TDT KHANH HOA" xfId="360"/>
    <cellStyle name="Dziesiętny_Invoices2001Slovakia_TDT KHANH HOA" xfId="361"/>
    <cellStyle name="Dziesietny_Invoices2001Slovakia_TDT KHANH HOA_DTKScamcocMT-Cantho" xfId="362"/>
    <cellStyle name="Dziesiętny_Invoices2001Slovakia_TDT KHANH HOA_DTKScamcocMT-Cantho" xfId="363"/>
    <cellStyle name="Dziesietny_Invoices2001Slovakia_TDT KHANH HOA_DTKSTK MT-CT" xfId="364"/>
    <cellStyle name="Dziesiętny_Invoices2001Slovakia_TDT KHANH HOA_DTKSTK MT-CT" xfId="365"/>
    <cellStyle name="Dziesietny_Invoices2001Slovakia_TDT KHANH HOA_Tong hop Cac tuyen(9-1-06)" xfId="366"/>
    <cellStyle name="Dziesiętny_Invoices2001Slovakia_TDT KHANH HOA_Tong hop Cac tuyen(9-1-06)" xfId="367"/>
    <cellStyle name="Dziesietny_Invoices2001Slovakia_TDT KHANH HOA_Tong hop Cac tuyen(9-1-06)_DTKScamcocMT-Cantho" xfId="368"/>
    <cellStyle name="Dziesiętny_Invoices2001Slovakia_TDT KHANH HOA_Tong hop Cac tuyen(9-1-06)_DTKScamcocMT-Cantho" xfId="369"/>
    <cellStyle name="Dziesietny_Invoices2001Slovakia_TDT KHANH HOA_Tong hop Cac tuyen(9-1-06)_DTKSTK MT-CT" xfId="370"/>
    <cellStyle name="Dziesiętny_Invoices2001Slovakia_TDT KHANH HOA_Tong hop Cac tuyen(9-1-06)_DTKSTK MT-CT" xfId="371"/>
    <cellStyle name="Dziesietny_Invoices2001Slovakia_TDT quangngai" xfId="372"/>
    <cellStyle name="Dziesiętny_Invoices2001Slovakia_TDT quangngai" xfId="373"/>
    <cellStyle name="Dziesietny_Invoices2001Slovakia_TDT quangngai_DTKScamcocMT-Cantho" xfId="374"/>
    <cellStyle name="Dziesiętny_Invoices2001Slovakia_TDT quangngai_DTKScamcocMT-Cantho" xfId="375"/>
    <cellStyle name="Dziesietny_Invoices2001Slovakia_TDT quangngai_DTKSTK MT-CT" xfId="376"/>
    <cellStyle name="Dziesiętny_Invoices2001Slovakia_TDT quangngai_DTKSTK MT-CT" xfId="377"/>
    <cellStyle name="Dziesietny_Invoices2001Slovakia_Tong hop Cac tuyen(9-1-06)" xfId="378"/>
    <cellStyle name="e" xfId="379"/>
    <cellStyle name="e_DTKScamcocMT-Cantho" xfId="380"/>
    <cellStyle name="e_DTKSTK MT-CT" xfId="381"/>
    <cellStyle name="Enter Currency (0)" xfId="382"/>
    <cellStyle name="Enter Currency (2)" xfId="383"/>
    <cellStyle name="Enter Units (0)" xfId="384"/>
    <cellStyle name="Enter Units (1)" xfId="385"/>
    <cellStyle name="Enter Units (2)" xfId="386"/>
    <cellStyle name="Entered" xfId="387"/>
    <cellStyle name="Euro" xfId="388"/>
    <cellStyle name="Explanatory Text" xfId="389"/>
    <cellStyle name="Explanatory Text 2" xfId="390"/>
    <cellStyle name="f" xfId="391"/>
    <cellStyle name="f_DTKScamcocMT-Cantho" xfId="392"/>
    <cellStyle name="f_DTKSTK MT-CT" xfId="393"/>
    <cellStyle name="Fixed" xfId="394"/>
    <cellStyle name="Good" xfId="395"/>
    <cellStyle name="Good 2" xfId="396"/>
    <cellStyle name="Grey" xfId="397"/>
    <cellStyle name="H" xfId="398"/>
    <cellStyle name="ha" xfId="399"/>
    <cellStyle name="Head 1" xfId="400"/>
    <cellStyle name="HEADER" xfId="401"/>
    <cellStyle name="Header1" xfId="402"/>
    <cellStyle name="Header2" xfId="403"/>
    <cellStyle name="Heading 1" xfId="404"/>
    <cellStyle name="Heading 1 2" xfId="405"/>
    <cellStyle name="Heading 2" xfId="406"/>
    <cellStyle name="Heading 2 2" xfId="407"/>
    <cellStyle name="Heading 3" xfId="408"/>
    <cellStyle name="Heading 3 2" xfId="409"/>
    <cellStyle name="Heading 4" xfId="410"/>
    <cellStyle name="Heading 4 2" xfId="411"/>
    <cellStyle name="HEADING1" xfId="412"/>
    <cellStyle name="Heading1 1" xfId="413"/>
    <cellStyle name="HEADING1_Book1" xfId="414"/>
    <cellStyle name="HEADING2" xfId="415"/>
    <cellStyle name="HEADINGS" xfId="416"/>
    <cellStyle name="HEADINGSTOP" xfId="417"/>
    <cellStyle name="headoption" xfId="418"/>
    <cellStyle name="Hoa-Scholl" xfId="419"/>
    <cellStyle name="Input" xfId="420"/>
    <cellStyle name="Input [yellow]" xfId="421"/>
    <cellStyle name="Input 2" xfId="422"/>
    <cellStyle name="k" xfId="423"/>
    <cellStyle name="KL" xfId="424"/>
    <cellStyle name="khanh" xfId="425"/>
    <cellStyle name="Ledger 17 x 11 in" xfId="426"/>
    <cellStyle name="Line" xfId="427"/>
    <cellStyle name="Link Currency (0)" xfId="428"/>
    <cellStyle name="Link Currency (2)" xfId="429"/>
    <cellStyle name="Link Units (0)" xfId="430"/>
    <cellStyle name="Link Units (1)" xfId="431"/>
    <cellStyle name="Link Units (2)" xfId="432"/>
    <cellStyle name="Linked Cell" xfId="433"/>
    <cellStyle name="Linked Cell 2" xfId="434"/>
    <cellStyle name="Migliaia (0)_CALPREZZ" xfId="435"/>
    <cellStyle name="Migliaia_ PESO ELETTR." xfId="436"/>
    <cellStyle name="Millares [0]_Well Timing" xfId="437"/>
    <cellStyle name="Millares_Well Timing" xfId="438"/>
    <cellStyle name="Milliers [0]_AR1194" xfId="439"/>
    <cellStyle name="Milliers_AR1194" xfId="440"/>
    <cellStyle name="Model" xfId="441"/>
    <cellStyle name="moi" xfId="442"/>
    <cellStyle name="Moneda [0]_Well Timing" xfId="443"/>
    <cellStyle name="Moneda_Well Timing" xfId="444"/>
    <cellStyle name="Monétaire [0]_AR1194" xfId="445"/>
    <cellStyle name="Monétaire_AR1194" xfId="446"/>
    <cellStyle name="n" xfId="447"/>
    <cellStyle name="n_Book1" xfId="448"/>
    <cellStyle name="n_DTKScamcocMT-Cantho" xfId="449"/>
    <cellStyle name="n_DTKSTK MT-CT" xfId="450"/>
    <cellStyle name="Neutral" xfId="451"/>
    <cellStyle name="Neutral 2" xfId="452"/>
    <cellStyle name="New" xfId="453"/>
    <cellStyle name="New Times Roman" xfId="454"/>
    <cellStyle name="New_DTKScamcocMT-Cantho" xfId="455"/>
    <cellStyle name="no dec" xfId="456"/>
    <cellStyle name="ÑONVÒ" xfId="457"/>
    <cellStyle name="Normal - Style1" xfId="458"/>
    <cellStyle name="Normal - 유형1" xfId="459"/>
    <cellStyle name="Normal 10 3" xfId="460"/>
    <cellStyle name="Normal 14" xfId="461"/>
    <cellStyle name="Normal 2" xfId="462"/>
    <cellStyle name="Normal 2 3" xfId="463"/>
    <cellStyle name="Normal 2 6" xfId="464"/>
    <cellStyle name="Normal 28" xfId="465"/>
    <cellStyle name="Normal 3" xfId="466"/>
    <cellStyle name="Normal 3_17 bieu (hung cap nhap)" xfId="467"/>
    <cellStyle name="Normal 30" xfId="468"/>
    <cellStyle name="Normal 31" xfId="469"/>
    <cellStyle name="Normal 5 3" xfId="470"/>
    <cellStyle name="Normal 7" xfId="471"/>
    <cellStyle name="Normal_bieu mau 2012 (cap nhap)" xfId="472"/>
    <cellStyle name="Normal_cac huyen" xfId="473"/>
    <cellStyle name="Normal_Sheet6" xfId="474"/>
    <cellStyle name="Normal_UOC KQ 2014" xfId="475"/>
    <cellStyle name="Normal_UOC KQ 2014 2" xfId="476"/>
    <cellStyle name="Normal1" xfId="477"/>
    <cellStyle name="Normale_ PESO ELETTR." xfId="478"/>
    <cellStyle name="Normalny_Cennik obowiazuje od 06-08-2001 r (1)" xfId="479"/>
    <cellStyle name="Note" xfId="480"/>
    <cellStyle name="Note 2" xfId="481"/>
    <cellStyle name="Œ…‹æØ‚è [0.00]_ÆÂ¹²" xfId="482"/>
    <cellStyle name="Œ…‹æØ‚è_laroux" xfId="483"/>
    <cellStyle name="oft Excel]&#13;&#10;Comment=open=/f ‚ðw’è‚·‚é‚ÆAƒ†[ƒU[’è‹`ŠÖ”‚ðŠÖ”“\‚è•t‚¯‚Ìˆê——‚É“o˜^‚·‚é‚±‚Æ‚ª‚Å‚«‚Ü‚·B&#13;&#10;Maximized" xfId="484"/>
    <cellStyle name="oft Excel]&#13;&#10;Comment=The open=/f lines load custom functions into the Paste Function list.&#13;&#10;Maximized=2&#13;&#10;Basics=1&#13;&#10;A" xfId="485"/>
    <cellStyle name="oft Excel]&#13;&#10;Comment=The open=/f lines load custom functions into the Paste Function list.&#13;&#10;Maximized=3&#13;&#10;Basics=1&#13;&#10;A" xfId="486"/>
    <cellStyle name="omma [0]_Mktg Prog??_x001A_Comma [0]_mud plant bolted?_x0010_Comma [0]_ODCOS ?_x0017_" xfId="487"/>
    <cellStyle name="ormal_Sheet1_1?_x0001__x0015_Normal_Sheet1_Amer Q4?_x0001__x0012_Normal_Sheet1_FY96?_x0018_Normal_Sheet1_HC " xfId="488"/>
    <cellStyle name="Output" xfId="489"/>
    <cellStyle name="Output 2" xfId="490"/>
    <cellStyle name="paint" xfId="491"/>
    <cellStyle name="per.style" xfId="492"/>
    <cellStyle name="Percent" xfId="493"/>
    <cellStyle name="Percent [0]" xfId="494"/>
    <cellStyle name="Percent [00]" xfId="495"/>
    <cellStyle name="Percent [2]" xfId="496"/>
    <cellStyle name="PERCENTAGE" xfId="497"/>
    <cellStyle name="PrePop Currency (0)" xfId="498"/>
    <cellStyle name="PrePop Currency (2)" xfId="499"/>
    <cellStyle name="PrePop Units (0)" xfId="500"/>
    <cellStyle name="PrePop Units (1)" xfId="501"/>
    <cellStyle name="PrePop Units (2)" xfId="502"/>
    <cellStyle name="pricing" xfId="503"/>
    <cellStyle name="PSChar" xfId="504"/>
    <cellStyle name="PSHeading" xfId="505"/>
    <cellStyle name="regstoresfromspecstores" xfId="506"/>
    <cellStyle name="RevList" xfId="507"/>
    <cellStyle name="s]&#13;&#10;spooler=yes&#13;&#10;load=&#13;&#10;Beep=yes&#13;&#10;NullPort=None&#13;&#10;BorderWidth=3&#13;&#10;CursorBlinkRate=1200&#13;&#10;DoubleClickSpeed=452&#13;&#10;Programs=co" xfId="508"/>
    <cellStyle name="SAPBEXaggData" xfId="509"/>
    <cellStyle name="SAPBEXaggDataEmph" xfId="510"/>
    <cellStyle name="SAPBEXaggItem" xfId="511"/>
    <cellStyle name="SAPBEXchaText" xfId="512"/>
    <cellStyle name="SAPBEXexcBad7" xfId="513"/>
    <cellStyle name="SAPBEXexcBad8" xfId="514"/>
    <cellStyle name="SAPBEXexcBad9" xfId="515"/>
    <cellStyle name="SAPBEXexcCritical4" xfId="516"/>
    <cellStyle name="SAPBEXexcCritical5" xfId="517"/>
    <cellStyle name="SAPBEXexcCritical6" xfId="518"/>
    <cellStyle name="SAPBEXexcGood1" xfId="519"/>
    <cellStyle name="SAPBEXexcGood2" xfId="520"/>
    <cellStyle name="SAPBEXexcGood3" xfId="521"/>
    <cellStyle name="SAPBEXfilterDrill" xfId="522"/>
    <cellStyle name="SAPBEXfilterItem" xfId="523"/>
    <cellStyle name="SAPBEXfilterText" xfId="524"/>
    <cellStyle name="SAPBEXformats" xfId="525"/>
    <cellStyle name="SAPBEXheaderItem" xfId="526"/>
    <cellStyle name="SAPBEXheaderText" xfId="527"/>
    <cellStyle name="SAPBEXresData" xfId="528"/>
    <cellStyle name="SAPBEXresDataEmph" xfId="529"/>
    <cellStyle name="SAPBEXresItem" xfId="530"/>
    <cellStyle name="SAPBEXstdData" xfId="531"/>
    <cellStyle name="SAPBEXstdDataEmph" xfId="532"/>
    <cellStyle name="SAPBEXstdItem" xfId="533"/>
    <cellStyle name="SAPBEXtitle" xfId="534"/>
    <cellStyle name="SAPBEXundefined" xfId="535"/>
    <cellStyle name="SHADEDSTORES" xfId="536"/>
    <cellStyle name="Siêu nối kết_Book1" xfId="537"/>
    <cellStyle name="specstores" xfId="538"/>
    <cellStyle name="Standard_NEGS" xfId="539"/>
    <cellStyle name="STTDG" xfId="540"/>
    <cellStyle name="Style 1" xfId="541"/>
    <cellStyle name="Style 2" xfId="542"/>
    <cellStyle name="style_1" xfId="543"/>
    <cellStyle name="subhead" xfId="544"/>
    <cellStyle name="Subtotal" xfId="545"/>
    <cellStyle name="T" xfId="546"/>
    <cellStyle name="T_BANG LUONG MOI KSDH va KSDC (co phu cap khu vuc)" xfId="547"/>
    <cellStyle name="T_BANG LUONG MOI KSDH va KSDC (co phu cap khu vuc)_DTKScamcocMT-Cantho" xfId="548"/>
    <cellStyle name="T_BANG LUONG MOI KSDH va KSDC (co phu cap khu vuc)_DTKSTK MT-CT" xfId="549"/>
    <cellStyle name="T_Bc_tuan_1_CKy_6_KONTUM" xfId="550"/>
    <cellStyle name="T_Book1" xfId="551"/>
    <cellStyle name="T_Book1_1" xfId="552"/>
    <cellStyle name="T_Book1_1_Book1" xfId="553"/>
    <cellStyle name="T_Book1_1_DTKScamcocMT-Cantho" xfId="554"/>
    <cellStyle name="T_Book1_1_DTKSTK MT-CT" xfId="555"/>
    <cellStyle name="T_Book1_1_gia thau  goi 2-Lien Danh tan hung" xfId="556"/>
    <cellStyle name="T_Book1_1_khoi luong phan chia chinh thuc goi 2" xfId="557"/>
    <cellStyle name="T_Book1_Book1" xfId="558"/>
    <cellStyle name="T_Book1_Book1_1" xfId="559"/>
    <cellStyle name="T_Book1_Book1_khoi luong phan chia chinh thuc goi 2" xfId="560"/>
    <cellStyle name="T_Book1_DT492" xfId="561"/>
    <cellStyle name="T_Book1_DTKScamcocMT-Cantho" xfId="562"/>
    <cellStyle name="T_Book1_DTKSTK MT-CT" xfId="563"/>
    <cellStyle name="T_Book1_Du toan BVTC 10-2007" xfId="564"/>
    <cellStyle name="T_Book1_gia thau  goi 2-Lien Danh tan hung" xfId="565"/>
    <cellStyle name="T_Book1_HECO-NR78-Gui a-Vinh(15-5-07)" xfId="566"/>
    <cellStyle name="T_Book1_HECO-NR78-Gui a-Vinh(15-5-07)_DTKScamcocMT-Cantho" xfId="567"/>
    <cellStyle name="T_Book1_HECO-NR78-Gui a-Vinh(15-5-07)_DTKSTK MT-CT" xfId="568"/>
    <cellStyle name="T_Book1_KH phat trien KTXH den 2010" xfId="569"/>
    <cellStyle name="T_Book1_khoi luong phan chia chinh thuc goi 2" xfId="570"/>
    <cellStyle name="T_Book1_Mau bao cao von XDCB 2009 (so XD )1" xfId="571"/>
    <cellStyle name="T_Book1_San sat hach moi" xfId="572"/>
    <cellStyle name="T_CDKT" xfId="573"/>
    <cellStyle name="T_CDKT_DTKScamcocMT-Cantho" xfId="574"/>
    <cellStyle name="T_CDKT_DTKSTK MT-CT" xfId="575"/>
    <cellStyle name="T_Cost for DD (summary)" xfId="576"/>
    <cellStyle name="T_Cost for DD (summary)_DTKScamcocMT-Cantho" xfId="577"/>
    <cellStyle name="T_Cost for DD (summary)_DTKSTK MT-CT" xfId="578"/>
    <cellStyle name="T_DTKScamcocMT-Cantho" xfId="579"/>
    <cellStyle name="T_DTKSTK MT-CT" xfId="580"/>
    <cellStyle name="T_dtTL598G1." xfId="581"/>
    <cellStyle name="T_Du toan BVTC 10-2007" xfId="582"/>
    <cellStyle name="T_Khao satD1" xfId="583"/>
    <cellStyle name="T_Khao satD1_DTKScamcocMT-Cantho" xfId="584"/>
    <cellStyle name="T_Khao satD1_DTKSTK MT-CT" xfId="585"/>
    <cellStyle name="T_San sat hach moi" xfId="586"/>
    <cellStyle name="T_SS BVTC cau va cong tuyen Le Chan" xfId="587"/>
    <cellStyle name="T_Tay Bac 1" xfId="588"/>
    <cellStyle name="T_tien2004" xfId="589"/>
    <cellStyle name="T_tien2004_DTKScamcocMT-Cantho" xfId="590"/>
    <cellStyle name="T_tien2004_DTKSTK MT-CT" xfId="591"/>
    <cellStyle name="T_TKE-ChoDon-sua" xfId="592"/>
    <cellStyle name="T_TKE-ChoDon-sua_DTKScamcocMT-Cantho" xfId="593"/>
    <cellStyle name="T_TKE-ChoDon-sua_DTKSTK MT-CT" xfId="594"/>
    <cellStyle name="T_tong muc dau t­u" xfId="595"/>
    <cellStyle name="T_Thong ke" xfId="596"/>
    <cellStyle name="T_Thong ke_DTKScamcocMT-Cantho" xfId="597"/>
    <cellStyle name="T_Thong ke_DTKSTK MT-CT" xfId="598"/>
    <cellStyle name="t13" xfId="599"/>
    <cellStyle name="Text Indent A" xfId="600"/>
    <cellStyle name="Text Indent B" xfId="601"/>
    <cellStyle name="Text Indent C" xfId="602"/>
    <cellStyle name="Tieu_de_2" xfId="603"/>
    <cellStyle name="tit1" xfId="604"/>
    <cellStyle name="tit2" xfId="605"/>
    <cellStyle name="tit3" xfId="606"/>
    <cellStyle name="tit4" xfId="607"/>
    <cellStyle name="Title" xfId="608"/>
    <cellStyle name="Title 2" xfId="609"/>
    <cellStyle name="Tongcong" xfId="610"/>
    <cellStyle name="Total" xfId="611"/>
    <cellStyle name="Total 2" xfId="612"/>
    <cellStyle name="th" xfId="613"/>
    <cellStyle name="þ_x001D_ð¤_x000C_¯þ_x0014_&#13;¨þU_x0001_À_x0004_ _x0015__x000F__x0001__x0001_" xfId="614"/>
    <cellStyle name="þ_x001D_ð¤_x000C_¯þ_x0014_&#13;¨þU_x0001_À_x0004_ _x0015__x000F__x0001__x0001_?_x0002_ÿÿÿÿÿÿÿÿÿÿÿÿÿÿÿ¯?(_x0002__x001D__x0017_ ???º%ÿÿÿÿ????_x0006__x0016_??????????????Í!Ë??????????           ?????           ?????????&#13;&#13;U&#13;H\D2&#13;D2\DEMO.MSC&#13;S;C:\DOS;C:\HANH\D3;C:\HANH\D2;C:\NC&#13;????????????????????????????????????????????????????????????" xfId="615"/>
    <cellStyle name="þ_x001D_ð·_x000C_æþ'&#13;ßþU_x0001_Ø_x0005_ü_x0014__x0007__x0001__x0001_" xfId="616"/>
    <cellStyle name="þ_x001D_ð·_x000C_æþ'&#13;ßþU_x0001_Ø_x0005_ü_x0014__x0007__x0001__x0001_?_x0002_ÿÿÿÿÿÿÿÿÿÿÿÿÿÿÿ¯?(_x0002__x001E__x0016_ ???¼$ÿÿÿÿ????_x0006__x0016_??????????????Í!Ë??????????           ?????           ?????????&#13;C:\WINDOWS\&#13;V&#13;S\TEMP&#13;NC;C:\NU;C:\VIRUS;&#13;?????????????????????????????????????????????????????????????????????????????" xfId="617"/>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618"/>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619"/>
    <cellStyle name="þ_x001D_ðÇ%Uý—&amp;Hý9_x0008_Ÿ s&#10;_x0007__x0001__x0001_" xfId="620"/>
    <cellStyle name="þ_x001D_ðÇ%Uý—&amp;Hý9_x0008_Ÿ s&#10;_x0007__x0001__x0001_?_x0002_ÿÿÿÿÿÿÿÿÿÿÿÿÿÿÿ_x0001_(_x0002_—&#13;???Î_x001F_ÿÿÿÿ????_x0007_???????????????Í!Ë??????????           ?????           ?????????&#13;C:\WINDOWS\country.sys&#13;??????????????????????????????????????????????????????????????????????????????????????????????" xfId="621"/>
    <cellStyle name="þ_x001D_ðK_x000C_Fý_x001B_&#13;9ýU_x0001_Ð_x0008_¦)_x0007__x0001__x0001_" xfId="622"/>
    <cellStyle name="þ_x001D_ðK_x000C_Fý_x001B_&#13;9ýU_x0001_Ð_x0008_¦)_x0007__x0001__x0001_?_x0002_ÿÿÿÿÿÿÿÿÿÿÿÿÿÿÿ¯?(_x0002_$- ???&amp;&lt;ÿÿÿÿ??Î_x0005__x0006__x0014_??????????????Í!Ë??????????           ?????           ?????????&#13;.&#13;_DELL2\VOL1:NET_CONF\MESSAGE2.TXT&#13;AMAMOTO&#13;\HYPERION\HYPPROGS&#13;??????????????????????????????????????????????????????" xfId="623"/>
    <cellStyle name="thuong-10" xfId="624"/>
    <cellStyle name="thuong-11" xfId="625"/>
    <cellStyle name="Valuta (0)_CALPREZZ" xfId="626"/>
    <cellStyle name="Valuta_ PESO ELETTR." xfId="627"/>
    <cellStyle name="VANG1" xfId="628"/>
    <cellStyle name="viet" xfId="629"/>
    <cellStyle name="viet2" xfId="630"/>
    <cellStyle name="VN new romanNormal" xfId="631"/>
    <cellStyle name="VN time new roman" xfId="632"/>
    <cellStyle name="vn_time" xfId="633"/>
    <cellStyle name="vnbo" xfId="634"/>
    <cellStyle name="vntxt1" xfId="635"/>
    <cellStyle name="vntxt2" xfId="636"/>
    <cellStyle name="vnhead1" xfId="637"/>
    <cellStyle name="vnhead2" xfId="638"/>
    <cellStyle name="vnhead3" xfId="639"/>
    <cellStyle name="vnhead4" xfId="640"/>
    <cellStyle name="Währung [0]_68574_Materialbedarfsliste" xfId="641"/>
    <cellStyle name="Währung_68574_Materialbedarfsliste" xfId="642"/>
    <cellStyle name="Walutowy [0]_Invoices2001Slovakia" xfId="643"/>
    <cellStyle name="Walutowy_Invoices2001Slovakia" xfId="644"/>
    <cellStyle name="Warning Text" xfId="645"/>
    <cellStyle name="Warning Text 2" xfId="646"/>
    <cellStyle name="xan1" xfId="647"/>
    <cellStyle name="xuan" xfId="648"/>
    <cellStyle name="เครื่องหมายสกุลเงิน [0]_FTC_OFFER" xfId="649"/>
    <cellStyle name="เครื่องหมายสกุลเงิน_FTC_OFFER" xfId="650"/>
    <cellStyle name="ปกติ_FTC_OFFER" xfId="651"/>
    <cellStyle name=" [0.00]_ Att. 1- Cover" xfId="652"/>
    <cellStyle name="_ Att. 1- Cover" xfId="653"/>
    <cellStyle name="?_ Att. 1- Cover" xfId="654"/>
    <cellStyle name="똿뗦먛귟 [0.00]_PRODUCT DETAIL Q1" xfId="655"/>
    <cellStyle name="똿뗦먛귟_PRODUCT DETAIL Q1" xfId="656"/>
    <cellStyle name="믅됞 [0.00]_PRODUCT DETAIL Q1" xfId="657"/>
    <cellStyle name="믅됞_PRODUCT DETAIL Q1" xfId="658"/>
    <cellStyle name="백분율_95" xfId="659"/>
    <cellStyle name="뷭?_BOOKSHIP" xfId="660"/>
    <cellStyle name="콤마 [ - 유형1" xfId="661"/>
    <cellStyle name="콤마 [ - 유형2" xfId="662"/>
    <cellStyle name="콤마 [ - 유형3" xfId="663"/>
    <cellStyle name="콤마 [ - 유형4" xfId="664"/>
    <cellStyle name="콤마 [ - 유형5" xfId="665"/>
    <cellStyle name="콤마 [ - 유형6" xfId="666"/>
    <cellStyle name="콤마 [ - 유형7" xfId="667"/>
    <cellStyle name="콤마 [ - 유형8" xfId="668"/>
    <cellStyle name="콤마 [0]_ 비목별 월별기술 " xfId="669"/>
    <cellStyle name="콤마_ 비목별 월별기술 " xfId="670"/>
    <cellStyle name="통화 [0]_1202" xfId="671"/>
    <cellStyle name="통화_1202" xfId="672"/>
    <cellStyle name="표준_(정보부문)월별인원계획" xfId="673"/>
    <cellStyle name="一般_00Q3902REV.1" xfId="674"/>
    <cellStyle name="千分位[0]_00Q3902REV.1" xfId="675"/>
    <cellStyle name="千分位_00Q3902REV.1" xfId="676"/>
    <cellStyle name="桁区切り [0.00]_cost estimate D-D (version 1)" xfId="677"/>
    <cellStyle name="桁区切り_List-dwgist-" xfId="678"/>
    <cellStyle name="標準_BOQ-08" xfId="679"/>
    <cellStyle name="貨幣 [0]_00Q3902REV.1" xfId="680"/>
    <cellStyle name="貨幣[0]_BRE" xfId="681"/>
    <cellStyle name="貨幣_00Q3902REV.1" xfId="682"/>
    <cellStyle name="通貨 [0.00]_List-dwgwg" xfId="683"/>
    <cellStyle name="通貨_List-dwgis" xfId="68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C%20C&#193;C%20&#272;&#416;N%20V&#7882;\2022\THU&#7926;%20S&#7842;N\CH&#205;NH%20TH&#7912;C\S&#7842;N%20L&#431;&#7906;NG%20THU&#7926;%20S&#7842;N%20CH&#205;NH%20TH&#7912;C%20N&#258;M%202021\8%20B16-17-18%20TS%20-Huyen(Ghi%20huy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C%20C&#193;C%20&#272;&#416;N%20V&#7882;\2022\TR&#7890;NG%20TR&#7884;T\B&#193;O%20C&#193;O%20PH&#194;N%20T&#205;CH\Th&#225;ng%2010\B&#193;O%20C&#193;O%20PH&#194;N%20T&#205;CH%20TH&#193;NG%2010-2022\Mau%20bie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018"/>
      <sheetName val="XÃ"/>
    </sheetNames>
    <sheetDataSet>
      <sheetData sheetId="0">
        <row r="138">
          <cell r="D138">
            <v>19.3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ung gian trồng trot cây HN.."/>
      <sheetName val="trung gian trồng trot cây LN"/>
      <sheetName val="trung gian Lâm N, TS"/>
      <sheetName val="B01-05-PTNLST-PL1-Trong trot"/>
      <sheetName val="Pl2-chan nuoi"/>
      <sheetName val="PL3-Lam nghiep"/>
      <sheetName val="Pl4- Thuy san"/>
      <sheetName val="Pl5- Thiet hai"/>
    </sheetNames>
    <sheetDataSet>
      <sheetData sheetId="6">
        <row r="16">
          <cell r="G16">
            <v>17.3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IE124"/>
  <sheetViews>
    <sheetView zoomScaleSheetLayoutView="69" zoomScalePageLayoutView="50" workbookViewId="0" topLeftCell="A1">
      <pane ySplit="7" topLeftCell="A108" activePane="bottomLeft" state="frozen"/>
      <selection pane="topLeft" activeCell="A1" sqref="A1"/>
      <selection pane="bottomLeft" activeCell="A125" sqref="A125:IV128"/>
    </sheetView>
  </sheetViews>
  <sheetFormatPr defaultColWidth="8.796875" defaultRowHeight="18.75"/>
  <cols>
    <col min="1" max="1" width="3.69921875" style="6" customWidth="1"/>
    <col min="2" max="2" width="46.69921875" style="6" customWidth="1"/>
    <col min="3" max="3" width="13.19921875" style="535" customWidth="1"/>
    <col min="4" max="4" width="12.19921875" style="536" customWidth="1"/>
    <col min="5" max="5" width="11.69921875" style="536" customWidth="1"/>
    <col min="6" max="6" width="10.5" style="536" customWidth="1"/>
    <col min="7" max="7" width="13" style="536" customWidth="1"/>
    <col min="8" max="8" width="8.796875" style="6" customWidth="1"/>
    <col min="9" max="12" width="0" style="6" hidden="1" customWidth="1"/>
    <col min="13" max="16384" width="8.796875" style="6" customWidth="1"/>
  </cols>
  <sheetData>
    <row r="1" spans="1:8" ht="18.75">
      <c r="A1" s="545" t="s">
        <v>242</v>
      </c>
      <c r="B1" s="545"/>
      <c r="C1" s="545"/>
      <c r="D1" s="545"/>
      <c r="E1" s="545"/>
      <c r="F1" s="545"/>
      <c r="G1" s="545"/>
      <c r="H1" s="545"/>
    </row>
    <row r="2" spans="1:8" ht="18.75">
      <c r="A2" s="544" t="s">
        <v>26</v>
      </c>
      <c r="B2" s="544"/>
      <c r="C2" s="544"/>
      <c r="D2" s="544"/>
      <c r="E2" s="544"/>
      <c r="F2" s="544"/>
      <c r="G2" s="544"/>
      <c r="H2" s="544"/>
    </row>
    <row r="3" spans="1:8" ht="18.75">
      <c r="A3" s="544" t="s">
        <v>322</v>
      </c>
      <c r="B3" s="544"/>
      <c r="C3" s="544"/>
      <c r="D3" s="544"/>
      <c r="E3" s="544"/>
      <c r="F3" s="544"/>
      <c r="G3" s="544"/>
      <c r="H3" s="544"/>
    </row>
    <row r="4" spans="1:7" ht="18.75">
      <c r="A4" s="541" t="s">
        <v>335</v>
      </c>
      <c r="B4" s="541"/>
      <c r="C4" s="541"/>
      <c r="D4" s="541"/>
      <c r="E4" s="541"/>
      <c r="F4" s="541"/>
      <c r="G4" s="541"/>
    </row>
    <row r="5" spans="1:8" ht="18.75">
      <c r="A5" s="543"/>
      <c r="B5" s="543"/>
      <c r="C5" s="543"/>
      <c r="D5" s="543"/>
      <c r="E5" s="543"/>
      <c r="F5" s="543"/>
      <c r="G5" s="543"/>
      <c r="H5" s="543"/>
    </row>
    <row r="6" spans="1:8" ht="29.25" customHeight="1">
      <c r="A6" s="546" t="s">
        <v>0</v>
      </c>
      <c r="B6" s="548" t="s">
        <v>1</v>
      </c>
      <c r="C6" s="548" t="s">
        <v>2</v>
      </c>
      <c r="D6" s="548" t="s">
        <v>282</v>
      </c>
      <c r="E6" s="548" t="s">
        <v>283</v>
      </c>
      <c r="F6" s="548"/>
      <c r="G6" s="548" t="s">
        <v>284</v>
      </c>
      <c r="H6" s="539" t="s">
        <v>312</v>
      </c>
    </row>
    <row r="7" spans="1:8" ht="33">
      <c r="A7" s="547"/>
      <c r="B7" s="549"/>
      <c r="C7" s="549"/>
      <c r="D7" s="549"/>
      <c r="E7" s="14" t="s">
        <v>165</v>
      </c>
      <c r="F7" s="14" t="s">
        <v>166</v>
      </c>
      <c r="G7" s="549"/>
      <c r="H7" s="540"/>
    </row>
    <row r="8" spans="1:8" s="520" customFormat="1" ht="45" customHeight="1">
      <c r="A8" s="135">
        <v>1</v>
      </c>
      <c r="B8" s="136">
        <v>2</v>
      </c>
      <c r="C8" s="136">
        <v>3</v>
      </c>
      <c r="D8" s="136">
        <v>4</v>
      </c>
      <c r="E8" s="136">
        <v>5</v>
      </c>
      <c r="F8" s="136">
        <v>7</v>
      </c>
      <c r="G8" s="136">
        <v>10</v>
      </c>
      <c r="H8" s="202"/>
    </row>
    <row r="9" spans="1:8" ht="45" customHeight="1">
      <c r="A9" s="115" t="s">
        <v>3</v>
      </c>
      <c r="B9" s="542" t="s">
        <v>137</v>
      </c>
      <c r="C9" s="542"/>
      <c r="D9" s="542"/>
      <c r="E9" s="542"/>
      <c r="F9" s="542"/>
      <c r="G9" s="542"/>
      <c r="H9" s="203"/>
    </row>
    <row r="10" spans="1:8" ht="45" customHeight="1">
      <c r="A10" s="85">
        <v>1</v>
      </c>
      <c r="B10" s="117" t="s">
        <v>131</v>
      </c>
      <c r="C10" s="117"/>
      <c r="D10" s="117"/>
      <c r="E10" s="117"/>
      <c r="F10" s="141"/>
      <c r="G10" s="93"/>
      <c r="H10" s="203"/>
    </row>
    <row r="11" spans="1:8" s="12" customFormat="1" ht="45" customHeight="1">
      <c r="A11" s="135" t="s">
        <v>93</v>
      </c>
      <c r="B11" s="138" t="s">
        <v>244</v>
      </c>
      <c r="C11" s="136" t="s">
        <v>4</v>
      </c>
      <c r="D11" s="105">
        <f>D12+D13+D14</f>
        <v>2067</v>
      </c>
      <c r="E11" s="105">
        <f>E12+E13+E14</f>
        <v>2442</v>
      </c>
      <c r="F11" s="105">
        <f>F12+F13+F14</f>
        <v>2457</v>
      </c>
      <c r="G11" s="105">
        <f>G12+G13+G14</f>
        <v>2837</v>
      </c>
      <c r="H11" s="202"/>
    </row>
    <row r="12" spans="1:8" ht="45" customHeight="1">
      <c r="A12" s="118" t="s">
        <v>9</v>
      </c>
      <c r="B12" s="139" t="s">
        <v>5</v>
      </c>
      <c r="C12" s="116" t="s">
        <v>4</v>
      </c>
      <c r="D12" s="140">
        <v>705</v>
      </c>
      <c r="E12" s="93">
        <v>814</v>
      </c>
      <c r="F12" s="140">
        <v>820</v>
      </c>
      <c r="G12" s="204">
        <v>939</v>
      </c>
      <c r="H12" s="203"/>
    </row>
    <row r="13" spans="1:8" ht="45" customHeight="1">
      <c r="A13" s="118" t="s">
        <v>9</v>
      </c>
      <c r="B13" s="139" t="s">
        <v>6</v>
      </c>
      <c r="C13" s="116" t="s">
        <v>4</v>
      </c>
      <c r="D13" s="140">
        <v>524</v>
      </c>
      <c r="E13" s="94">
        <v>656</v>
      </c>
      <c r="F13" s="140">
        <v>661</v>
      </c>
      <c r="G13" s="204">
        <v>769</v>
      </c>
      <c r="H13" s="203"/>
    </row>
    <row r="14" spans="1:8" ht="45" customHeight="1">
      <c r="A14" s="118" t="s">
        <v>9</v>
      </c>
      <c r="B14" s="139" t="s">
        <v>7</v>
      </c>
      <c r="C14" s="116" t="s">
        <v>4</v>
      </c>
      <c r="D14" s="140">
        <v>838</v>
      </c>
      <c r="E14" s="94">
        <v>972</v>
      </c>
      <c r="F14" s="140">
        <v>976</v>
      </c>
      <c r="G14" s="204">
        <v>1129</v>
      </c>
      <c r="H14" s="203"/>
    </row>
    <row r="15" spans="1:8" s="12" customFormat="1" ht="45" customHeight="1">
      <c r="A15" s="135" t="s">
        <v>95</v>
      </c>
      <c r="B15" s="138" t="s">
        <v>245</v>
      </c>
      <c r="C15" s="136" t="s">
        <v>4</v>
      </c>
      <c r="D15" s="105">
        <f>D16+D17+D18</f>
        <v>2792</v>
      </c>
      <c r="E15" s="105">
        <f>E16+E17+E18</f>
        <v>3297</v>
      </c>
      <c r="F15" s="105">
        <f>F16+F17+F18</f>
        <v>3318</v>
      </c>
      <c r="G15" s="105">
        <f>G16+G17+G18</f>
        <v>3828</v>
      </c>
      <c r="H15" s="202"/>
    </row>
    <row r="16" spans="1:8" ht="45" customHeight="1">
      <c r="A16" s="118" t="s">
        <v>9</v>
      </c>
      <c r="B16" s="139" t="s">
        <v>5</v>
      </c>
      <c r="C16" s="116" t="s">
        <v>4</v>
      </c>
      <c r="D16" s="92">
        <v>1132</v>
      </c>
      <c r="E16" s="93">
        <v>1308</v>
      </c>
      <c r="F16" s="92">
        <v>1317</v>
      </c>
      <c r="G16" s="204">
        <v>1508</v>
      </c>
      <c r="H16" s="203"/>
    </row>
    <row r="17" spans="1:8" ht="45" customHeight="1">
      <c r="A17" s="118" t="s">
        <v>9</v>
      </c>
      <c r="B17" s="139" t="s">
        <v>6</v>
      </c>
      <c r="C17" s="116" t="s">
        <v>4</v>
      </c>
      <c r="D17" s="92">
        <v>680</v>
      </c>
      <c r="E17" s="94">
        <v>852</v>
      </c>
      <c r="F17" s="92">
        <v>859</v>
      </c>
      <c r="G17" s="204">
        <v>999</v>
      </c>
      <c r="H17" s="203"/>
    </row>
    <row r="18" spans="1:8" ht="45" customHeight="1">
      <c r="A18" s="118" t="s">
        <v>9</v>
      </c>
      <c r="B18" s="139" t="s">
        <v>7</v>
      </c>
      <c r="C18" s="116" t="s">
        <v>4</v>
      </c>
      <c r="D18" s="92">
        <v>980</v>
      </c>
      <c r="E18" s="93">
        <v>1137</v>
      </c>
      <c r="F18" s="92">
        <v>1142</v>
      </c>
      <c r="G18" s="204">
        <v>1321</v>
      </c>
      <c r="H18" s="203"/>
    </row>
    <row r="19" spans="1:8" s="12" customFormat="1" ht="45" customHeight="1">
      <c r="A19" s="135">
        <v>2</v>
      </c>
      <c r="B19" s="88" t="s">
        <v>251</v>
      </c>
      <c r="C19" s="53" t="s">
        <v>8</v>
      </c>
      <c r="D19" s="89">
        <v>13.884297520661164</v>
      </c>
      <c r="E19" s="106">
        <v>16.05</v>
      </c>
      <c r="F19" s="89">
        <v>18.86792452830187</v>
      </c>
      <c r="G19" s="205">
        <v>16.17</v>
      </c>
      <c r="H19" s="202"/>
    </row>
    <row r="20" spans="1:8" s="12" customFormat="1" ht="45" customHeight="1">
      <c r="A20" s="87" t="s">
        <v>9</v>
      </c>
      <c r="B20" s="88" t="s">
        <v>5</v>
      </c>
      <c r="C20" s="53" t="s">
        <v>8</v>
      </c>
      <c r="D20" s="89">
        <v>15.384615384615373</v>
      </c>
      <c r="E20" s="106">
        <v>15.55</v>
      </c>
      <c r="F20" s="89">
        <f>F12/D12%-100</f>
        <v>16.312056737588662</v>
      </c>
      <c r="G20" s="222">
        <v>15.29</v>
      </c>
      <c r="H20" s="202"/>
    </row>
    <row r="21" spans="1:8" s="12" customFormat="1" ht="45" customHeight="1">
      <c r="A21" s="87" t="s">
        <v>9</v>
      </c>
      <c r="B21" s="88" t="s">
        <v>6</v>
      </c>
      <c r="C21" s="53" t="s">
        <v>8</v>
      </c>
      <c r="D21" s="89">
        <v>6.720977596741335</v>
      </c>
      <c r="E21" s="106">
        <v>16.71</v>
      </c>
      <c r="F21" s="89">
        <f>F13/D13%-100</f>
        <v>26.14503816793892</v>
      </c>
      <c r="G21" s="222">
        <v>17.25</v>
      </c>
      <c r="H21" s="202"/>
    </row>
    <row r="22" spans="1:8" s="12" customFormat="1" ht="45" customHeight="1">
      <c r="A22" s="87" t="s">
        <v>9</v>
      </c>
      <c r="B22" s="88" t="s">
        <v>7</v>
      </c>
      <c r="C22" s="53" t="s">
        <v>8</v>
      </c>
      <c r="D22" s="89">
        <v>17.53155680224404</v>
      </c>
      <c r="E22" s="106">
        <v>16.02</v>
      </c>
      <c r="F22" s="89">
        <f>F14/D14%-100</f>
        <v>16.467780429594256</v>
      </c>
      <c r="G22" s="222">
        <v>16.18</v>
      </c>
      <c r="H22" s="202"/>
    </row>
    <row r="23" spans="1:8" ht="45" customHeight="1">
      <c r="A23" s="85">
        <v>3</v>
      </c>
      <c r="B23" s="26" t="s">
        <v>133</v>
      </c>
      <c r="C23" s="77" t="s">
        <v>8</v>
      </c>
      <c r="D23" s="92">
        <v>100</v>
      </c>
      <c r="E23" s="94">
        <v>100</v>
      </c>
      <c r="F23" s="92">
        <v>100</v>
      </c>
      <c r="G23" s="206">
        <f>SUM(G24:G26)</f>
        <v>100</v>
      </c>
      <c r="H23" s="203"/>
    </row>
    <row r="24" spans="1:8" s="12" customFormat="1" ht="45" customHeight="1">
      <c r="A24" s="87" t="s">
        <v>9</v>
      </c>
      <c r="B24" s="88" t="s">
        <v>5</v>
      </c>
      <c r="C24" s="53" t="s">
        <v>8</v>
      </c>
      <c r="D24" s="90">
        <v>40.54441260744986</v>
      </c>
      <c r="E24" s="91">
        <v>39.6</v>
      </c>
      <c r="F24" s="90">
        <v>39.69258589511754</v>
      </c>
      <c r="G24" s="91">
        <v>39.4</v>
      </c>
      <c r="H24" s="202"/>
    </row>
    <row r="25" spans="1:8" s="12" customFormat="1" ht="45" customHeight="1">
      <c r="A25" s="87" t="s">
        <v>9</v>
      </c>
      <c r="B25" s="88" t="s">
        <v>6</v>
      </c>
      <c r="C25" s="53" t="s">
        <v>8</v>
      </c>
      <c r="D25" s="90">
        <v>24.355300859598852</v>
      </c>
      <c r="E25" s="66">
        <v>25.9</v>
      </c>
      <c r="F25" s="90">
        <v>25.889089813140448</v>
      </c>
      <c r="G25" s="91">
        <v>26.1</v>
      </c>
      <c r="H25" s="202"/>
    </row>
    <row r="26" spans="1:8" s="12" customFormat="1" ht="45" customHeight="1">
      <c r="A26" s="87" t="s">
        <v>9</v>
      </c>
      <c r="B26" s="88" t="s">
        <v>7</v>
      </c>
      <c r="C26" s="53" t="s">
        <v>8</v>
      </c>
      <c r="D26" s="90">
        <v>35.10028653295129</v>
      </c>
      <c r="E26" s="66">
        <v>34.5</v>
      </c>
      <c r="F26" s="90">
        <v>34.41832429174201</v>
      </c>
      <c r="G26" s="91">
        <v>34.5</v>
      </c>
      <c r="H26" s="202"/>
    </row>
    <row r="27" spans="1:8" ht="45" customHeight="1">
      <c r="A27" s="85">
        <v>4</v>
      </c>
      <c r="B27" s="26" t="s">
        <v>10</v>
      </c>
      <c r="C27" s="77" t="s">
        <v>11</v>
      </c>
      <c r="D27" s="92">
        <v>12998</v>
      </c>
      <c r="E27" s="92">
        <v>12793</v>
      </c>
      <c r="F27" s="93">
        <v>12237.1</v>
      </c>
      <c r="G27" s="92">
        <v>12821</v>
      </c>
      <c r="H27" s="203"/>
    </row>
    <row r="28" spans="1:8" s="12" customFormat="1" ht="45" customHeight="1">
      <c r="A28" s="135"/>
      <c r="B28" s="88" t="s">
        <v>12</v>
      </c>
      <c r="C28" s="53" t="s">
        <v>13</v>
      </c>
      <c r="D28" s="105">
        <f>D27/D49*1000</f>
        <v>256.4112680501854</v>
      </c>
      <c r="E28" s="105">
        <f>E27/E49*1000</f>
        <v>249.27903351519876</v>
      </c>
      <c r="F28" s="105">
        <f>F27/F49*1000</f>
        <v>238.73075947638463</v>
      </c>
      <c r="G28" s="105">
        <f>G27/G49*1000</f>
        <v>244.81573419896887</v>
      </c>
      <c r="H28" s="202"/>
    </row>
    <row r="29" spans="1:8" ht="45" customHeight="1">
      <c r="A29" s="85">
        <v>5</v>
      </c>
      <c r="B29" s="26" t="s">
        <v>14</v>
      </c>
      <c r="C29" s="77" t="s">
        <v>255</v>
      </c>
      <c r="D29" s="92">
        <v>36</v>
      </c>
      <c r="E29" s="94">
        <v>39</v>
      </c>
      <c r="F29" s="92">
        <v>39</v>
      </c>
      <c r="G29" s="94">
        <v>42</v>
      </c>
      <c r="H29" s="203"/>
    </row>
    <row r="30" spans="1:8" ht="45" customHeight="1">
      <c r="A30" s="85">
        <v>6</v>
      </c>
      <c r="B30" s="26" t="s">
        <v>15</v>
      </c>
      <c r="C30" s="77" t="s">
        <v>4</v>
      </c>
      <c r="D30" s="207">
        <v>176.02</v>
      </c>
      <c r="E30" s="96">
        <v>188.34</v>
      </c>
      <c r="F30" s="102">
        <f>E30*1.025</f>
        <v>193.0485</v>
      </c>
      <c r="G30" s="102">
        <v>201.52380000000002</v>
      </c>
      <c r="H30" s="203"/>
    </row>
    <row r="31" spans="1:8" ht="45" customHeight="1">
      <c r="A31" s="97">
        <v>7</v>
      </c>
      <c r="B31" s="98" t="s">
        <v>220</v>
      </c>
      <c r="C31" s="99"/>
      <c r="D31" s="86"/>
      <c r="E31" s="101"/>
      <c r="F31" s="102"/>
      <c r="G31" s="101"/>
      <c r="H31" s="203"/>
    </row>
    <row r="32" spans="1:8" ht="45" customHeight="1">
      <c r="A32" s="97" t="s">
        <v>9</v>
      </c>
      <c r="B32" s="98" t="s">
        <v>221</v>
      </c>
      <c r="C32" s="99" t="s">
        <v>256</v>
      </c>
      <c r="D32" s="140">
        <v>11</v>
      </c>
      <c r="E32" s="94">
        <v>14</v>
      </c>
      <c r="F32" s="140">
        <v>14</v>
      </c>
      <c r="G32" s="140">
        <v>14</v>
      </c>
      <c r="H32" s="203"/>
    </row>
    <row r="33" spans="1:8" s="12" customFormat="1" ht="45" customHeight="1">
      <c r="A33" s="103"/>
      <c r="B33" s="104" t="s">
        <v>222</v>
      </c>
      <c r="C33" s="225" t="s">
        <v>256</v>
      </c>
      <c r="D33" s="205">
        <v>5</v>
      </c>
      <c r="E33" s="106">
        <v>3</v>
      </c>
      <c r="F33" s="205">
        <v>3</v>
      </c>
      <c r="G33" s="205">
        <v>0</v>
      </c>
      <c r="H33" s="202"/>
    </row>
    <row r="34" spans="1:8" s="12" customFormat="1" ht="45" customHeight="1">
      <c r="A34" s="103"/>
      <c r="B34" s="104" t="s">
        <v>223</v>
      </c>
      <c r="C34" s="225" t="s">
        <v>256</v>
      </c>
      <c r="D34" s="205">
        <v>0</v>
      </c>
      <c r="E34" s="106">
        <v>0</v>
      </c>
      <c r="F34" s="205">
        <v>0</v>
      </c>
      <c r="G34" s="205">
        <v>0</v>
      </c>
      <c r="H34" s="202"/>
    </row>
    <row r="35" spans="1:8" ht="45" customHeight="1">
      <c r="A35" s="97" t="s">
        <v>9</v>
      </c>
      <c r="B35" s="98" t="s">
        <v>224</v>
      </c>
      <c r="C35" s="99" t="s">
        <v>18</v>
      </c>
      <c r="D35" s="140">
        <v>113</v>
      </c>
      <c r="E35" s="94">
        <v>134</v>
      </c>
      <c r="F35" s="140">
        <f>141+7+14</f>
        <v>162</v>
      </c>
      <c r="G35" s="140">
        <f>F35+21</f>
        <v>183</v>
      </c>
      <c r="H35" s="203"/>
    </row>
    <row r="36" spans="1:8" ht="45" customHeight="1">
      <c r="A36" s="97" t="s">
        <v>9</v>
      </c>
      <c r="B36" s="98" t="s">
        <v>225</v>
      </c>
      <c r="C36" s="99" t="s">
        <v>8</v>
      </c>
      <c r="D36" s="58">
        <f>68/D35*100</f>
        <v>60.17699115044248</v>
      </c>
      <c r="E36" s="94">
        <v>63.3</v>
      </c>
      <c r="F36" s="102">
        <f>(68+2+14)/F35*100</f>
        <v>51.85185185185185</v>
      </c>
      <c r="G36" s="102">
        <f>(70+21)/G35*100</f>
        <v>49.72677595628415</v>
      </c>
      <c r="H36" s="203"/>
    </row>
    <row r="37" spans="1:8" ht="45" customHeight="1">
      <c r="A37" s="97">
        <v>8</v>
      </c>
      <c r="B37" s="98" t="s">
        <v>226</v>
      </c>
      <c r="C37" s="99"/>
      <c r="D37" s="86"/>
      <c r="E37" s="101"/>
      <c r="F37" s="102"/>
      <c r="G37" s="101"/>
      <c r="H37" s="203"/>
    </row>
    <row r="38" spans="1:8" ht="45" customHeight="1">
      <c r="A38" s="97" t="s">
        <v>9</v>
      </c>
      <c r="B38" s="98" t="s">
        <v>227</v>
      </c>
      <c r="C38" s="99" t="s">
        <v>257</v>
      </c>
      <c r="D38" s="184">
        <v>63</v>
      </c>
      <c r="E38" s="94">
        <v>80</v>
      </c>
      <c r="F38" s="140">
        <v>72</v>
      </c>
      <c r="G38" s="140">
        <v>82</v>
      </c>
      <c r="H38" s="203"/>
    </row>
    <row r="39" spans="1:8" ht="45" customHeight="1">
      <c r="A39" s="97" t="s">
        <v>9</v>
      </c>
      <c r="B39" s="98" t="s">
        <v>228</v>
      </c>
      <c r="C39" s="99" t="s">
        <v>229</v>
      </c>
      <c r="D39" s="269">
        <v>1938</v>
      </c>
      <c r="E39" s="93">
        <v>2500</v>
      </c>
      <c r="F39" s="92">
        <v>1982</v>
      </c>
      <c r="G39" s="92">
        <v>2530</v>
      </c>
      <c r="H39" s="203"/>
    </row>
    <row r="40" spans="1:8" ht="45" customHeight="1">
      <c r="A40" s="143">
        <v>9</v>
      </c>
      <c r="B40" s="108" t="s">
        <v>230</v>
      </c>
      <c r="C40" s="144"/>
      <c r="D40" s="86"/>
      <c r="E40" s="101"/>
      <c r="F40" s="102"/>
      <c r="G40" s="101"/>
      <c r="H40" s="203"/>
    </row>
    <row r="41" spans="1:8" s="8" customFormat="1" ht="45" customHeight="1">
      <c r="A41" s="109" t="s">
        <v>9</v>
      </c>
      <c r="B41" s="110" t="s">
        <v>231</v>
      </c>
      <c r="C41" s="201" t="s">
        <v>232</v>
      </c>
      <c r="D41" s="92">
        <v>4</v>
      </c>
      <c r="E41" s="92">
        <v>5</v>
      </c>
      <c r="F41" s="189">
        <v>7</v>
      </c>
      <c r="G41" s="140">
        <v>5</v>
      </c>
      <c r="H41" s="208"/>
    </row>
    <row r="42" spans="1:8" s="8" customFormat="1" ht="45" customHeight="1">
      <c r="A42" s="109" t="s">
        <v>9</v>
      </c>
      <c r="B42" s="110" t="s">
        <v>233</v>
      </c>
      <c r="C42" s="111" t="s">
        <v>4</v>
      </c>
      <c r="D42" s="92">
        <v>11</v>
      </c>
      <c r="E42" s="92">
        <v>10</v>
      </c>
      <c r="F42" s="189">
        <v>16.8</v>
      </c>
      <c r="G42" s="140">
        <v>15</v>
      </c>
      <c r="H42" s="208"/>
    </row>
    <row r="43" spans="1:10" ht="45" customHeight="1">
      <c r="A43" s="109">
        <v>10</v>
      </c>
      <c r="B43" s="110" t="s">
        <v>164</v>
      </c>
      <c r="C43" s="111" t="s">
        <v>258</v>
      </c>
      <c r="D43" s="57">
        <v>56666</v>
      </c>
      <c r="E43" s="92">
        <v>40342</v>
      </c>
      <c r="F43" s="92">
        <v>30500</v>
      </c>
      <c r="G43" s="92">
        <v>28130</v>
      </c>
      <c r="H43" s="208"/>
      <c r="J43" s="6" t="e">
        <f>#REF!/E43*100</f>
        <v>#REF!</v>
      </c>
    </row>
    <row r="44" spans="1:8" ht="45" customHeight="1">
      <c r="A44" s="277" t="s">
        <v>9</v>
      </c>
      <c r="B44" s="110" t="s">
        <v>316</v>
      </c>
      <c r="C44" s="111" t="s">
        <v>258</v>
      </c>
      <c r="D44" s="239" t="s">
        <v>9</v>
      </c>
      <c r="E44" s="459">
        <v>14956</v>
      </c>
      <c r="F44" s="459">
        <v>20360</v>
      </c>
      <c r="G44" s="260" t="s">
        <v>9</v>
      </c>
      <c r="H44" s="208"/>
    </row>
    <row r="45" spans="1:8" ht="45" customHeight="1">
      <c r="A45" s="109">
        <v>11</v>
      </c>
      <c r="B45" s="110" t="s">
        <v>248</v>
      </c>
      <c r="C45" s="111"/>
      <c r="D45" s="86"/>
      <c r="E45" s="101"/>
      <c r="F45" s="102"/>
      <c r="G45" s="101"/>
      <c r="H45" s="203"/>
    </row>
    <row r="46" spans="1:8" ht="45" customHeight="1">
      <c r="A46" s="270" t="s">
        <v>9</v>
      </c>
      <c r="B46" s="113" t="s">
        <v>235</v>
      </c>
      <c r="C46" s="114" t="s">
        <v>234</v>
      </c>
      <c r="D46" s="189">
        <v>10</v>
      </c>
      <c r="E46" s="94">
        <v>13</v>
      </c>
      <c r="F46" s="92">
        <v>12</v>
      </c>
      <c r="G46" s="94">
        <v>13</v>
      </c>
      <c r="H46" s="203"/>
    </row>
    <row r="47" spans="1:8" ht="45" customHeight="1">
      <c r="A47" s="270" t="s">
        <v>9</v>
      </c>
      <c r="B47" s="113" t="s">
        <v>236</v>
      </c>
      <c r="C47" s="114" t="s">
        <v>234</v>
      </c>
      <c r="D47" s="189">
        <v>12</v>
      </c>
      <c r="E47" s="94">
        <v>18</v>
      </c>
      <c r="F47" s="92">
        <v>12</v>
      </c>
      <c r="G47" s="94">
        <v>13</v>
      </c>
      <c r="H47" s="203"/>
    </row>
    <row r="48" spans="1:8" ht="45" customHeight="1">
      <c r="A48" s="115" t="s">
        <v>16</v>
      </c>
      <c r="B48" s="538" t="s">
        <v>134</v>
      </c>
      <c r="C48" s="538"/>
      <c r="D48" s="538"/>
      <c r="E48" s="538"/>
      <c r="F48" s="182"/>
      <c r="G48" s="182"/>
      <c r="H48" s="203"/>
    </row>
    <row r="49" spans="1:8" ht="45" customHeight="1">
      <c r="A49" s="85">
        <v>1</v>
      </c>
      <c r="B49" s="23" t="s">
        <v>167</v>
      </c>
      <c r="C49" s="116" t="s">
        <v>18</v>
      </c>
      <c r="D49" s="92">
        <v>50692</v>
      </c>
      <c r="E49" s="93">
        <v>51320</v>
      </c>
      <c r="F49" s="92">
        <v>51259</v>
      </c>
      <c r="G49" s="92">
        <v>52370</v>
      </c>
      <c r="H49" s="203"/>
    </row>
    <row r="50" spans="1:8" ht="45" customHeight="1">
      <c r="A50" s="85"/>
      <c r="B50" s="117" t="s">
        <v>19</v>
      </c>
      <c r="C50" s="116" t="s">
        <v>8</v>
      </c>
      <c r="D50" s="140">
        <v>1.48</v>
      </c>
      <c r="E50" s="94">
        <v>1.46</v>
      </c>
      <c r="F50" s="86">
        <v>1.25</v>
      </c>
      <c r="G50" s="140">
        <v>1.45</v>
      </c>
      <c r="H50" s="203"/>
    </row>
    <row r="51" spans="1:8" ht="45" customHeight="1">
      <c r="A51" s="85">
        <v>2</v>
      </c>
      <c r="B51" s="117" t="s">
        <v>168</v>
      </c>
      <c r="C51" s="116"/>
      <c r="D51" s="86"/>
      <c r="E51" s="100"/>
      <c r="F51" s="86"/>
      <c r="G51" s="100"/>
      <c r="H51" s="203"/>
    </row>
    <row r="52" spans="1:8" ht="45" customHeight="1">
      <c r="A52" s="118" t="s">
        <v>9</v>
      </c>
      <c r="B52" s="117" t="s">
        <v>169</v>
      </c>
      <c r="C52" s="116" t="s">
        <v>18</v>
      </c>
      <c r="D52" s="86"/>
      <c r="E52" s="100"/>
      <c r="F52" s="86"/>
      <c r="G52" s="100"/>
      <c r="H52" s="203"/>
    </row>
    <row r="53" spans="1:8" ht="45" customHeight="1">
      <c r="A53" s="118" t="s">
        <v>9</v>
      </c>
      <c r="B53" s="117" t="s">
        <v>275</v>
      </c>
      <c r="C53" s="116" t="s">
        <v>8</v>
      </c>
      <c r="D53" s="119">
        <v>7.55</v>
      </c>
      <c r="E53" s="100">
        <v>8.5</v>
      </c>
      <c r="F53" s="119">
        <v>8.55</v>
      </c>
      <c r="G53" s="100">
        <v>8.75</v>
      </c>
      <c r="H53" s="203"/>
    </row>
    <row r="54" spans="1:8" ht="45" customHeight="1">
      <c r="A54" s="118" t="s">
        <v>9</v>
      </c>
      <c r="B54" s="117" t="s">
        <v>155</v>
      </c>
      <c r="C54" s="116" t="s">
        <v>18</v>
      </c>
      <c r="D54" s="92">
        <v>98</v>
      </c>
      <c r="E54" s="95">
        <v>240</v>
      </c>
      <c r="F54" s="92">
        <v>356</v>
      </c>
      <c r="G54" s="95">
        <v>240</v>
      </c>
      <c r="H54" s="203"/>
    </row>
    <row r="55" spans="1:8" ht="45" customHeight="1">
      <c r="A55" s="118">
        <v>3</v>
      </c>
      <c r="B55" s="117" t="s">
        <v>171</v>
      </c>
      <c r="C55" s="116"/>
      <c r="D55" s="92"/>
      <c r="E55" s="95"/>
      <c r="F55" s="92"/>
      <c r="G55" s="95"/>
      <c r="H55" s="203"/>
    </row>
    <row r="56" spans="1:8" ht="45" customHeight="1">
      <c r="A56" s="118" t="s">
        <v>9</v>
      </c>
      <c r="B56" s="117" t="s">
        <v>170</v>
      </c>
      <c r="C56" s="116" t="s">
        <v>172</v>
      </c>
      <c r="D56" s="92">
        <v>2532</v>
      </c>
      <c r="E56" s="112">
        <v>2306</v>
      </c>
      <c r="F56" s="92">
        <v>2118</v>
      </c>
      <c r="G56" s="112"/>
      <c r="H56" s="203"/>
    </row>
    <row r="57" spans="1:8" ht="45" customHeight="1">
      <c r="A57" s="118" t="s">
        <v>9</v>
      </c>
      <c r="B57" s="117" t="s">
        <v>135</v>
      </c>
      <c r="C57" s="116" t="s">
        <v>8</v>
      </c>
      <c r="D57" s="86">
        <v>18.91</v>
      </c>
      <c r="E57" s="94">
        <v>17.23</v>
      </c>
      <c r="F57" s="86">
        <v>15.46</v>
      </c>
      <c r="G57" s="94" t="s">
        <v>334</v>
      </c>
      <c r="H57" s="203"/>
    </row>
    <row r="58" spans="1:8" ht="45" customHeight="1">
      <c r="A58" s="118" t="s">
        <v>9</v>
      </c>
      <c r="B58" s="117" t="s">
        <v>20</v>
      </c>
      <c r="C58" s="116" t="s">
        <v>8</v>
      </c>
      <c r="D58" s="119">
        <v>5.81</v>
      </c>
      <c r="E58" s="94">
        <v>6</v>
      </c>
      <c r="F58" s="102">
        <v>4.53</v>
      </c>
      <c r="G58" s="94">
        <v>6</v>
      </c>
      <c r="H58" s="203"/>
    </row>
    <row r="59" spans="1:239" s="521" customFormat="1" ht="45" customHeight="1">
      <c r="A59" s="120" t="s">
        <v>9</v>
      </c>
      <c r="B59" s="113" t="s">
        <v>237</v>
      </c>
      <c r="C59" s="114" t="s">
        <v>172</v>
      </c>
      <c r="D59" s="233">
        <v>763</v>
      </c>
      <c r="E59" s="238" t="s">
        <v>9</v>
      </c>
      <c r="F59" s="238" t="s">
        <v>9</v>
      </c>
      <c r="G59" s="238"/>
      <c r="H59" s="234"/>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row>
    <row r="60" spans="1:8" ht="45" customHeight="1">
      <c r="A60" s="118" t="s">
        <v>9</v>
      </c>
      <c r="B60" s="117" t="s">
        <v>173</v>
      </c>
      <c r="C60" s="116" t="s">
        <v>172</v>
      </c>
      <c r="D60" s="232">
        <v>1226</v>
      </c>
      <c r="E60" s="94">
        <v>983</v>
      </c>
      <c r="F60" s="92">
        <v>983</v>
      </c>
      <c r="G60" s="94">
        <v>923</v>
      </c>
      <c r="H60" s="235"/>
    </row>
    <row r="61" spans="1:8" ht="45" customHeight="1">
      <c r="A61" s="118" t="s">
        <v>9</v>
      </c>
      <c r="B61" s="117" t="s">
        <v>174</v>
      </c>
      <c r="C61" s="116" t="s">
        <v>8</v>
      </c>
      <c r="D61" s="229">
        <v>9.16</v>
      </c>
      <c r="E61" s="94">
        <v>7.52</v>
      </c>
      <c r="F61" s="95">
        <v>7.52</v>
      </c>
      <c r="G61" s="94">
        <v>6.32</v>
      </c>
      <c r="H61" s="235"/>
    </row>
    <row r="62" spans="1:8" ht="45" customHeight="1">
      <c r="A62" s="118">
        <v>4</v>
      </c>
      <c r="B62" s="117" t="s">
        <v>175</v>
      </c>
      <c r="C62" s="116"/>
      <c r="D62" s="229"/>
      <c r="E62" s="221"/>
      <c r="F62" s="229"/>
      <c r="G62" s="117"/>
      <c r="H62" s="235"/>
    </row>
    <row r="63" spans="1:8" ht="45" customHeight="1">
      <c r="A63" s="118" t="s">
        <v>9</v>
      </c>
      <c r="B63" s="117" t="s">
        <v>325</v>
      </c>
      <c r="C63" s="116" t="s">
        <v>8</v>
      </c>
      <c r="D63" s="522">
        <v>14</v>
      </c>
      <c r="E63" s="229">
        <v>15.64</v>
      </c>
      <c r="F63" s="523">
        <v>13.57</v>
      </c>
      <c r="G63" s="524">
        <v>15.8</v>
      </c>
      <c r="H63" s="235"/>
    </row>
    <row r="64" spans="1:8" s="12" customFormat="1" ht="45" customHeight="1">
      <c r="A64" s="87"/>
      <c r="B64" s="147" t="s">
        <v>273</v>
      </c>
      <c r="C64" s="136" t="s">
        <v>8</v>
      </c>
      <c r="D64" s="525"/>
      <c r="E64" s="526"/>
      <c r="F64" s="527"/>
      <c r="G64" s="528">
        <v>7.1</v>
      </c>
      <c r="H64" s="529"/>
    </row>
    <row r="65" spans="1:8" ht="45" customHeight="1">
      <c r="A65" s="118" t="s">
        <v>9</v>
      </c>
      <c r="B65" s="117" t="s">
        <v>326</v>
      </c>
      <c r="C65" s="116" t="s">
        <v>8</v>
      </c>
      <c r="D65" s="522">
        <v>90</v>
      </c>
      <c r="E65" s="117">
        <v>95.01</v>
      </c>
      <c r="F65" s="523">
        <v>90.8</v>
      </c>
      <c r="G65" s="524">
        <v>95.03</v>
      </c>
      <c r="H65" s="235"/>
    </row>
    <row r="66" spans="1:8" ht="45" customHeight="1">
      <c r="A66" s="118" t="s">
        <v>9</v>
      </c>
      <c r="B66" s="117" t="s">
        <v>327</v>
      </c>
      <c r="C66" s="116" t="s">
        <v>8</v>
      </c>
      <c r="D66" s="522">
        <v>6</v>
      </c>
      <c r="E66" s="117">
        <v>6.5</v>
      </c>
      <c r="F66" s="523">
        <v>6.1</v>
      </c>
      <c r="G66" s="524">
        <v>6.62</v>
      </c>
      <c r="H66" s="235"/>
    </row>
    <row r="67" spans="1:8" ht="45" customHeight="1">
      <c r="A67" s="118" t="s">
        <v>9</v>
      </c>
      <c r="B67" s="117" t="s">
        <v>254</v>
      </c>
      <c r="C67" s="116" t="s">
        <v>8</v>
      </c>
      <c r="D67" s="229">
        <v>25.697793943227644</v>
      </c>
      <c r="E67" s="142">
        <v>27.43</v>
      </c>
      <c r="F67" s="227">
        <v>25.421408737142634</v>
      </c>
      <c r="G67" s="142">
        <v>25.120287530675736</v>
      </c>
      <c r="H67" s="235"/>
    </row>
    <row r="68" spans="1:8" ht="45" customHeight="1">
      <c r="A68" s="118" t="s">
        <v>9</v>
      </c>
      <c r="B68" s="117" t="s">
        <v>21</v>
      </c>
      <c r="C68" s="116" t="s">
        <v>8</v>
      </c>
      <c r="D68" s="229">
        <v>6.720961492844153</v>
      </c>
      <c r="E68" s="117">
        <v>7.6</v>
      </c>
      <c r="F68" s="226">
        <v>6.257577535296647</v>
      </c>
      <c r="G68" s="78">
        <v>6.183455392166335</v>
      </c>
      <c r="H68" s="235"/>
    </row>
    <row r="69" spans="1:8" ht="45" customHeight="1">
      <c r="A69" s="118" t="s">
        <v>9</v>
      </c>
      <c r="B69" s="117" t="s">
        <v>22</v>
      </c>
      <c r="C69" s="116" t="s">
        <v>8</v>
      </c>
      <c r="D69" s="230">
        <v>100</v>
      </c>
      <c r="E69" s="231">
        <v>100</v>
      </c>
      <c r="F69" s="226">
        <v>100</v>
      </c>
      <c r="G69" s="78">
        <v>100</v>
      </c>
      <c r="H69" s="235"/>
    </row>
    <row r="70" spans="1:8" ht="45" customHeight="1">
      <c r="A70" s="118" t="s">
        <v>9</v>
      </c>
      <c r="B70" s="117" t="s">
        <v>176</v>
      </c>
      <c r="C70" s="116" t="s">
        <v>8</v>
      </c>
      <c r="D70" s="230">
        <v>100</v>
      </c>
      <c r="E70" s="231">
        <v>100</v>
      </c>
      <c r="F70" s="226">
        <v>100</v>
      </c>
      <c r="G70" s="78">
        <v>100</v>
      </c>
      <c r="H70" s="235"/>
    </row>
    <row r="71" spans="1:8" ht="45" customHeight="1">
      <c r="A71" s="118" t="s">
        <v>9</v>
      </c>
      <c r="B71" s="117" t="s">
        <v>23</v>
      </c>
      <c r="C71" s="116" t="s">
        <v>8</v>
      </c>
      <c r="D71" s="86">
        <v>16.2</v>
      </c>
      <c r="E71" s="94">
        <v>15.8</v>
      </c>
      <c r="F71" s="102">
        <v>15.7</v>
      </c>
      <c r="G71" s="107">
        <v>15.6</v>
      </c>
      <c r="H71" s="203"/>
    </row>
    <row r="72" spans="1:8" ht="45" customHeight="1">
      <c r="A72" s="118" t="s">
        <v>9</v>
      </c>
      <c r="B72" s="117" t="s">
        <v>177</v>
      </c>
      <c r="C72" s="116" t="s">
        <v>8</v>
      </c>
      <c r="D72" s="86">
        <v>27.2</v>
      </c>
      <c r="E72" s="94">
        <v>27</v>
      </c>
      <c r="F72" s="102">
        <v>26.6</v>
      </c>
      <c r="G72" s="107">
        <v>26.5</v>
      </c>
      <c r="H72" s="203"/>
    </row>
    <row r="73" spans="1:8" ht="45" customHeight="1">
      <c r="A73" s="120" t="s">
        <v>9</v>
      </c>
      <c r="B73" s="121" t="s">
        <v>239</v>
      </c>
      <c r="C73" s="122" t="s">
        <v>240</v>
      </c>
      <c r="D73" s="86">
        <v>15.46961325966851</v>
      </c>
      <c r="E73" s="94" t="s">
        <v>249</v>
      </c>
      <c r="F73" s="102" t="s">
        <v>249</v>
      </c>
      <c r="G73" s="107" t="s">
        <v>249</v>
      </c>
      <c r="H73" s="203"/>
    </row>
    <row r="74" spans="1:8" ht="45" customHeight="1">
      <c r="A74" s="120" t="s">
        <v>9</v>
      </c>
      <c r="B74" s="123" t="s">
        <v>241</v>
      </c>
      <c r="C74" s="122" t="s">
        <v>240</v>
      </c>
      <c r="D74" s="86">
        <v>8.839779005524862</v>
      </c>
      <c r="E74" s="94" t="s">
        <v>250</v>
      </c>
      <c r="F74" s="102" t="s">
        <v>250</v>
      </c>
      <c r="G74" s="107" t="s">
        <v>250</v>
      </c>
      <c r="H74" s="203"/>
    </row>
    <row r="75" spans="1:8" ht="45" customHeight="1">
      <c r="A75" s="118" t="s">
        <v>9</v>
      </c>
      <c r="B75" s="117" t="s">
        <v>143</v>
      </c>
      <c r="C75" s="116" t="s">
        <v>145</v>
      </c>
      <c r="D75" s="189">
        <v>142</v>
      </c>
      <c r="E75" s="94">
        <v>142</v>
      </c>
      <c r="F75" s="189">
        <v>142</v>
      </c>
      <c r="G75" s="189">
        <v>142</v>
      </c>
      <c r="H75" s="203"/>
    </row>
    <row r="76" spans="1:8" ht="45" customHeight="1">
      <c r="A76" s="118" t="s">
        <v>9</v>
      </c>
      <c r="B76" s="117" t="s">
        <v>144</v>
      </c>
      <c r="C76" s="116" t="s">
        <v>145</v>
      </c>
      <c r="D76" s="189">
        <v>57</v>
      </c>
      <c r="E76" s="94">
        <v>57</v>
      </c>
      <c r="F76" s="189">
        <v>57</v>
      </c>
      <c r="G76" s="189">
        <v>57</v>
      </c>
      <c r="H76" s="203"/>
    </row>
    <row r="77" spans="1:8" ht="45" customHeight="1">
      <c r="A77" s="124">
        <v>5</v>
      </c>
      <c r="B77" s="117" t="s">
        <v>178</v>
      </c>
      <c r="C77" s="116"/>
      <c r="D77" s="145"/>
      <c r="E77" s="101"/>
      <c r="F77" s="86"/>
      <c r="G77" s="101"/>
      <c r="H77" s="203"/>
    </row>
    <row r="78" spans="1:8" ht="45" customHeight="1">
      <c r="A78" s="118" t="s">
        <v>9</v>
      </c>
      <c r="B78" s="139" t="s">
        <v>179</v>
      </c>
      <c r="C78" s="116" t="s">
        <v>111</v>
      </c>
      <c r="D78" s="92">
        <f>D79+D80+D81+D82+D83+D84</f>
        <v>14730</v>
      </c>
      <c r="E78" s="92">
        <f>E79+E80+E81+E82+E83+E84</f>
        <v>15691</v>
      </c>
      <c r="F78" s="92">
        <f>F79+F80+F81+F82+F83+F84</f>
        <v>15272</v>
      </c>
      <c r="G78" s="92">
        <f>G79+G80+G81+G82+G83+G84</f>
        <v>15690</v>
      </c>
      <c r="H78" s="203"/>
    </row>
    <row r="79" spans="1:8" s="12" customFormat="1" ht="45" customHeight="1">
      <c r="A79" s="135"/>
      <c r="B79" s="147" t="s">
        <v>216</v>
      </c>
      <c r="C79" s="136" t="s">
        <v>111</v>
      </c>
      <c r="D79" s="125">
        <v>223</v>
      </c>
      <c r="E79" s="106">
        <v>255</v>
      </c>
      <c r="F79" s="125">
        <v>297</v>
      </c>
      <c r="G79" s="106">
        <v>320</v>
      </c>
      <c r="H79" s="202"/>
    </row>
    <row r="80" spans="1:8" s="12" customFormat="1" ht="45" customHeight="1">
      <c r="A80" s="135"/>
      <c r="B80" s="147" t="s">
        <v>217</v>
      </c>
      <c r="C80" s="136" t="s">
        <v>111</v>
      </c>
      <c r="D80" s="125">
        <v>3593</v>
      </c>
      <c r="E80" s="125">
        <v>3595</v>
      </c>
      <c r="F80" s="125">
        <v>3584</v>
      </c>
      <c r="G80" s="284">
        <v>3650</v>
      </c>
      <c r="H80" s="202"/>
    </row>
    <row r="81" spans="1:8" s="12" customFormat="1" ht="45" customHeight="1">
      <c r="A81" s="135"/>
      <c r="B81" s="148" t="s">
        <v>213</v>
      </c>
      <c r="C81" s="136" t="s">
        <v>111</v>
      </c>
      <c r="D81" s="125">
        <v>6283</v>
      </c>
      <c r="E81" s="125">
        <v>6425</v>
      </c>
      <c r="F81" s="125">
        <v>6229</v>
      </c>
      <c r="G81" s="284">
        <v>6280</v>
      </c>
      <c r="H81" s="202"/>
    </row>
    <row r="82" spans="1:8" s="12" customFormat="1" ht="45" customHeight="1">
      <c r="A82" s="135"/>
      <c r="B82" s="147" t="s">
        <v>218</v>
      </c>
      <c r="C82" s="136" t="s">
        <v>111</v>
      </c>
      <c r="D82" s="125">
        <v>3706</v>
      </c>
      <c r="E82" s="125">
        <v>4240</v>
      </c>
      <c r="F82" s="125">
        <v>4033</v>
      </c>
      <c r="G82" s="125">
        <v>4240</v>
      </c>
      <c r="H82" s="202"/>
    </row>
    <row r="83" spans="1:8" s="11" customFormat="1" ht="45" customHeight="1">
      <c r="A83" s="52"/>
      <c r="B83" s="228" t="s">
        <v>219</v>
      </c>
      <c r="C83" s="53" t="s">
        <v>111</v>
      </c>
      <c r="D83" s="105">
        <f>333+472+67</f>
        <v>872</v>
      </c>
      <c r="E83" s="105">
        <f>506+460+150</f>
        <v>1116</v>
      </c>
      <c r="F83" s="105">
        <f>402+630+35</f>
        <v>1067</v>
      </c>
      <c r="G83" s="105">
        <f>660+475</f>
        <v>1135</v>
      </c>
      <c r="H83" s="223"/>
    </row>
    <row r="84" spans="1:8" s="12" customFormat="1" ht="45" customHeight="1">
      <c r="A84" s="135"/>
      <c r="B84" s="147" t="s">
        <v>119</v>
      </c>
      <c r="C84" s="136" t="s">
        <v>111</v>
      </c>
      <c r="D84" s="126">
        <v>53</v>
      </c>
      <c r="E84" s="106">
        <v>60</v>
      </c>
      <c r="F84" s="125">
        <v>62</v>
      </c>
      <c r="G84" s="106">
        <v>65</v>
      </c>
      <c r="H84" s="202"/>
    </row>
    <row r="85" spans="1:8" ht="45" customHeight="1">
      <c r="A85" s="118" t="s">
        <v>9</v>
      </c>
      <c r="B85" s="117" t="s">
        <v>180</v>
      </c>
      <c r="C85" s="116"/>
      <c r="D85" s="93">
        <v>97</v>
      </c>
      <c r="E85" s="101"/>
      <c r="F85" s="100">
        <v>97.5</v>
      </c>
      <c r="G85" s="101">
        <v>99</v>
      </c>
      <c r="H85" s="203"/>
    </row>
    <row r="86" spans="1:8" s="12" customFormat="1" ht="45" customHeight="1">
      <c r="A86" s="135"/>
      <c r="B86" s="148" t="s">
        <v>213</v>
      </c>
      <c r="C86" s="136" t="s">
        <v>8</v>
      </c>
      <c r="D86" s="125">
        <v>96</v>
      </c>
      <c r="E86" s="106">
        <v>100</v>
      </c>
      <c r="F86" s="224">
        <v>96.4</v>
      </c>
      <c r="G86" s="106">
        <v>100</v>
      </c>
      <c r="H86" s="202"/>
    </row>
    <row r="87" spans="1:8" s="12" customFormat="1" ht="45" customHeight="1">
      <c r="A87" s="135"/>
      <c r="B87" s="147" t="s">
        <v>215</v>
      </c>
      <c r="C87" s="136" t="s">
        <v>8</v>
      </c>
      <c r="D87" s="125">
        <v>98</v>
      </c>
      <c r="E87" s="106">
        <v>100</v>
      </c>
      <c r="F87" s="224">
        <v>98.6</v>
      </c>
      <c r="G87" s="282">
        <v>98.7</v>
      </c>
      <c r="H87" s="202"/>
    </row>
    <row r="88" spans="1:8" ht="45" customHeight="1">
      <c r="A88" s="118" t="s">
        <v>9</v>
      </c>
      <c r="B88" s="127" t="s">
        <v>238</v>
      </c>
      <c r="C88" s="116" t="s">
        <v>8</v>
      </c>
      <c r="D88" s="93">
        <v>10</v>
      </c>
      <c r="E88" s="94">
        <v>10</v>
      </c>
      <c r="F88" s="107">
        <v>15.2</v>
      </c>
      <c r="G88" s="283">
        <v>17</v>
      </c>
      <c r="H88" s="203"/>
    </row>
    <row r="89" spans="1:8" ht="45" customHeight="1">
      <c r="A89" s="118" t="s">
        <v>9</v>
      </c>
      <c r="B89" s="149" t="s">
        <v>161</v>
      </c>
      <c r="C89" s="116" t="s">
        <v>8</v>
      </c>
      <c r="D89" s="112" t="s">
        <v>303</v>
      </c>
      <c r="E89" s="128">
        <v>41.17</v>
      </c>
      <c r="F89" s="100" t="s">
        <v>309</v>
      </c>
      <c r="G89" s="280">
        <v>45.16</v>
      </c>
      <c r="H89" s="203"/>
    </row>
    <row r="90" spans="1:8" ht="45" customHeight="1">
      <c r="A90" s="118" t="s">
        <v>132</v>
      </c>
      <c r="B90" s="150" t="s">
        <v>212</v>
      </c>
      <c r="C90" s="151" t="s">
        <v>8</v>
      </c>
      <c r="D90" s="112" t="s">
        <v>304</v>
      </c>
      <c r="E90" s="107">
        <v>33.3</v>
      </c>
      <c r="F90" s="112" t="s">
        <v>304</v>
      </c>
      <c r="G90" s="281" t="s">
        <v>304</v>
      </c>
      <c r="H90" s="203"/>
    </row>
    <row r="91" spans="1:8" ht="45" customHeight="1">
      <c r="A91" s="118" t="s">
        <v>132</v>
      </c>
      <c r="B91" s="150" t="s">
        <v>213</v>
      </c>
      <c r="C91" s="151" t="s">
        <v>8</v>
      </c>
      <c r="D91" s="112" t="s">
        <v>305</v>
      </c>
      <c r="E91" s="107">
        <v>55.55</v>
      </c>
      <c r="F91" s="185" t="s">
        <v>310</v>
      </c>
      <c r="G91" s="279">
        <v>83.3</v>
      </c>
      <c r="H91" s="203"/>
    </row>
    <row r="92" spans="1:8" ht="45" customHeight="1">
      <c r="A92" s="118" t="s">
        <v>132</v>
      </c>
      <c r="B92" s="150" t="s">
        <v>214</v>
      </c>
      <c r="C92" s="151" t="s">
        <v>8</v>
      </c>
      <c r="D92" s="112" t="s">
        <v>306</v>
      </c>
      <c r="E92" s="107">
        <v>62.5</v>
      </c>
      <c r="F92" s="100" t="s">
        <v>311</v>
      </c>
      <c r="G92" s="279">
        <v>80</v>
      </c>
      <c r="H92" s="203"/>
    </row>
    <row r="93" spans="1:8" ht="45" customHeight="1">
      <c r="A93" s="118" t="s">
        <v>132</v>
      </c>
      <c r="B93" s="150" t="s">
        <v>317</v>
      </c>
      <c r="C93" s="151" t="s">
        <v>8</v>
      </c>
      <c r="D93" s="112">
        <v>0</v>
      </c>
      <c r="E93" s="107">
        <v>0</v>
      </c>
      <c r="F93" s="100">
        <v>0</v>
      </c>
      <c r="G93" s="279">
        <v>12.5</v>
      </c>
      <c r="H93" s="203"/>
    </row>
    <row r="94" spans="1:8" ht="54.75" customHeight="1">
      <c r="A94" s="17"/>
      <c r="B94" s="76" t="s">
        <v>146</v>
      </c>
      <c r="C94" s="18" t="s">
        <v>8</v>
      </c>
      <c r="D94" s="112" t="s">
        <v>307</v>
      </c>
      <c r="E94" s="146">
        <v>100</v>
      </c>
      <c r="F94" s="146">
        <v>100</v>
      </c>
      <c r="G94" s="146">
        <v>100</v>
      </c>
      <c r="H94" s="203"/>
    </row>
    <row r="95" spans="1:8" ht="54.75" customHeight="1">
      <c r="A95" s="17"/>
      <c r="B95" s="75" t="s">
        <v>147</v>
      </c>
      <c r="C95" s="18" t="s">
        <v>8</v>
      </c>
      <c r="D95" s="112" t="s">
        <v>307</v>
      </c>
      <c r="E95" s="146">
        <v>100</v>
      </c>
      <c r="F95" s="146">
        <v>100</v>
      </c>
      <c r="G95" s="146">
        <v>100</v>
      </c>
      <c r="H95" s="203"/>
    </row>
    <row r="96" spans="1:8" ht="54.75" customHeight="1">
      <c r="A96" s="17"/>
      <c r="B96" s="75" t="s">
        <v>148</v>
      </c>
      <c r="C96" s="18" t="s">
        <v>8</v>
      </c>
      <c r="D96" s="112" t="s">
        <v>308</v>
      </c>
      <c r="E96" s="94">
        <v>75</v>
      </c>
      <c r="F96" s="129">
        <v>77</v>
      </c>
      <c r="G96" s="94">
        <v>78</v>
      </c>
      <c r="H96" s="203"/>
    </row>
    <row r="97" spans="1:8" ht="45" customHeight="1">
      <c r="A97" s="17">
        <v>6</v>
      </c>
      <c r="B97" s="75" t="s">
        <v>181</v>
      </c>
      <c r="C97" s="18"/>
      <c r="D97" s="129"/>
      <c r="E97" s="94"/>
      <c r="F97" s="129"/>
      <c r="G97" s="94"/>
      <c r="H97" s="203"/>
    </row>
    <row r="98" spans="1:8" ht="45" customHeight="1">
      <c r="A98" s="60" t="s">
        <v>9</v>
      </c>
      <c r="B98" s="26" t="s">
        <v>280</v>
      </c>
      <c r="C98" s="114" t="s">
        <v>8</v>
      </c>
      <c r="D98" s="180">
        <v>83.3</v>
      </c>
      <c r="E98" s="180">
        <v>83.3</v>
      </c>
      <c r="F98" s="180">
        <v>83.3</v>
      </c>
      <c r="G98" s="180">
        <v>84</v>
      </c>
      <c r="H98" s="203"/>
    </row>
    <row r="99" spans="1:8" ht="45" customHeight="1">
      <c r="A99" s="17" t="s">
        <v>9</v>
      </c>
      <c r="B99" s="75" t="s">
        <v>277</v>
      </c>
      <c r="C99" s="18" t="s">
        <v>278</v>
      </c>
      <c r="D99" s="129">
        <v>5</v>
      </c>
      <c r="E99" s="94">
        <v>5</v>
      </c>
      <c r="F99" s="129">
        <v>5</v>
      </c>
      <c r="G99" s="94">
        <v>5</v>
      </c>
      <c r="H99" s="203"/>
    </row>
    <row r="100" spans="1:8" ht="45" customHeight="1">
      <c r="A100" s="17" t="s">
        <v>9</v>
      </c>
      <c r="B100" s="75" t="s">
        <v>276</v>
      </c>
      <c r="C100" s="18" t="s">
        <v>8</v>
      </c>
      <c r="D100" s="129">
        <v>78</v>
      </c>
      <c r="E100" s="94">
        <v>85</v>
      </c>
      <c r="F100" s="129">
        <v>85</v>
      </c>
      <c r="G100" s="94">
        <v>85</v>
      </c>
      <c r="H100" s="203"/>
    </row>
    <row r="101" spans="1:8" ht="45" customHeight="1">
      <c r="A101" s="17" t="s">
        <v>9</v>
      </c>
      <c r="B101" s="75" t="s">
        <v>279</v>
      </c>
      <c r="C101" s="18" t="s">
        <v>8</v>
      </c>
      <c r="D101" s="94">
        <v>70.9</v>
      </c>
      <c r="E101" s="94">
        <v>70.9</v>
      </c>
      <c r="F101" s="94">
        <v>70.9</v>
      </c>
      <c r="G101" s="94">
        <v>70.9</v>
      </c>
      <c r="H101" s="203"/>
    </row>
    <row r="102" spans="1:8" ht="45" customHeight="1">
      <c r="A102" s="130">
        <v>7</v>
      </c>
      <c r="B102" s="108" t="s">
        <v>182</v>
      </c>
      <c r="C102" s="114" t="s">
        <v>8</v>
      </c>
      <c r="D102" s="129">
        <v>100</v>
      </c>
      <c r="E102" s="94">
        <v>100</v>
      </c>
      <c r="F102" s="129">
        <v>100</v>
      </c>
      <c r="G102" s="94">
        <v>100</v>
      </c>
      <c r="H102" s="203"/>
    </row>
    <row r="103" spans="1:8" ht="45" customHeight="1">
      <c r="A103" s="130">
        <v>8</v>
      </c>
      <c r="B103" s="108" t="s">
        <v>183</v>
      </c>
      <c r="C103" s="114" t="s">
        <v>8</v>
      </c>
      <c r="D103" s="237"/>
      <c r="E103" s="140">
        <v>94.6</v>
      </c>
      <c r="F103" s="238">
        <v>93.69</v>
      </c>
      <c r="G103" s="140">
        <v>95.01</v>
      </c>
      <c r="H103" s="537"/>
    </row>
    <row r="104" spans="1:8" ht="45" customHeight="1">
      <c r="A104" s="130">
        <v>9</v>
      </c>
      <c r="B104" s="108" t="s">
        <v>184</v>
      </c>
      <c r="C104" s="114" t="s">
        <v>8</v>
      </c>
      <c r="D104" s="237"/>
      <c r="E104" s="140">
        <v>99.1</v>
      </c>
      <c r="F104" s="238">
        <v>98.24</v>
      </c>
      <c r="G104" s="140">
        <v>98.83</v>
      </c>
      <c r="H104" s="537"/>
    </row>
    <row r="105" spans="1:8" ht="45" customHeight="1">
      <c r="A105" s="115" t="s">
        <v>25</v>
      </c>
      <c r="B105" s="271" t="s">
        <v>136</v>
      </c>
      <c r="C105" s="272"/>
      <c r="D105" s="272"/>
      <c r="E105" s="272"/>
      <c r="F105" s="273"/>
      <c r="G105" s="183"/>
      <c r="H105" s="203"/>
    </row>
    <row r="106" spans="1:8" ht="45" customHeight="1">
      <c r="A106" s="109">
        <v>1</v>
      </c>
      <c r="B106" s="110" t="s">
        <v>185</v>
      </c>
      <c r="C106" s="111" t="s">
        <v>8</v>
      </c>
      <c r="D106" s="93">
        <v>55</v>
      </c>
      <c r="E106" s="94">
        <v>60</v>
      </c>
      <c r="F106" s="94">
        <v>60</v>
      </c>
      <c r="G106" s="94">
        <v>65</v>
      </c>
      <c r="H106" s="203"/>
    </row>
    <row r="107" spans="1:8" ht="45" customHeight="1">
      <c r="A107" s="109">
        <v>2</v>
      </c>
      <c r="B107" s="110" t="s">
        <v>163</v>
      </c>
      <c r="C107" s="111" t="s">
        <v>8</v>
      </c>
      <c r="D107" s="93">
        <v>100</v>
      </c>
      <c r="E107" s="94">
        <v>100</v>
      </c>
      <c r="F107" s="94">
        <v>100</v>
      </c>
      <c r="G107" s="94">
        <v>100</v>
      </c>
      <c r="H107" s="203"/>
    </row>
    <row r="108" spans="1:8" ht="45" customHeight="1">
      <c r="A108" s="109">
        <v>3</v>
      </c>
      <c r="B108" s="131" t="s">
        <v>186</v>
      </c>
      <c r="C108" s="111" t="s">
        <v>8</v>
      </c>
      <c r="D108" s="94">
        <v>100</v>
      </c>
      <c r="E108" s="94">
        <v>100</v>
      </c>
      <c r="F108" s="94">
        <v>100</v>
      </c>
      <c r="G108" s="94">
        <v>100</v>
      </c>
      <c r="H108" s="203"/>
    </row>
    <row r="109" spans="1:8" ht="45" customHeight="1">
      <c r="A109" s="109">
        <v>4</v>
      </c>
      <c r="B109" s="152" t="s">
        <v>187</v>
      </c>
      <c r="C109" s="111" t="s">
        <v>8</v>
      </c>
      <c r="D109" s="93">
        <v>76</v>
      </c>
      <c r="E109" s="94">
        <v>77</v>
      </c>
      <c r="F109" s="93">
        <v>77</v>
      </c>
      <c r="G109" s="94">
        <v>78</v>
      </c>
      <c r="H109" s="203"/>
    </row>
    <row r="110" spans="1:8" ht="45" customHeight="1">
      <c r="A110" s="109">
        <v>5</v>
      </c>
      <c r="B110" s="153" t="s">
        <v>188</v>
      </c>
      <c r="C110" s="111" t="s">
        <v>8</v>
      </c>
      <c r="D110" s="94">
        <v>100</v>
      </c>
      <c r="E110" s="94">
        <v>100</v>
      </c>
      <c r="F110" s="94">
        <v>100</v>
      </c>
      <c r="G110" s="94">
        <v>100</v>
      </c>
      <c r="H110" s="203"/>
    </row>
    <row r="111" spans="1:8" s="51" customFormat="1" ht="45" customHeight="1">
      <c r="A111" s="154" t="s">
        <v>123</v>
      </c>
      <c r="B111" s="274" t="s">
        <v>189</v>
      </c>
      <c r="C111" s="275"/>
      <c r="D111" s="275"/>
      <c r="E111" s="275"/>
      <c r="F111" s="276"/>
      <c r="G111" s="155"/>
      <c r="H111" s="209"/>
    </row>
    <row r="112" spans="1:8" s="8" customFormat="1" ht="45" customHeight="1">
      <c r="A112" s="109">
        <v>1</v>
      </c>
      <c r="B112" s="26" t="s">
        <v>190</v>
      </c>
      <c r="C112" s="111" t="s">
        <v>8</v>
      </c>
      <c r="D112" s="145">
        <f>9/12*100</f>
        <v>75</v>
      </c>
      <c r="E112" s="140"/>
      <c r="F112" s="86">
        <v>75</v>
      </c>
      <c r="G112" s="140">
        <v>80</v>
      </c>
      <c r="H112" s="537"/>
    </row>
    <row r="113" spans="1:8" s="8" customFormat="1" ht="45" customHeight="1">
      <c r="A113" s="109">
        <v>2</v>
      </c>
      <c r="B113" s="153" t="s">
        <v>191</v>
      </c>
      <c r="C113" s="111" t="s">
        <v>8</v>
      </c>
      <c r="D113" s="145">
        <v>90</v>
      </c>
      <c r="E113" s="140">
        <v>75</v>
      </c>
      <c r="F113" s="206">
        <v>90</v>
      </c>
      <c r="G113" s="140">
        <v>80</v>
      </c>
      <c r="H113" s="537"/>
    </row>
    <row r="114" spans="1:8" s="8" customFormat="1" ht="45" customHeight="1">
      <c r="A114" s="109">
        <v>3</v>
      </c>
      <c r="B114" s="153" t="s">
        <v>247</v>
      </c>
      <c r="C114" s="111" t="s">
        <v>8</v>
      </c>
      <c r="D114" s="92">
        <v>85.7</v>
      </c>
      <c r="E114" s="145">
        <v>90</v>
      </c>
      <c r="F114" s="145">
        <v>80</v>
      </c>
      <c r="G114" s="145">
        <v>90</v>
      </c>
      <c r="H114" s="537"/>
    </row>
    <row r="115" spans="1:8" ht="34.5" customHeight="1" hidden="1">
      <c r="A115" s="210" t="s">
        <v>269</v>
      </c>
      <c r="B115" s="211" t="s">
        <v>294</v>
      </c>
      <c r="C115" s="211"/>
      <c r="D115" s="218"/>
      <c r="E115" s="218"/>
      <c r="F115" s="218"/>
      <c r="G115" s="218"/>
      <c r="H115" s="203"/>
    </row>
    <row r="116" spans="1:8" s="51" customFormat="1" ht="34.5" customHeight="1" hidden="1">
      <c r="A116" s="212" t="s">
        <v>3</v>
      </c>
      <c r="B116" s="213" t="s">
        <v>295</v>
      </c>
      <c r="C116" s="214" t="s">
        <v>4</v>
      </c>
      <c r="D116" s="460">
        <f>D117+D118</f>
        <v>517</v>
      </c>
      <c r="E116" s="220" t="s">
        <v>9</v>
      </c>
      <c r="F116" s="460">
        <f>F117+F118</f>
        <v>505</v>
      </c>
      <c r="G116" s="460">
        <f>G117+G118</f>
        <v>563</v>
      </c>
      <c r="H116" s="209"/>
    </row>
    <row r="117" spans="1:8" ht="34.5" customHeight="1" hidden="1">
      <c r="A117" s="215">
        <v>1</v>
      </c>
      <c r="B117" s="216" t="s">
        <v>296</v>
      </c>
      <c r="C117" s="217" t="s">
        <v>4</v>
      </c>
      <c r="D117" s="94">
        <f>478+39</f>
        <v>517</v>
      </c>
      <c r="E117" s="95" t="s">
        <v>9</v>
      </c>
      <c r="F117" s="94">
        <f>470+35</f>
        <v>505</v>
      </c>
      <c r="G117" s="94">
        <f>525+38</f>
        <v>563</v>
      </c>
      <c r="H117" s="203"/>
    </row>
    <row r="118" spans="1:8" ht="34.5" customHeight="1" hidden="1">
      <c r="A118" s="215">
        <v>2</v>
      </c>
      <c r="B118" s="216" t="s">
        <v>297</v>
      </c>
      <c r="C118" s="217" t="s">
        <v>4</v>
      </c>
      <c r="D118" s="218"/>
      <c r="E118" s="95" t="s">
        <v>9</v>
      </c>
      <c r="F118" s="94">
        <v>0</v>
      </c>
      <c r="G118" s="94">
        <v>0</v>
      </c>
      <c r="H118" s="203"/>
    </row>
    <row r="119" spans="1:8" s="51" customFormat="1" ht="34.5" customHeight="1" hidden="1">
      <c r="A119" s="212" t="s">
        <v>16</v>
      </c>
      <c r="B119" s="213" t="s">
        <v>298</v>
      </c>
      <c r="C119" s="214" t="s">
        <v>4</v>
      </c>
      <c r="D119" s="219">
        <f>D120+D121</f>
        <v>1105</v>
      </c>
      <c r="E119" s="220" t="s">
        <v>9</v>
      </c>
      <c r="F119" s="219">
        <f>F120+F121</f>
        <v>1244</v>
      </c>
      <c r="G119" s="219">
        <f>G120+G121</f>
        <v>1366</v>
      </c>
      <c r="H119" s="209"/>
    </row>
    <row r="120" spans="1:8" ht="34.5" customHeight="1" hidden="1">
      <c r="A120" s="215">
        <v>1</v>
      </c>
      <c r="B120" s="216" t="s">
        <v>299</v>
      </c>
      <c r="C120" s="217" t="s">
        <v>4</v>
      </c>
      <c r="D120" s="94">
        <f>484+1</f>
        <v>485</v>
      </c>
      <c r="E120" s="95" t="s">
        <v>9</v>
      </c>
      <c r="F120" s="94">
        <f>580+2</f>
        <v>582</v>
      </c>
      <c r="G120" s="94">
        <f>662+3</f>
        <v>665</v>
      </c>
      <c r="H120" s="203"/>
    </row>
    <row r="121" spans="1:8" ht="34.5" customHeight="1" hidden="1">
      <c r="A121" s="215">
        <v>2</v>
      </c>
      <c r="B121" s="216" t="s">
        <v>300</v>
      </c>
      <c r="C121" s="217" t="s">
        <v>4</v>
      </c>
      <c r="D121" s="94">
        <f>248+372</f>
        <v>620</v>
      </c>
      <c r="E121" s="95" t="s">
        <v>9</v>
      </c>
      <c r="F121" s="94">
        <f>280+382</f>
        <v>662</v>
      </c>
      <c r="G121" s="94">
        <f>284+417</f>
        <v>701</v>
      </c>
      <c r="H121" s="203"/>
    </row>
    <row r="122" spans="1:8" ht="34.5" customHeight="1" hidden="1">
      <c r="A122" s="215">
        <v>3</v>
      </c>
      <c r="B122" s="216" t="s">
        <v>301</v>
      </c>
      <c r="C122" s="217" t="s">
        <v>4</v>
      </c>
      <c r="D122" s="94">
        <f>2+0.366</f>
        <v>2.366</v>
      </c>
      <c r="E122" s="95" t="s">
        <v>9</v>
      </c>
      <c r="F122" s="94">
        <f>2.6+0.301</f>
        <v>2.9010000000000002</v>
      </c>
      <c r="G122" s="94">
        <f>2.8+0.301</f>
        <v>3.101</v>
      </c>
      <c r="H122" s="203"/>
    </row>
    <row r="123" spans="1:8" ht="34.5" customHeight="1" hidden="1">
      <c r="A123" s="215">
        <v>4</v>
      </c>
      <c r="B123" s="216" t="s">
        <v>302</v>
      </c>
      <c r="C123" s="217" t="s">
        <v>8</v>
      </c>
      <c r="D123" s="128">
        <f>D122/D119*100</f>
        <v>0.21411764705882352</v>
      </c>
      <c r="E123" s="95" t="s">
        <v>9</v>
      </c>
      <c r="F123" s="128">
        <f>F122/F119*100</f>
        <v>0.23319935691318328</v>
      </c>
      <c r="G123" s="128">
        <f>G122/G119*100</f>
        <v>0.22701317715959005</v>
      </c>
      <c r="H123" s="203"/>
    </row>
    <row r="124" spans="1:8" ht="18.75" hidden="1">
      <c r="A124" s="530"/>
      <c r="B124" s="531"/>
      <c r="C124" s="532"/>
      <c r="D124" s="533"/>
      <c r="E124" s="533"/>
      <c r="F124" s="533"/>
      <c r="G124" s="533"/>
      <c r="H124" s="534"/>
    </row>
    <row r="125" ht="18.75" hidden="1"/>
    <row r="126" ht="18.75" hidden="1"/>
    <row r="127" ht="18.75" hidden="1"/>
    <row r="128" ht="18.75" hidden="1"/>
  </sheetData>
  <sheetProtection/>
  <mergeCells count="16">
    <mergeCell ref="A2:H2"/>
    <mergeCell ref="A3:H3"/>
    <mergeCell ref="A1:H1"/>
    <mergeCell ref="A6:A7"/>
    <mergeCell ref="B6:B7"/>
    <mergeCell ref="C6:C7"/>
    <mergeCell ref="D6:D7"/>
    <mergeCell ref="E6:F6"/>
    <mergeCell ref="G6:G7"/>
    <mergeCell ref="H103:H104"/>
    <mergeCell ref="B48:E48"/>
    <mergeCell ref="H6:H7"/>
    <mergeCell ref="H112:H114"/>
    <mergeCell ref="A4:G4"/>
    <mergeCell ref="B9:G9"/>
    <mergeCell ref="A5:H5"/>
  </mergeCells>
  <printOptions/>
  <pageMargins left="0.5118110236220472" right="0.4330708661417323" top="0.35433070866141736" bottom="0.3937007874015748" header="0.31496062992125984" footer="0.31496062992125984"/>
  <pageSetup fitToHeight="0" fitToWidth="1" horizontalDpi="600" verticalDpi="600" orientation="portrait" paperSize="9" scale="61" r:id="rId3"/>
  <rowBreaks count="1" manualBreakCount="1">
    <brk id="114" max="7" man="1"/>
  </row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2:P120"/>
  <sheetViews>
    <sheetView showOutlineSymbols="0" zoomScaleSheetLayoutView="73" zoomScalePageLayoutView="70" workbookViewId="0" topLeftCell="C1">
      <selection activeCell="S11" sqref="S11"/>
    </sheetView>
  </sheetViews>
  <sheetFormatPr defaultColWidth="8.796875" defaultRowHeight="18.75" outlineLevelRow="1"/>
  <cols>
    <col min="1" max="1" width="4" style="1" bestFit="1" customWidth="1"/>
    <col min="2" max="2" width="61" style="1" customWidth="1"/>
    <col min="3" max="3" width="11.796875" style="1" customWidth="1"/>
    <col min="4" max="4" width="11.296875" style="4" customWidth="1"/>
    <col min="5" max="5" width="8.8984375" style="1" customWidth="1"/>
    <col min="6" max="6" width="10.09765625" style="1" customWidth="1"/>
    <col min="7" max="7" width="8.796875" style="1" hidden="1" customWidth="1"/>
    <col min="8" max="8" width="8.796875" style="1" customWidth="1"/>
    <col min="9" max="9" width="11.09765625" style="1" customWidth="1"/>
    <col min="10" max="10" width="8.796875" style="1" customWidth="1"/>
    <col min="11" max="16" width="0" style="1" hidden="1" customWidth="1"/>
    <col min="17" max="16384" width="8.796875" style="1" customWidth="1"/>
  </cols>
  <sheetData>
    <row r="2" spans="1:9" ht="18.75">
      <c r="A2" s="552" t="s">
        <v>76</v>
      </c>
      <c r="B2" s="552"/>
      <c r="C2" s="552"/>
      <c r="D2" s="552"/>
      <c r="E2" s="552"/>
      <c r="F2" s="552"/>
      <c r="G2" s="552"/>
      <c r="H2" s="552"/>
      <c r="I2" s="552"/>
    </row>
    <row r="3" spans="1:9" ht="18.75">
      <c r="A3" s="553" t="s">
        <v>323</v>
      </c>
      <c r="B3" s="553"/>
      <c r="C3" s="553"/>
      <c r="D3" s="553"/>
      <c r="E3" s="553"/>
      <c r="F3" s="553"/>
      <c r="G3" s="553"/>
      <c r="H3" s="553"/>
      <c r="I3" s="553"/>
    </row>
    <row r="4" spans="1:10" ht="18.75">
      <c r="A4" s="550" t="str">
        <f>'biểu số 01'!A4:G4</f>
        <v>(Kèm theo Nghị quyết số        /NQ-HĐND ngày      /     /2022 của HĐND huyện Đăk Glei)</v>
      </c>
      <c r="B4" s="550"/>
      <c r="C4" s="550"/>
      <c r="D4" s="550"/>
      <c r="E4" s="550"/>
      <c r="F4" s="550"/>
      <c r="G4" s="550"/>
      <c r="H4" s="550"/>
      <c r="I4" s="550"/>
      <c r="J4" s="550"/>
    </row>
    <row r="5" spans="1:16" s="5" customFormat="1" ht="18.75">
      <c r="A5" s="546" t="s">
        <v>0</v>
      </c>
      <c r="B5" s="548" t="s">
        <v>1</v>
      </c>
      <c r="C5" s="548" t="s">
        <v>2</v>
      </c>
      <c r="D5" s="548" t="s">
        <v>282</v>
      </c>
      <c r="E5" s="548" t="s">
        <v>283</v>
      </c>
      <c r="F5" s="548"/>
      <c r="G5" s="548"/>
      <c r="H5" s="548"/>
      <c r="I5" s="551" t="s">
        <v>286</v>
      </c>
      <c r="J5" s="539"/>
      <c r="K5" s="51"/>
      <c r="L5" s="51"/>
      <c r="M5" s="51"/>
      <c r="N5" s="51"/>
      <c r="O5" s="51"/>
      <c r="P5" s="51"/>
    </row>
    <row r="6" spans="1:16" s="5" customFormat="1" ht="33">
      <c r="A6" s="547"/>
      <c r="B6" s="549"/>
      <c r="C6" s="549"/>
      <c r="D6" s="549"/>
      <c r="E6" s="14" t="s">
        <v>281</v>
      </c>
      <c r="F6" s="14" t="s">
        <v>253</v>
      </c>
      <c r="G6" s="240" t="s">
        <v>288</v>
      </c>
      <c r="H6" s="240" t="s">
        <v>166</v>
      </c>
      <c r="I6" s="14" t="s">
        <v>281</v>
      </c>
      <c r="J6" s="287" t="s">
        <v>253</v>
      </c>
      <c r="K6" s="51"/>
      <c r="L6" s="51"/>
      <c r="M6" s="51"/>
      <c r="N6" s="51"/>
      <c r="O6" s="51"/>
      <c r="P6" s="51"/>
    </row>
    <row r="7" spans="1:16" s="2" customFormat="1" ht="39.75" customHeight="1">
      <c r="A7" s="52">
        <v>1</v>
      </c>
      <c r="B7" s="53">
        <v>2</v>
      </c>
      <c r="C7" s="53">
        <v>3</v>
      </c>
      <c r="D7" s="53">
        <v>4</v>
      </c>
      <c r="E7" s="53">
        <v>5</v>
      </c>
      <c r="F7" s="53">
        <v>6</v>
      </c>
      <c r="G7" s="53">
        <v>7</v>
      </c>
      <c r="H7" s="53">
        <v>8</v>
      </c>
      <c r="I7" s="53">
        <v>11</v>
      </c>
      <c r="J7" s="461"/>
      <c r="K7" s="12"/>
      <c r="L7" s="12"/>
      <c r="M7" s="12"/>
      <c r="N7" s="12"/>
      <c r="O7" s="12"/>
      <c r="P7" s="12"/>
    </row>
    <row r="8" spans="1:16" ht="45" customHeight="1">
      <c r="A8" s="15" t="s">
        <v>28</v>
      </c>
      <c r="B8" s="54" t="s">
        <v>89</v>
      </c>
      <c r="C8" s="54"/>
      <c r="D8" s="54"/>
      <c r="E8" s="54"/>
      <c r="F8" s="54"/>
      <c r="G8" s="241"/>
      <c r="H8" s="242"/>
      <c r="I8" s="241"/>
      <c r="J8" s="296"/>
      <c r="K8" s="6"/>
      <c r="L8" s="6"/>
      <c r="M8" s="6"/>
      <c r="N8" s="6"/>
      <c r="O8" s="6"/>
      <c r="P8" s="6"/>
    </row>
    <row r="9" spans="1:16" s="5" customFormat="1" ht="45" customHeight="1">
      <c r="A9" s="15"/>
      <c r="B9" s="54" t="s">
        <v>91</v>
      </c>
      <c r="C9" s="16" t="s">
        <v>92</v>
      </c>
      <c r="D9" s="243">
        <f aca="true" t="shared" si="0" ref="D9:J9">D12+D35+D38+D41+D57</f>
        <v>11971.7064</v>
      </c>
      <c r="E9" s="243">
        <f t="shared" si="0"/>
        <v>12315</v>
      </c>
      <c r="F9" s="243">
        <f t="shared" si="0"/>
        <v>12379</v>
      </c>
      <c r="G9" s="243">
        <f t="shared" si="0"/>
        <v>13263.150000000001</v>
      </c>
      <c r="H9" s="243">
        <f t="shared" si="0"/>
        <v>13367.710000000001</v>
      </c>
      <c r="I9" s="243">
        <f t="shared" si="0"/>
        <v>12536.95</v>
      </c>
      <c r="J9" s="244">
        <f t="shared" si="0"/>
        <v>12904.5</v>
      </c>
      <c r="K9" s="462">
        <f>F12+F35+F38</f>
        <v>7500</v>
      </c>
      <c r="L9" s="462">
        <f>G12+G35+G38</f>
        <v>7928.6</v>
      </c>
      <c r="M9" s="462">
        <f>H12+H35+H38</f>
        <v>7928.6</v>
      </c>
      <c r="N9" s="462" t="e">
        <f>#REF!+#REF!+#REF!</f>
        <v>#REF!</v>
      </c>
      <c r="O9" s="462" t="e">
        <f>#REF!+#REF!+#REF!</f>
        <v>#REF!</v>
      </c>
      <c r="P9" s="462">
        <f>I12+I35+I38</f>
        <v>7415</v>
      </c>
    </row>
    <row r="10" spans="1:16" s="5" customFormat="1" ht="45" customHeight="1">
      <c r="A10" s="15"/>
      <c r="B10" s="54" t="s">
        <v>10</v>
      </c>
      <c r="C10" s="16" t="s">
        <v>30</v>
      </c>
      <c r="D10" s="67">
        <f aca="true" t="shared" si="1" ref="D10:J10">D15+D28</f>
        <v>12997.999</v>
      </c>
      <c r="E10" s="67">
        <f t="shared" si="1"/>
        <v>12773</v>
      </c>
      <c r="F10" s="67">
        <f t="shared" si="1"/>
        <v>12792</v>
      </c>
      <c r="G10" s="67">
        <f t="shared" si="1"/>
        <v>12238.315999999999</v>
      </c>
      <c r="H10" s="67">
        <f t="shared" si="1"/>
        <v>12237.142</v>
      </c>
      <c r="I10" s="55">
        <f t="shared" si="1"/>
        <v>12821</v>
      </c>
      <c r="J10" s="55">
        <f t="shared" si="1"/>
        <v>12821</v>
      </c>
      <c r="K10" s="51"/>
      <c r="L10" s="51"/>
      <c r="M10" s="51"/>
      <c r="N10" s="51"/>
      <c r="O10" s="51"/>
      <c r="P10" s="51"/>
    </row>
    <row r="11" spans="1:16" s="2" customFormat="1" ht="45" customHeight="1">
      <c r="A11" s="17"/>
      <c r="B11" s="56" t="s">
        <v>31</v>
      </c>
      <c r="C11" s="18" t="s">
        <v>30</v>
      </c>
      <c r="D11" s="58">
        <f>D15</f>
        <v>12314.8</v>
      </c>
      <c r="E11" s="58">
        <f aca="true" t="shared" si="2" ref="E11:J11">E15</f>
        <v>12143</v>
      </c>
      <c r="F11" s="58">
        <f t="shared" si="2"/>
        <v>12143</v>
      </c>
      <c r="G11" s="58">
        <f t="shared" si="2"/>
        <v>11645.3</v>
      </c>
      <c r="H11" s="58">
        <f t="shared" si="2"/>
        <v>11645.4</v>
      </c>
      <c r="I11" s="57">
        <f t="shared" si="2"/>
        <v>12235</v>
      </c>
      <c r="J11" s="57">
        <f t="shared" si="2"/>
        <v>12235</v>
      </c>
      <c r="K11" s="12"/>
      <c r="L11" s="463">
        <f>J12+J35+J38</f>
        <v>7414.6</v>
      </c>
      <c r="M11" s="12"/>
      <c r="N11" s="12"/>
      <c r="O11" s="12"/>
      <c r="P11" s="12"/>
    </row>
    <row r="12" spans="1:16" s="5" customFormat="1" ht="45" customHeight="1">
      <c r="A12" s="15">
        <v>1</v>
      </c>
      <c r="B12" s="54" t="s">
        <v>32</v>
      </c>
      <c r="C12" s="16" t="s">
        <v>92</v>
      </c>
      <c r="D12" s="55">
        <f>D13+D26</f>
        <v>3617.2</v>
      </c>
      <c r="E12" s="55">
        <f aca="true" t="shared" si="3" ref="E12:J12">E13+E26</f>
        <v>3580</v>
      </c>
      <c r="F12" s="55">
        <f t="shared" si="3"/>
        <v>3580</v>
      </c>
      <c r="G12" s="55">
        <f t="shared" si="3"/>
        <v>3526.6</v>
      </c>
      <c r="H12" s="55">
        <f t="shared" si="3"/>
        <v>3526.6</v>
      </c>
      <c r="I12" s="55">
        <f t="shared" si="3"/>
        <v>3495</v>
      </c>
      <c r="J12" s="55">
        <f t="shared" si="3"/>
        <v>3494.6</v>
      </c>
      <c r="K12" s="51"/>
      <c r="L12" s="51"/>
      <c r="M12" s="51"/>
      <c r="N12" s="51"/>
      <c r="O12" s="51"/>
      <c r="P12" s="51"/>
    </row>
    <row r="13" spans="1:16" s="5" customFormat="1" ht="45" customHeight="1">
      <c r="A13" s="15" t="s">
        <v>93</v>
      </c>
      <c r="B13" s="54" t="s">
        <v>34</v>
      </c>
      <c r="C13" s="16" t="s">
        <v>92</v>
      </c>
      <c r="D13" s="55">
        <f>D16+D19</f>
        <v>3440</v>
      </c>
      <c r="E13" s="55">
        <f aca="true" t="shared" si="4" ref="E13:J13">E16+E19</f>
        <v>3430</v>
      </c>
      <c r="F13" s="55">
        <f t="shared" si="4"/>
        <v>3430</v>
      </c>
      <c r="G13" s="55">
        <f t="shared" si="4"/>
        <v>3365.6</v>
      </c>
      <c r="H13" s="55">
        <f t="shared" si="4"/>
        <v>3365.6</v>
      </c>
      <c r="I13" s="55">
        <f t="shared" si="4"/>
        <v>3355</v>
      </c>
      <c r="J13" s="55">
        <f t="shared" si="4"/>
        <v>3354.6</v>
      </c>
      <c r="K13" s="51"/>
      <c r="L13" s="51"/>
      <c r="M13" s="51"/>
      <c r="N13" s="51"/>
      <c r="O13" s="51"/>
      <c r="P13" s="51"/>
    </row>
    <row r="14" spans="1:16" ht="45" customHeight="1">
      <c r="A14" s="17"/>
      <c r="B14" s="56" t="s">
        <v>35</v>
      </c>
      <c r="C14" s="18" t="s">
        <v>36</v>
      </c>
      <c r="D14" s="58">
        <f>D15/D13*10</f>
        <v>35.79883720930233</v>
      </c>
      <c r="E14" s="58">
        <v>35.4</v>
      </c>
      <c r="F14" s="58">
        <v>35.4</v>
      </c>
      <c r="G14" s="245">
        <f>G15/G13*10</f>
        <v>34.60096268124554</v>
      </c>
      <c r="H14" s="245">
        <f>H15/H13*10</f>
        <v>34.60125980508676</v>
      </c>
      <c r="I14" s="245">
        <v>36.5</v>
      </c>
      <c r="J14" s="298">
        <v>36.5</v>
      </c>
      <c r="K14" s="6"/>
      <c r="L14" s="6"/>
      <c r="M14" s="6"/>
      <c r="N14" s="6"/>
      <c r="O14" s="6"/>
      <c r="P14" s="6"/>
    </row>
    <row r="15" spans="1:16" ht="45" customHeight="1">
      <c r="A15" s="17"/>
      <c r="B15" s="56" t="s">
        <v>37</v>
      </c>
      <c r="C15" s="18" t="s">
        <v>11</v>
      </c>
      <c r="D15" s="58">
        <f>D18+D22+D25</f>
        <v>12314.8</v>
      </c>
      <c r="E15" s="58">
        <f>E18+E22+E25</f>
        <v>12143</v>
      </c>
      <c r="F15" s="58">
        <f>F18+F22+F25</f>
        <v>12143</v>
      </c>
      <c r="G15" s="58">
        <f>G18+G22+G25</f>
        <v>11645.3</v>
      </c>
      <c r="H15" s="58">
        <f>H18+H22+H25</f>
        <v>11645.4</v>
      </c>
      <c r="I15" s="57">
        <v>12235</v>
      </c>
      <c r="J15" s="57">
        <v>12235</v>
      </c>
      <c r="K15" s="6"/>
      <c r="L15" s="6"/>
      <c r="M15" s="6"/>
      <c r="N15" s="6"/>
      <c r="O15" s="6"/>
      <c r="P15" s="6"/>
    </row>
    <row r="16" spans="1:16" ht="45" customHeight="1">
      <c r="A16" s="60" t="s">
        <v>33</v>
      </c>
      <c r="B16" s="61" t="s">
        <v>158</v>
      </c>
      <c r="C16" s="20" t="s">
        <v>92</v>
      </c>
      <c r="D16" s="58">
        <v>820</v>
      </c>
      <c r="E16" s="57">
        <v>825</v>
      </c>
      <c r="F16" s="57">
        <v>825</v>
      </c>
      <c r="G16" s="245">
        <v>843</v>
      </c>
      <c r="H16" s="245">
        <v>843</v>
      </c>
      <c r="I16" s="245">
        <v>830</v>
      </c>
      <c r="J16" s="288">
        <v>830</v>
      </c>
      <c r="K16" s="6"/>
      <c r="L16" s="6"/>
      <c r="M16" s="6"/>
      <c r="N16" s="6"/>
      <c r="O16" s="6"/>
      <c r="P16" s="6"/>
    </row>
    <row r="17" spans="1:16" ht="45" customHeight="1">
      <c r="A17" s="17"/>
      <c r="B17" s="56" t="s">
        <v>35</v>
      </c>
      <c r="C17" s="18" t="s">
        <v>36</v>
      </c>
      <c r="D17" s="66">
        <v>38.9</v>
      </c>
      <c r="E17" s="66">
        <v>39</v>
      </c>
      <c r="F17" s="58">
        <v>39</v>
      </c>
      <c r="G17" s="246">
        <f>G18/G16*10</f>
        <v>39.244365361803084</v>
      </c>
      <c r="H17" s="246">
        <f>H18/H16*10</f>
        <v>39.245551601423486</v>
      </c>
      <c r="I17" s="199">
        <v>39.2</v>
      </c>
      <c r="J17" s="288">
        <v>39.2</v>
      </c>
      <c r="K17" s="6"/>
      <c r="L17" s="6"/>
      <c r="M17" s="6"/>
      <c r="N17" s="6"/>
      <c r="O17" s="6"/>
      <c r="P17" s="6"/>
    </row>
    <row r="18" spans="1:16" ht="45" customHeight="1">
      <c r="A18" s="17"/>
      <c r="B18" s="56" t="s">
        <v>37</v>
      </c>
      <c r="C18" s="18" t="s">
        <v>11</v>
      </c>
      <c r="D18" s="62">
        <f>D17*D16/10</f>
        <v>3189.8</v>
      </c>
      <c r="E18" s="62">
        <v>3220</v>
      </c>
      <c r="F18" s="62">
        <v>3220</v>
      </c>
      <c r="G18" s="199">
        <v>3308.3</v>
      </c>
      <c r="H18" s="199">
        <v>3308.4</v>
      </c>
      <c r="I18" s="199">
        <v>3254</v>
      </c>
      <c r="J18" s="298">
        <v>3254</v>
      </c>
      <c r="K18" s="6"/>
      <c r="L18" s="6"/>
      <c r="M18" s="6"/>
      <c r="N18" s="6"/>
      <c r="O18" s="6"/>
      <c r="P18" s="6"/>
    </row>
    <row r="19" spans="1:16" ht="45" customHeight="1">
      <c r="A19" s="17" t="s">
        <v>41</v>
      </c>
      <c r="B19" s="56" t="s">
        <v>38</v>
      </c>
      <c r="C19" s="18" t="s">
        <v>92</v>
      </c>
      <c r="D19" s="57">
        <f>D20+D23</f>
        <v>2620</v>
      </c>
      <c r="E19" s="57">
        <f aca="true" t="shared" si="5" ref="E19:J19">E20+E23</f>
        <v>2605</v>
      </c>
      <c r="F19" s="57">
        <f t="shared" si="5"/>
        <v>2605</v>
      </c>
      <c r="G19" s="57">
        <f t="shared" si="5"/>
        <v>2522.6</v>
      </c>
      <c r="H19" s="57">
        <f t="shared" si="5"/>
        <v>2522.6</v>
      </c>
      <c r="I19" s="57">
        <f>I20+I23</f>
        <v>2525</v>
      </c>
      <c r="J19" s="57">
        <f t="shared" si="5"/>
        <v>2524.6</v>
      </c>
      <c r="K19" s="6"/>
      <c r="L19" s="6"/>
      <c r="M19" s="6"/>
      <c r="N19" s="6"/>
      <c r="O19" s="6"/>
      <c r="P19" s="6"/>
    </row>
    <row r="20" spans="1:16" s="2" customFormat="1" ht="45" customHeight="1">
      <c r="A20" s="19"/>
      <c r="B20" s="64" t="s">
        <v>39</v>
      </c>
      <c r="C20" s="20" t="s">
        <v>92</v>
      </c>
      <c r="D20" s="62">
        <v>1870</v>
      </c>
      <c r="E20" s="62">
        <v>1870</v>
      </c>
      <c r="F20" s="62">
        <v>1870</v>
      </c>
      <c r="G20" s="199">
        <v>1884.6</v>
      </c>
      <c r="H20" s="199">
        <v>1884.6</v>
      </c>
      <c r="I20" s="199">
        <v>1885</v>
      </c>
      <c r="J20" s="466">
        <v>1884.6</v>
      </c>
      <c r="K20" s="12"/>
      <c r="L20" s="12"/>
      <c r="M20" s="12"/>
      <c r="N20" s="12"/>
      <c r="O20" s="12"/>
      <c r="P20" s="12"/>
    </row>
    <row r="21" spans="1:16" s="2" customFormat="1" ht="45" customHeight="1">
      <c r="A21" s="19"/>
      <c r="B21" s="65" t="s">
        <v>35</v>
      </c>
      <c r="C21" s="20" t="s">
        <v>36</v>
      </c>
      <c r="D21" s="66">
        <v>41.2</v>
      </c>
      <c r="E21" s="66">
        <v>41.2</v>
      </c>
      <c r="F21" s="66">
        <v>41.2</v>
      </c>
      <c r="G21" s="199">
        <f>G22/G20*10</f>
        <v>37.79581874137748</v>
      </c>
      <c r="H21" s="199">
        <f>H22/H20*10</f>
        <v>37.79581874137748</v>
      </c>
      <c r="I21" s="199">
        <v>41.2</v>
      </c>
      <c r="J21" s="290">
        <v>41.2</v>
      </c>
      <c r="K21" s="12"/>
      <c r="L21" s="12"/>
      <c r="M21" s="12"/>
      <c r="N21" s="12"/>
      <c r="O21" s="12"/>
      <c r="P21" s="12"/>
    </row>
    <row r="22" spans="1:16" s="2" customFormat="1" ht="45" customHeight="1">
      <c r="A22" s="19"/>
      <c r="B22" s="65" t="s">
        <v>37</v>
      </c>
      <c r="C22" s="20" t="s">
        <v>11</v>
      </c>
      <c r="D22" s="66">
        <v>7700</v>
      </c>
      <c r="E22" s="62">
        <v>7700</v>
      </c>
      <c r="F22" s="62">
        <v>7700</v>
      </c>
      <c r="G22" s="199">
        <v>7123</v>
      </c>
      <c r="H22" s="199">
        <v>7123</v>
      </c>
      <c r="I22" s="249">
        <v>7766</v>
      </c>
      <c r="J22" s="466">
        <v>7766</v>
      </c>
      <c r="K22" s="12"/>
      <c r="L22" s="12"/>
      <c r="M22" s="12"/>
      <c r="N22" s="12"/>
      <c r="O22" s="12"/>
      <c r="P22" s="12"/>
    </row>
    <row r="23" spans="1:16" s="2" customFormat="1" ht="45" customHeight="1">
      <c r="A23" s="19"/>
      <c r="B23" s="64" t="s">
        <v>40</v>
      </c>
      <c r="C23" s="20" t="s">
        <v>29</v>
      </c>
      <c r="D23" s="66">
        <v>750</v>
      </c>
      <c r="E23" s="62">
        <v>735</v>
      </c>
      <c r="F23" s="62">
        <v>735</v>
      </c>
      <c r="G23" s="199">
        <v>638</v>
      </c>
      <c r="H23" s="199">
        <v>638</v>
      </c>
      <c r="I23" s="249">
        <v>640</v>
      </c>
      <c r="J23" s="466">
        <v>640</v>
      </c>
      <c r="K23" s="12"/>
      <c r="L23" s="12"/>
      <c r="M23" s="12"/>
      <c r="N23" s="12"/>
      <c r="O23" s="12"/>
      <c r="P23" s="12"/>
    </row>
    <row r="24" spans="1:16" s="2" customFormat="1" ht="45" customHeight="1">
      <c r="A24" s="19"/>
      <c r="B24" s="65" t="s">
        <v>35</v>
      </c>
      <c r="C24" s="20" t="s">
        <v>36</v>
      </c>
      <c r="D24" s="66">
        <v>19</v>
      </c>
      <c r="E24" s="66">
        <v>16.6</v>
      </c>
      <c r="F24" s="66">
        <v>16.6</v>
      </c>
      <c r="G24" s="246">
        <f>G25/G23*10</f>
        <v>19.0282131661442</v>
      </c>
      <c r="H24" s="246">
        <f>H25/H23*10</f>
        <v>19.0282131661442</v>
      </c>
      <c r="I24" s="199">
        <v>19</v>
      </c>
      <c r="J24" s="290">
        <v>19</v>
      </c>
      <c r="K24" s="12"/>
      <c r="L24" s="12"/>
      <c r="M24" s="12"/>
      <c r="N24" s="12"/>
      <c r="O24" s="12"/>
      <c r="P24" s="12"/>
    </row>
    <row r="25" spans="1:16" s="2" customFormat="1" ht="45" customHeight="1">
      <c r="A25" s="19"/>
      <c r="B25" s="65" t="s">
        <v>37</v>
      </c>
      <c r="C25" s="20" t="s">
        <v>11</v>
      </c>
      <c r="D25" s="66">
        <f>D24*D23/10</f>
        <v>1425</v>
      </c>
      <c r="E25" s="62">
        <v>1223</v>
      </c>
      <c r="F25" s="62">
        <v>1223</v>
      </c>
      <c r="G25" s="199">
        <v>1214</v>
      </c>
      <c r="H25" s="199">
        <v>1214</v>
      </c>
      <c r="I25" s="249">
        <v>1215</v>
      </c>
      <c r="J25" s="466">
        <v>1215</v>
      </c>
      <c r="K25" s="12"/>
      <c r="L25" s="12"/>
      <c r="M25" s="12"/>
      <c r="N25" s="12"/>
      <c r="O25" s="12"/>
      <c r="P25" s="12"/>
    </row>
    <row r="26" spans="1:16" s="5" customFormat="1" ht="45" customHeight="1">
      <c r="A26" s="15" t="s">
        <v>95</v>
      </c>
      <c r="B26" s="54" t="s">
        <v>42</v>
      </c>
      <c r="C26" s="16" t="s">
        <v>92</v>
      </c>
      <c r="D26" s="55">
        <f>D29+D32</f>
        <v>177.2</v>
      </c>
      <c r="E26" s="55">
        <f aca="true" t="shared" si="6" ref="E26:J26">E29+E32</f>
        <v>150</v>
      </c>
      <c r="F26" s="55">
        <f t="shared" si="6"/>
        <v>150</v>
      </c>
      <c r="G26" s="55">
        <f t="shared" si="6"/>
        <v>161</v>
      </c>
      <c r="H26" s="55">
        <f t="shared" si="6"/>
        <v>161</v>
      </c>
      <c r="I26" s="55">
        <f t="shared" si="6"/>
        <v>140</v>
      </c>
      <c r="J26" s="55">
        <f t="shared" si="6"/>
        <v>140</v>
      </c>
      <c r="K26" s="51"/>
      <c r="L26" s="51"/>
      <c r="M26" s="51"/>
      <c r="N26" s="51"/>
      <c r="O26" s="51"/>
      <c r="P26" s="51"/>
    </row>
    <row r="27" spans="1:16" ht="45" customHeight="1">
      <c r="A27" s="17"/>
      <c r="B27" s="56" t="s">
        <v>35</v>
      </c>
      <c r="C27" s="18" t="s">
        <v>36</v>
      </c>
      <c r="D27" s="58">
        <f>D28/D26*10</f>
        <v>38.55524830699774</v>
      </c>
      <c r="E27" s="57">
        <v>42</v>
      </c>
      <c r="F27" s="57">
        <v>42</v>
      </c>
      <c r="G27" s="245">
        <f>G28/G26*10</f>
        <v>36.833291925465836</v>
      </c>
      <c r="H27" s="245">
        <f>H28/H26*10</f>
        <v>36.75416149068323</v>
      </c>
      <c r="I27" s="245">
        <v>41.9</v>
      </c>
      <c r="J27" s="298">
        <v>41.9</v>
      </c>
      <c r="K27" s="6"/>
      <c r="L27" s="6"/>
      <c r="M27" s="6"/>
      <c r="N27" s="6"/>
      <c r="O27" s="6"/>
      <c r="P27" s="6"/>
    </row>
    <row r="28" spans="1:10" s="6" customFormat="1" ht="45" customHeight="1">
      <c r="A28" s="17"/>
      <c r="B28" s="56" t="s">
        <v>37</v>
      </c>
      <c r="C28" s="18" t="s">
        <v>11</v>
      </c>
      <c r="D28" s="58">
        <f>D31+D34</f>
        <v>683.199</v>
      </c>
      <c r="E28" s="58">
        <f>E31+E34</f>
        <v>630</v>
      </c>
      <c r="F28" s="58">
        <f>F31+F34</f>
        <v>649</v>
      </c>
      <c r="G28" s="58">
        <f>G31+G34</f>
        <v>593.016</v>
      </c>
      <c r="H28" s="58">
        <f>H31+H34</f>
        <v>591.742</v>
      </c>
      <c r="I28" s="57">
        <v>586</v>
      </c>
      <c r="J28" s="57">
        <v>586</v>
      </c>
    </row>
    <row r="29" spans="1:16" ht="45" customHeight="1">
      <c r="A29" s="17" t="s">
        <v>9</v>
      </c>
      <c r="B29" s="56" t="s">
        <v>43</v>
      </c>
      <c r="C29" s="18" t="s">
        <v>92</v>
      </c>
      <c r="D29" s="58">
        <v>12.2</v>
      </c>
      <c r="E29" s="57">
        <v>10</v>
      </c>
      <c r="F29" s="57">
        <v>10</v>
      </c>
      <c r="G29" s="245">
        <v>18.2</v>
      </c>
      <c r="H29" s="245">
        <v>18.2</v>
      </c>
      <c r="I29" s="248">
        <v>10</v>
      </c>
      <c r="J29" s="465">
        <v>10</v>
      </c>
      <c r="K29" s="6"/>
      <c r="L29" s="6"/>
      <c r="M29" s="6"/>
      <c r="N29" s="6"/>
      <c r="O29" s="6"/>
      <c r="P29" s="6"/>
    </row>
    <row r="30" spans="1:16" ht="45" customHeight="1">
      <c r="A30" s="17"/>
      <c r="B30" s="56" t="s">
        <v>35</v>
      </c>
      <c r="C30" s="18" t="s">
        <v>36</v>
      </c>
      <c r="D30" s="58">
        <v>37.95</v>
      </c>
      <c r="E30" s="58">
        <v>60.4</v>
      </c>
      <c r="F30" s="58">
        <v>60.4</v>
      </c>
      <c r="G30" s="245">
        <v>38.8</v>
      </c>
      <c r="H30" s="245">
        <v>38.1</v>
      </c>
      <c r="I30" s="248">
        <v>40</v>
      </c>
      <c r="J30" s="465">
        <v>40</v>
      </c>
      <c r="K30" s="6"/>
      <c r="L30" s="6"/>
      <c r="M30" s="6"/>
      <c r="N30" s="6"/>
      <c r="O30" s="6"/>
      <c r="P30" s="6"/>
    </row>
    <row r="31" spans="1:16" ht="45" customHeight="1">
      <c r="A31" s="17"/>
      <c r="B31" s="56" t="s">
        <v>37</v>
      </c>
      <c r="C31" s="18" t="s">
        <v>11</v>
      </c>
      <c r="D31" s="58">
        <f>D30*D29/10</f>
        <v>46.299</v>
      </c>
      <c r="E31" s="57">
        <v>60</v>
      </c>
      <c r="F31" s="57">
        <v>60</v>
      </c>
      <c r="G31" s="245">
        <f>G30*G29/10</f>
        <v>70.616</v>
      </c>
      <c r="H31" s="245">
        <f>H30*H29/10</f>
        <v>69.342</v>
      </c>
      <c r="I31" s="248">
        <v>40</v>
      </c>
      <c r="J31" s="465">
        <v>40</v>
      </c>
      <c r="K31" s="6"/>
      <c r="L31" s="6"/>
      <c r="M31" s="6"/>
      <c r="N31" s="6"/>
      <c r="O31" s="6"/>
      <c r="P31" s="6"/>
    </row>
    <row r="32" spans="1:16" ht="45" customHeight="1">
      <c r="A32" s="17" t="s">
        <v>9</v>
      </c>
      <c r="B32" s="56" t="s">
        <v>44</v>
      </c>
      <c r="C32" s="18" t="s">
        <v>29</v>
      </c>
      <c r="D32" s="58">
        <v>165</v>
      </c>
      <c r="E32" s="57">
        <v>140</v>
      </c>
      <c r="F32" s="57">
        <v>140</v>
      </c>
      <c r="G32" s="245">
        <v>142.8</v>
      </c>
      <c r="H32" s="245">
        <v>142.8</v>
      </c>
      <c r="I32" s="248">
        <v>130</v>
      </c>
      <c r="J32" s="465">
        <v>130</v>
      </c>
      <c r="K32" s="6"/>
      <c r="L32" s="6"/>
      <c r="M32" s="6"/>
      <c r="N32" s="6"/>
      <c r="O32" s="6"/>
      <c r="P32" s="6"/>
    </row>
    <row r="33" spans="1:16" ht="45" customHeight="1">
      <c r="A33" s="17"/>
      <c r="B33" s="56" t="s">
        <v>35</v>
      </c>
      <c r="C33" s="18" t="s">
        <v>36</v>
      </c>
      <c r="D33" s="58">
        <v>38.6</v>
      </c>
      <c r="E33" s="58">
        <v>40.7</v>
      </c>
      <c r="F33" s="58">
        <v>42.1</v>
      </c>
      <c r="G33" s="247">
        <f>G34/G32*10</f>
        <v>36.582633053221286</v>
      </c>
      <c r="H33" s="247">
        <f>H34/H32*10</f>
        <v>36.582633053221286</v>
      </c>
      <c r="I33" s="248">
        <v>42</v>
      </c>
      <c r="J33" s="465">
        <v>42</v>
      </c>
      <c r="K33" s="6"/>
      <c r="L33" s="6"/>
      <c r="M33" s="6"/>
      <c r="N33" s="6"/>
      <c r="O33" s="6"/>
      <c r="P33" s="6"/>
    </row>
    <row r="34" spans="1:16" ht="45" customHeight="1">
      <c r="A34" s="17"/>
      <c r="B34" s="56" t="s">
        <v>37</v>
      </c>
      <c r="C34" s="18" t="s">
        <v>11</v>
      </c>
      <c r="D34" s="58">
        <f>D33*D32/10</f>
        <v>636.9</v>
      </c>
      <c r="E34" s="57">
        <v>570</v>
      </c>
      <c r="F34" s="57">
        <v>589</v>
      </c>
      <c r="G34" s="245">
        <v>522.4</v>
      </c>
      <c r="H34" s="245">
        <v>522.4</v>
      </c>
      <c r="I34" s="248">
        <v>546</v>
      </c>
      <c r="J34" s="465">
        <v>546</v>
      </c>
      <c r="K34" s="6"/>
      <c r="L34" s="6"/>
      <c r="M34" s="6"/>
      <c r="N34" s="6"/>
      <c r="O34" s="6"/>
      <c r="P34" s="6"/>
    </row>
    <row r="35" spans="1:16" s="5" customFormat="1" ht="45" customHeight="1">
      <c r="A35" s="15">
        <v>2</v>
      </c>
      <c r="B35" s="68" t="s">
        <v>193</v>
      </c>
      <c r="C35" s="16" t="s">
        <v>29</v>
      </c>
      <c r="D35" s="55">
        <v>3900</v>
      </c>
      <c r="E35" s="55">
        <v>3800</v>
      </c>
      <c r="F35" s="55">
        <v>3800</v>
      </c>
      <c r="G35" s="244">
        <v>4282</v>
      </c>
      <c r="H35" s="244">
        <v>4282</v>
      </c>
      <c r="I35" s="244">
        <v>3800</v>
      </c>
      <c r="J35" s="464">
        <v>3800</v>
      </c>
      <c r="K35" s="51"/>
      <c r="L35" s="51"/>
      <c r="M35" s="51"/>
      <c r="N35" s="51"/>
      <c r="O35" s="51"/>
      <c r="P35" s="51"/>
    </row>
    <row r="36" spans="1:16" ht="45" customHeight="1">
      <c r="A36" s="17"/>
      <c r="B36" s="56" t="s">
        <v>35</v>
      </c>
      <c r="C36" s="18" t="s">
        <v>36</v>
      </c>
      <c r="D36" s="58">
        <v>125.5</v>
      </c>
      <c r="E36" s="57">
        <v>132.3</v>
      </c>
      <c r="F36" s="58">
        <v>132.3</v>
      </c>
      <c r="G36" s="245">
        <f>G37/G35*10</f>
        <v>144.2846800560486</v>
      </c>
      <c r="H36" s="247">
        <f>H37/H35*10</f>
        <v>144.2846800560486</v>
      </c>
      <c r="I36" s="245">
        <v>132.2</v>
      </c>
      <c r="J36" s="288">
        <v>132.2</v>
      </c>
      <c r="K36" s="6"/>
      <c r="L36" s="6"/>
      <c r="M36" s="6"/>
      <c r="N36" s="6"/>
      <c r="O36" s="6"/>
      <c r="P36" s="6"/>
    </row>
    <row r="37" spans="1:16" ht="45" customHeight="1">
      <c r="A37" s="17"/>
      <c r="B37" s="56" t="s">
        <v>37</v>
      </c>
      <c r="C37" s="18" t="s">
        <v>11</v>
      </c>
      <c r="D37" s="57">
        <f>D36*D35/10</f>
        <v>48945</v>
      </c>
      <c r="E37" s="57">
        <v>50255</v>
      </c>
      <c r="F37" s="57">
        <v>50255</v>
      </c>
      <c r="G37" s="248">
        <v>61782.7</v>
      </c>
      <c r="H37" s="247">
        <v>61782.7</v>
      </c>
      <c r="I37" s="248">
        <v>50236</v>
      </c>
      <c r="J37" s="465">
        <v>50235.99999999999</v>
      </c>
      <c r="K37" s="6"/>
      <c r="L37" s="6"/>
      <c r="M37" s="6"/>
      <c r="N37" s="6"/>
      <c r="O37" s="6"/>
      <c r="P37" s="6"/>
    </row>
    <row r="38" spans="1:16" s="5" customFormat="1" ht="45" customHeight="1">
      <c r="A38" s="15">
        <v>3</v>
      </c>
      <c r="B38" s="54" t="s">
        <v>194</v>
      </c>
      <c r="C38" s="16" t="s">
        <v>29</v>
      </c>
      <c r="D38" s="67">
        <v>120</v>
      </c>
      <c r="E38" s="69">
        <v>120</v>
      </c>
      <c r="F38" s="69">
        <f>F39+F40</f>
        <v>120</v>
      </c>
      <c r="G38" s="55">
        <f>G39+G40</f>
        <v>120</v>
      </c>
      <c r="H38" s="55">
        <f>H39+H40</f>
        <v>120</v>
      </c>
      <c r="I38" s="55">
        <v>120</v>
      </c>
      <c r="J38" s="289">
        <v>120</v>
      </c>
      <c r="K38" s="51"/>
      <c r="L38" s="51"/>
      <c r="M38" s="51"/>
      <c r="N38" s="51"/>
      <c r="O38" s="51"/>
      <c r="P38" s="51"/>
    </row>
    <row r="39" spans="1:16" ht="45" customHeight="1">
      <c r="A39" s="60" t="s">
        <v>9</v>
      </c>
      <c r="B39" s="56" t="s">
        <v>195</v>
      </c>
      <c r="C39" s="18" t="s">
        <v>29</v>
      </c>
      <c r="D39" s="58">
        <v>40</v>
      </c>
      <c r="E39" s="70" t="s">
        <v>9</v>
      </c>
      <c r="F39" s="63">
        <v>40</v>
      </c>
      <c r="G39" s="248">
        <v>40</v>
      </c>
      <c r="H39" s="248">
        <v>40</v>
      </c>
      <c r="I39" s="248"/>
      <c r="J39" s="288">
        <v>40</v>
      </c>
      <c r="K39" s="6"/>
      <c r="L39" s="6"/>
      <c r="M39" s="6"/>
      <c r="N39" s="6"/>
      <c r="O39" s="6"/>
      <c r="P39" s="6"/>
    </row>
    <row r="40" spans="1:16" ht="45" customHeight="1">
      <c r="A40" s="60" t="s">
        <v>9</v>
      </c>
      <c r="B40" s="56" t="s">
        <v>196</v>
      </c>
      <c r="C40" s="18" t="s">
        <v>29</v>
      </c>
      <c r="D40" s="58">
        <v>88</v>
      </c>
      <c r="E40" s="70" t="s">
        <v>9</v>
      </c>
      <c r="F40" s="63">
        <v>80</v>
      </c>
      <c r="G40" s="248">
        <v>80</v>
      </c>
      <c r="H40" s="248">
        <v>80</v>
      </c>
      <c r="I40" s="248"/>
      <c r="J40" s="288">
        <v>80</v>
      </c>
      <c r="K40" s="6"/>
      <c r="L40" s="6"/>
      <c r="M40" s="6"/>
      <c r="N40" s="6"/>
      <c r="O40" s="6"/>
      <c r="P40" s="6"/>
    </row>
    <row r="41" spans="1:16" s="5" customFormat="1" ht="45" customHeight="1">
      <c r="A41" s="71">
        <v>4</v>
      </c>
      <c r="B41" s="54" t="s">
        <v>96</v>
      </c>
      <c r="C41" s="16" t="s">
        <v>29</v>
      </c>
      <c r="D41" s="55">
        <f>D42+D48+D53+D55</f>
        <v>3689.8</v>
      </c>
      <c r="E41" s="55">
        <f aca="true" t="shared" si="7" ref="E41:J41">E42+E48+E53+E55</f>
        <v>3877</v>
      </c>
      <c r="F41" s="55">
        <f t="shared" si="7"/>
        <v>3924.5</v>
      </c>
      <c r="G41" s="55">
        <f t="shared" si="7"/>
        <v>4383.8</v>
      </c>
      <c r="H41" s="55">
        <f t="shared" si="7"/>
        <v>4457.12</v>
      </c>
      <c r="I41" s="55">
        <f t="shared" si="7"/>
        <v>4190</v>
      </c>
      <c r="J41" s="55">
        <f t="shared" si="7"/>
        <v>4557.5</v>
      </c>
      <c r="K41" s="51"/>
      <c r="L41" s="51"/>
      <c r="M41" s="51"/>
      <c r="N41" s="51"/>
      <c r="O41" s="51"/>
      <c r="P41" s="51"/>
    </row>
    <row r="42" spans="1:16" s="5" customFormat="1" ht="45" customHeight="1">
      <c r="A42" s="15" t="s">
        <v>97</v>
      </c>
      <c r="B42" s="54" t="s">
        <v>130</v>
      </c>
      <c r="C42" s="16" t="s">
        <v>29</v>
      </c>
      <c r="D42" s="55">
        <v>1767</v>
      </c>
      <c r="E42" s="55">
        <v>1770</v>
      </c>
      <c r="F42" s="55">
        <v>1782</v>
      </c>
      <c r="G42" s="243">
        <v>1803.4</v>
      </c>
      <c r="H42" s="243">
        <v>1827.9</v>
      </c>
      <c r="I42" s="244">
        <v>1805</v>
      </c>
      <c r="J42" s="464">
        <v>1818.4</v>
      </c>
      <c r="K42" s="51"/>
      <c r="L42" s="51"/>
      <c r="M42" s="51"/>
      <c r="N42" s="51"/>
      <c r="O42" s="51"/>
      <c r="P42" s="51"/>
    </row>
    <row r="43" spans="1:16" ht="45" customHeight="1">
      <c r="A43" s="17"/>
      <c r="B43" s="72" t="s">
        <v>45</v>
      </c>
      <c r="C43" s="18" t="s">
        <v>29</v>
      </c>
      <c r="D43" s="57">
        <v>45</v>
      </c>
      <c r="E43" s="57">
        <v>15</v>
      </c>
      <c r="F43" s="57">
        <v>15</v>
      </c>
      <c r="G43" s="245">
        <v>33.2</v>
      </c>
      <c r="H43" s="245">
        <v>86.5</v>
      </c>
      <c r="I43" s="248">
        <v>10</v>
      </c>
      <c r="J43" s="465">
        <v>10</v>
      </c>
      <c r="K43" s="6"/>
      <c r="L43" s="6"/>
      <c r="M43" s="6"/>
      <c r="N43" s="6"/>
      <c r="O43" s="6"/>
      <c r="P43" s="6"/>
    </row>
    <row r="44" spans="1:16" ht="45" customHeight="1">
      <c r="A44" s="17"/>
      <c r="B44" s="72" t="s">
        <v>319</v>
      </c>
      <c r="C44" s="18" t="s">
        <v>29</v>
      </c>
      <c r="D44" s="57"/>
      <c r="E44" s="57"/>
      <c r="F44" s="57"/>
      <c r="G44" s="245"/>
      <c r="H44" s="245"/>
      <c r="I44" s="248">
        <v>27</v>
      </c>
      <c r="J44" s="465">
        <v>27</v>
      </c>
      <c r="K44" s="6"/>
      <c r="L44" s="6"/>
      <c r="M44" s="6"/>
      <c r="N44" s="6"/>
      <c r="O44" s="6"/>
      <c r="P44" s="6"/>
    </row>
    <row r="45" spans="1:16" ht="45" customHeight="1">
      <c r="A45" s="17"/>
      <c r="B45" s="72" t="s">
        <v>200</v>
      </c>
      <c r="C45" s="18" t="s">
        <v>29</v>
      </c>
      <c r="D45" s="57">
        <v>1400</v>
      </c>
      <c r="E45" s="57">
        <v>1554</v>
      </c>
      <c r="F45" s="57">
        <v>1554</v>
      </c>
      <c r="G45" s="245">
        <v>1603</v>
      </c>
      <c r="H45" s="248">
        <v>1603</v>
      </c>
      <c r="I45" s="245">
        <v>1601</v>
      </c>
      <c r="J45" s="465">
        <v>1601</v>
      </c>
      <c r="K45" s="6"/>
      <c r="L45" s="6"/>
      <c r="M45" s="6"/>
      <c r="N45" s="6"/>
      <c r="O45" s="6"/>
      <c r="P45" s="6"/>
    </row>
    <row r="46" spans="1:16" s="2" customFormat="1" ht="45" customHeight="1">
      <c r="A46" s="19"/>
      <c r="B46" s="65" t="s">
        <v>35</v>
      </c>
      <c r="C46" s="20" t="s">
        <v>36</v>
      </c>
      <c r="D46" s="66">
        <v>12</v>
      </c>
      <c r="E46" s="66">
        <v>12.1</v>
      </c>
      <c r="F46" s="66">
        <v>12.1</v>
      </c>
      <c r="G46" s="246">
        <v>9.86</v>
      </c>
      <c r="H46" s="199">
        <f>H47/H45*10</f>
        <v>12.701185277604491</v>
      </c>
      <c r="I46" s="199">
        <v>12.2</v>
      </c>
      <c r="J46" s="290">
        <v>12.2</v>
      </c>
      <c r="K46" s="12"/>
      <c r="L46" s="12"/>
      <c r="M46" s="12"/>
      <c r="N46" s="12"/>
      <c r="O46" s="12"/>
      <c r="P46" s="12"/>
    </row>
    <row r="47" spans="1:16" s="2" customFormat="1" ht="45" customHeight="1">
      <c r="A47" s="19"/>
      <c r="B47" s="65" t="s">
        <v>37</v>
      </c>
      <c r="C47" s="20" t="s">
        <v>30</v>
      </c>
      <c r="D47" s="62">
        <v>1680</v>
      </c>
      <c r="E47" s="66">
        <v>1880</v>
      </c>
      <c r="F47" s="62">
        <v>1880.3</v>
      </c>
      <c r="G47" s="199">
        <f>G46*G45/10</f>
        <v>1580.558</v>
      </c>
      <c r="H47" s="249">
        <v>2036</v>
      </c>
      <c r="I47" s="199">
        <v>1954</v>
      </c>
      <c r="J47" s="466">
        <v>1954</v>
      </c>
      <c r="K47" s="12"/>
      <c r="L47" s="12"/>
      <c r="M47" s="12"/>
      <c r="N47" s="12"/>
      <c r="O47" s="12"/>
      <c r="P47" s="12"/>
    </row>
    <row r="48" spans="1:16" s="5" customFormat="1" ht="45" customHeight="1">
      <c r="A48" s="15" t="s">
        <v>98</v>
      </c>
      <c r="B48" s="54" t="s">
        <v>129</v>
      </c>
      <c r="C48" s="16" t="s">
        <v>29</v>
      </c>
      <c r="D48" s="200">
        <v>1577</v>
      </c>
      <c r="E48" s="55">
        <v>1544</v>
      </c>
      <c r="F48" s="55">
        <v>1577</v>
      </c>
      <c r="G48" s="244">
        <v>1862.4</v>
      </c>
      <c r="H48" s="244">
        <v>1862.7</v>
      </c>
      <c r="I48" s="244">
        <v>1582</v>
      </c>
      <c r="J48" s="467">
        <v>1866</v>
      </c>
      <c r="K48" s="462"/>
      <c r="L48" s="51"/>
      <c r="M48" s="462"/>
      <c r="N48" s="51"/>
      <c r="O48" s="51"/>
      <c r="P48" s="51"/>
    </row>
    <row r="49" spans="1:16" ht="45" customHeight="1">
      <c r="A49" s="17"/>
      <c r="B49" s="72" t="s">
        <v>45</v>
      </c>
      <c r="C49" s="18" t="s">
        <v>29</v>
      </c>
      <c r="D49" s="58">
        <v>43.3</v>
      </c>
      <c r="E49" s="57"/>
      <c r="F49" s="57">
        <v>0</v>
      </c>
      <c r="G49" s="248">
        <v>285</v>
      </c>
      <c r="H49" s="245">
        <v>286.2</v>
      </c>
      <c r="I49" s="248">
        <v>3</v>
      </c>
      <c r="J49" s="288">
        <v>3</v>
      </c>
      <c r="K49" s="6"/>
      <c r="L49" s="6"/>
      <c r="M49" s="6"/>
      <c r="N49" s="6"/>
      <c r="O49" s="6"/>
      <c r="P49" s="6"/>
    </row>
    <row r="50" spans="1:16" ht="45" customHeight="1">
      <c r="A50" s="17"/>
      <c r="B50" s="72" t="s">
        <v>200</v>
      </c>
      <c r="C50" s="18" t="s">
        <v>29</v>
      </c>
      <c r="D50" s="57">
        <v>1114</v>
      </c>
      <c r="E50" s="57">
        <v>1119</v>
      </c>
      <c r="F50" s="57">
        <v>1119</v>
      </c>
      <c r="G50" s="245">
        <v>1108.9</v>
      </c>
      <c r="H50" s="245">
        <v>1108.9</v>
      </c>
      <c r="I50" s="245">
        <v>1130</v>
      </c>
      <c r="J50" s="465">
        <v>1130</v>
      </c>
      <c r="K50" s="6"/>
      <c r="L50" s="6"/>
      <c r="M50" s="6"/>
      <c r="N50" s="6"/>
      <c r="O50" s="6"/>
      <c r="P50" s="6"/>
    </row>
    <row r="51" spans="1:16" s="2" customFormat="1" ht="45" customHeight="1">
      <c r="A51" s="19"/>
      <c r="B51" s="65" t="s">
        <v>35</v>
      </c>
      <c r="C51" s="20" t="s">
        <v>46</v>
      </c>
      <c r="D51" s="66">
        <v>8.3</v>
      </c>
      <c r="E51" s="66">
        <v>8.2</v>
      </c>
      <c r="F51" s="66">
        <v>8.2</v>
      </c>
      <c r="G51" s="246">
        <v>8.68</v>
      </c>
      <c r="H51" s="250">
        <v>11.15</v>
      </c>
      <c r="I51" s="199">
        <v>8.3</v>
      </c>
      <c r="J51" s="290">
        <v>8.3</v>
      </c>
      <c r="K51" s="12"/>
      <c r="L51" s="12"/>
      <c r="M51" s="12"/>
      <c r="N51" s="12"/>
      <c r="O51" s="12"/>
      <c r="P51" s="12"/>
    </row>
    <row r="52" spans="1:16" s="2" customFormat="1" ht="45" customHeight="1">
      <c r="A52" s="19"/>
      <c r="B52" s="65" t="s">
        <v>37</v>
      </c>
      <c r="C52" s="20" t="s">
        <v>30</v>
      </c>
      <c r="D52" s="66">
        <v>919</v>
      </c>
      <c r="E52" s="62">
        <v>923</v>
      </c>
      <c r="F52" s="62">
        <v>923.2</v>
      </c>
      <c r="G52" s="199">
        <f>G51*G50/10</f>
        <v>962.5252</v>
      </c>
      <c r="H52" s="251">
        <f>H51*H50/10</f>
        <v>1236.4235</v>
      </c>
      <c r="I52" s="199">
        <v>938</v>
      </c>
      <c r="J52" s="290">
        <v>938</v>
      </c>
      <c r="K52" s="12"/>
      <c r="L52" s="12"/>
      <c r="M52" s="12"/>
      <c r="N52" s="12"/>
      <c r="O52" s="12"/>
      <c r="P52" s="12"/>
    </row>
    <row r="53" spans="1:11" s="51" customFormat="1" ht="45" customHeight="1">
      <c r="A53" s="15" t="s">
        <v>99</v>
      </c>
      <c r="B53" s="54" t="s">
        <v>156</v>
      </c>
      <c r="C53" s="16" t="s">
        <v>29</v>
      </c>
      <c r="D53" s="67">
        <v>189.5</v>
      </c>
      <c r="E53" s="67">
        <v>372</v>
      </c>
      <c r="F53" s="67">
        <v>374.5</v>
      </c>
      <c r="G53" s="243">
        <v>398</v>
      </c>
      <c r="H53" s="243">
        <f>D53+H54</f>
        <v>402.6</v>
      </c>
      <c r="I53" s="244">
        <f>397-0.5</f>
        <v>396.5</v>
      </c>
      <c r="J53" s="467">
        <f>H53+J54</f>
        <v>428.1</v>
      </c>
      <c r="K53" s="278"/>
    </row>
    <row r="54" spans="1:11" s="12" customFormat="1" ht="45" customHeight="1">
      <c r="A54" s="19"/>
      <c r="B54" s="65" t="s">
        <v>197</v>
      </c>
      <c r="C54" s="20" t="s">
        <v>29</v>
      </c>
      <c r="D54" s="66">
        <v>38.9</v>
      </c>
      <c r="E54" s="62">
        <v>185</v>
      </c>
      <c r="F54" s="62">
        <v>185</v>
      </c>
      <c r="G54" s="199">
        <v>208</v>
      </c>
      <c r="H54" s="199">
        <v>213.1</v>
      </c>
      <c r="I54" s="199">
        <v>25</v>
      </c>
      <c r="J54" s="290">
        <v>25.5</v>
      </c>
      <c r="K54" s="285">
        <f>H55+20</f>
        <v>383.92</v>
      </c>
    </row>
    <row r="55" spans="1:10" s="51" customFormat="1" ht="45" customHeight="1">
      <c r="A55" s="15" t="s">
        <v>100</v>
      </c>
      <c r="B55" s="54" t="s">
        <v>157</v>
      </c>
      <c r="C55" s="16" t="s">
        <v>29</v>
      </c>
      <c r="D55" s="67">
        <v>156.3</v>
      </c>
      <c r="E55" s="55">
        <v>191</v>
      </c>
      <c r="F55" s="55">
        <v>191</v>
      </c>
      <c r="G55" s="243">
        <v>320</v>
      </c>
      <c r="H55" s="243">
        <v>363.92</v>
      </c>
      <c r="I55" s="244">
        <v>406.5</v>
      </c>
      <c r="J55" s="467">
        <v>445</v>
      </c>
    </row>
    <row r="56" spans="1:10" s="12" customFormat="1" ht="45" customHeight="1">
      <c r="A56" s="19"/>
      <c r="B56" s="65" t="s">
        <v>197</v>
      </c>
      <c r="C56" s="20" t="s">
        <v>29</v>
      </c>
      <c r="D56" s="66">
        <v>126.3</v>
      </c>
      <c r="E56" s="62">
        <v>35</v>
      </c>
      <c r="F56" s="62">
        <v>35</v>
      </c>
      <c r="G56" s="199">
        <v>164</v>
      </c>
      <c r="H56" s="199">
        <v>207.6</v>
      </c>
      <c r="I56" s="199">
        <v>81</v>
      </c>
      <c r="J56" s="290">
        <v>81</v>
      </c>
    </row>
    <row r="57" spans="1:10" s="9" customFormat="1" ht="45" customHeight="1">
      <c r="A57" s="15">
        <v>5</v>
      </c>
      <c r="B57" s="54" t="s">
        <v>149</v>
      </c>
      <c r="C57" s="16" t="s">
        <v>29</v>
      </c>
      <c r="D57" s="67">
        <f>D58+D61</f>
        <v>644.7064</v>
      </c>
      <c r="E57" s="67">
        <f>E58+E61</f>
        <v>938</v>
      </c>
      <c r="F57" s="67">
        <f>F58+F61</f>
        <v>954.5</v>
      </c>
      <c r="G57" s="67">
        <f>G58+G61</f>
        <v>950.75</v>
      </c>
      <c r="H57" s="67">
        <f>H58+H61</f>
        <v>981.99</v>
      </c>
      <c r="I57" s="67">
        <f>I58+I61-0.2</f>
        <v>931.9499999999999</v>
      </c>
      <c r="J57" s="291">
        <f>J58+J61</f>
        <v>932.4</v>
      </c>
    </row>
    <row r="58" spans="1:10" s="9" customFormat="1" ht="45" customHeight="1">
      <c r="A58" s="71" t="s">
        <v>201</v>
      </c>
      <c r="B58" s="68" t="s">
        <v>198</v>
      </c>
      <c r="C58" s="16" t="s">
        <v>29</v>
      </c>
      <c r="D58" s="67">
        <v>21.2064</v>
      </c>
      <c r="E58" s="55">
        <v>31</v>
      </c>
      <c r="F58" s="55">
        <v>31</v>
      </c>
      <c r="G58" s="252">
        <v>33.25</v>
      </c>
      <c r="H58" s="252">
        <v>33.39</v>
      </c>
      <c r="I58" s="491">
        <v>38.15</v>
      </c>
      <c r="J58" s="291">
        <v>38.4</v>
      </c>
    </row>
    <row r="59" spans="1:10" s="11" customFormat="1" ht="45" customHeight="1">
      <c r="A59" s="19"/>
      <c r="B59" s="65" t="s">
        <v>329</v>
      </c>
      <c r="C59" s="20" t="s">
        <v>29</v>
      </c>
      <c r="D59" s="66">
        <v>15.9</v>
      </c>
      <c r="E59" s="62">
        <v>10</v>
      </c>
      <c r="F59" s="62">
        <v>10</v>
      </c>
      <c r="G59" s="253">
        <v>12.09</v>
      </c>
      <c r="H59" s="66">
        <v>12.2</v>
      </c>
      <c r="I59" s="66">
        <v>5</v>
      </c>
      <c r="J59" s="292">
        <v>5</v>
      </c>
    </row>
    <row r="60" spans="1:10" s="11" customFormat="1" ht="45" customHeight="1">
      <c r="A60" s="19"/>
      <c r="B60" s="64" t="s">
        <v>328</v>
      </c>
      <c r="C60" s="20" t="s">
        <v>29</v>
      </c>
      <c r="D60" s="66"/>
      <c r="E60" s="62"/>
      <c r="F60" s="62"/>
      <c r="G60" s="253"/>
      <c r="H60" s="66"/>
      <c r="I60" s="66">
        <v>5</v>
      </c>
      <c r="J60" s="292">
        <v>5</v>
      </c>
    </row>
    <row r="61" spans="1:10" s="9" customFormat="1" ht="45" customHeight="1">
      <c r="A61" s="71" t="s">
        <v>202</v>
      </c>
      <c r="B61" s="68" t="s">
        <v>199</v>
      </c>
      <c r="C61" s="16" t="s">
        <v>29</v>
      </c>
      <c r="D61" s="67">
        <v>623.5</v>
      </c>
      <c r="E61" s="55">
        <v>907</v>
      </c>
      <c r="F61" s="55">
        <v>923.5</v>
      </c>
      <c r="G61" s="67">
        <v>917.5</v>
      </c>
      <c r="H61" s="67">
        <f>H64+H67</f>
        <v>948.6</v>
      </c>
      <c r="I61" s="67">
        <v>894</v>
      </c>
      <c r="J61" s="293">
        <v>894</v>
      </c>
    </row>
    <row r="62" spans="1:10" s="8" customFormat="1" ht="45" customHeight="1">
      <c r="A62" s="60" t="s">
        <v>9</v>
      </c>
      <c r="B62" s="56" t="s">
        <v>332</v>
      </c>
      <c r="C62" s="18" t="s">
        <v>29</v>
      </c>
      <c r="D62" s="58"/>
      <c r="E62" s="57"/>
      <c r="F62" s="57"/>
      <c r="G62" s="58"/>
      <c r="H62" s="58"/>
      <c r="I62" s="58">
        <v>894</v>
      </c>
      <c r="J62" s="471">
        <v>894</v>
      </c>
    </row>
    <row r="63" spans="1:10" s="11" customFormat="1" ht="45" customHeight="1">
      <c r="A63" s="161"/>
      <c r="B63" s="158" t="s">
        <v>259</v>
      </c>
      <c r="C63" s="157" t="s">
        <v>29</v>
      </c>
      <c r="D63" s="195">
        <v>319.3</v>
      </c>
      <c r="E63" s="62">
        <v>300</v>
      </c>
      <c r="F63" s="62">
        <f>F66+F69</f>
        <v>300</v>
      </c>
      <c r="G63" s="66">
        <v>294</v>
      </c>
      <c r="H63" s="66">
        <f>H66+H69</f>
        <v>323.2</v>
      </c>
      <c r="I63" s="90"/>
      <c r="J63" s="294"/>
    </row>
    <row r="64" spans="1:10" s="8" customFormat="1" ht="45" customHeight="1">
      <c r="A64" s="60"/>
      <c r="B64" s="159" t="s">
        <v>260</v>
      </c>
      <c r="C64" s="156" t="s">
        <v>29</v>
      </c>
      <c r="D64" s="196">
        <v>609.8</v>
      </c>
      <c r="E64" s="73" t="s">
        <v>9</v>
      </c>
      <c r="F64" s="57">
        <v>890</v>
      </c>
      <c r="G64" s="58">
        <v>783.1</v>
      </c>
      <c r="H64" s="58">
        <v>811.2</v>
      </c>
      <c r="I64" s="58"/>
      <c r="J64" s="295"/>
    </row>
    <row r="65" spans="1:10" s="11" customFormat="1" ht="45" customHeight="1">
      <c r="A65" s="161"/>
      <c r="B65" s="158" t="s">
        <v>261</v>
      </c>
      <c r="C65" s="157" t="s">
        <v>29</v>
      </c>
      <c r="D65" s="197">
        <v>609.8</v>
      </c>
      <c r="E65" s="198" t="s">
        <v>9</v>
      </c>
      <c r="F65" s="62">
        <v>610</v>
      </c>
      <c r="G65" s="66">
        <v>609.8</v>
      </c>
      <c r="H65" s="66">
        <v>609.8</v>
      </c>
      <c r="I65" s="66"/>
      <c r="J65" s="294"/>
    </row>
    <row r="66" spans="1:10" s="11" customFormat="1" ht="45" customHeight="1">
      <c r="A66" s="161"/>
      <c r="B66" s="158" t="s">
        <v>262</v>
      </c>
      <c r="C66" s="157" t="s">
        <v>29</v>
      </c>
      <c r="D66" s="197"/>
      <c r="E66" s="198" t="s">
        <v>9</v>
      </c>
      <c r="F66" s="62">
        <v>280</v>
      </c>
      <c r="G66" s="66">
        <v>173.3</v>
      </c>
      <c r="H66" s="66">
        <v>199.5</v>
      </c>
      <c r="I66" s="66"/>
      <c r="J66" s="294"/>
    </row>
    <row r="67" spans="1:10" s="8" customFormat="1" ht="45" customHeight="1">
      <c r="A67" s="60"/>
      <c r="B67" s="160" t="s">
        <v>263</v>
      </c>
      <c r="C67" s="156" t="s">
        <v>29</v>
      </c>
      <c r="D67" s="196">
        <v>13.7</v>
      </c>
      <c r="E67" s="73" t="s">
        <v>9</v>
      </c>
      <c r="F67" s="58">
        <v>33.7</v>
      </c>
      <c r="G67" s="58">
        <f>G68+G69</f>
        <v>134.4</v>
      </c>
      <c r="H67" s="58">
        <f>H68+H69</f>
        <v>137.4</v>
      </c>
      <c r="I67" s="58"/>
      <c r="J67" s="295"/>
    </row>
    <row r="68" spans="1:10" s="11" customFormat="1" ht="45" customHeight="1">
      <c r="A68" s="161"/>
      <c r="B68" s="158" t="s">
        <v>261</v>
      </c>
      <c r="C68" s="157" t="s">
        <v>92</v>
      </c>
      <c r="D68" s="197">
        <v>13.7</v>
      </c>
      <c r="E68" s="198" t="s">
        <v>9</v>
      </c>
      <c r="F68" s="66">
        <v>13.7</v>
      </c>
      <c r="G68" s="66">
        <v>13.7</v>
      </c>
      <c r="H68" s="66">
        <v>13.7</v>
      </c>
      <c r="I68" s="66"/>
      <c r="J68" s="294"/>
    </row>
    <row r="69" spans="1:10" s="11" customFormat="1" ht="45" customHeight="1">
      <c r="A69" s="161"/>
      <c r="B69" s="158" t="s">
        <v>262</v>
      </c>
      <c r="C69" s="157" t="s">
        <v>29</v>
      </c>
      <c r="D69" s="197"/>
      <c r="E69" s="198" t="s">
        <v>9</v>
      </c>
      <c r="F69" s="62">
        <v>20</v>
      </c>
      <c r="G69" s="66">
        <v>120.7</v>
      </c>
      <c r="H69" s="66">
        <v>123.7</v>
      </c>
      <c r="I69" s="66"/>
      <c r="J69" s="294"/>
    </row>
    <row r="70" spans="1:16" ht="45" customHeight="1">
      <c r="A70" s="15" t="s">
        <v>52</v>
      </c>
      <c r="B70" s="54" t="s">
        <v>101</v>
      </c>
      <c r="C70" s="137"/>
      <c r="D70" s="236"/>
      <c r="E70" s="55"/>
      <c r="F70" s="55"/>
      <c r="G70" s="218"/>
      <c r="H70" s="254"/>
      <c r="I70" s="218"/>
      <c r="J70" s="296"/>
      <c r="K70" s="6"/>
      <c r="L70" s="6"/>
      <c r="M70" s="6"/>
      <c r="N70" s="6"/>
      <c r="O70" s="6"/>
      <c r="P70" s="6"/>
    </row>
    <row r="71" spans="1:16" s="5" customFormat="1" ht="45" customHeight="1">
      <c r="A71" s="15"/>
      <c r="B71" s="54" t="s">
        <v>203</v>
      </c>
      <c r="C71" s="16" t="s">
        <v>48</v>
      </c>
      <c r="D71" s="55">
        <f aca="true" t="shared" si="8" ref="D71:I71">D72+D73+D74</f>
        <v>26516</v>
      </c>
      <c r="E71" s="55">
        <f t="shared" si="8"/>
        <v>29600</v>
      </c>
      <c r="F71" s="55">
        <f t="shared" si="8"/>
        <v>29600</v>
      </c>
      <c r="G71" s="55">
        <f t="shared" si="8"/>
        <v>28103</v>
      </c>
      <c r="H71" s="55">
        <f t="shared" si="8"/>
        <v>29774</v>
      </c>
      <c r="I71" s="55">
        <f t="shared" si="8"/>
        <v>30226</v>
      </c>
      <c r="J71" s="464">
        <f>J72+J73+J74</f>
        <v>31491</v>
      </c>
      <c r="K71" s="51"/>
      <c r="L71" s="51"/>
      <c r="M71" s="51"/>
      <c r="N71" s="51"/>
      <c r="O71" s="51"/>
      <c r="P71" s="51"/>
    </row>
    <row r="72" spans="1:16" ht="45" customHeight="1">
      <c r="A72" s="17">
        <v>1</v>
      </c>
      <c r="B72" s="56" t="s">
        <v>204</v>
      </c>
      <c r="C72" s="18" t="s">
        <v>48</v>
      </c>
      <c r="D72" s="57">
        <v>3421</v>
      </c>
      <c r="E72" s="57">
        <v>3600</v>
      </c>
      <c r="F72" s="57">
        <v>3600</v>
      </c>
      <c r="G72" s="248">
        <v>3435</v>
      </c>
      <c r="H72" s="248">
        <v>3600</v>
      </c>
      <c r="I72" s="248">
        <v>3976</v>
      </c>
      <c r="J72" s="465">
        <v>3976</v>
      </c>
      <c r="K72" s="6"/>
      <c r="L72" s="6"/>
      <c r="M72" s="6"/>
      <c r="N72" s="6"/>
      <c r="O72" s="6"/>
      <c r="P72" s="6"/>
    </row>
    <row r="73" spans="1:16" ht="45" customHeight="1">
      <c r="A73" s="17">
        <v>2</v>
      </c>
      <c r="B73" s="56" t="s">
        <v>205</v>
      </c>
      <c r="C73" s="18" t="s">
        <v>48</v>
      </c>
      <c r="D73" s="57">
        <v>11595</v>
      </c>
      <c r="E73" s="57">
        <v>11000</v>
      </c>
      <c r="F73" s="57">
        <v>11000</v>
      </c>
      <c r="G73" s="248">
        <v>10822</v>
      </c>
      <c r="H73" s="248">
        <v>11174</v>
      </c>
      <c r="I73" s="248">
        <v>11250</v>
      </c>
      <c r="J73" s="465">
        <v>12515</v>
      </c>
      <c r="K73" s="6"/>
      <c r="L73" s="6"/>
      <c r="M73" s="6"/>
      <c r="N73" s="6"/>
      <c r="O73" s="6"/>
      <c r="P73" s="6"/>
    </row>
    <row r="74" spans="1:16" ht="45" customHeight="1">
      <c r="A74" s="17">
        <v>3</v>
      </c>
      <c r="B74" s="56" t="s">
        <v>206</v>
      </c>
      <c r="C74" s="18" t="s">
        <v>48</v>
      </c>
      <c r="D74" s="57">
        <v>11500</v>
      </c>
      <c r="E74" s="57">
        <v>15000</v>
      </c>
      <c r="F74" s="57">
        <v>15000</v>
      </c>
      <c r="G74" s="248">
        <v>13846</v>
      </c>
      <c r="H74" s="248">
        <v>15000</v>
      </c>
      <c r="I74" s="248">
        <v>15000</v>
      </c>
      <c r="J74" s="465">
        <v>15000</v>
      </c>
      <c r="K74" s="6"/>
      <c r="L74" s="6"/>
      <c r="M74" s="6"/>
      <c r="N74" s="6"/>
      <c r="O74" s="6"/>
      <c r="P74" s="6"/>
    </row>
    <row r="75" spans="1:16" ht="45" customHeight="1">
      <c r="A75" s="15" t="s">
        <v>65</v>
      </c>
      <c r="B75" s="54" t="s">
        <v>102</v>
      </c>
      <c r="C75" s="16"/>
      <c r="D75" s="67"/>
      <c r="E75" s="67"/>
      <c r="F75" s="67"/>
      <c r="G75" s="218"/>
      <c r="H75" s="218"/>
      <c r="I75" s="218"/>
      <c r="J75" s="296"/>
      <c r="K75" s="6"/>
      <c r="L75" s="6"/>
      <c r="M75" s="6"/>
      <c r="N75" s="6"/>
      <c r="O75" s="6"/>
      <c r="P75" s="6"/>
    </row>
    <row r="76" spans="1:10" s="51" customFormat="1" ht="45" customHeight="1">
      <c r="A76" s="15" t="s">
        <v>90</v>
      </c>
      <c r="B76" s="54" t="s">
        <v>103</v>
      </c>
      <c r="C76" s="16" t="s">
        <v>30</v>
      </c>
      <c r="D76" s="67">
        <f>D78+D88</f>
        <v>59.599999999999994</v>
      </c>
      <c r="E76" s="67">
        <f>E78+E88</f>
        <v>68</v>
      </c>
      <c r="F76" s="67">
        <f>F78+F88</f>
        <v>68.30000000000001</v>
      </c>
      <c r="G76" s="67">
        <f>G78+G88</f>
        <v>55.3</v>
      </c>
      <c r="H76" s="67">
        <f>H78+H88</f>
        <v>71.5</v>
      </c>
      <c r="I76" s="67">
        <v>60</v>
      </c>
      <c r="J76" s="289">
        <f>J78+J88</f>
        <v>60</v>
      </c>
    </row>
    <row r="77" spans="1:10" s="6" customFormat="1" ht="45" customHeight="1">
      <c r="A77" s="17">
        <v>1</v>
      </c>
      <c r="B77" s="56" t="s">
        <v>104</v>
      </c>
      <c r="C77" s="267" t="s">
        <v>92</v>
      </c>
      <c r="D77" s="58"/>
      <c r="E77" s="58"/>
      <c r="F77" s="58"/>
      <c r="G77" s="262"/>
      <c r="H77" s="218"/>
      <c r="I77" s="94">
        <f>I79+I82</f>
        <v>40</v>
      </c>
      <c r="J77" s="94">
        <f>J79+J82</f>
        <v>40</v>
      </c>
    </row>
    <row r="78" spans="1:10" s="6" customFormat="1" ht="45" customHeight="1">
      <c r="A78" s="17"/>
      <c r="B78" s="56" t="s">
        <v>105</v>
      </c>
      <c r="C78" s="18" t="s">
        <v>30</v>
      </c>
      <c r="D78" s="58">
        <v>40.3</v>
      </c>
      <c r="E78" s="58">
        <f>E81+E84+E87</f>
        <v>54</v>
      </c>
      <c r="F78" s="58">
        <f>F81+F84+F87</f>
        <v>54.300000000000004</v>
      </c>
      <c r="G78" s="107">
        <f>G81</f>
        <v>38</v>
      </c>
      <c r="H78" s="94">
        <v>52</v>
      </c>
      <c r="I78" s="94">
        <v>40</v>
      </c>
      <c r="J78" s="288">
        <v>40</v>
      </c>
    </row>
    <row r="79" spans="1:10" s="6" customFormat="1" ht="45" customHeight="1">
      <c r="A79" s="263" t="s">
        <v>93</v>
      </c>
      <c r="B79" s="56" t="s">
        <v>49</v>
      </c>
      <c r="C79" s="18" t="s">
        <v>92</v>
      </c>
      <c r="D79" s="58">
        <v>39</v>
      </c>
      <c r="E79" s="57">
        <v>31</v>
      </c>
      <c r="F79" s="57">
        <v>31</v>
      </c>
      <c r="G79" s="107">
        <v>39</v>
      </c>
      <c r="H79" s="94">
        <v>39</v>
      </c>
      <c r="I79" s="94">
        <v>32</v>
      </c>
      <c r="J79" s="288">
        <v>32</v>
      </c>
    </row>
    <row r="80" spans="1:10" s="6" customFormat="1" ht="45" customHeight="1">
      <c r="A80" s="17"/>
      <c r="B80" s="56" t="s">
        <v>35</v>
      </c>
      <c r="C80" s="18" t="s">
        <v>36</v>
      </c>
      <c r="D80" s="58">
        <f>D81/D79*10</f>
        <v>10.333333333333332</v>
      </c>
      <c r="E80" s="58">
        <v>13.5</v>
      </c>
      <c r="F80" s="58">
        <v>13.5</v>
      </c>
      <c r="G80" s="107">
        <f>G81/G79*10</f>
        <v>9.743589743589743</v>
      </c>
      <c r="H80" s="264">
        <v>12.487179487179485</v>
      </c>
      <c r="I80" s="96"/>
      <c r="J80" s="297"/>
    </row>
    <row r="81" spans="1:10" s="6" customFormat="1" ht="45" customHeight="1">
      <c r="A81" s="17"/>
      <c r="B81" s="56" t="s">
        <v>37</v>
      </c>
      <c r="C81" s="18" t="s">
        <v>11</v>
      </c>
      <c r="D81" s="58">
        <v>40.3</v>
      </c>
      <c r="E81" s="57">
        <v>42</v>
      </c>
      <c r="F81" s="57">
        <v>41.7</v>
      </c>
      <c r="G81" s="107">
        <v>38</v>
      </c>
      <c r="H81" s="94">
        <v>41.6</v>
      </c>
      <c r="I81" s="94">
        <v>30</v>
      </c>
      <c r="J81" s="288">
        <v>30</v>
      </c>
    </row>
    <row r="82" spans="1:10" s="6" customFormat="1" ht="45" customHeight="1">
      <c r="A82" s="265" t="s">
        <v>95</v>
      </c>
      <c r="B82" s="266" t="s">
        <v>138</v>
      </c>
      <c r="C82" s="267" t="s">
        <v>92</v>
      </c>
      <c r="D82" s="58"/>
      <c r="E82" s="57">
        <v>8</v>
      </c>
      <c r="F82" s="57">
        <v>8</v>
      </c>
      <c r="G82" s="262"/>
      <c r="H82" s="94">
        <v>8</v>
      </c>
      <c r="I82" s="94">
        <v>8</v>
      </c>
      <c r="J82" s="288">
        <v>8</v>
      </c>
    </row>
    <row r="83" spans="1:10" s="6" customFormat="1" ht="45" customHeight="1">
      <c r="A83" s="265"/>
      <c r="B83" s="268" t="s">
        <v>35</v>
      </c>
      <c r="C83" s="267" t="s">
        <v>94</v>
      </c>
      <c r="D83" s="58"/>
      <c r="E83" s="58">
        <v>12.5</v>
      </c>
      <c r="F83" s="58">
        <v>13.3</v>
      </c>
      <c r="G83" s="262"/>
      <c r="H83" s="94">
        <v>13</v>
      </c>
      <c r="I83" s="96"/>
      <c r="J83" s="298"/>
    </row>
    <row r="84" spans="1:10" s="6" customFormat="1" ht="45" customHeight="1">
      <c r="A84" s="265"/>
      <c r="B84" s="268" t="s">
        <v>37</v>
      </c>
      <c r="C84" s="267" t="s">
        <v>30</v>
      </c>
      <c r="D84" s="58"/>
      <c r="E84" s="58">
        <v>10</v>
      </c>
      <c r="F84" s="58">
        <v>10.6</v>
      </c>
      <c r="G84" s="262"/>
      <c r="H84" s="94">
        <v>10.4</v>
      </c>
      <c r="I84" s="94">
        <v>10</v>
      </c>
      <c r="J84" s="298">
        <v>10</v>
      </c>
    </row>
    <row r="85" spans="1:10" s="6" customFormat="1" ht="45" customHeight="1">
      <c r="A85" s="265" t="s">
        <v>207</v>
      </c>
      <c r="B85" s="266" t="s">
        <v>152</v>
      </c>
      <c r="C85" s="267" t="s">
        <v>153</v>
      </c>
      <c r="D85" s="239"/>
      <c r="E85" s="239">
        <v>5</v>
      </c>
      <c r="F85" s="57">
        <v>5</v>
      </c>
      <c r="G85" s="262"/>
      <c r="H85" s="218"/>
      <c r="I85" s="218"/>
      <c r="J85" s="296"/>
    </row>
    <row r="86" spans="1:10" s="6" customFormat="1" ht="45" customHeight="1">
      <c r="A86" s="265"/>
      <c r="B86" s="268" t="s">
        <v>35</v>
      </c>
      <c r="C86" s="267" t="s">
        <v>154</v>
      </c>
      <c r="D86" s="239"/>
      <c r="E86" s="239">
        <v>4</v>
      </c>
      <c r="F86" s="57">
        <v>4</v>
      </c>
      <c r="G86" s="262"/>
      <c r="H86" s="218"/>
      <c r="I86" s="218"/>
      <c r="J86" s="296"/>
    </row>
    <row r="87" spans="1:10" s="6" customFormat="1" ht="45" customHeight="1">
      <c r="A87" s="265"/>
      <c r="B87" s="268" t="s">
        <v>37</v>
      </c>
      <c r="C87" s="267" t="s">
        <v>11</v>
      </c>
      <c r="D87" s="239"/>
      <c r="E87" s="239">
        <v>2</v>
      </c>
      <c r="F87" s="57">
        <v>2</v>
      </c>
      <c r="G87" s="262"/>
      <c r="H87" s="218"/>
      <c r="I87" s="218"/>
      <c r="J87" s="296"/>
    </row>
    <row r="88" spans="1:10" s="6" customFormat="1" ht="45" customHeight="1">
      <c r="A88" s="17">
        <v>2</v>
      </c>
      <c r="B88" s="56" t="s">
        <v>106</v>
      </c>
      <c r="C88" s="18" t="s">
        <v>30</v>
      </c>
      <c r="D88" s="73">
        <f>'[1]B018'!$D$138</f>
        <v>19.3</v>
      </c>
      <c r="E88" s="239">
        <v>14</v>
      </c>
      <c r="F88" s="57">
        <v>14</v>
      </c>
      <c r="G88" s="107">
        <f>'[2]Pl4- Thuy san'!$G$16</f>
        <v>17.3</v>
      </c>
      <c r="H88" s="94">
        <v>19.5</v>
      </c>
      <c r="I88" s="94">
        <v>20</v>
      </c>
      <c r="J88" s="288">
        <v>20</v>
      </c>
    </row>
    <row r="89" spans="1:16" ht="45" customHeight="1">
      <c r="A89" s="15" t="s">
        <v>160</v>
      </c>
      <c r="B89" s="74" t="s">
        <v>208</v>
      </c>
      <c r="C89" s="18"/>
      <c r="D89" s="58"/>
      <c r="E89" s="58"/>
      <c r="F89" s="58"/>
      <c r="G89" s="218"/>
      <c r="H89" s="218"/>
      <c r="I89" s="218"/>
      <c r="J89" s="296"/>
      <c r="K89" s="6"/>
      <c r="L89" s="6"/>
      <c r="M89" s="6"/>
      <c r="N89" s="6"/>
      <c r="O89" s="6"/>
      <c r="P89" s="6"/>
    </row>
    <row r="90" spans="1:10" s="6" customFormat="1" ht="45" customHeight="1">
      <c r="A90" s="60" t="s">
        <v>9</v>
      </c>
      <c r="B90" s="80" t="s">
        <v>313</v>
      </c>
      <c r="C90" s="18" t="s">
        <v>50</v>
      </c>
      <c r="D90" s="58"/>
      <c r="E90" s="73" t="s">
        <v>9</v>
      </c>
      <c r="F90" s="59">
        <v>15.2</v>
      </c>
      <c r="G90" s="94">
        <v>9.4</v>
      </c>
      <c r="H90" s="245">
        <v>11.36</v>
      </c>
      <c r="I90" s="299"/>
      <c r="J90" s="296"/>
    </row>
    <row r="91" spans="1:10" s="6" customFormat="1" ht="45" customHeight="1">
      <c r="A91" s="60" t="s">
        <v>9</v>
      </c>
      <c r="B91" s="80" t="s">
        <v>314</v>
      </c>
      <c r="C91" s="18" t="s">
        <v>51</v>
      </c>
      <c r="D91" s="57"/>
      <c r="E91" s="73" t="s">
        <v>9</v>
      </c>
      <c r="F91" s="57">
        <v>3</v>
      </c>
      <c r="G91" s="218"/>
      <c r="H91" s="245">
        <v>3</v>
      </c>
      <c r="I91" s="299"/>
      <c r="J91" s="288">
        <v>4</v>
      </c>
    </row>
    <row r="92" spans="1:11" s="6" customFormat="1" ht="45" customHeight="1">
      <c r="A92" s="60" t="s">
        <v>9</v>
      </c>
      <c r="B92" s="80" t="s">
        <v>315</v>
      </c>
      <c r="C92" s="18" t="s">
        <v>8</v>
      </c>
      <c r="D92" s="58"/>
      <c r="E92" s="73" t="s">
        <v>9</v>
      </c>
      <c r="F92" s="58">
        <f>F91/11*100</f>
        <v>27.27272727272727</v>
      </c>
      <c r="G92" s="218"/>
      <c r="H92" s="245">
        <v>27.3</v>
      </c>
      <c r="I92" s="181"/>
      <c r="J92" s="298">
        <v>36.36363636363637</v>
      </c>
      <c r="K92" s="261">
        <f>651.09-E94</f>
        <v>91.09000000000003</v>
      </c>
    </row>
    <row r="93" spans="1:16" s="5" customFormat="1" ht="45" customHeight="1">
      <c r="A93" s="15" t="s">
        <v>209</v>
      </c>
      <c r="B93" s="74" t="s">
        <v>159</v>
      </c>
      <c r="C93" s="16"/>
      <c r="D93" s="67"/>
      <c r="E93" s="67"/>
      <c r="F93" s="67"/>
      <c r="G93" s="255"/>
      <c r="H93" s="255"/>
      <c r="I93" s="255"/>
      <c r="J93" s="468"/>
      <c r="K93" s="51"/>
      <c r="L93" s="51"/>
      <c r="M93" s="51"/>
      <c r="N93" s="51"/>
      <c r="O93" s="51"/>
      <c r="P93" s="51"/>
    </row>
    <row r="94" spans="1:10" s="6" customFormat="1" ht="45" customHeight="1">
      <c r="A94" s="60" t="s">
        <v>9</v>
      </c>
      <c r="B94" s="76" t="s">
        <v>210</v>
      </c>
      <c r="C94" s="77" t="s">
        <v>92</v>
      </c>
      <c r="D94" s="58">
        <v>403.61</v>
      </c>
      <c r="E94" s="57">
        <f aca="true" t="shared" si="9" ref="E94:J94">E95+E96</f>
        <v>560</v>
      </c>
      <c r="F94" s="57">
        <f t="shared" si="9"/>
        <v>651</v>
      </c>
      <c r="G94" s="59">
        <f t="shared" si="9"/>
        <v>651.0899999999999</v>
      </c>
      <c r="H94" s="59">
        <f t="shared" si="9"/>
        <v>651.0899999999999</v>
      </c>
      <c r="I94" s="94">
        <f t="shared" si="9"/>
        <v>553</v>
      </c>
      <c r="J94" s="288">
        <f t="shared" si="9"/>
        <v>597</v>
      </c>
    </row>
    <row r="95" spans="1:10" s="12" customFormat="1" ht="45" customHeight="1">
      <c r="A95" s="161"/>
      <c r="B95" s="162" t="s">
        <v>267</v>
      </c>
      <c r="C95" s="53" t="s">
        <v>92</v>
      </c>
      <c r="D95" s="198">
        <v>370</v>
      </c>
      <c r="E95" s="62">
        <v>300</v>
      </c>
      <c r="F95" s="62">
        <f>300+91</f>
        <v>391</v>
      </c>
      <c r="G95" s="62">
        <v>391</v>
      </c>
      <c r="H95" s="62">
        <v>391</v>
      </c>
      <c r="I95" s="106">
        <v>363</v>
      </c>
      <c r="J95" s="290">
        <v>407</v>
      </c>
    </row>
    <row r="96" spans="1:10" s="12" customFormat="1" ht="45" customHeight="1">
      <c r="A96" s="161"/>
      <c r="B96" s="162" t="s">
        <v>266</v>
      </c>
      <c r="C96" s="53" t="s">
        <v>92</v>
      </c>
      <c r="D96" s="198">
        <v>33.61</v>
      </c>
      <c r="E96" s="62">
        <v>260</v>
      </c>
      <c r="F96" s="62">
        <v>260</v>
      </c>
      <c r="G96" s="256">
        <v>260.09</v>
      </c>
      <c r="H96" s="256">
        <v>260.09</v>
      </c>
      <c r="I96" s="106">
        <v>190</v>
      </c>
      <c r="J96" s="290">
        <v>190</v>
      </c>
    </row>
    <row r="97" spans="1:10" s="6" customFormat="1" ht="45" customHeight="1">
      <c r="A97" s="60" t="s">
        <v>9</v>
      </c>
      <c r="B97" s="76" t="s">
        <v>162</v>
      </c>
      <c r="C97" s="77" t="s">
        <v>8</v>
      </c>
      <c r="D97" s="58">
        <v>71.95</v>
      </c>
      <c r="E97" s="163" t="s">
        <v>9</v>
      </c>
      <c r="F97" s="59">
        <v>72.14</v>
      </c>
      <c r="G97" s="59">
        <v>72.14</v>
      </c>
      <c r="H97" s="59">
        <v>72.14</v>
      </c>
      <c r="I97" s="94"/>
      <c r="J97" s="288">
        <v>72.14</v>
      </c>
    </row>
    <row r="98" spans="1:16" ht="45" customHeight="1">
      <c r="A98" s="15" t="s">
        <v>211</v>
      </c>
      <c r="B98" s="74" t="s">
        <v>53</v>
      </c>
      <c r="C98" s="16"/>
      <c r="D98" s="67"/>
      <c r="E98" s="67"/>
      <c r="F98" s="67"/>
      <c r="G98" s="218"/>
      <c r="H98" s="218"/>
      <c r="I98" s="218"/>
      <c r="J98" s="296"/>
      <c r="K98" s="6"/>
      <c r="L98" s="6"/>
      <c r="M98" s="6"/>
      <c r="N98" s="6"/>
      <c r="O98" s="6"/>
      <c r="P98" s="6"/>
    </row>
    <row r="99" spans="1:16" ht="45" customHeight="1">
      <c r="A99" s="17">
        <v>1</v>
      </c>
      <c r="B99" s="56" t="s">
        <v>54</v>
      </c>
      <c r="C99" s="18"/>
      <c r="D99" s="58"/>
      <c r="E99" s="58"/>
      <c r="F99" s="58"/>
      <c r="G99" s="218"/>
      <c r="H99" s="218"/>
      <c r="I99" s="218"/>
      <c r="J99" s="296"/>
      <c r="K99" s="6"/>
      <c r="L99" s="6"/>
      <c r="M99" s="6"/>
      <c r="N99" s="6"/>
      <c r="O99" s="6"/>
      <c r="P99" s="6"/>
    </row>
    <row r="100" spans="1:10" s="8" customFormat="1" ht="45" customHeight="1">
      <c r="A100" s="17"/>
      <c r="B100" s="56" t="s">
        <v>55</v>
      </c>
      <c r="C100" s="79" t="s">
        <v>151</v>
      </c>
      <c r="D100" s="257">
        <v>98000</v>
      </c>
      <c r="E100" s="239" t="s">
        <v>9</v>
      </c>
      <c r="F100" s="57">
        <v>129000</v>
      </c>
      <c r="G100" s="92">
        <v>91639</v>
      </c>
      <c r="H100" s="57">
        <v>129000</v>
      </c>
      <c r="I100" s="300"/>
      <c r="J100" s="301">
        <v>388360</v>
      </c>
    </row>
    <row r="101" spans="1:16" ht="45" customHeight="1">
      <c r="A101" s="17">
        <v>2</v>
      </c>
      <c r="B101" s="56" t="s">
        <v>56</v>
      </c>
      <c r="C101" s="79"/>
      <c r="D101" s="57"/>
      <c r="E101" s="58"/>
      <c r="F101" s="58"/>
      <c r="G101" s="218"/>
      <c r="H101" s="218"/>
      <c r="I101" s="218"/>
      <c r="J101" s="296"/>
      <c r="K101" s="6"/>
      <c r="L101" s="6"/>
      <c r="M101" s="6"/>
      <c r="N101" s="6"/>
      <c r="O101" s="6"/>
      <c r="P101" s="6"/>
    </row>
    <row r="102" spans="1:16" ht="45" customHeight="1">
      <c r="A102" s="17" t="s">
        <v>9</v>
      </c>
      <c r="B102" s="80" t="s">
        <v>57</v>
      </c>
      <c r="C102" s="79" t="s">
        <v>58</v>
      </c>
      <c r="D102" s="180">
        <v>24.6</v>
      </c>
      <c r="E102" s="73" t="s">
        <v>9</v>
      </c>
      <c r="F102" s="58">
        <v>25.93</v>
      </c>
      <c r="G102" s="96">
        <v>21.824416666666664</v>
      </c>
      <c r="H102" s="96">
        <v>26.4486</v>
      </c>
      <c r="I102" s="96"/>
      <c r="J102" s="465">
        <v>27.7451</v>
      </c>
      <c r="K102" s="6"/>
      <c r="L102" s="6"/>
      <c r="M102" s="6"/>
      <c r="N102" s="6"/>
      <c r="O102" s="6"/>
      <c r="P102" s="6"/>
    </row>
    <row r="103" spans="1:16" ht="45" customHeight="1">
      <c r="A103" s="17" t="s">
        <v>9</v>
      </c>
      <c r="B103" s="80" t="s">
        <v>59</v>
      </c>
      <c r="C103" s="79" t="s">
        <v>11</v>
      </c>
      <c r="D103" s="129">
        <v>11500</v>
      </c>
      <c r="E103" s="73" t="s">
        <v>9</v>
      </c>
      <c r="F103" s="57">
        <v>12059</v>
      </c>
      <c r="G103" s="93">
        <v>10149.658333333333</v>
      </c>
      <c r="H103" s="93">
        <v>12300.18</v>
      </c>
      <c r="I103" s="93"/>
      <c r="J103" s="465">
        <v>12903.130000000001</v>
      </c>
      <c r="K103" s="6"/>
      <c r="L103" s="6"/>
      <c r="M103" s="6"/>
      <c r="N103" s="6"/>
      <c r="O103" s="6"/>
      <c r="P103" s="6"/>
    </row>
    <row r="104" spans="1:16" ht="45" customHeight="1">
      <c r="A104" s="17" t="s">
        <v>9</v>
      </c>
      <c r="B104" s="80" t="s">
        <v>60</v>
      </c>
      <c r="C104" s="79" t="s">
        <v>11</v>
      </c>
      <c r="D104" s="180">
        <v>37.5</v>
      </c>
      <c r="E104" s="73" t="s">
        <v>9</v>
      </c>
      <c r="F104" s="58">
        <v>39.92</v>
      </c>
      <c r="G104" s="96">
        <v>33.599333333333334</v>
      </c>
      <c r="H104" s="96">
        <v>40.7184</v>
      </c>
      <c r="I104" s="96"/>
      <c r="J104" s="465">
        <v>42.714400000000005</v>
      </c>
      <c r="K104" s="6"/>
      <c r="L104" s="6"/>
      <c r="M104" s="6"/>
      <c r="N104" s="6"/>
      <c r="O104" s="6"/>
      <c r="P104" s="6"/>
    </row>
    <row r="105" spans="1:16" ht="45" customHeight="1">
      <c r="A105" s="17" t="s">
        <v>9</v>
      </c>
      <c r="B105" s="80" t="s">
        <v>61</v>
      </c>
      <c r="C105" s="79" t="s">
        <v>62</v>
      </c>
      <c r="D105" s="129">
        <v>936</v>
      </c>
      <c r="E105" s="73" t="s">
        <v>9</v>
      </c>
      <c r="F105" s="57">
        <v>1000</v>
      </c>
      <c r="G105" s="96">
        <v>837.5</v>
      </c>
      <c r="H105" s="93">
        <v>1040</v>
      </c>
      <c r="I105" s="93"/>
      <c r="J105" s="465">
        <v>1070</v>
      </c>
      <c r="K105" s="6"/>
      <c r="L105" s="6"/>
      <c r="M105" s="6"/>
      <c r="N105" s="6"/>
      <c r="O105" s="6"/>
      <c r="P105" s="6"/>
    </row>
    <row r="106" spans="1:16" ht="45" customHeight="1">
      <c r="A106" s="81" t="s">
        <v>9</v>
      </c>
      <c r="B106" s="82" t="s">
        <v>63</v>
      </c>
      <c r="C106" s="83" t="s">
        <v>64</v>
      </c>
      <c r="D106" s="258">
        <v>19600</v>
      </c>
      <c r="E106" s="164" t="s">
        <v>9</v>
      </c>
      <c r="F106" s="84">
        <v>20150</v>
      </c>
      <c r="G106" s="259">
        <v>16926</v>
      </c>
      <c r="H106" s="259">
        <v>20553</v>
      </c>
      <c r="I106" s="259"/>
      <c r="J106" s="469">
        <v>21560.5</v>
      </c>
      <c r="K106" s="6"/>
      <c r="L106" s="6"/>
      <c r="M106" s="6"/>
      <c r="N106" s="6"/>
      <c r="O106" s="6"/>
      <c r="P106" s="6"/>
    </row>
    <row r="107" spans="1:6" ht="18" customHeight="1" hidden="1">
      <c r="A107" s="28"/>
      <c r="B107" s="29"/>
      <c r="C107" s="30"/>
      <c r="D107" s="31"/>
      <c r="E107" s="32"/>
      <c r="F107" s="32"/>
    </row>
    <row r="108" spans="1:6" ht="18" customHeight="1" hidden="1">
      <c r="A108" s="33" t="s">
        <v>65</v>
      </c>
      <c r="B108" s="34" t="s">
        <v>66</v>
      </c>
      <c r="C108" s="35"/>
      <c r="D108" s="36"/>
      <c r="E108" s="36"/>
      <c r="F108" s="37"/>
    </row>
    <row r="109" spans="1:6" ht="18" customHeight="1" hidden="1">
      <c r="A109" s="39" t="s">
        <v>3</v>
      </c>
      <c r="B109" s="40" t="s">
        <v>67</v>
      </c>
      <c r="C109" s="41"/>
      <c r="D109" s="38"/>
      <c r="E109" s="38"/>
      <c r="F109" s="42"/>
    </row>
    <row r="110" spans="1:6" ht="18" customHeight="1" hidden="1">
      <c r="A110" s="39">
        <v>1</v>
      </c>
      <c r="B110" s="40" t="s">
        <v>68</v>
      </c>
      <c r="C110" s="41"/>
      <c r="D110" s="42"/>
      <c r="E110" s="42"/>
      <c r="F110" s="43"/>
    </row>
    <row r="111" spans="1:6" ht="18" customHeight="1" hidden="1">
      <c r="A111" s="10" t="s">
        <v>9</v>
      </c>
      <c r="B111" s="44" t="s">
        <v>69</v>
      </c>
      <c r="C111" s="45" t="s">
        <v>70</v>
      </c>
      <c r="D111" s="42">
        <v>36</v>
      </c>
      <c r="E111" s="42"/>
      <c r="F111" s="42"/>
    </row>
    <row r="112" spans="1:6" ht="18" customHeight="1" hidden="1">
      <c r="A112" s="10" t="s">
        <v>9</v>
      </c>
      <c r="B112" s="44" t="s">
        <v>71</v>
      </c>
      <c r="C112" s="45" t="s">
        <v>72</v>
      </c>
      <c r="D112" s="42">
        <v>1778</v>
      </c>
      <c r="E112" s="46"/>
      <c r="F112" s="46"/>
    </row>
    <row r="113" spans="1:6" ht="18" customHeight="1" hidden="1">
      <c r="A113" s="39">
        <v>2</v>
      </c>
      <c r="B113" s="40" t="s">
        <v>73</v>
      </c>
      <c r="C113" s="41"/>
      <c r="D113" s="38"/>
      <c r="E113" s="38"/>
      <c r="F113" s="38"/>
    </row>
    <row r="114" spans="1:6" ht="18" customHeight="1" hidden="1">
      <c r="A114" s="10" t="s">
        <v>9</v>
      </c>
      <c r="B114" s="44" t="s">
        <v>69</v>
      </c>
      <c r="C114" s="45" t="s">
        <v>74</v>
      </c>
      <c r="D114" s="42">
        <v>39</v>
      </c>
      <c r="E114" s="42"/>
      <c r="F114" s="42"/>
    </row>
    <row r="115" spans="1:6" ht="18" customHeight="1" hidden="1">
      <c r="A115" s="10" t="s">
        <v>9</v>
      </c>
      <c r="B115" s="44" t="s">
        <v>71</v>
      </c>
      <c r="C115" s="45" t="s">
        <v>75</v>
      </c>
      <c r="D115" s="42">
        <v>4700</v>
      </c>
      <c r="E115" s="46"/>
      <c r="F115" s="46"/>
    </row>
    <row r="116" spans="1:6" ht="18" customHeight="1" hidden="1">
      <c r="A116" s="10"/>
      <c r="B116" s="47"/>
      <c r="C116" s="10"/>
      <c r="D116" s="42"/>
      <c r="E116" s="46"/>
      <c r="F116" s="46"/>
    </row>
    <row r="117" spans="1:6" ht="47.25" customHeight="1" hidden="1" outlineLevel="1">
      <c r="A117" s="48"/>
      <c r="B117" s="554" t="s">
        <v>246</v>
      </c>
      <c r="C117" s="554"/>
      <c r="D117" s="554"/>
      <c r="E117" s="554"/>
      <c r="F117" s="554"/>
    </row>
    <row r="118" spans="1:6" ht="18" customHeight="1" hidden="1" collapsed="1">
      <c r="A118" s="8"/>
      <c r="B118" s="8"/>
      <c r="C118" s="8"/>
      <c r="D118" s="8"/>
      <c r="E118" s="8"/>
      <c r="F118" s="8"/>
    </row>
    <row r="119" spans="1:6" ht="18" customHeight="1" hidden="1">
      <c r="A119" s="49" t="s">
        <v>142</v>
      </c>
      <c r="B119" s="50"/>
      <c r="C119" s="49"/>
      <c r="D119" s="49"/>
      <c r="E119" s="6"/>
      <c r="F119" s="6"/>
    </row>
    <row r="120" spans="1:6" ht="18" customHeight="1" hidden="1">
      <c r="A120" s="49" t="s">
        <v>150</v>
      </c>
      <c r="B120" s="50"/>
      <c r="C120" s="49"/>
      <c r="D120" s="49"/>
      <c r="E120" s="6"/>
      <c r="F120" s="6"/>
    </row>
    <row r="121" ht="18" customHeight="1" hidden="1"/>
  </sheetData>
  <sheetProtection/>
  <mergeCells count="10">
    <mergeCell ref="A4:J4"/>
    <mergeCell ref="E5:H5"/>
    <mergeCell ref="I5:J5"/>
    <mergeCell ref="A2:I2"/>
    <mergeCell ref="A3:I3"/>
    <mergeCell ref="B117:F117"/>
    <mergeCell ref="A5:A6"/>
    <mergeCell ref="B5:B6"/>
    <mergeCell ref="C5:C6"/>
    <mergeCell ref="D5:D6"/>
  </mergeCells>
  <printOptions/>
  <pageMargins left="0.5905511811023623" right="0.35433070866141736" top="0.4" bottom="0.3937007874015748" header="0.31496062992125984" footer="0.31496062992125984"/>
  <pageSetup fitToHeight="0"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S84"/>
  <sheetViews>
    <sheetView zoomScale="68" zoomScaleNormal="68" zoomScalePageLayoutView="58" workbookViewId="0" topLeftCell="A1">
      <pane ySplit="7" topLeftCell="A8" activePane="bottomLeft" state="frozen"/>
      <selection pane="topLeft" activeCell="A1" sqref="A1"/>
      <selection pane="bottomLeft" activeCell="R1" sqref="R1:Z16384"/>
    </sheetView>
  </sheetViews>
  <sheetFormatPr defaultColWidth="8.796875" defaultRowHeight="18.75"/>
  <cols>
    <col min="1" max="1" width="3.8984375" style="0" bestFit="1" customWidth="1"/>
    <col min="2" max="2" width="35.69921875" style="0" customWidth="1"/>
    <col min="6" max="10" width="8.69921875" style="0" customWidth="1"/>
    <col min="11" max="11" width="8.8984375" style="0" customWidth="1"/>
    <col min="12" max="15" width="8.69921875" style="0" customWidth="1"/>
    <col min="16" max="16" width="10.296875" style="0" customWidth="1"/>
    <col min="17" max="17" width="8.69921875" style="0" customWidth="1"/>
    <col min="18" max="18" width="8.69921875" style="307" hidden="1" customWidth="1"/>
    <col min="19" max="26" width="0" style="0" hidden="1" customWidth="1"/>
  </cols>
  <sheetData>
    <row r="1" spans="1:17" ht="18.75">
      <c r="A1" s="555" t="s">
        <v>107</v>
      </c>
      <c r="B1" s="555"/>
      <c r="C1" s="555"/>
      <c r="D1" s="555"/>
      <c r="E1" s="555"/>
      <c r="F1" s="555"/>
      <c r="G1" s="555"/>
      <c r="H1" s="555"/>
      <c r="I1" s="555"/>
      <c r="J1" s="555"/>
      <c r="K1" s="555"/>
      <c r="L1" s="555"/>
      <c r="M1" s="555"/>
      <c r="N1" s="555"/>
      <c r="O1" s="555"/>
      <c r="P1" s="555"/>
      <c r="Q1" s="555"/>
    </row>
    <row r="2" spans="1:17" ht="18.75">
      <c r="A2" s="556" t="s">
        <v>318</v>
      </c>
      <c r="B2" s="556"/>
      <c r="C2" s="556"/>
      <c r="D2" s="556"/>
      <c r="E2" s="556"/>
      <c r="F2" s="556"/>
      <c r="G2" s="556"/>
      <c r="H2" s="556"/>
      <c r="I2" s="556"/>
      <c r="J2" s="556"/>
      <c r="K2" s="556"/>
      <c r="L2" s="556"/>
      <c r="M2" s="556"/>
      <c r="N2" s="556"/>
      <c r="O2" s="556"/>
      <c r="P2" s="556"/>
      <c r="Q2" s="556"/>
    </row>
    <row r="3" spans="1:17" ht="18.75">
      <c r="A3" s="557" t="str">
        <f>'biểu số 01'!A4:G4</f>
        <v>(Kèm theo Nghị quyết số        /NQ-HĐND ngày      /     /2022 của HĐND huyện Đăk Glei)</v>
      </c>
      <c r="B3" s="557"/>
      <c r="C3" s="557"/>
      <c r="D3" s="557"/>
      <c r="E3" s="557"/>
      <c r="F3" s="557"/>
      <c r="G3" s="557"/>
      <c r="H3" s="557"/>
      <c r="I3" s="557"/>
      <c r="J3" s="557"/>
      <c r="K3" s="557"/>
      <c r="L3" s="557"/>
      <c r="M3" s="557"/>
      <c r="N3" s="557"/>
      <c r="O3" s="557"/>
      <c r="P3" s="557"/>
      <c r="Q3" s="557"/>
    </row>
    <row r="4" spans="1:17" ht="18.75">
      <c r="A4" s="286"/>
      <c r="B4" s="286"/>
      <c r="C4" s="286"/>
      <c r="D4" s="286"/>
      <c r="E4" s="286"/>
      <c r="F4" s="132"/>
      <c r="G4" s="132"/>
      <c r="H4" s="132"/>
      <c r="I4" s="132"/>
      <c r="J4" s="132"/>
      <c r="K4" s="132"/>
      <c r="L4" s="132"/>
      <c r="M4" s="132"/>
      <c r="N4" s="132"/>
      <c r="O4" s="132"/>
      <c r="P4" s="132"/>
      <c r="Q4" s="132"/>
    </row>
    <row r="5" spans="1:18" s="309" customFormat="1" ht="15.75">
      <c r="A5" s="558" t="s">
        <v>0</v>
      </c>
      <c r="B5" s="560" t="s">
        <v>1</v>
      </c>
      <c r="C5" s="560" t="s">
        <v>77</v>
      </c>
      <c r="D5" s="560" t="s">
        <v>286</v>
      </c>
      <c r="E5" s="560"/>
      <c r="F5" s="562" t="s">
        <v>289</v>
      </c>
      <c r="G5" s="562"/>
      <c r="H5" s="562"/>
      <c r="I5" s="562"/>
      <c r="J5" s="562"/>
      <c r="K5" s="562"/>
      <c r="L5" s="562"/>
      <c r="M5" s="562"/>
      <c r="N5" s="562"/>
      <c r="O5" s="562"/>
      <c r="P5" s="562"/>
      <c r="Q5" s="563"/>
      <c r="R5" s="308"/>
    </row>
    <row r="6" spans="1:18" s="309" customFormat="1" ht="25.5" customHeight="1">
      <c r="A6" s="559"/>
      <c r="B6" s="561"/>
      <c r="C6" s="561"/>
      <c r="D6" s="561"/>
      <c r="E6" s="561"/>
      <c r="F6" s="564" t="s">
        <v>78</v>
      </c>
      <c r="G6" s="564" t="s">
        <v>79</v>
      </c>
      <c r="H6" s="564" t="s">
        <v>80</v>
      </c>
      <c r="I6" s="564" t="s">
        <v>81</v>
      </c>
      <c r="J6" s="564" t="s">
        <v>82</v>
      </c>
      <c r="K6" s="564" t="s">
        <v>83</v>
      </c>
      <c r="L6" s="564" t="s">
        <v>84</v>
      </c>
      <c r="M6" s="564" t="s">
        <v>252</v>
      </c>
      <c r="N6" s="564" t="s">
        <v>85</v>
      </c>
      <c r="O6" s="564" t="s">
        <v>86</v>
      </c>
      <c r="P6" s="564" t="s">
        <v>87</v>
      </c>
      <c r="Q6" s="565" t="s">
        <v>88</v>
      </c>
      <c r="R6" s="308"/>
    </row>
    <row r="7" spans="1:18" s="309" customFormat="1" ht="60.75" customHeight="1">
      <c r="A7" s="559"/>
      <c r="B7" s="561"/>
      <c r="C7" s="561"/>
      <c r="D7" s="310" t="s">
        <v>281</v>
      </c>
      <c r="E7" s="310" t="s">
        <v>253</v>
      </c>
      <c r="F7" s="564"/>
      <c r="G7" s="564"/>
      <c r="H7" s="564"/>
      <c r="I7" s="564"/>
      <c r="J7" s="564"/>
      <c r="K7" s="564"/>
      <c r="L7" s="564"/>
      <c r="M7" s="564"/>
      <c r="N7" s="564"/>
      <c r="O7" s="564"/>
      <c r="P7" s="564"/>
      <c r="Q7" s="566"/>
      <c r="R7" s="308"/>
    </row>
    <row r="8" spans="1:18" s="309" customFormat="1" ht="39.75" customHeight="1">
      <c r="A8" s="311" t="s">
        <v>28</v>
      </c>
      <c r="B8" s="312" t="s">
        <v>89</v>
      </c>
      <c r="C8" s="312"/>
      <c r="D8" s="310"/>
      <c r="E8" s="310"/>
      <c r="F8" s="313"/>
      <c r="G8" s="313"/>
      <c r="H8" s="313"/>
      <c r="I8" s="313"/>
      <c r="J8" s="313"/>
      <c r="K8" s="313"/>
      <c r="L8" s="313"/>
      <c r="M8" s="313"/>
      <c r="N8" s="313"/>
      <c r="O8" s="313"/>
      <c r="P8" s="313"/>
      <c r="Q8" s="314"/>
      <c r="R8" s="308"/>
    </row>
    <row r="9" spans="1:18" s="309" customFormat="1" ht="39.75" customHeight="1">
      <c r="A9" s="311"/>
      <c r="B9" s="441" t="s">
        <v>91</v>
      </c>
      <c r="C9" s="315" t="s">
        <v>92</v>
      </c>
      <c r="D9" s="316">
        <f>D12+D37+D40+D43+D59</f>
        <v>12537.09</v>
      </c>
      <c r="E9" s="316">
        <f aca="true" t="shared" si="0" ref="E9:Q9">E12+E37+E40+E43+E59</f>
        <v>12904.5</v>
      </c>
      <c r="F9" s="316">
        <f t="shared" si="0"/>
        <v>2133.2999999999997</v>
      </c>
      <c r="G9" s="316">
        <f t="shared" si="0"/>
        <v>1788.1000000000001</v>
      </c>
      <c r="H9" s="316">
        <f t="shared" si="0"/>
        <v>2554</v>
      </c>
      <c r="I9" s="316">
        <f t="shared" si="0"/>
        <v>615.9</v>
      </c>
      <c r="J9" s="316">
        <f t="shared" si="0"/>
        <v>742.1999999999999</v>
      </c>
      <c r="K9" s="316">
        <f t="shared" si="0"/>
        <v>585.4062</v>
      </c>
      <c r="L9" s="316">
        <f t="shared" si="0"/>
        <v>525.25</v>
      </c>
      <c r="M9" s="316">
        <f t="shared" si="0"/>
        <v>451.202</v>
      </c>
      <c r="N9" s="316">
        <f t="shared" si="0"/>
        <v>1086.225</v>
      </c>
      <c r="O9" s="316">
        <f t="shared" si="0"/>
        <v>570.9999999999999</v>
      </c>
      <c r="P9" s="316">
        <f t="shared" si="0"/>
        <v>1066.93</v>
      </c>
      <c r="Q9" s="494">
        <f t="shared" si="0"/>
        <v>784.4</v>
      </c>
      <c r="R9" s="317">
        <f>SUM(F9:Q9)</f>
        <v>12903.913199999999</v>
      </c>
    </row>
    <row r="10" spans="1:18" s="309" customFormat="1" ht="39.75" customHeight="1">
      <c r="A10" s="311"/>
      <c r="B10" s="312" t="s">
        <v>10</v>
      </c>
      <c r="C10" s="315" t="s">
        <v>30</v>
      </c>
      <c r="D10" s="316">
        <f>D15+D30</f>
        <v>12821</v>
      </c>
      <c r="E10" s="316">
        <f>E15+E30</f>
        <v>12821</v>
      </c>
      <c r="F10" s="316">
        <f aca="true" t="shared" si="1" ref="F10:Q10">F15+F30</f>
        <v>1309.13</v>
      </c>
      <c r="G10" s="316">
        <f t="shared" si="1"/>
        <v>1016.6388888888889</v>
      </c>
      <c r="H10" s="316">
        <f t="shared" si="1"/>
        <v>910.72</v>
      </c>
      <c r="I10" s="316">
        <f t="shared" si="1"/>
        <v>554.844</v>
      </c>
      <c r="J10" s="316">
        <f t="shared" si="1"/>
        <v>1377.29</v>
      </c>
      <c r="K10" s="316">
        <f t="shared" si="1"/>
        <v>874.711</v>
      </c>
      <c r="L10" s="316">
        <f t="shared" si="1"/>
        <v>438.13</v>
      </c>
      <c r="M10" s="316">
        <f t="shared" si="1"/>
        <v>718.4900000000001</v>
      </c>
      <c r="N10" s="316">
        <f t="shared" si="1"/>
        <v>1649.87</v>
      </c>
      <c r="O10" s="316">
        <f t="shared" si="1"/>
        <v>1029.4640000000002</v>
      </c>
      <c r="P10" s="316">
        <f t="shared" si="1"/>
        <v>1885.2000000000003</v>
      </c>
      <c r="Q10" s="494">
        <f t="shared" si="1"/>
        <v>1058.84</v>
      </c>
      <c r="R10" s="317">
        <f aca="true" t="shared" si="2" ref="R10:R68">SUM(F10:Q10)</f>
        <v>12823.327888888889</v>
      </c>
    </row>
    <row r="11" spans="1:18" s="309" customFormat="1" ht="39.75" customHeight="1">
      <c r="A11" s="319"/>
      <c r="B11" s="320" t="s">
        <v>31</v>
      </c>
      <c r="C11" s="321" t="s">
        <v>30</v>
      </c>
      <c r="D11" s="322">
        <f>D15</f>
        <v>12235</v>
      </c>
      <c r="E11" s="322">
        <f>E15</f>
        <v>12235</v>
      </c>
      <c r="F11" s="322">
        <f aca="true" t="shared" si="3" ref="F11:Q11">F15</f>
        <v>1262.73</v>
      </c>
      <c r="G11" s="322">
        <f t="shared" si="3"/>
        <v>989</v>
      </c>
      <c r="H11" s="322">
        <f t="shared" si="3"/>
        <v>881.62</v>
      </c>
      <c r="I11" s="322">
        <f t="shared" si="3"/>
        <v>491.144</v>
      </c>
      <c r="J11" s="322">
        <f t="shared" si="3"/>
        <v>1221.29</v>
      </c>
      <c r="K11" s="322">
        <f t="shared" si="3"/>
        <v>851.336</v>
      </c>
      <c r="L11" s="322">
        <f t="shared" si="3"/>
        <v>431.98</v>
      </c>
      <c r="M11" s="322">
        <f t="shared" si="3"/>
        <v>700.4000000000001</v>
      </c>
      <c r="N11" s="322">
        <f t="shared" si="3"/>
        <v>1578.1</v>
      </c>
      <c r="O11" s="322">
        <f t="shared" si="3"/>
        <v>899.5640000000001</v>
      </c>
      <c r="P11" s="322">
        <f t="shared" si="3"/>
        <v>1876.8000000000002</v>
      </c>
      <c r="Q11" s="369">
        <f t="shared" si="3"/>
        <v>1050.6</v>
      </c>
      <c r="R11" s="317">
        <f t="shared" si="2"/>
        <v>12234.564</v>
      </c>
    </row>
    <row r="12" spans="1:18" s="325" customFormat="1" ht="39.75" customHeight="1">
      <c r="A12" s="323">
        <v>1</v>
      </c>
      <c r="B12" s="312" t="s">
        <v>32</v>
      </c>
      <c r="C12" s="315" t="s">
        <v>92</v>
      </c>
      <c r="D12" s="316">
        <f>D13+D28</f>
        <v>3495</v>
      </c>
      <c r="E12" s="316">
        <f aca="true" t="shared" si="4" ref="E12:Q12">E13+E28</f>
        <v>3494.6</v>
      </c>
      <c r="F12" s="316">
        <f t="shared" si="4"/>
        <v>384.1</v>
      </c>
      <c r="G12" s="316">
        <f t="shared" si="4"/>
        <v>276.7</v>
      </c>
      <c r="H12" s="316">
        <f t="shared" si="4"/>
        <v>332</v>
      </c>
      <c r="I12" s="316">
        <f t="shared" si="4"/>
        <v>195</v>
      </c>
      <c r="J12" s="316">
        <f t="shared" si="4"/>
        <v>388</v>
      </c>
      <c r="K12" s="316">
        <f t="shared" si="4"/>
        <v>244</v>
      </c>
      <c r="L12" s="316">
        <f t="shared" si="4"/>
        <v>110</v>
      </c>
      <c r="M12" s="316">
        <f t="shared" si="4"/>
        <v>174.5</v>
      </c>
      <c r="N12" s="316">
        <f t="shared" si="4"/>
        <v>414</v>
      </c>
      <c r="O12" s="316">
        <f t="shared" si="4"/>
        <v>257.3</v>
      </c>
      <c r="P12" s="316">
        <f t="shared" si="4"/>
        <v>462</v>
      </c>
      <c r="Q12" s="494">
        <f t="shared" si="4"/>
        <v>257</v>
      </c>
      <c r="R12" s="324">
        <f t="shared" si="2"/>
        <v>3494.6000000000004</v>
      </c>
    </row>
    <row r="13" spans="1:18" s="325" customFormat="1" ht="39.75" customHeight="1">
      <c r="A13" s="311" t="s">
        <v>93</v>
      </c>
      <c r="B13" s="312" t="s">
        <v>34</v>
      </c>
      <c r="C13" s="315" t="s">
        <v>92</v>
      </c>
      <c r="D13" s="326">
        <f>D16+D19</f>
        <v>3355</v>
      </c>
      <c r="E13" s="487">
        <f aca="true" t="shared" si="5" ref="E13:Q13">E16+E19</f>
        <v>3354.6</v>
      </c>
      <c r="F13" s="487">
        <f t="shared" si="5"/>
        <v>373.1</v>
      </c>
      <c r="G13" s="487">
        <f t="shared" si="5"/>
        <v>270.2</v>
      </c>
      <c r="H13" s="487">
        <f t="shared" si="5"/>
        <v>325</v>
      </c>
      <c r="I13" s="487">
        <f t="shared" si="5"/>
        <v>180</v>
      </c>
      <c r="J13" s="487">
        <f t="shared" si="5"/>
        <v>351</v>
      </c>
      <c r="K13" s="487">
        <f t="shared" si="5"/>
        <v>238.5</v>
      </c>
      <c r="L13" s="487">
        <f t="shared" si="5"/>
        <v>108.5</v>
      </c>
      <c r="M13" s="487">
        <f t="shared" si="5"/>
        <v>170</v>
      </c>
      <c r="N13" s="487">
        <f t="shared" si="5"/>
        <v>397</v>
      </c>
      <c r="O13" s="487">
        <f t="shared" si="5"/>
        <v>226.3</v>
      </c>
      <c r="P13" s="487">
        <f t="shared" si="5"/>
        <v>460</v>
      </c>
      <c r="Q13" s="495">
        <f t="shared" si="5"/>
        <v>255</v>
      </c>
      <c r="R13" s="324">
        <f t="shared" si="2"/>
        <v>3354.6000000000004</v>
      </c>
    </row>
    <row r="14" spans="1:18" s="325" customFormat="1" ht="39.75" customHeight="1">
      <c r="A14" s="319"/>
      <c r="B14" s="320" t="s">
        <v>35</v>
      </c>
      <c r="C14" s="321" t="s">
        <v>36</v>
      </c>
      <c r="D14" s="327">
        <v>36.5</v>
      </c>
      <c r="E14" s="327">
        <v>36.5</v>
      </c>
      <c r="F14" s="327">
        <v>33.84427767354596</v>
      </c>
      <c r="G14" s="327">
        <v>36</v>
      </c>
      <c r="H14" s="327">
        <v>27.12676923076923</v>
      </c>
      <c r="I14" s="327">
        <v>27.285777777777778</v>
      </c>
      <c r="J14" s="327">
        <v>34.79458689458689</v>
      </c>
      <c r="K14" s="327">
        <v>35.695429769392035</v>
      </c>
      <c r="L14" s="327">
        <v>39.81382488479263</v>
      </c>
      <c r="M14" s="327">
        <v>41.2</v>
      </c>
      <c r="N14" s="327">
        <v>39.750629722921914</v>
      </c>
      <c r="O14" s="327">
        <v>39.75095006628369</v>
      </c>
      <c r="P14" s="327">
        <v>40.8</v>
      </c>
      <c r="Q14" s="328">
        <v>41.19999999999999</v>
      </c>
      <c r="R14" s="324"/>
    </row>
    <row r="15" spans="1:18" s="325" customFormat="1" ht="39.75" customHeight="1">
      <c r="A15" s="319"/>
      <c r="B15" s="320" t="s">
        <v>37</v>
      </c>
      <c r="C15" s="321" t="s">
        <v>11</v>
      </c>
      <c r="D15" s="322">
        <v>12235</v>
      </c>
      <c r="E15" s="322">
        <v>12235</v>
      </c>
      <c r="F15" s="322">
        <v>1262.73</v>
      </c>
      <c r="G15" s="322">
        <v>989</v>
      </c>
      <c r="H15" s="322">
        <v>881.62</v>
      </c>
      <c r="I15" s="322">
        <v>491.144</v>
      </c>
      <c r="J15" s="322">
        <v>1221.29</v>
      </c>
      <c r="K15" s="322">
        <v>851.336</v>
      </c>
      <c r="L15" s="322">
        <v>431.98</v>
      </c>
      <c r="M15" s="322">
        <v>700.4000000000001</v>
      </c>
      <c r="N15" s="322">
        <v>1578.1</v>
      </c>
      <c r="O15" s="322">
        <v>899.5640000000001</v>
      </c>
      <c r="P15" s="322">
        <v>1876.8000000000002</v>
      </c>
      <c r="Q15" s="369">
        <v>1050.6</v>
      </c>
      <c r="R15" s="324">
        <f t="shared" si="2"/>
        <v>12234.564</v>
      </c>
    </row>
    <row r="16" spans="1:18" s="325" customFormat="1" ht="39.75" customHeight="1">
      <c r="A16" s="329" t="s">
        <v>33</v>
      </c>
      <c r="B16" s="330" t="s">
        <v>158</v>
      </c>
      <c r="C16" s="331" t="s">
        <v>92</v>
      </c>
      <c r="D16" s="332">
        <v>830</v>
      </c>
      <c r="E16" s="322">
        <v>830</v>
      </c>
      <c r="F16" s="333">
        <v>92</v>
      </c>
      <c r="G16" s="333">
        <v>104</v>
      </c>
      <c r="H16" s="333">
        <v>65</v>
      </c>
      <c r="I16" s="333">
        <v>34</v>
      </c>
      <c r="J16" s="333">
        <v>125</v>
      </c>
      <c r="K16" s="333">
        <v>92</v>
      </c>
      <c r="L16" s="333">
        <v>42</v>
      </c>
      <c r="M16" s="334">
        <v>0</v>
      </c>
      <c r="N16" s="333">
        <v>118</v>
      </c>
      <c r="O16" s="333">
        <v>88</v>
      </c>
      <c r="P16" s="333">
        <v>70</v>
      </c>
      <c r="Q16" s="335">
        <v>0</v>
      </c>
      <c r="R16" s="324">
        <f t="shared" si="2"/>
        <v>830</v>
      </c>
    </row>
    <row r="17" spans="1:18" s="309" customFormat="1" ht="39.75" customHeight="1">
      <c r="A17" s="319"/>
      <c r="B17" s="320" t="s">
        <v>35</v>
      </c>
      <c r="C17" s="321" t="s">
        <v>36</v>
      </c>
      <c r="D17" s="336">
        <v>39.204819277108435</v>
      </c>
      <c r="E17" s="327">
        <v>39.2</v>
      </c>
      <c r="F17" s="327">
        <v>39.673913043478265</v>
      </c>
      <c r="G17" s="327">
        <v>39.519230769230774</v>
      </c>
      <c r="H17" s="327">
        <v>39.38461538461539</v>
      </c>
      <c r="I17" s="327">
        <v>38.970588235294116</v>
      </c>
      <c r="J17" s="327">
        <v>39.68</v>
      </c>
      <c r="K17" s="327">
        <v>39.565217391304344</v>
      </c>
      <c r="L17" s="327">
        <v>37.61904761904762</v>
      </c>
      <c r="M17" s="327"/>
      <c r="N17" s="327">
        <v>38.60169491525424</v>
      </c>
      <c r="O17" s="327">
        <v>39.32954545454545</v>
      </c>
      <c r="P17" s="327">
        <v>38.57142857142857</v>
      </c>
      <c r="Q17" s="328"/>
      <c r="R17" s="317"/>
    </row>
    <row r="18" spans="1:18" s="309" customFormat="1" ht="39.75" customHeight="1">
      <c r="A18" s="319"/>
      <c r="B18" s="320" t="s">
        <v>37</v>
      </c>
      <c r="C18" s="321" t="s">
        <v>11</v>
      </c>
      <c r="D18" s="332">
        <v>3254</v>
      </c>
      <c r="E18" s="322">
        <f>E17*E16/10</f>
        <v>3253.6000000000004</v>
      </c>
      <c r="F18" s="322">
        <v>365</v>
      </c>
      <c r="G18" s="322">
        <v>411</v>
      </c>
      <c r="H18" s="322">
        <v>256</v>
      </c>
      <c r="I18" s="322">
        <v>132.5</v>
      </c>
      <c r="J18" s="322">
        <v>496</v>
      </c>
      <c r="K18" s="322">
        <v>364</v>
      </c>
      <c r="L18" s="322">
        <v>158</v>
      </c>
      <c r="M18" s="322">
        <v>0</v>
      </c>
      <c r="N18" s="322">
        <v>455.5</v>
      </c>
      <c r="O18" s="322">
        <v>346.1</v>
      </c>
      <c r="P18" s="322">
        <v>270</v>
      </c>
      <c r="Q18" s="369">
        <v>0</v>
      </c>
      <c r="R18" s="317">
        <f t="shared" si="2"/>
        <v>3254.1</v>
      </c>
    </row>
    <row r="19" spans="1:18" s="309" customFormat="1" ht="39.75" customHeight="1">
      <c r="A19" s="319" t="s">
        <v>41</v>
      </c>
      <c r="B19" s="320" t="s">
        <v>38</v>
      </c>
      <c r="C19" s="321" t="s">
        <v>92</v>
      </c>
      <c r="D19" s="332">
        <f>D22+D25</f>
        <v>2525</v>
      </c>
      <c r="E19" s="332">
        <f aca="true" t="shared" si="6" ref="E19:Q19">E22+E25</f>
        <v>2524.6</v>
      </c>
      <c r="F19" s="332">
        <f t="shared" si="6"/>
        <v>281.1</v>
      </c>
      <c r="G19" s="332">
        <f t="shared" si="6"/>
        <v>166.2</v>
      </c>
      <c r="H19" s="332">
        <f t="shared" si="6"/>
        <v>260</v>
      </c>
      <c r="I19" s="332">
        <f t="shared" si="6"/>
        <v>146</v>
      </c>
      <c r="J19" s="332">
        <f t="shared" si="6"/>
        <v>226</v>
      </c>
      <c r="K19" s="332">
        <f t="shared" si="6"/>
        <v>146.5</v>
      </c>
      <c r="L19" s="332">
        <f t="shared" si="6"/>
        <v>66.5</v>
      </c>
      <c r="M19" s="332">
        <f t="shared" si="6"/>
        <v>170</v>
      </c>
      <c r="N19" s="332">
        <f t="shared" si="6"/>
        <v>279</v>
      </c>
      <c r="O19" s="332">
        <f t="shared" si="6"/>
        <v>138.3</v>
      </c>
      <c r="P19" s="332">
        <f t="shared" si="6"/>
        <v>390</v>
      </c>
      <c r="Q19" s="496">
        <f t="shared" si="6"/>
        <v>255</v>
      </c>
      <c r="R19" s="317">
        <f t="shared" si="2"/>
        <v>2524.6</v>
      </c>
    </row>
    <row r="20" spans="1:18" s="309" customFormat="1" ht="39.75" customHeight="1">
      <c r="A20" s="319"/>
      <c r="B20" s="320" t="s">
        <v>35</v>
      </c>
      <c r="C20" s="321" t="s">
        <v>36</v>
      </c>
      <c r="D20" s="336">
        <v>35.6</v>
      </c>
      <c r="E20" s="327">
        <v>35.6</v>
      </c>
      <c r="F20" s="327">
        <v>32.8</v>
      </c>
      <c r="G20" s="327">
        <v>34.777376654632974</v>
      </c>
      <c r="H20" s="327">
        <v>24.06230769230769</v>
      </c>
      <c r="I20" s="327">
        <v>24.564657534246574</v>
      </c>
      <c r="J20" s="327">
        <v>32.092477876106194</v>
      </c>
      <c r="K20" s="327">
        <v>33.265255972696245</v>
      </c>
      <c r="L20" s="327">
        <v>41.2</v>
      </c>
      <c r="M20" s="327">
        <v>41.2</v>
      </c>
      <c r="N20" s="327">
        <v>40.236559139784944</v>
      </c>
      <c r="O20" s="327">
        <v>40.01908893709327</v>
      </c>
      <c r="P20" s="327">
        <v>41.2</v>
      </c>
      <c r="Q20" s="328">
        <v>41.19999999999999</v>
      </c>
      <c r="R20" s="317"/>
    </row>
    <row r="21" spans="1:18" s="340" customFormat="1" ht="39.75" customHeight="1">
      <c r="A21" s="319"/>
      <c r="B21" s="320" t="s">
        <v>37</v>
      </c>
      <c r="C21" s="321" t="s">
        <v>11</v>
      </c>
      <c r="D21" s="332">
        <v>8981</v>
      </c>
      <c r="E21" s="322">
        <v>8981</v>
      </c>
      <c r="F21" s="322">
        <v>897.73</v>
      </c>
      <c r="G21" s="322">
        <v>578</v>
      </c>
      <c r="H21" s="322">
        <v>625.62</v>
      </c>
      <c r="I21" s="322">
        <v>358.644</v>
      </c>
      <c r="J21" s="322">
        <v>725.29</v>
      </c>
      <c r="K21" s="322">
        <v>487.336</v>
      </c>
      <c r="L21" s="322">
        <v>273.98</v>
      </c>
      <c r="M21" s="322">
        <v>700.4000000000001</v>
      </c>
      <c r="N21" s="322">
        <v>1122.6</v>
      </c>
      <c r="O21" s="322">
        <v>553.464</v>
      </c>
      <c r="P21" s="322">
        <v>1606.8000000000002</v>
      </c>
      <c r="Q21" s="369">
        <v>1050.6</v>
      </c>
      <c r="R21" s="339">
        <f t="shared" si="2"/>
        <v>8980.464</v>
      </c>
    </row>
    <row r="22" spans="1:18" s="325" customFormat="1" ht="39.75" customHeight="1">
      <c r="A22" s="319" t="s">
        <v>90</v>
      </c>
      <c r="B22" s="341" t="s">
        <v>264</v>
      </c>
      <c r="C22" s="331" t="s">
        <v>92</v>
      </c>
      <c r="D22" s="332">
        <v>1885</v>
      </c>
      <c r="E22" s="322">
        <f>SUM(F22:Q22)</f>
        <v>1884.6</v>
      </c>
      <c r="F22" s="337">
        <v>165.3</v>
      </c>
      <c r="G22" s="342">
        <v>120</v>
      </c>
      <c r="H22" s="337">
        <v>60</v>
      </c>
      <c r="I22" s="343">
        <v>36</v>
      </c>
      <c r="J22" s="337">
        <v>133</v>
      </c>
      <c r="K22" s="337">
        <v>92.8</v>
      </c>
      <c r="L22" s="337">
        <v>66.5</v>
      </c>
      <c r="M22" s="337">
        <v>170</v>
      </c>
      <c r="N22" s="337">
        <v>264</v>
      </c>
      <c r="O22" s="337">
        <v>132</v>
      </c>
      <c r="P22" s="337">
        <v>390</v>
      </c>
      <c r="Q22" s="338">
        <v>255</v>
      </c>
      <c r="R22" s="324">
        <f t="shared" si="2"/>
        <v>1884.6</v>
      </c>
    </row>
    <row r="23" spans="1:18" s="325" customFormat="1" ht="39.75" customHeight="1">
      <c r="A23" s="319"/>
      <c r="B23" s="344" t="s">
        <v>35</v>
      </c>
      <c r="C23" s="331" t="s">
        <v>36</v>
      </c>
      <c r="D23" s="336">
        <v>41.198938992042436</v>
      </c>
      <c r="E23" s="327">
        <f>E24/E22*10</f>
        <v>41.20768332802717</v>
      </c>
      <c r="F23" s="327">
        <v>41</v>
      </c>
      <c r="G23" s="327">
        <v>41</v>
      </c>
      <c r="H23" s="327">
        <v>41.27</v>
      </c>
      <c r="I23" s="327">
        <v>41.29</v>
      </c>
      <c r="J23" s="327">
        <v>41.3</v>
      </c>
      <c r="K23" s="327">
        <v>41.2</v>
      </c>
      <c r="L23" s="327">
        <v>41.2</v>
      </c>
      <c r="M23" s="327">
        <v>41.2</v>
      </c>
      <c r="N23" s="327">
        <v>41.5</v>
      </c>
      <c r="O23" s="327">
        <v>41.02</v>
      </c>
      <c r="P23" s="327">
        <v>41.2</v>
      </c>
      <c r="Q23" s="328">
        <v>41.2</v>
      </c>
      <c r="R23" s="324"/>
    </row>
    <row r="24" spans="1:18" s="325" customFormat="1" ht="39.75" customHeight="1">
      <c r="A24" s="345"/>
      <c r="B24" s="346" t="s">
        <v>37</v>
      </c>
      <c r="C24" s="347" t="s">
        <v>11</v>
      </c>
      <c r="D24" s="332">
        <v>7766</v>
      </c>
      <c r="E24" s="322">
        <v>7766</v>
      </c>
      <c r="F24" s="348">
        <v>677.73</v>
      </c>
      <c r="G24" s="348">
        <v>492</v>
      </c>
      <c r="H24" s="348">
        <v>247.62000000000003</v>
      </c>
      <c r="I24" s="348">
        <v>148.644</v>
      </c>
      <c r="J24" s="348">
        <v>549.29</v>
      </c>
      <c r="K24" s="348">
        <v>382.336</v>
      </c>
      <c r="L24" s="348">
        <v>273.98</v>
      </c>
      <c r="M24" s="348">
        <v>700.4000000000001</v>
      </c>
      <c r="N24" s="348">
        <v>1095.6</v>
      </c>
      <c r="O24" s="348">
        <v>541.464</v>
      </c>
      <c r="P24" s="348">
        <v>1606.8000000000002</v>
      </c>
      <c r="Q24" s="349">
        <v>1050.6</v>
      </c>
      <c r="R24" s="324">
        <f t="shared" si="2"/>
        <v>7766.464</v>
      </c>
    </row>
    <row r="25" spans="1:18" s="325" customFormat="1" ht="39.75" customHeight="1">
      <c r="A25" s="350" t="s">
        <v>90</v>
      </c>
      <c r="B25" s="341" t="s">
        <v>265</v>
      </c>
      <c r="C25" s="331" t="s">
        <v>29</v>
      </c>
      <c r="D25" s="332">
        <v>640</v>
      </c>
      <c r="E25" s="322">
        <f>SUM(F25:Q25)</f>
        <v>640</v>
      </c>
      <c r="F25" s="351">
        <v>115.8</v>
      </c>
      <c r="G25" s="351">
        <v>46.2</v>
      </c>
      <c r="H25" s="351">
        <v>200</v>
      </c>
      <c r="I25" s="352">
        <v>110</v>
      </c>
      <c r="J25" s="351">
        <v>93</v>
      </c>
      <c r="K25" s="352">
        <v>53.7</v>
      </c>
      <c r="L25" s="351"/>
      <c r="M25" s="351">
        <v>0</v>
      </c>
      <c r="N25" s="351">
        <v>15</v>
      </c>
      <c r="O25" s="351">
        <v>6.3</v>
      </c>
      <c r="P25" s="351"/>
      <c r="Q25" s="353"/>
      <c r="R25" s="324">
        <f t="shared" si="2"/>
        <v>640</v>
      </c>
    </row>
    <row r="26" spans="1:18" s="325" customFormat="1" ht="39.75" customHeight="1">
      <c r="A26" s="350"/>
      <c r="B26" s="344" t="s">
        <v>35</v>
      </c>
      <c r="C26" s="331" t="s">
        <v>36</v>
      </c>
      <c r="D26" s="336">
        <v>19</v>
      </c>
      <c r="E26" s="327">
        <v>19</v>
      </c>
      <c r="F26" s="327">
        <v>18.998272884283246</v>
      </c>
      <c r="G26" s="327">
        <v>18.614718614718612</v>
      </c>
      <c r="H26" s="327">
        <v>18.9</v>
      </c>
      <c r="I26" s="327">
        <v>19.090909090909093</v>
      </c>
      <c r="J26" s="327">
        <v>18.9247311827957</v>
      </c>
      <c r="K26" s="327">
        <v>19.553072625698324</v>
      </c>
      <c r="L26" s="327"/>
      <c r="M26" s="327"/>
      <c r="N26" s="327">
        <v>18</v>
      </c>
      <c r="O26" s="327">
        <v>19.047619047619047</v>
      </c>
      <c r="P26" s="327"/>
      <c r="Q26" s="328"/>
      <c r="R26" s="324"/>
    </row>
    <row r="27" spans="1:18" s="325" customFormat="1" ht="39.75" customHeight="1">
      <c r="A27" s="350"/>
      <c r="B27" s="344" t="s">
        <v>37</v>
      </c>
      <c r="C27" s="331" t="s">
        <v>11</v>
      </c>
      <c r="D27" s="332">
        <v>1215</v>
      </c>
      <c r="E27" s="322">
        <v>1215</v>
      </c>
      <c r="F27" s="351">
        <v>220</v>
      </c>
      <c r="G27" s="351">
        <v>86</v>
      </c>
      <c r="H27" s="351">
        <v>378</v>
      </c>
      <c r="I27" s="351">
        <v>210</v>
      </c>
      <c r="J27" s="351">
        <v>176</v>
      </c>
      <c r="K27" s="351">
        <v>105</v>
      </c>
      <c r="L27" s="351">
        <v>0</v>
      </c>
      <c r="M27" s="351">
        <v>0</v>
      </c>
      <c r="N27" s="351">
        <v>27</v>
      </c>
      <c r="O27" s="351">
        <v>12</v>
      </c>
      <c r="P27" s="351">
        <v>0</v>
      </c>
      <c r="Q27" s="353">
        <v>0</v>
      </c>
      <c r="R27" s="324">
        <f t="shared" si="2"/>
        <v>1214</v>
      </c>
    </row>
    <row r="28" spans="1:18" s="325" customFormat="1" ht="39.75" customHeight="1">
      <c r="A28" s="311" t="s">
        <v>95</v>
      </c>
      <c r="B28" s="312" t="s">
        <v>42</v>
      </c>
      <c r="C28" s="315" t="s">
        <v>92</v>
      </c>
      <c r="D28" s="354">
        <f>D31+D34</f>
        <v>140</v>
      </c>
      <c r="E28" s="354">
        <f aca="true" t="shared" si="7" ref="E28:Q28">E31+E34</f>
        <v>140</v>
      </c>
      <c r="F28" s="354">
        <f t="shared" si="7"/>
        <v>11</v>
      </c>
      <c r="G28" s="354">
        <f t="shared" si="7"/>
        <v>6.5</v>
      </c>
      <c r="H28" s="354">
        <f t="shared" si="7"/>
        <v>7</v>
      </c>
      <c r="I28" s="354">
        <f t="shared" si="7"/>
        <v>15</v>
      </c>
      <c r="J28" s="354">
        <f t="shared" si="7"/>
        <v>37</v>
      </c>
      <c r="K28" s="354">
        <f t="shared" si="7"/>
        <v>5.5</v>
      </c>
      <c r="L28" s="354">
        <f t="shared" si="7"/>
        <v>1.5</v>
      </c>
      <c r="M28" s="354">
        <f t="shared" si="7"/>
        <v>4.5</v>
      </c>
      <c r="N28" s="354">
        <f t="shared" si="7"/>
        <v>17</v>
      </c>
      <c r="O28" s="354">
        <f t="shared" si="7"/>
        <v>31</v>
      </c>
      <c r="P28" s="354">
        <f t="shared" si="7"/>
        <v>2</v>
      </c>
      <c r="Q28" s="497">
        <f t="shared" si="7"/>
        <v>2</v>
      </c>
      <c r="R28" s="324">
        <f t="shared" si="2"/>
        <v>140</v>
      </c>
    </row>
    <row r="29" spans="1:18" s="325" customFormat="1" ht="39.75" customHeight="1">
      <c r="A29" s="350"/>
      <c r="B29" s="320" t="s">
        <v>35</v>
      </c>
      <c r="C29" s="321" t="s">
        <v>36</v>
      </c>
      <c r="D29" s="336">
        <v>41.9</v>
      </c>
      <c r="E29" s="327">
        <v>41.9</v>
      </c>
      <c r="F29" s="327">
        <v>42.18181818181818</v>
      </c>
      <c r="G29" s="327">
        <v>42.5213675213675</v>
      </c>
      <c r="H29" s="327">
        <v>41.57142857142857</v>
      </c>
      <c r="I29" s="327">
        <v>42.46666666666667</v>
      </c>
      <c r="J29" s="327">
        <v>42.16216216216216</v>
      </c>
      <c r="K29" s="327">
        <v>42.5</v>
      </c>
      <c r="L29" s="327">
        <v>41.00000000000001</v>
      </c>
      <c r="M29" s="327">
        <v>40.199999999999996</v>
      </c>
      <c r="N29" s="327">
        <v>42.21764705882354</v>
      </c>
      <c r="O29" s="327">
        <v>41.903225806451616</v>
      </c>
      <c r="P29" s="327">
        <v>42</v>
      </c>
      <c r="Q29" s="328">
        <v>41.2</v>
      </c>
      <c r="R29" s="324"/>
    </row>
    <row r="30" spans="1:18" s="325" customFormat="1" ht="39.75" customHeight="1">
      <c r="A30" s="311"/>
      <c r="B30" s="320" t="s">
        <v>37</v>
      </c>
      <c r="C30" s="321" t="s">
        <v>11</v>
      </c>
      <c r="D30" s="332">
        <v>586</v>
      </c>
      <c r="E30" s="327">
        <v>586</v>
      </c>
      <c r="F30" s="327">
        <v>46.4</v>
      </c>
      <c r="G30" s="327">
        <v>27.63888888888889</v>
      </c>
      <c r="H30" s="327">
        <v>29.099999999999998</v>
      </c>
      <c r="I30" s="327">
        <v>63.7</v>
      </c>
      <c r="J30" s="327">
        <v>156</v>
      </c>
      <c r="K30" s="327">
        <v>23.375</v>
      </c>
      <c r="L30" s="327">
        <v>6.15</v>
      </c>
      <c r="M30" s="327">
        <v>18.09</v>
      </c>
      <c r="N30" s="327">
        <v>71.77000000000001</v>
      </c>
      <c r="O30" s="327">
        <v>129.9</v>
      </c>
      <c r="P30" s="327">
        <v>8.4</v>
      </c>
      <c r="Q30" s="328">
        <v>8.24</v>
      </c>
      <c r="R30" s="324">
        <f t="shared" si="2"/>
        <v>588.7638888888888</v>
      </c>
    </row>
    <row r="31" spans="1:18" s="490" customFormat="1" ht="39.75" customHeight="1">
      <c r="A31" s="355" t="s">
        <v>33</v>
      </c>
      <c r="B31" s="356" t="s">
        <v>43</v>
      </c>
      <c r="C31" s="357" t="s">
        <v>92</v>
      </c>
      <c r="D31" s="488">
        <v>10</v>
      </c>
      <c r="E31" s="358">
        <f>SUM(F31:Q31)</f>
        <v>10</v>
      </c>
      <c r="F31" s="359">
        <v>1</v>
      </c>
      <c r="G31" s="359">
        <v>1.5</v>
      </c>
      <c r="H31" s="359">
        <v>1</v>
      </c>
      <c r="I31" s="359">
        <v>1</v>
      </c>
      <c r="J31" s="359">
        <v>2</v>
      </c>
      <c r="K31" s="359">
        <v>1</v>
      </c>
      <c r="L31" s="359">
        <v>0.5</v>
      </c>
      <c r="M31" s="359">
        <v>0</v>
      </c>
      <c r="N31" s="360">
        <v>1</v>
      </c>
      <c r="O31" s="360">
        <v>1</v>
      </c>
      <c r="P31" s="360"/>
      <c r="Q31" s="361"/>
      <c r="R31" s="489">
        <f t="shared" si="2"/>
        <v>10</v>
      </c>
    </row>
    <row r="32" spans="1:18" s="325" customFormat="1" ht="39.75" customHeight="1">
      <c r="A32" s="319"/>
      <c r="B32" s="320" t="s">
        <v>35</v>
      </c>
      <c r="C32" s="321" t="s">
        <v>36</v>
      </c>
      <c r="D32" s="336">
        <v>40</v>
      </c>
      <c r="E32" s="327">
        <v>40</v>
      </c>
      <c r="F32" s="327">
        <v>41</v>
      </c>
      <c r="G32" s="327">
        <v>42.59259259259259</v>
      </c>
      <c r="H32" s="327">
        <v>39</v>
      </c>
      <c r="I32" s="327">
        <v>42</v>
      </c>
      <c r="J32" s="327">
        <v>36.25</v>
      </c>
      <c r="K32" s="327">
        <v>38</v>
      </c>
      <c r="L32" s="327">
        <v>40</v>
      </c>
      <c r="M32" s="327"/>
      <c r="N32" s="327">
        <v>42.5</v>
      </c>
      <c r="O32" s="327">
        <v>39</v>
      </c>
      <c r="P32" s="327"/>
      <c r="Q32" s="328"/>
      <c r="R32" s="324">
        <f t="shared" si="2"/>
        <v>360.3425925925926</v>
      </c>
    </row>
    <row r="33" spans="1:18" s="325" customFormat="1" ht="39.75" customHeight="1">
      <c r="A33" s="362"/>
      <c r="B33" s="363" t="s">
        <v>37</v>
      </c>
      <c r="C33" s="364" t="s">
        <v>11</v>
      </c>
      <c r="D33" s="332">
        <v>40</v>
      </c>
      <c r="E33" s="365">
        <v>40</v>
      </c>
      <c r="F33" s="365">
        <v>4.1</v>
      </c>
      <c r="G33" s="365">
        <v>6.388888888888888</v>
      </c>
      <c r="H33" s="365">
        <v>3.9</v>
      </c>
      <c r="I33" s="365">
        <v>4.2</v>
      </c>
      <c r="J33" s="365">
        <v>7.25</v>
      </c>
      <c r="K33" s="365">
        <v>3.8</v>
      </c>
      <c r="L33" s="365">
        <v>2</v>
      </c>
      <c r="M33" s="365"/>
      <c r="N33" s="365">
        <v>4.25</v>
      </c>
      <c r="O33" s="365">
        <v>3.9</v>
      </c>
      <c r="P33" s="365"/>
      <c r="Q33" s="366"/>
      <c r="R33" s="324">
        <f t="shared" si="2"/>
        <v>39.788888888888884</v>
      </c>
    </row>
    <row r="34" spans="1:18" s="490" customFormat="1" ht="39.75" customHeight="1">
      <c r="A34" s="355" t="s">
        <v>41</v>
      </c>
      <c r="B34" s="356" t="s">
        <v>44</v>
      </c>
      <c r="C34" s="357" t="s">
        <v>29</v>
      </c>
      <c r="D34" s="488">
        <v>130</v>
      </c>
      <c r="E34" s="358">
        <f>SUM(F34:Q34)</f>
        <v>130</v>
      </c>
      <c r="F34" s="367">
        <v>10</v>
      </c>
      <c r="G34" s="367">
        <v>5</v>
      </c>
      <c r="H34" s="367">
        <v>6</v>
      </c>
      <c r="I34" s="367">
        <v>14</v>
      </c>
      <c r="J34" s="367">
        <v>35</v>
      </c>
      <c r="K34" s="367">
        <v>4.5</v>
      </c>
      <c r="L34" s="367">
        <v>1</v>
      </c>
      <c r="M34" s="367">
        <v>4.5</v>
      </c>
      <c r="N34" s="367">
        <v>16</v>
      </c>
      <c r="O34" s="367">
        <v>30</v>
      </c>
      <c r="P34" s="367">
        <v>2</v>
      </c>
      <c r="Q34" s="368">
        <v>2</v>
      </c>
      <c r="R34" s="489">
        <f t="shared" si="2"/>
        <v>130</v>
      </c>
    </row>
    <row r="35" spans="1:18" s="325" customFormat="1" ht="39.75" customHeight="1">
      <c r="A35" s="319"/>
      <c r="B35" s="320" t="s">
        <v>35</v>
      </c>
      <c r="C35" s="321" t="s">
        <v>36</v>
      </c>
      <c r="D35" s="336">
        <v>42</v>
      </c>
      <c r="E35" s="327">
        <v>42</v>
      </c>
      <c r="F35" s="327">
        <v>42.3</v>
      </c>
      <c r="G35" s="327">
        <v>42.2</v>
      </c>
      <c r="H35" s="327">
        <v>42</v>
      </c>
      <c r="I35" s="327">
        <v>42</v>
      </c>
      <c r="J35" s="327">
        <v>42</v>
      </c>
      <c r="K35" s="327">
        <v>43.5</v>
      </c>
      <c r="L35" s="327">
        <v>41.5</v>
      </c>
      <c r="M35" s="327">
        <v>40.2</v>
      </c>
      <c r="N35" s="327">
        <v>42.2</v>
      </c>
      <c r="O35" s="327">
        <v>42</v>
      </c>
      <c r="P35" s="327">
        <v>42</v>
      </c>
      <c r="Q35" s="328">
        <v>41.2</v>
      </c>
      <c r="R35" s="324"/>
    </row>
    <row r="36" spans="1:18" s="325" customFormat="1" ht="39.75" customHeight="1">
      <c r="A36" s="319"/>
      <c r="B36" s="320" t="s">
        <v>37</v>
      </c>
      <c r="C36" s="321" t="s">
        <v>11</v>
      </c>
      <c r="D36" s="332">
        <v>546</v>
      </c>
      <c r="E36" s="322">
        <f>E35*E34/10</f>
        <v>546</v>
      </c>
      <c r="F36" s="322">
        <v>42.3</v>
      </c>
      <c r="G36" s="322">
        <f>G35*G34/10</f>
        <v>21.1</v>
      </c>
      <c r="H36" s="322">
        <f>H35*H34/10</f>
        <v>25.2</v>
      </c>
      <c r="I36" s="322">
        <f>I35*I34/10</f>
        <v>58.8</v>
      </c>
      <c r="J36" s="322">
        <f>J35*J34/10</f>
        <v>147</v>
      </c>
      <c r="K36" s="322">
        <f>K35*K34/10</f>
        <v>19.575</v>
      </c>
      <c r="L36" s="322">
        <v>4.15</v>
      </c>
      <c r="M36" s="322">
        <v>18.09</v>
      </c>
      <c r="N36" s="322">
        <v>67.52000000000001</v>
      </c>
      <c r="O36" s="322">
        <v>126</v>
      </c>
      <c r="P36" s="322">
        <v>8.4</v>
      </c>
      <c r="Q36" s="369">
        <v>8.24</v>
      </c>
      <c r="R36" s="324">
        <f t="shared" si="2"/>
        <v>546.3749999999999</v>
      </c>
    </row>
    <row r="37" spans="1:18" s="309" customFormat="1" ht="39.75" customHeight="1">
      <c r="A37" s="323">
        <v>2</v>
      </c>
      <c r="B37" s="370" t="s">
        <v>193</v>
      </c>
      <c r="C37" s="315" t="s">
        <v>29</v>
      </c>
      <c r="D37" s="354">
        <v>3800</v>
      </c>
      <c r="E37" s="316">
        <f>SUM(F37:Q37)</f>
        <v>3800</v>
      </c>
      <c r="F37" s="326">
        <v>780</v>
      </c>
      <c r="G37" s="326">
        <v>380</v>
      </c>
      <c r="H37" s="326">
        <v>1630</v>
      </c>
      <c r="I37" s="326">
        <v>260</v>
      </c>
      <c r="J37" s="326">
        <v>250</v>
      </c>
      <c r="K37" s="326">
        <v>210</v>
      </c>
      <c r="L37" s="326">
        <v>110</v>
      </c>
      <c r="M37" s="326">
        <v>85</v>
      </c>
      <c r="N37" s="326">
        <v>50</v>
      </c>
      <c r="O37" s="326">
        <v>35</v>
      </c>
      <c r="P37" s="326">
        <v>5</v>
      </c>
      <c r="Q37" s="371">
        <v>5</v>
      </c>
      <c r="R37" s="317">
        <f t="shared" si="2"/>
        <v>3800</v>
      </c>
    </row>
    <row r="38" spans="1:18" s="309" customFormat="1" ht="39.75" customHeight="1">
      <c r="A38" s="319"/>
      <c r="B38" s="320" t="s">
        <v>35</v>
      </c>
      <c r="C38" s="321" t="s">
        <v>36</v>
      </c>
      <c r="D38" s="336">
        <v>132.20000000000002</v>
      </c>
      <c r="E38" s="327">
        <v>132.2</v>
      </c>
      <c r="F38" s="327">
        <v>132.2</v>
      </c>
      <c r="G38" s="327">
        <v>132.4</v>
      </c>
      <c r="H38" s="327">
        <v>132.2</v>
      </c>
      <c r="I38" s="327">
        <v>132.3</v>
      </c>
      <c r="J38" s="327">
        <v>132</v>
      </c>
      <c r="K38" s="327">
        <v>132.2</v>
      </c>
      <c r="L38" s="327">
        <v>132.2</v>
      </c>
      <c r="M38" s="327">
        <v>132.2</v>
      </c>
      <c r="N38" s="327">
        <v>132</v>
      </c>
      <c r="O38" s="327">
        <v>132</v>
      </c>
      <c r="P38" s="327">
        <v>132</v>
      </c>
      <c r="Q38" s="328">
        <v>132</v>
      </c>
      <c r="R38" s="317"/>
    </row>
    <row r="39" spans="1:18" s="309" customFormat="1" ht="39.75" customHeight="1">
      <c r="A39" s="311"/>
      <c r="B39" s="320" t="s">
        <v>37</v>
      </c>
      <c r="C39" s="321" t="s">
        <v>11</v>
      </c>
      <c r="D39" s="332">
        <v>50236</v>
      </c>
      <c r="E39" s="322">
        <v>50236</v>
      </c>
      <c r="F39" s="348">
        <f>F38*F37/10</f>
        <v>10311.599999999999</v>
      </c>
      <c r="G39" s="348">
        <f aca="true" t="shared" si="8" ref="G39:Q39">G38*G37/10</f>
        <v>5031.2</v>
      </c>
      <c r="H39" s="348">
        <f t="shared" si="8"/>
        <v>21548.6</v>
      </c>
      <c r="I39" s="348">
        <f t="shared" si="8"/>
        <v>3439.8</v>
      </c>
      <c r="J39" s="348">
        <f t="shared" si="8"/>
        <v>3300</v>
      </c>
      <c r="K39" s="348">
        <f t="shared" si="8"/>
        <v>2776.2</v>
      </c>
      <c r="L39" s="348">
        <f t="shared" si="8"/>
        <v>1454.1999999999998</v>
      </c>
      <c r="M39" s="348">
        <f t="shared" si="8"/>
        <v>1123.6999999999998</v>
      </c>
      <c r="N39" s="348">
        <f t="shared" si="8"/>
        <v>660</v>
      </c>
      <c r="O39" s="348">
        <f t="shared" si="8"/>
        <v>462</v>
      </c>
      <c r="P39" s="348">
        <f t="shared" si="8"/>
        <v>66</v>
      </c>
      <c r="Q39" s="349">
        <f t="shared" si="8"/>
        <v>66</v>
      </c>
      <c r="R39" s="317">
        <f t="shared" si="2"/>
        <v>50239.29999999999</v>
      </c>
    </row>
    <row r="40" spans="1:18" s="309" customFormat="1" ht="39.75" customHeight="1">
      <c r="A40" s="323">
        <v>3</v>
      </c>
      <c r="B40" s="312" t="s">
        <v>194</v>
      </c>
      <c r="C40" s="315" t="s">
        <v>29</v>
      </c>
      <c r="D40" s="372">
        <v>120</v>
      </c>
      <c r="E40" s="373">
        <f>E41+E42</f>
        <v>120</v>
      </c>
      <c r="F40" s="373">
        <f>F41+F42</f>
        <v>8.1</v>
      </c>
      <c r="G40" s="373">
        <f aca="true" t="shared" si="9" ref="G40:Q40">G41+G42</f>
        <v>9</v>
      </c>
      <c r="H40" s="373">
        <f t="shared" si="9"/>
        <v>11.3</v>
      </c>
      <c r="I40" s="373">
        <f t="shared" si="9"/>
        <v>14</v>
      </c>
      <c r="J40" s="373">
        <f t="shared" si="9"/>
        <v>14.3</v>
      </c>
      <c r="K40" s="373">
        <f t="shared" si="9"/>
        <v>10.6</v>
      </c>
      <c r="L40" s="373">
        <f t="shared" si="9"/>
        <v>4.9</v>
      </c>
      <c r="M40" s="373">
        <f t="shared" si="9"/>
        <v>9.6</v>
      </c>
      <c r="N40" s="373">
        <f t="shared" si="9"/>
        <v>9.3</v>
      </c>
      <c r="O40" s="373">
        <f t="shared" si="9"/>
        <v>12.399999999999999</v>
      </c>
      <c r="P40" s="373">
        <f t="shared" si="9"/>
        <v>8.6</v>
      </c>
      <c r="Q40" s="374">
        <f t="shared" si="9"/>
        <v>7.9</v>
      </c>
      <c r="R40" s="317">
        <f t="shared" si="2"/>
        <v>120</v>
      </c>
    </row>
    <row r="41" spans="1:18" s="309" customFormat="1" ht="39.75" customHeight="1">
      <c r="A41" s="329" t="s">
        <v>9</v>
      </c>
      <c r="B41" s="320" t="s">
        <v>195</v>
      </c>
      <c r="C41" s="321" t="s">
        <v>29</v>
      </c>
      <c r="D41" s="375"/>
      <c r="E41" s="322">
        <f>SUM(F41:Q41)</f>
        <v>40.00000000000001</v>
      </c>
      <c r="F41" s="351">
        <v>1.6</v>
      </c>
      <c r="G41" s="351">
        <v>3</v>
      </c>
      <c r="H41" s="351">
        <v>4.3</v>
      </c>
      <c r="I41" s="351">
        <v>7.1</v>
      </c>
      <c r="J41" s="351">
        <v>7</v>
      </c>
      <c r="K41" s="351">
        <v>3.1</v>
      </c>
      <c r="L41" s="351">
        <v>0.9</v>
      </c>
      <c r="M41" s="351">
        <v>2.1</v>
      </c>
      <c r="N41" s="351">
        <v>2.5</v>
      </c>
      <c r="O41" s="351">
        <v>5.1</v>
      </c>
      <c r="P41" s="351">
        <v>1.6</v>
      </c>
      <c r="Q41" s="353">
        <v>1.7</v>
      </c>
      <c r="R41" s="317">
        <f t="shared" si="2"/>
        <v>40.00000000000001</v>
      </c>
    </row>
    <row r="42" spans="1:18" s="309" customFormat="1" ht="39.75" customHeight="1">
      <c r="A42" s="329" t="s">
        <v>9</v>
      </c>
      <c r="B42" s="320" t="s">
        <v>196</v>
      </c>
      <c r="C42" s="321" t="s">
        <v>29</v>
      </c>
      <c r="D42" s="375"/>
      <c r="E42" s="322">
        <f>SUM(F42:Q42)</f>
        <v>80</v>
      </c>
      <c r="F42" s="334">
        <v>6.5</v>
      </c>
      <c r="G42" s="334">
        <v>6</v>
      </c>
      <c r="H42" s="334">
        <v>7</v>
      </c>
      <c r="I42" s="334">
        <v>6.9</v>
      </c>
      <c r="J42" s="334">
        <v>7.3</v>
      </c>
      <c r="K42" s="334">
        <v>7.5</v>
      </c>
      <c r="L42" s="334">
        <v>4</v>
      </c>
      <c r="M42" s="334">
        <v>7.5</v>
      </c>
      <c r="N42" s="334">
        <v>6.8</v>
      </c>
      <c r="O42" s="334">
        <v>7.3</v>
      </c>
      <c r="P42" s="334">
        <v>7</v>
      </c>
      <c r="Q42" s="335">
        <v>6.2</v>
      </c>
      <c r="R42" s="317">
        <f t="shared" si="2"/>
        <v>80</v>
      </c>
    </row>
    <row r="43" spans="1:18" s="309" customFormat="1" ht="39.75" customHeight="1">
      <c r="A43" s="376">
        <v>4</v>
      </c>
      <c r="B43" s="377" t="s">
        <v>96</v>
      </c>
      <c r="C43" s="378" t="s">
        <v>29</v>
      </c>
      <c r="D43" s="379">
        <f>D44+D50+D55+D57</f>
        <v>4190.139999999999</v>
      </c>
      <c r="E43" s="379">
        <f aca="true" t="shared" si="10" ref="E43:Q43">E44+E50+E55+E57</f>
        <v>4557.5</v>
      </c>
      <c r="F43" s="379">
        <f t="shared" si="10"/>
        <v>955.0999999999999</v>
      </c>
      <c r="G43" s="379">
        <f t="shared" si="10"/>
        <v>1121.4</v>
      </c>
      <c r="H43" s="379">
        <f t="shared" si="10"/>
        <v>578.2</v>
      </c>
      <c r="I43" s="379">
        <f t="shared" si="10"/>
        <v>143</v>
      </c>
      <c r="J43" s="379">
        <f t="shared" si="10"/>
        <v>89.6</v>
      </c>
      <c r="K43" s="379">
        <f t="shared" si="10"/>
        <v>115.60000000000001</v>
      </c>
      <c r="L43" s="379">
        <f t="shared" si="10"/>
        <v>295.4</v>
      </c>
      <c r="M43" s="379">
        <f t="shared" si="10"/>
        <v>139</v>
      </c>
      <c r="N43" s="379">
        <f t="shared" si="10"/>
        <v>577.7</v>
      </c>
      <c r="O43" s="379">
        <f t="shared" si="10"/>
        <v>238.89999999999998</v>
      </c>
      <c r="P43" s="379">
        <f t="shared" si="10"/>
        <v>175.6</v>
      </c>
      <c r="Q43" s="498">
        <f t="shared" si="10"/>
        <v>127.4</v>
      </c>
      <c r="R43" s="317">
        <f t="shared" si="2"/>
        <v>4556.9</v>
      </c>
    </row>
    <row r="44" spans="1:18" s="325" customFormat="1" ht="39.75" customHeight="1">
      <c r="A44" s="380" t="s">
        <v>97</v>
      </c>
      <c r="B44" s="312" t="s">
        <v>130</v>
      </c>
      <c r="C44" s="315" t="s">
        <v>29</v>
      </c>
      <c r="D44" s="354">
        <v>1805</v>
      </c>
      <c r="E44" s="318">
        <v>1818.4</v>
      </c>
      <c r="F44" s="381">
        <v>419</v>
      </c>
      <c r="G44" s="381">
        <v>55</v>
      </c>
      <c r="H44" s="381">
        <v>50.5</v>
      </c>
      <c r="I44" s="381">
        <v>24.7</v>
      </c>
      <c r="J44" s="381">
        <v>14.2</v>
      </c>
      <c r="K44" s="381">
        <v>48.9</v>
      </c>
      <c r="L44" s="381">
        <v>262.7</v>
      </c>
      <c r="M44" s="381">
        <v>127.3</v>
      </c>
      <c r="N44" s="381">
        <v>397.3</v>
      </c>
      <c r="O44" s="381">
        <v>175.7</v>
      </c>
      <c r="P44" s="381">
        <v>134.5</v>
      </c>
      <c r="Q44" s="382">
        <v>108.3</v>
      </c>
      <c r="R44" s="324">
        <f t="shared" si="2"/>
        <v>1818.1</v>
      </c>
    </row>
    <row r="45" spans="1:18" s="325" customFormat="1" ht="39.75" customHeight="1">
      <c r="A45" s="380"/>
      <c r="B45" s="383" t="s">
        <v>45</v>
      </c>
      <c r="C45" s="321" t="s">
        <v>29</v>
      </c>
      <c r="D45" s="332">
        <v>10</v>
      </c>
      <c r="E45" s="327">
        <v>10</v>
      </c>
      <c r="F45" s="384">
        <v>3</v>
      </c>
      <c r="G45" s="384"/>
      <c r="H45" s="384"/>
      <c r="I45" s="384"/>
      <c r="J45" s="384"/>
      <c r="K45" s="384">
        <v>2</v>
      </c>
      <c r="L45" s="384">
        <v>1</v>
      </c>
      <c r="M45" s="384"/>
      <c r="N45" s="384">
        <v>2</v>
      </c>
      <c r="O45" s="384">
        <v>2</v>
      </c>
      <c r="P45" s="384"/>
      <c r="Q45" s="385"/>
      <c r="R45" s="324">
        <f t="shared" si="2"/>
        <v>10</v>
      </c>
    </row>
    <row r="46" spans="1:18" s="325" customFormat="1" ht="39.75" customHeight="1">
      <c r="A46" s="380"/>
      <c r="B46" s="383" t="s">
        <v>319</v>
      </c>
      <c r="C46" s="321" t="s">
        <v>29</v>
      </c>
      <c r="D46" s="332">
        <v>27</v>
      </c>
      <c r="E46" s="327">
        <v>27</v>
      </c>
      <c r="F46" s="384"/>
      <c r="G46" s="384"/>
      <c r="H46" s="384"/>
      <c r="I46" s="384"/>
      <c r="J46" s="384"/>
      <c r="K46" s="384"/>
      <c r="L46" s="384"/>
      <c r="M46" s="384"/>
      <c r="N46" s="384">
        <v>27</v>
      </c>
      <c r="O46" s="384"/>
      <c r="P46" s="384"/>
      <c r="Q46" s="385"/>
      <c r="R46" s="324">
        <f t="shared" si="2"/>
        <v>27</v>
      </c>
    </row>
    <row r="47" spans="1:18" s="325" customFormat="1" ht="39.75" customHeight="1">
      <c r="A47" s="311"/>
      <c r="B47" s="383" t="s">
        <v>320</v>
      </c>
      <c r="C47" s="321" t="s">
        <v>29</v>
      </c>
      <c r="D47" s="332">
        <v>1601</v>
      </c>
      <c r="E47" s="322">
        <v>1601</v>
      </c>
      <c r="F47" s="386"/>
      <c r="G47" s="386"/>
      <c r="H47" s="386"/>
      <c r="I47" s="386"/>
      <c r="J47" s="386"/>
      <c r="K47" s="386"/>
      <c r="L47" s="386"/>
      <c r="M47" s="386"/>
      <c r="N47" s="386"/>
      <c r="O47" s="386"/>
      <c r="P47" s="386"/>
      <c r="Q47" s="387"/>
      <c r="R47" s="324">
        <f t="shared" si="2"/>
        <v>0</v>
      </c>
    </row>
    <row r="48" spans="1:18" s="325" customFormat="1" ht="39.75" customHeight="1">
      <c r="A48" s="319"/>
      <c r="B48" s="344" t="s">
        <v>35</v>
      </c>
      <c r="C48" s="331" t="s">
        <v>36</v>
      </c>
      <c r="D48" s="336">
        <f>D49/D47*10</f>
        <v>12.204871955028107</v>
      </c>
      <c r="E48" s="327">
        <v>12.2</v>
      </c>
      <c r="F48" s="388"/>
      <c r="G48" s="388"/>
      <c r="H48" s="388"/>
      <c r="I48" s="388"/>
      <c r="J48" s="388"/>
      <c r="K48" s="388"/>
      <c r="L48" s="388"/>
      <c r="M48" s="388"/>
      <c r="N48" s="388"/>
      <c r="O48" s="388"/>
      <c r="P48" s="388"/>
      <c r="Q48" s="389"/>
      <c r="R48" s="324">
        <f t="shared" si="2"/>
        <v>0</v>
      </c>
    </row>
    <row r="49" spans="1:18" s="325" customFormat="1" ht="39.75" customHeight="1">
      <c r="A49" s="319"/>
      <c r="B49" s="344" t="s">
        <v>37</v>
      </c>
      <c r="C49" s="331" t="s">
        <v>30</v>
      </c>
      <c r="D49" s="332">
        <v>1954</v>
      </c>
      <c r="E49" s="322">
        <v>1954</v>
      </c>
      <c r="F49" s="390"/>
      <c r="G49" s="390"/>
      <c r="H49" s="390"/>
      <c r="I49" s="390"/>
      <c r="J49" s="390"/>
      <c r="K49" s="390"/>
      <c r="L49" s="390"/>
      <c r="M49" s="390"/>
      <c r="N49" s="390"/>
      <c r="O49" s="390"/>
      <c r="P49" s="390"/>
      <c r="Q49" s="391"/>
      <c r="R49" s="324">
        <f t="shared" si="2"/>
        <v>0</v>
      </c>
    </row>
    <row r="50" spans="1:18" s="325" customFormat="1" ht="39.75" customHeight="1">
      <c r="A50" s="392" t="s">
        <v>98</v>
      </c>
      <c r="B50" s="377" t="s">
        <v>129</v>
      </c>
      <c r="C50" s="378" t="s">
        <v>29</v>
      </c>
      <c r="D50" s="354">
        <v>1582</v>
      </c>
      <c r="E50" s="318">
        <f>1863+3</f>
        <v>1866</v>
      </c>
      <c r="F50" s="393">
        <f>359.9+F51</f>
        <v>360.9</v>
      </c>
      <c r="G50" s="393">
        <f>1005+G51+0.8</f>
        <v>1007.8</v>
      </c>
      <c r="H50" s="393">
        <f>461+H51</f>
        <v>461</v>
      </c>
      <c r="I50" s="393">
        <v>36</v>
      </c>
      <c r="J50" s="393"/>
      <c r="K50" s="393"/>
      <c r="L50" s="393"/>
      <c r="M50" s="393"/>
      <c r="N50" s="393"/>
      <c r="O50" s="393"/>
      <c r="P50" s="393"/>
      <c r="Q50" s="394"/>
      <c r="R50" s="324">
        <f t="shared" si="2"/>
        <v>1865.6999999999998</v>
      </c>
    </row>
    <row r="51" spans="1:18" s="325" customFormat="1" ht="39.75" customHeight="1">
      <c r="A51" s="350"/>
      <c r="B51" s="395" t="s">
        <v>45</v>
      </c>
      <c r="C51" s="321" t="s">
        <v>29</v>
      </c>
      <c r="D51" s="332">
        <v>3</v>
      </c>
      <c r="E51" s="327">
        <v>3</v>
      </c>
      <c r="F51" s="396">
        <v>1</v>
      </c>
      <c r="G51" s="384">
        <v>2</v>
      </c>
      <c r="H51" s="384"/>
      <c r="I51" s="390"/>
      <c r="J51" s="390"/>
      <c r="K51" s="390"/>
      <c r="L51" s="390"/>
      <c r="M51" s="390"/>
      <c r="N51" s="390"/>
      <c r="O51" s="390"/>
      <c r="P51" s="390"/>
      <c r="Q51" s="391"/>
      <c r="R51" s="324"/>
    </row>
    <row r="52" spans="1:18" s="309" customFormat="1" ht="39.75" customHeight="1">
      <c r="A52" s="311"/>
      <c r="B52" s="395" t="s">
        <v>200</v>
      </c>
      <c r="C52" s="321" t="s">
        <v>29</v>
      </c>
      <c r="D52" s="332">
        <v>1130</v>
      </c>
      <c r="E52" s="322">
        <v>1130</v>
      </c>
      <c r="F52" s="386"/>
      <c r="G52" s="386"/>
      <c r="H52" s="386"/>
      <c r="I52" s="386"/>
      <c r="J52" s="386"/>
      <c r="K52" s="386"/>
      <c r="L52" s="386"/>
      <c r="M52" s="386"/>
      <c r="N52" s="386"/>
      <c r="O52" s="386"/>
      <c r="P52" s="386"/>
      <c r="Q52" s="387"/>
      <c r="R52" s="317"/>
    </row>
    <row r="53" spans="1:18" s="309" customFormat="1" ht="39.75" customHeight="1">
      <c r="A53" s="350"/>
      <c r="B53" s="344" t="s">
        <v>35</v>
      </c>
      <c r="C53" s="331" t="s">
        <v>46</v>
      </c>
      <c r="D53" s="336">
        <v>8.300884955752213</v>
      </c>
      <c r="E53" s="327">
        <v>8.3</v>
      </c>
      <c r="F53" s="388"/>
      <c r="G53" s="388"/>
      <c r="H53" s="388"/>
      <c r="I53" s="388"/>
      <c r="J53" s="388"/>
      <c r="K53" s="388"/>
      <c r="L53" s="388"/>
      <c r="M53" s="388"/>
      <c r="N53" s="388"/>
      <c r="O53" s="388"/>
      <c r="P53" s="388"/>
      <c r="Q53" s="389"/>
      <c r="R53" s="317"/>
    </row>
    <row r="54" spans="1:18" s="309" customFormat="1" ht="39.75" customHeight="1">
      <c r="A54" s="350"/>
      <c r="B54" s="344" t="s">
        <v>37</v>
      </c>
      <c r="C54" s="331" t="s">
        <v>30</v>
      </c>
      <c r="D54" s="397">
        <v>938</v>
      </c>
      <c r="E54" s="322">
        <f>E53*E52/10</f>
        <v>937.9</v>
      </c>
      <c r="F54" s="398"/>
      <c r="G54" s="398"/>
      <c r="H54" s="398"/>
      <c r="I54" s="398"/>
      <c r="J54" s="398"/>
      <c r="K54" s="398"/>
      <c r="L54" s="398"/>
      <c r="M54" s="398"/>
      <c r="N54" s="398"/>
      <c r="O54" s="398"/>
      <c r="P54" s="398"/>
      <c r="Q54" s="399"/>
      <c r="R54" s="317"/>
    </row>
    <row r="55" spans="1:18" s="309" customFormat="1" ht="39.75" customHeight="1">
      <c r="A55" s="311" t="s">
        <v>99</v>
      </c>
      <c r="B55" s="312" t="s">
        <v>156</v>
      </c>
      <c r="C55" s="315" t="s">
        <v>29</v>
      </c>
      <c r="D55" s="354">
        <f>371.64+D56</f>
        <v>396.64</v>
      </c>
      <c r="E55" s="501">
        <v>428.1</v>
      </c>
      <c r="F55" s="373">
        <v>86.3</v>
      </c>
      <c r="G55" s="373">
        <v>40.4</v>
      </c>
      <c r="H55" s="373">
        <v>55.1</v>
      </c>
      <c r="I55" s="373">
        <v>49.7</v>
      </c>
      <c r="J55" s="373">
        <v>52.3</v>
      </c>
      <c r="K55" s="373">
        <v>27.5</v>
      </c>
      <c r="L55" s="373">
        <v>14.7</v>
      </c>
      <c r="M55" s="373">
        <v>3.7</v>
      </c>
      <c r="N55" s="373">
        <v>46.7</v>
      </c>
      <c r="O55" s="373">
        <v>20</v>
      </c>
      <c r="P55" s="373">
        <v>12.6</v>
      </c>
      <c r="Q55" s="374">
        <v>19.1</v>
      </c>
      <c r="R55" s="400">
        <f t="shared" si="2"/>
        <v>428.1</v>
      </c>
    </row>
    <row r="56" spans="1:18" s="309" customFormat="1" ht="39.75" customHeight="1">
      <c r="A56" s="350"/>
      <c r="B56" s="344" t="s">
        <v>197</v>
      </c>
      <c r="C56" s="331" t="s">
        <v>29</v>
      </c>
      <c r="D56" s="336">
        <v>25</v>
      </c>
      <c r="E56" s="327">
        <v>25.5</v>
      </c>
      <c r="F56" s="401">
        <v>3.5</v>
      </c>
      <c r="G56" s="401">
        <v>3</v>
      </c>
      <c r="H56" s="401">
        <v>3</v>
      </c>
      <c r="I56" s="401">
        <v>3.5</v>
      </c>
      <c r="J56" s="401">
        <v>2.5</v>
      </c>
      <c r="K56" s="401">
        <v>1</v>
      </c>
      <c r="L56" s="388">
        <v>1</v>
      </c>
      <c r="M56" s="388">
        <v>1</v>
      </c>
      <c r="N56" s="401">
        <v>2</v>
      </c>
      <c r="O56" s="401">
        <v>2.5</v>
      </c>
      <c r="P56" s="388">
        <v>1.5</v>
      </c>
      <c r="Q56" s="402">
        <v>1</v>
      </c>
      <c r="R56" s="400">
        <f t="shared" si="2"/>
        <v>25.5</v>
      </c>
    </row>
    <row r="57" spans="1:19" s="325" customFormat="1" ht="39.75" customHeight="1">
      <c r="A57" s="311" t="s">
        <v>100</v>
      </c>
      <c r="B57" s="312" t="s">
        <v>157</v>
      </c>
      <c r="C57" s="315" t="s">
        <v>29</v>
      </c>
      <c r="D57" s="354">
        <v>406.5</v>
      </c>
      <c r="E57" s="318">
        <v>445</v>
      </c>
      <c r="F57" s="403">
        <v>88.9</v>
      </c>
      <c r="G57" s="403">
        <v>18.2</v>
      </c>
      <c r="H57" s="404">
        <v>11.6</v>
      </c>
      <c r="I57" s="403">
        <v>32.6</v>
      </c>
      <c r="J57" s="403">
        <v>23.1</v>
      </c>
      <c r="K57" s="403">
        <v>39.2</v>
      </c>
      <c r="L57" s="403">
        <v>18</v>
      </c>
      <c r="M57" s="403">
        <v>8</v>
      </c>
      <c r="N57" s="403">
        <v>133.7</v>
      </c>
      <c r="O57" s="403">
        <v>43.2</v>
      </c>
      <c r="P57" s="403">
        <v>28.5</v>
      </c>
      <c r="Q57" s="405">
        <v>0</v>
      </c>
      <c r="R57" s="406">
        <f t="shared" si="2"/>
        <v>445</v>
      </c>
      <c r="S57" s="407">
        <f>R57-E57</f>
        <v>0</v>
      </c>
    </row>
    <row r="58" spans="1:18" s="325" customFormat="1" ht="39.75" customHeight="1">
      <c r="A58" s="350"/>
      <c r="B58" s="344" t="s">
        <v>197</v>
      </c>
      <c r="C58" s="331" t="s">
        <v>29</v>
      </c>
      <c r="D58" s="332">
        <v>81</v>
      </c>
      <c r="E58" s="327">
        <v>81</v>
      </c>
      <c r="F58" s="408">
        <v>12</v>
      </c>
      <c r="G58" s="401">
        <v>2</v>
      </c>
      <c r="H58" s="409"/>
      <c r="I58" s="401">
        <v>5</v>
      </c>
      <c r="J58" s="401">
        <v>5</v>
      </c>
      <c r="K58" s="401">
        <v>5</v>
      </c>
      <c r="L58" s="401">
        <v>2</v>
      </c>
      <c r="M58" s="401">
        <v>8</v>
      </c>
      <c r="N58" s="401">
        <v>30</v>
      </c>
      <c r="O58" s="401">
        <v>10</v>
      </c>
      <c r="P58" s="401">
        <v>2</v>
      </c>
      <c r="Q58" s="410"/>
      <c r="R58" s="406">
        <f t="shared" si="2"/>
        <v>81</v>
      </c>
    </row>
    <row r="59" spans="1:18" s="309" customFormat="1" ht="39.75" customHeight="1">
      <c r="A59" s="323">
        <v>5</v>
      </c>
      <c r="B59" s="312" t="s">
        <v>149</v>
      </c>
      <c r="C59" s="315" t="s">
        <v>29</v>
      </c>
      <c r="D59" s="373">
        <f>D60+D63-0.2</f>
        <v>931.9499999999999</v>
      </c>
      <c r="E59" s="373">
        <f aca="true" t="shared" si="11" ref="E59:Q59">E60+E63</f>
        <v>932.4</v>
      </c>
      <c r="F59" s="373">
        <f t="shared" si="11"/>
        <v>6</v>
      </c>
      <c r="G59" s="373">
        <f t="shared" si="11"/>
        <v>1</v>
      </c>
      <c r="H59" s="373">
        <f t="shared" si="11"/>
        <v>2.5</v>
      </c>
      <c r="I59" s="373">
        <f t="shared" si="11"/>
        <v>3.9</v>
      </c>
      <c r="J59" s="373">
        <f t="shared" si="11"/>
        <v>0.3</v>
      </c>
      <c r="K59" s="373">
        <f t="shared" si="11"/>
        <v>5.2062</v>
      </c>
      <c r="L59" s="373">
        <f t="shared" si="11"/>
        <v>4.95</v>
      </c>
      <c r="M59" s="373">
        <f t="shared" si="11"/>
        <v>43.102</v>
      </c>
      <c r="N59" s="373">
        <f t="shared" si="11"/>
        <v>35.225</v>
      </c>
      <c r="O59" s="373">
        <f t="shared" si="11"/>
        <v>27.400000000000002</v>
      </c>
      <c r="P59" s="373">
        <f t="shared" si="11"/>
        <v>415.73</v>
      </c>
      <c r="Q59" s="374">
        <f t="shared" si="11"/>
        <v>387.1</v>
      </c>
      <c r="R59" s="400">
        <f>SUM(F59:Q59)</f>
        <v>932.4132000000001</v>
      </c>
    </row>
    <row r="60" spans="1:18" s="309" customFormat="1" ht="39.75" customHeight="1">
      <c r="A60" s="355" t="s">
        <v>201</v>
      </c>
      <c r="B60" s="411" t="s">
        <v>198</v>
      </c>
      <c r="C60" s="357" t="s">
        <v>29</v>
      </c>
      <c r="D60" s="488">
        <f>33.15+D61</f>
        <v>38.15</v>
      </c>
      <c r="E60" s="412">
        <v>38.4</v>
      </c>
      <c r="F60" s="360">
        <v>0</v>
      </c>
      <c r="G60" s="413">
        <v>0</v>
      </c>
      <c r="H60" s="360"/>
      <c r="I60" s="360"/>
      <c r="J60" s="360"/>
      <c r="K60" s="414">
        <v>0.0062</v>
      </c>
      <c r="L60" s="360">
        <v>0.05</v>
      </c>
      <c r="M60" s="414">
        <v>0.102</v>
      </c>
      <c r="N60" s="414">
        <f>2.625+N61</f>
        <v>3.625</v>
      </c>
      <c r="O60" s="359">
        <f>3.8+1</f>
        <v>4.8</v>
      </c>
      <c r="P60" s="360">
        <f>6.23+P61</f>
        <v>7.73</v>
      </c>
      <c r="Q60" s="361">
        <f>20.6+Q61</f>
        <v>22.1</v>
      </c>
      <c r="R60" s="400">
        <f>SUM(F60:Q60)</f>
        <v>38.4132</v>
      </c>
    </row>
    <row r="61" spans="1:18" s="309" customFormat="1" ht="39.75" customHeight="1">
      <c r="A61" s="311"/>
      <c r="B61" s="415" t="s">
        <v>331</v>
      </c>
      <c r="C61" s="331" t="s">
        <v>29</v>
      </c>
      <c r="D61" s="416">
        <v>5</v>
      </c>
      <c r="E61" s="327">
        <f>SUM(F61:Q61)</f>
        <v>5</v>
      </c>
      <c r="F61" s="417"/>
      <c r="G61" s="417"/>
      <c r="H61" s="417"/>
      <c r="I61" s="417"/>
      <c r="J61" s="417"/>
      <c r="K61" s="417"/>
      <c r="L61" s="417"/>
      <c r="M61" s="418"/>
      <c r="N61" s="417">
        <v>1</v>
      </c>
      <c r="O61" s="418">
        <v>1</v>
      </c>
      <c r="P61" s="418">
        <v>1.5</v>
      </c>
      <c r="Q61" s="419">
        <v>1.5</v>
      </c>
      <c r="R61" s="400">
        <f>SUM(F61:Q61)</f>
        <v>5</v>
      </c>
    </row>
    <row r="62" spans="1:18" s="309" customFormat="1" ht="39.75" customHeight="1">
      <c r="A62" s="311"/>
      <c r="B62" s="470" t="s">
        <v>330</v>
      </c>
      <c r="C62" s="331" t="s">
        <v>29</v>
      </c>
      <c r="D62" s="416">
        <v>5</v>
      </c>
      <c r="E62" s="327">
        <v>5</v>
      </c>
      <c r="F62" s="417"/>
      <c r="G62" s="417"/>
      <c r="H62" s="417"/>
      <c r="I62" s="417"/>
      <c r="J62" s="417"/>
      <c r="K62" s="417"/>
      <c r="L62" s="417"/>
      <c r="M62" s="418"/>
      <c r="N62" s="417">
        <v>1</v>
      </c>
      <c r="O62" s="418">
        <v>1</v>
      </c>
      <c r="P62" s="418">
        <v>1.5</v>
      </c>
      <c r="Q62" s="419">
        <v>1.5</v>
      </c>
      <c r="R62" s="400">
        <f>SUM(F62:Q62)</f>
        <v>5</v>
      </c>
    </row>
    <row r="63" spans="1:19" s="325" customFormat="1" ht="39.75" customHeight="1">
      <c r="A63" s="420" t="s">
        <v>202</v>
      </c>
      <c r="B63" s="411" t="s">
        <v>321</v>
      </c>
      <c r="C63" s="357" t="s">
        <v>29</v>
      </c>
      <c r="D63" s="359">
        <v>894</v>
      </c>
      <c r="E63" s="358">
        <v>894</v>
      </c>
      <c r="F63" s="359">
        <v>6</v>
      </c>
      <c r="G63" s="359">
        <v>1</v>
      </c>
      <c r="H63" s="359">
        <v>2.5</v>
      </c>
      <c r="I63" s="359">
        <v>3.9</v>
      </c>
      <c r="J63" s="359">
        <v>0.3</v>
      </c>
      <c r="K63" s="359">
        <v>5.2</v>
      </c>
      <c r="L63" s="359">
        <v>4.9</v>
      </c>
      <c r="M63" s="359">
        <v>43</v>
      </c>
      <c r="N63" s="359">
        <v>31.6</v>
      </c>
      <c r="O63" s="359">
        <v>22.6</v>
      </c>
      <c r="P63" s="359">
        <f>418-10</f>
        <v>408</v>
      </c>
      <c r="Q63" s="421">
        <f>381-16</f>
        <v>365</v>
      </c>
      <c r="R63" s="400">
        <f>SUM(F63:Q63)</f>
        <v>894</v>
      </c>
      <c r="S63" s="422">
        <f>R63-E63</f>
        <v>0</v>
      </c>
    </row>
    <row r="64" spans="1:18" s="309" customFormat="1" ht="39.75" customHeight="1">
      <c r="A64" s="329" t="s">
        <v>9</v>
      </c>
      <c r="B64" s="320" t="s">
        <v>332</v>
      </c>
      <c r="C64" s="321" t="s">
        <v>29</v>
      </c>
      <c r="D64" s="423">
        <v>894</v>
      </c>
      <c r="E64" s="327">
        <v>894</v>
      </c>
      <c r="F64" s="351">
        <v>6</v>
      </c>
      <c r="G64" s="351">
        <v>1</v>
      </c>
      <c r="H64" s="351">
        <v>2.5</v>
      </c>
      <c r="I64" s="351">
        <v>3.9</v>
      </c>
      <c r="J64" s="351">
        <v>0.3</v>
      </c>
      <c r="K64" s="351">
        <v>5.2</v>
      </c>
      <c r="L64" s="351">
        <v>4.9</v>
      </c>
      <c r="M64" s="351">
        <v>43</v>
      </c>
      <c r="N64" s="351">
        <v>31.6</v>
      </c>
      <c r="O64" s="351">
        <v>22.6</v>
      </c>
      <c r="P64" s="351">
        <v>408</v>
      </c>
      <c r="Q64" s="353">
        <v>365</v>
      </c>
      <c r="R64" s="400"/>
    </row>
    <row r="65" spans="1:18" s="309" customFormat="1" ht="39.75" customHeight="1">
      <c r="A65" s="380" t="s">
        <v>52</v>
      </c>
      <c r="B65" s="312" t="s">
        <v>101</v>
      </c>
      <c r="C65" s="425"/>
      <c r="D65" s="426"/>
      <c r="E65" s="322"/>
      <c r="F65" s="426"/>
      <c r="G65" s="426"/>
      <c r="H65" s="426"/>
      <c r="I65" s="426"/>
      <c r="J65" s="427"/>
      <c r="K65" s="427"/>
      <c r="L65" s="427"/>
      <c r="M65" s="427"/>
      <c r="N65" s="427"/>
      <c r="O65" s="427"/>
      <c r="P65" s="427"/>
      <c r="Q65" s="314"/>
      <c r="R65" s="317">
        <f t="shared" si="2"/>
        <v>0</v>
      </c>
    </row>
    <row r="66" spans="1:18" s="325" customFormat="1" ht="39.75" customHeight="1">
      <c r="A66" s="424"/>
      <c r="B66" s="312" t="s">
        <v>203</v>
      </c>
      <c r="C66" s="315" t="s">
        <v>48</v>
      </c>
      <c r="D66" s="379">
        <f>D67+D68+D69</f>
        <v>30226</v>
      </c>
      <c r="E66" s="316">
        <f>E67+E68+E69</f>
        <v>31491</v>
      </c>
      <c r="F66" s="316">
        <f aca="true" t="shared" si="12" ref="F66:Q66">F67+F68+F69</f>
        <v>2234.84</v>
      </c>
      <c r="G66" s="316">
        <f t="shared" si="12"/>
        <v>3297.2</v>
      </c>
      <c r="H66" s="316">
        <f t="shared" si="12"/>
        <v>2595.26</v>
      </c>
      <c r="I66" s="316">
        <f t="shared" si="12"/>
        <v>4657.4400000000005</v>
      </c>
      <c r="J66" s="316">
        <f t="shared" si="12"/>
        <v>4427.7</v>
      </c>
      <c r="K66" s="316">
        <f t="shared" si="12"/>
        <v>2550.8599999999997</v>
      </c>
      <c r="L66" s="316">
        <f t="shared" si="12"/>
        <v>932.22</v>
      </c>
      <c r="M66" s="316">
        <f t="shared" si="12"/>
        <v>1983.96</v>
      </c>
      <c r="N66" s="316">
        <f t="shared" si="12"/>
        <v>3834.9</v>
      </c>
      <c r="O66" s="316">
        <f t="shared" si="12"/>
        <v>2297.08</v>
      </c>
      <c r="P66" s="316">
        <f t="shared" si="12"/>
        <v>1584.8600000000001</v>
      </c>
      <c r="Q66" s="494">
        <f t="shared" si="12"/>
        <v>1094.56</v>
      </c>
      <c r="R66" s="324">
        <f t="shared" si="2"/>
        <v>31490.88000000001</v>
      </c>
    </row>
    <row r="67" spans="1:19" s="325" customFormat="1" ht="39.75" customHeight="1">
      <c r="A67" s="424"/>
      <c r="B67" s="320" t="s">
        <v>204</v>
      </c>
      <c r="C67" s="321" t="s">
        <v>48</v>
      </c>
      <c r="D67" s="332">
        <v>3976</v>
      </c>
      <c r="E67" s="322">
        <v>3976</v>
      </c>
      <c r="F67" s="342">
        <v>52.8</v>
      </c>
      <c r="G67" s="342">
        <v>17.6</v>
      </c>
      <c r="H67" s="342">
        <v>75.9</v>
      </c>
      <c r="I67" s="342">
        <v>26.4</v>
      </c>
      <c r="J67" s="342">
        <v>170.5</v>
      </c>
      <c r="K67" s="342">
        <v>1093.5</v>
      </c>
      <c r="L67" s="342">
        <v>139.7</v>
      </c>
      <c r="M67" s="342">
        <v>875.2</v>
      </c>
      <c r="N67" s="342">
        <v>605.9</v>
      </c>
      <c r="O67" s="342">
        <v>393.8</v>
      </c>
      <c r="P67" s="342">
        <v>155.1</v>
      </c>
      <c r="Q67" s="428">
        <v>369.6</v>
      </c>
      <c r="R67" s="324">
        <f t="shared" si="2"/>
        <v>3976.0000000000005</v>
      </c>
      <c r="S67" s="422">
        <f>E67-R67</f>
        <v>0</v>
      </c>
    </row>
    <row r="68" spans="1:18" s="325" customFormat="1" ht="39.75" customHeight="1">
      <c r="A68" s="311"/>
      <c r="B68" s="320" t="s">
        <v>205</v>
      </c>
      <c r="C68" s="321" t="s">
        <v>48</v>
      </c>
      <c r="D68" s="332">
        <v>11250</v>
      </c>
      <c r="E68" s="322">
        <v>12515</v>
      </c>
      <c r="F68" s="342">
        <v>1167.04</v>
      </c>
      <c r="G68" s="342">
        <v>1237.6</v>
      </c>
      <c r="H68" s="342">
        <v>871.36</v>
      </c>
      <c r="I68" s="342">
        <v>1251.04</v>
      </c>
      <c r="J68" s="342">
        <v>2335.2</v>
      </c>
      <c r="K68" s="342">
        <v>1095.36</v>
      </c>
      <c r="L68" s="342">
        <v>471.52</v>
      </c>
      <c r="M68" s="342">
        <v>501.76</v>
      </c>
      <c r="N68" s="342">
        <v>1764</v>
      </c>
      <c r="O68" s="342">
        <v>833.28</v>
      </c>
      <c r="P68" s="342">
        <v>613.76</v>
      </c>
      <c r="Q68" s="428">
        <v>372.96</v>
      </c>
      <c r="R68" s="324">
        <f t="shared" si="2"/>
        <v>12514.88</v>
      </c>
    </row>
    <row r="69" spans="1:19" s="325" customFormat="1" ht="39.75" customHeight="1">
      <c r="A69" s="355"/>
      <c r="B69" s="320" t="s">
        <v>206</v>
      </c>
      <c r="C69" s="321" t="s">
        <v>48</v>
      </c>
      <c r="D69" s="332">
        <v>15000</v>
      </c>
      <c r="E69" s="322">
        <v>15000</v>
      </c>
      <c r="F69" s="342">
        <v>1015</v>
      </c>
      <c r="G69" s="342">
        <v>2042</v>
      </c>
      <c r="H69" s="342">
        <v>1648</v>
      </c>
      <c r="I69" s="342">
        <v>3380</v>
      </c>
      <c r="J69" s="342">
        <v>1922</v>
      </c>
      <c r="K69" s="342">
        <v>362</v>
      </c>
      <c r="L69" s="342">
        <v>321</v>
      </c>
      <c r="M69" s="342">
        <v>607</v>
      </c>
      <c r="N69" s="342">
        <v>1465</v>
      </c>
      <c r="O69" s="342">
        <v>1070</v>
      </c>
      <c r="P69" s="342">
        <v>816</v>
      </c>
      <c r="Q69" s="428">
        <v>352</v>
      </c>
      <c r="R69" s="324">
        <f aca="true" t="shared" si="13" ref="R69:R84">SUM(F69:Q69)</f>
        <v>15000</v>
      </c>
      <c r="S69" s="422">
        <f>R69-E69</f>
        <v>0</v>
      </c>
    </row>
    <row r="70" spans="1:18" s="325" customFormat="1" ht="39.75" customHeight="1">
      <c r="A70" s="311" t="s">
        <v>65</v>
      </c>
      <c r="B70" s="312" t="s">
        <v>102</v>
      </c>
      <c r="C70" s="315"/>
      <c r="D70" s="429"/>
      <c r="E70" s="322"/>
      <c r="F70" s="430"/>
      <c r="G70" s="430"/>
      <c r="H70" s="430"/>
      <c r="I70" s="430"/>
      <c r="J70" s="430"/>
      <c r="K70" s="430"/>
      <c r="L70" s="430"/>
      <c r="M70" s="430"/>
      <c r="N70" s="430"/>
      <c r="O70" s="430"/>
      <c r="P70" s="430"/>
      <c r="Q70" s="431"/>
      <c r="R70" s="324">
        <f t="shared" si="13"/>
        <v>0</v>
      </c>
    </row>
    <row r="71" spans="1:18" s="309" customFormat="1" ht="39.75" customHeight="1">
      <c r="A71" s="319"/>
      <c r="B71" s="320" t="s">
        <v>103</v>
      </c>
      <c r="C71" s="321" t="s">
        <v>30</v>
      </c>
      <c r="D71" s="384">
        <f>D72+D80</f>
        <v>60</v>
      </c>
      <c r="E71" s="384">
        <f>E72+E80</f>
        <v>60</v>
      </c>
      <c r="F71" s="384"/>
      <c r="G71" s="384"/>
      <c r="H71" s="384"/>
      <c r="I71" s="384"/>
      <c r="J71" s="384"/>
      <c r="K71" s="384"/>
      <c r="L71" s="384"/>
      <c r="M71" s="384"/>
      <c r="N71" s="384"/>
      <c r="O71" s="384"/>
      <c r="P71" s="384"/>
      <c r="Q71" s="385"/>
      <c r="R71" s="317">
        <f t="shared" si="13"/>
        <v>0</v>
      </c>
    </row>
    <row r="72" spans="1:18" s="493" customFormat="1" ht="39.75" customHeight="1">
      <c r="A72" s="323">
        <v>1</v>
      </c>
      <c r="B72" s="312" t="s">
        <v>104</v>
      </c>
      <c r="C72" s="315" t="s">
        <v>92</v>
      </c>
      <c r="D72" s="381">
        <f>D73</f>
        <v>40</v>
      </c>
      <c r="E72" s="381">
        <v>40</v>
      </c>
      <c r="F72" s="381">
        <f>F74+F77</f>
        <v>5.5</v>
      </c>
      <c r="G72" s="381">
        <f aca="true" t="shared" si="14" ref="G72:Q72">G74+G77</f>
        <v>6.1</v>
      </c>
      <c r="H72" s="381">
        <f t="shared" si="14"/>
        <v>6</v>
      </c>
      <c r="I72" s="381">
        <f t="shared" si="14"/>
        <v>2.3</v>
      </c>
      <c r="J72" s="381">
        <f t="shared" si="14"/>
        <v>2.2</v>
      </c>
      <c r="K72" s="381">
        <f t="shared" si="14"/>
        <v>2.5</v>
      </c>
      <c r="L72" s="381">
        <f t="shared" si="14"/>
        <v>0.8</v>
      </c>
      <c r="M72" s="381">
        <f t="shared" si="14"/>
        <v>8.5</v>
      </c>
      <c r="N72" s="381">
        <f t="shared" si="14"/>
        <v>2.3</v>
      </c>
      <c r="O72" s="381">
        <f t="shared" si="14"/>
        <v>1.5</v>
      </c>
      <c r="P72" s="381">
        <f t="shared" si="14"/>
        <v>1.2</v>
      </c>
      <c r="Q72" s="382">
        <f t="shared" si="14"/>
        <v>1</v>
      </c>
      <c r="R72" s="492">
        <f t="shared" si="13"/>
        <v>39.900000000000006</v>
      </c>
    </row>
    <row r="73" spans="1:18" s="309" customFormat="1" ht="39.75" customHeight="1">
      <c r="A73" s="311"/>
      <c r="B73" s="320" t="s">
        <v>105</v>
      </c>
      <c r="C73" s="321" t="s">
        <v>30</v>
      </c>
      <c r="D73" s="432">
        <f>D76+D79</f>
        <v>40</v>
      </c>
      <c r="E73" s="432">
        <v>40</v>
      </c>
      <c r="F73" s="432"/>
      <c r="G73" s="432"/>
      <c r="H73" s="432"/>
      <c r="I73" s="432"/>
      <c r="J73" s="432"/>
      <c r="K73" s="432"/>
      <c r="L73" s="432"/>
      <c r="M73" s="432"/>
      <c r="N73" s="432"/>
      <c r="O73" s="432"/>
      <c r="P73" s="432"/>
      <c r="Q73" s="433"/>
      <c r="R73" s="317">
        <f t="shared" si="13"/>
        <v>0</v>
      </c>
    </row>
    <row r="74" spans="1:18" s="309" customFormat="1" ht="39.75" customHeight="1">
      <c r="A74" s="319" t="s">
        <v>93</v>
      </c>
      <c r="B74" s="320" t="s">
        <v>49</v>
      </c>
      <c r="C74" s="321" t="s">
        <v>92</v>
      </c>
      <c r="D74" s="334">
        <v>32</v>
      </c>
      <c r="E74" s="322">
        <f>SUM(F74:Q74)</f>
        <v>31.8</v>
      </c>
      <c r="F74" s="351">
        <v>3.2</v>
      </c>
      <c r="G74" s="351">
        <v>5.8</v>
      </c>
      <c r="H74" s="351">
        <v>6</v>
      </c>
      <c r="I74" s="351">
        <f>1.2+0.8</f>
        <v>2</v>
      </c>
      <c r="J74" s="351">
        <v>1.6</v>
      </c>
      <c r="K74" s="351">
        <v>1.5</v>
      </c>
      <c r="L74" s="351">
        <v>0.8</v>
      </c>
      <c r="M74" s="351">
        <v>6.5</v>
      </c>
      <c r="N74" s="351">
        <v>0.7</v>
      </c>
      <c r="O74" s="351">
        <v>1.5</v>
      </c>
      <c r="P74" s="351">
        <v>1.2</v>
      </c>
      <c r="Q74" s="353">
        <v>1</v>
      </c>
      <c r="R74" s="317">
        <f t="shared" si="13"/>
        <v>31.8</v>
      </c>
    </row>
    <row r="75" spans="1:18" s="309" customFormat="1" ht="39.75" customHeight="1">
      <c r="A75" s="319"/>
      <c r="B75" s="320" t="s">
        <v>35</v>
      </c>
      <c r="C75" s="321" t="s">
        <v>36</v>
      </c>
      <c r="D75" s="334"/>
      <c r="E75" s="327"/>
      <c r="F75" s="351"/>
      <c r="G75" s="351"/>
      <c r="H75" s="351"/>
      <c r="I75" s="351"/>
      <c r="J75" s="351"/>
      <c r="K75" s="351"/>
      <c r="L75" s="351"/>
      <c r="M75" s="351"/>
      <c r="N75" s="351"/>
      <c r="O75" s="351"/>
      <c r="P75" s="351"/>
      <c r="Q75" s="353"/>
      <c r="R75" s="317">
        <f t="shared" si="13"/>
        <v>0</v>
      </c>
    </row>
    <row r="76" spans="1:18" s="309" customFormat="1" ht="39.75" customHeight="1">
      <c r="A76" s="319"/>
      <c r="B76" s="320" t="s">
        <v>37</v>
      </c>
      <c r="C76" s="321" t="s">
        <v>11</v>
      </c>
      <c r="D76" s="375">
        <v>30</v>
      </c>
      <c r="E76" s="322">
        <v>30</v>
      </c>
      <c r="F76" s="351"/>
      <c r="G76" s="351"/>
      <c r="H76" s="351"/>
      <c r="I76" s="351"/>
      <c r="J76" s="351"/>
      <c r="K76" s="351"/>
      <c r="L76" s="351"/>
      <c r="M76" s="351"/>
      <c r="N76" s="351"/>
      <c r="O76" s="351"/>
      <c r="P76" s="351"/>
      <c r="Q76" s="353"/>
      <c r="R76" s="317">
        <f t="shared" si="13"/>
        <v>0</v>
      </c>
    </row>
    <row r="77" spans="1:18" s="309" customFormat="1" ht="39.75" customHeight="1">
      <c r="A77" s="434" t="s">
        <v>95</v>
      </c>
      <c r="B77" s="435" t="s">
        <v>138</v>
      </c>
      <c r="C77" s="436" t="s">
        <v>92</v>
      </c>
      <c r="D77" s="334">
        <v>8</v>
      </c>
      <c r="E77" s="322">
        <f>SUM(F77:Q77)</f>
        <v>8.1</v>
      </c>
      <c r="F77" s="351">
        <v>2.3</v>
      </c>
      <c r="G77" s="351">
        <v>0.3</v>
      </c>
      <c r="H77" s="351"/>
      <c r="I77" s="351">
        <v>0.3</v>
      </c>
      <c r="J77" s="351">
        <v>0.6</v>
      </c>
      <c r="K77" s="351">
        <v>1</v>
      </c>
      <c r="L77" s="351"/>
      <c r="M77" s="351">
        <v>2</v>
      </c>
      <c r="N77" s="351">
        <v>1.6</v>
      </c>
      <c r="O77" s="351"/>
      <c r="P77" s="351"/>
      <c r="Q77" s="353"/>
      <c r="R77" s="317">
        <f t="shared" si="13"/>
        <v>8.1</v>
      </c>
    </row>
    <row r="78" spans="1:18" s="309" customFormat="1" ht="39.75" customHeight="1">
      <c r="A78" s="437"/>
      <c r="B78" s="438" t="s">
        <v>35</v>
      </c>
      <c r="C78" s="436" t="s">
        <v>94</v>
      </c>
      <c r="D78" s="334"/>
      <c r="E78" s="327"/>
      <c r="F78" s="334"/>
      <c r="G78" s="334"/>
      <c r="H78" s="334"/>
      <c r="I78" s="334"/>
      <c r="J78" s="334"/>
      <c r="K78" s="334"/>
      <c r="L78" s="334"/>
      <c r="M78" s="334"/>
      <c r="N78" s="334"/>
      <c r="O78" s="334"/>
      <c r="P78" s="334"/>
      <c r="Q78" s="335"/>
      <c r="R78" s="317">
        <f t="shared" si="13"/>
        <v>0</v>
      </c>
    </row>
    <row r="79" spans="1:18" s="309" customFormat="1" ht="39.75" customHeight="1">
      <c r="A79" s="437"/>
      <c r="B79" s="438" t="s">
        <v>37</v>
      </c>
      <c r="C79" s="436" t="s">
        <v>30</v>
      </c>
      <c r="D79" s="439">
        <v>10</v>
      </c>
      <c r="E79" s="327">
        <v>10</v>
      </c>
      <c r="F79" s="334"/>
      <c r="G79" s="334"/>
      <c r="H79" s="334"/>
      <c r="I79" s="334"/>
      <c r="J79" s="334"/>
      <c r="K79" s="334"/>
      <c r="L79" s="334"/>
      <c r="M79" s="334"/>
      <c r="N79" s="334"/>
      <c r="O79" s="334"/>
      <c r="P79" s="334"/>
      <c r="Q79" s="335"/>
      <c r="R79" s="317">
        <f t="shared" si="13"/>
        <v>0</v>
      </c>
    </row>
    <row r="80" spans="1:18" s="309" customFormat="1" ht="39.75" customHeight="1">
      <c r="A80" s="323">
        <v>2</v>
      </c>
      <c r="B80" s="312" t="s">
        <v>106</v>
      </c>
      <c r="C80" s="315" t="s">
        <v>30</v>
      </c>
      <c r="D80" s="440">
        <v>20</v>
      </c>
      <c r="E80" s="316">
        <v>20</v>
      </c>
      <c r="F80" s="373">
        <v>1.2</v>
      </c>
      <c r="G80" s="373">
        <v>1.3</v>
      </c>
      <c r="H80" s="373">
        <v>1</v>
      </c>
      <c r="I80" s="373">
        <v>0.6</v>
      </c>
      <c r="J80" s="373">
        <v>1.5</v>
      </c>
      <c r="K80" s="373">
        <v>1.3</v>
      </c>
      <c r="L80" s="373">
        <v>0.8</v>
      </c>
      <c r="M80" s="373">
        <v>0.6</v>
      </c>
      <c r="N80" s="373">
        <v>3.3</v>
      </c>
      <c r="O80" s="373">
        <v>3.4</v>
      </c>
      <c r="P80" s="373">
        <v>2.3</v>
      </c>
      <c r="Q80" s="374">
        <v>2.2</v>
      </c>
      <c r="R80" s="317">
        <f t="shared" si="13"/>
        <v>19.499999999999996</v>
      </c>
    </row>
    <row r="81" spans="1:18" s="309" customFormat="1" ht="39.75" customHeight="1">
      <c r="A81" s="311" t="s">
        <v>160</v>
      </c>
      <c r="B81" s="441" t="s">
        <v>159</v>
      </c>
      <c r="C81" s="315"/>
      <c r="D81" s="442"/>
      <c r="E81" s="322">
        <f>SUM(F81:Q81)</f>
        <v>0</v>
      </c>
      <c r="F81" s="443"/>
      <c r="G81" s="443"/>
      <c r="H81" s="443"/>
      <c r="I81" s="443"/>
      <c r="J81" s="443"/>
      <c r="K81" s="443"/>
      <c r="L81" s="443"/>
      <c r="M81" s="443"/>
      <c r="N81" s="443"/>
      <c r="O81" s="443"/>
      <c r="P81" s="443"/>
      <c r="Q81" s="444"/>
      <c r="R81" s="317">
        <f t="shared" si="13"/>
        <v>0</v>
      </c>
    </row>
    <row r="82" spans="1:18" s="309" customFormat="1" ht="39.75" customHeight="1">
      <c r="A82" s="329"/>
      <c r="B82" s="445" t="s">
        <v>210</v>
      </c>
      <c r="C82" s="446" t="s">
        <v>92</v>
      </c>
      <c r="D82" s="499">
        <f>D83+D84</f>
        <v>553</v>
      </c>
      <c r="E82" s="500">
        <f>E83+E84</f>
        <v>597</v>
      </c>
      <c r="F82" s="447"/>
      <c r="G82" s="447"/>
      <c r="H82" s="447"/>
      <c r="I82" s="447"/>
      <c r="J82" s="447"/>
      <c r="K82" s="447"/>
      <c r="L82" s="447"/>
      <c r="M82" s="447"/>
      <c r="N82" s="447"/>
      <c r="O82" s="447"/>
      <c r="P82" s="447"/>
      <c r="Q82" s="448"/>
      <c r="R82" s="317">
        <f t="shared" si="13"/>
        <v>0</v>
      </c>
    </row>
    <row r="83" spans="1:18" s="309" customFormat="1" ht="39.75" customHeight="1">
      <c r="A83" s="449" t="s">
        <v>9</v>
      </c>
      <c r="B83" s="450" t="s">
        <v>267</v>
      </c>
      <c r="C83" s="446" t="s">
        <v>92</v>
      </c>
      <c r="D83" s="499">
        <v>363</v>
      </c>
      <c r="E83" s="322">
        <v>407</v>
      </c>
      <c r="F83" s="442">
        <v>50</v>
      </c>
      <c r="G83" s="442">
        <v>20</v>
      </c>
      <c r="H83" s="442">
        <v>40</v>
      </c>
      <c r="I83" s="442">
        <v>100</v>
      </c>
      <c r="J83" s="442">
        <v>47</v>
      </c>
      <c r="K83" s="442">
        <v>35</v>
      </c>
      <c r="L83" s="442">
        <v>15</v>
      </c>
      <c r="M83" s="442">
        <v>10</v>
      </c>
      <c r="N83" s="442">
        <v>50</v>
      </c>
      <c r="O83" s="442">
        <v>15</v>
      </c>
      <c r="P83" s="442">
        <v>15</v>
      </c>
      <c r="Q83" s="451">
        <v>10</v>
      </c>
      <c r="R83" s="317">
        <f t="shared" si="13"/>
        <v>407</v>
      </c>
    </row>
    <row r="84" spans="1:18" s="309" customFormat="1" ht="39.75" customHeight="1">
      <c r="A84" s="452" t="s">
        <v>9</v>
      </c>
      <c r="B84" s="453" t="s">
        <v>266</v>
      </c>
      <c r="C84" s="454" t="s">
        <v>92</v>
      </c>
      <c r="D84" s="455">
        <v>190</v>
      </c>
      <c r="E84" s="456">
        <v>190</v>
      </c>
      <c r="F84" s="457"/>
      <c r="G84" s="457"/>
      <c r="H84" s="457"/>
      <c r="I84" s="457"/>
      <c r="J84" s="457"/>
      <c r="K84" s="457"/>
      <c r="L84" s="457"/>
      <c r="M84" s="457"/>
      <c r="N84" s="457"/>
      <c r="O84" s="457"/>
      <c r="P84" s="457"/>
      <c r="Q84" s="458"/>
      <c r="R84" s="317">
        <f t="shared" si="13"/>
        <v>0</v>
      </c>
    </row>
  </sheetData>
  <sheetProtection/>
  <mergeCells count="20">
    <mergeCell ref="N6:N7"/>
    <mergeCell ref="O6:O7"/>
    <mergeCell ref="P6:P7"/>
    <mergeCell ref="Q6:Q7"/>
    <mergeCell ref="H6:H7"/>
    <mergeCell ref="I6:I7"/>
    <mergeCell ref="J6:J7"/>
    <mergeCell ref="K6:K7"/>
    <mergeCell ref="L6:L7"/>
    <mergeCell ref="M6:M7"/>
    <mergeCell ref="A1:Q1"/>
    <mergeCell ref="A2:Q2"/>
    <mergeCell ref="A3:Q3"/>
    <mergeCell ref="A5:A7"/>
    <mergeCell ref="B5:B7"/>
    <mergeCell ref="C5:C7"/>
    <mergeCell ref="D5:E6"/>
    <mergeCell ref="F5:Q5"/>
    <mergeCell ref="F6:F7"/>
    <mergeCell ref="G6:G7"/>
  </mergeCells>
  <conditionalFormatting sqref="K16">
    <cfRule type="duplicateValues" priority="1" dxfId="1">
      <formula>AND(COUNTIF($K$16:$K$16,K16)&gt;1,NOT(ISBLANK(K16)))</formula>
    </cfRule>
  </conditionalFormatting>
  <printOptions/>
  <pageMargins left="0.41" right="0.18" top="0.36" bottom="0.36" header="0.3" footer="0.3"/>
  <pageSetup fitToHeight="0" fitToWidth="1" horizontalDpi="600" verticalDpi="600" orientation="landscape" paperSize="9" scale="64"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44"/>
  <sheetViews>
    <sheetView tabSelected="1" zoomScaleSheetLayoutView="80" zoomScalePageLayoutView="53" workbookViewId="0" topLeftCell="A1">
      <selection activeCell="K9" sqref="K9"/>
    </sheetView>
  </sheetViews>
  <sheetFormatPr defaultColWidth="8.796875" defaultRowHeight="18.75"/>
  <cols>
    <col min="1" max="1" width="4.09765625" style="3" customWidth="1"/>
    <col min="2" max="2" width="65.69921875" style="3" customWidth="1"/>
    <col min="3" max="3" width="14.3984375" style="3" customWidth="1"/>
    <col min="4" max="4" width="10.8984375" style="3" hidden="1" customWidth="1"/>
    <col min="5" max="5" width="9" style="3" hidden="1" customWidth="1"/>
    <col min="6" max="6" width="9.8984375" style="3" hidden="1" customWidth="1"/>
    <col min="7" max="7" width="9.59765625" style="3" hidden="1" customWidth="1"/>
    <col min="8" max="10" width="0" style="3" hidden="1" customWidth="1"/>
    <col min="11" max="12" width="24.19921875" style="3" customWidth="1"/>
    <col min="13" max="17" width="0" style="3" hidden="1" customWidth="1"/>
    <col min="18" max="16384" width="8.796875" style="3" customWidth="1"/>
  </cols>
  <sheetData>
    <row r="1" spans="1:12" ht="18.75">
      <c r="A1" s="570" t="s">
        <v>128</v>
      </c>
      <c r="B1" s="570"/>
      <c r="C1" s="570"/>
      <c r="D1" s="570"/>
      <c r="E1" s="570"/>
      <c r="F1" s="570"/>
      <c r="G1" s="570"/>
      <c r="H1" s="570"/>
      <c r="I1" s="570"/>
      <c r="J1" s="570"/>
      <c r="K1" s="570"/>
      <c r="L1" s="570"/>
    </row>
    <row r="2" spans="1:12" ht="40.5" customHeight="1">
      <c r="A2" s="571" t="s">
        <v>324</v>
      </c>
      <c r="B2" s="571"/>
      <c r="C2" s="571"/>
      <c r="D2" s="571"/>
      <c r="E2" s="571"/>
      <c r="F2" s="571"/>
      <c r="G2" s="571"/>
      <c r="H2" s="571"/>
      <c r="I2" s="571"/>
      <c r="J2" s="571"/>
      <c r="K2" s="571"/>
      <c r="L2" s="571"/>
    </row>
    <row r="3" spans="1:12" s="133" customFormat="1" ht="18.75">
      <c r="A3" s="567" t="str">
        <f>'biểu số 01'!A4:G4</f>
        <v>(Kèm theo Nghị quyết số        /NQ-HĐND ngày      /     /2022 của HĐND huyện Đăk Glei)</v>
      </c>
      <c r="B3" s="567"/>
      <c r="C3" s="567"/>
      <c r="D3" s="567"/>
      <c r="E3" s="567"/>
      <c r="F3" s="567"/>
      <c r="G3" s="567"/>
      <c r="H3" s="567"/>
      <c r="I3" s="567"/>
      <c r="J3" s="567"/>
      <c r="K3" s="567"/>
      <c r="L3" s="567"/>
    </row>
    <row r="4" spans="1:12" s="7" customFormat="1" ht="16.5">
      <c r="A4" s="574" t="s">
        <v>0</v>
      </c>
      <c r="B4" s="572" t="s">
        <v>1</v>
      </c>
      <c r="C4" s="572" t="s">
        <v>77</v>
      </c>
      <c r="D4" s="548" t="s">
        <v>293</v>
      </c>
      <c r="E4" s="568" t="s">
        <v>192</v>
      </c>
      <c r="F4" s="568"/>
      <c r="G4" s="568"/>
      <c r="H4" s="568"/>
      <c r="I4" s="568" t="s">
        <v>243</v>
      </c>
      <c r="J4" s="568"/>
      <c r="K4" s="568" t="s">
        <v>286</v>
      </c>
      <c r="L4" s="569"/>
    </row>
    <row r="5" spans="1:12" s="13" customFormat="1" ht="33">
      <c r="A5" s="575"/>
      <c r="B5" s="573"/>
      <c r="C5" s="573"/>
      <c r="D5" s="549"/>
      <c r="E5" s="475" t="s">
        <v>292</v>
      </c>
      <c r="F5" s="475" t="s">
        <v>291</v>
      </c>
      <c r="G5" s="475" t="s">
        <v>285</v>
      </c>
      <c r="H5" s="475" t="s">
        <v>290</v>
      </c>
      <c r="I5" s="134" t="s">
        <v>287</v>
      </c>
      <c r="J5" s="134" t="s">
        <v>27</v>
      </c>
      <c r="K5" s="475" t="s">
        <v>281</v>
      </c>
      <c r="L5" s="22" t="s">
        <v>253</v>
      </c>
    </row>
    <row r="6" spans="1:12" s="167" customFormat="1" ht="34.5" customHeight="1">
      <c r="A6" s="15" t="s">
        <v>3</v>
      </c>
      <c r="B6" s="21" t="s">
        <v>108</v>
      </c>
      <c r="C6" s="16"/>
      <c r="D6" s="16"/>
      <c r="E6" s="134"/>
      <c r="F6" s="134"/>
      <c r="G6" s="134"/>
      <c r="H6" s="134"/>
      <c r="I6" s="134"/>
      <c r="J6" s="134"/>
      <c r="K6" s="134"/>
      <c r="L6" s="22"/>
    </row>
    <row r="7" spans="1:12" s="186" customFormat="1" ht="34.5" customHeight="1">
      <c r="A7" s="17">
        <v>1</v>
      </c>
      <c r="B7" s="23" t="s">
        <v>17</v>
      </c>
      <c r="C7" s="18" t="s">
        <v>18</v>
      </c>
      <c r="D7" s="57">
        <v>50692</v>
      </c>
      <c r="E7" s="57">
        <v>51320</v>
      </c>
      <c r="F7" s="57">
        <v>51320</v>
      </c>
      <c r="G7" s="57">
        <v>51165</v>
      </c>
      <c r="H7" s="57">
        <v>51259</v>
      </c>
      <c r="I7" s="58">
        <f>H7/D7*100</f>
        <v>101.11851968752465</v>
      </c>
      <c r="J7" s="58">
        <f>H7/F7*100</f>
        <v>99.88113795791115</v>
      </c>
      <c r="K7" s="257">
        <v>52370</v>
      </c>
      <c r="L7" s="519">
        <v>52370</v>
      </c>
    </row>
    <row r="8" spans="1:12" s="167" customFormat="1" ht="34.5" customHeight="1">
      <c r="A8" s="15" t="s">
        <v>16</v>
      </c>
      <c r="B8" s="21" t="s">
        <v>109</v>
      </c>
      <c r="C8" s="16"/>
      <c r="D8" s="188"/>
      <c r="E8" s="169"/>
      <c r="F8" s="169"/>
      <c r="G8" s="169"/>
      <c r="H8" s="169"/>
      <c r="I8" s="191"/>
      <c r="J8" s="191"/>
      <c r="K8" s="134"/>
      <c r="L8" s="22"/>
    </row>
    <row r="9" spans="1:12" s="167" customFormat="1" ht="34.5" customHeight="1">
      <c r="A9" s="15">
        <v>1</v>
      </c>
      <c r="B9" s="24" t="s">
        <v>110</v>
      </c>
      <c r="C9" s="16" t="s">
        <v>111</v>
      </c>
      <c r="D9" s="55">
        <f>D10+D15</f>
        <v>13858</v>
      </c>
      <c r="E9" s="55">
        <f>E10+E15</f>
        <v>14115</v>
      </c>
      <c r="F9" s="55">
        <f>F10+F15</f>
        <v>14575</v>
      </c>
      <c r="G9" s="55">
        <f>G10+G15</f>
        <v>14207</v>
      </c>
      <c r="H9" s="55">
        <f>H10+H15</f>
        <v>14205</v>
      </c>
      <c r="I9" s="476">
        <f aca="true" t="shared" si="0" ref="I9:I44">H9/D9*100</f>
        <v>102.50396882667052</v>
      </c>
      <c r="J9" s="476">
        <f aca="true" t="shared" si="1" ref="J9:J44">H9/F9*100</f>
        <v>97.46140651801029</v>
      </c>
      <c r="K9" s="472">
        <f>K10+K15</f>
        <v>14555</v>
      </c>
      <c r="L9" s="472">
        <f>L10+L15</f>
        <v>14555</v>
      </c>
    </row>
    <row r="10" spans="1:12" s="167" customFormat="1" ht="34.5" customHeight="1">
      <c r="A10" s="15" t="s">
        <v>33</v>
      </c>
      <c r="B10" s="21" t="s">
        <v>112</v>
      </c>
      <c r="C10" s="16" t="s">
        <v>111</v>
      </c>
      <c r="D10" s="55">
        <f>D11+D13</f>
        <v>3816</v>
      </c>
      <c r="E10" s="55">
        <f>E11+E13</f>
        <v>3830</v>
      </c>
      <c r="F10" s="55">
        <f>F11+F13</f>
        <v>3850</v>
      </c>
      <c r="G10" s="55">
        <f>G11+G13</f>
        <v>3881</v>
      </c>
      <c r="H10" s="55">
        <f>H11+H13</f>
        <v>3881</v>
      </c>
      <c r="I10" s="476">
        <f t="shared" si="0"/>
        <v>101.70335429769392</v>
      </c>
      <c r="J10" s="476">
        <f t="shared" si="1"/>
        <v>100.80519480519482</v>
      </c>
      <c r="K10" s="472">
        <f>K11+K13</f>
        <v>3970</v>
      </c>
      <c r="L10" s="472">
        <f>L11+L13</f>
        <v>3970</v>
      </c>
    </row>
    <row r="11" spans="1:12" s="165" customFormat="1" ht="34.5" customHeight="1">
      <c r="A11" s="17"/>
      <c r="B11" s="23" t="s">
        <v>113</v>
      </c>
      <c r="C11" s="18" t="s">
        <v>111</v>
      </c>
      <c r="D11" s="189">
        <v>223</v>
      </c>
      <c r="E11" s="477">
        <v>255</v>
      </c>
      <c r="F11" s="477">
        <v>255</v>
      </c>
      <c r="G11" s="477">
        <v>297</v>
      </c>
      <c r="H11" s="477">
        <v>297</v>
      </c>
      <c r="I11" s="191">
        <f t="shared" si="0"/>
        <v>133.18385650224215</v>
      </c>
      <c r="J11" s="191">
        <f t="shared" si="1"/>
        <v>116.47058823529413</v>
      </c>
      <c r="K11" s="478">
        <v>320</v>
      </c>
      <c r="L11" s="479">
        <v>320</v>
      </c>
    </row>
    <row r="12" spans="1:12" s="166" customFormat="1" ht="34.5" customHeight="1">
      <c r="A12" s="19"/>
      <c r="B12" s="25" t="s">
        <v>114</v>
      </c>
      <c r="C12" s="20" t="s">
        <v>111</v>
      </c>
      <c r="D12" s="190">
        <v>223</v>
      </c>
      <c r="E12" s="170">
        <v>235</v>
      </c>
      <c r="F12" s="170">
        <v>235</v>
      </c>
      <c r="G12" s="170">
        <v>289</v>
      </c>
      <c r="H12" s="170">
        <v>289</v>
      </c>
      <c r="I12" s="480">
        <f t="shared" si="0"/>
        <v>129.59641255605382</v>
      </c>
      <c r="J12" s="480">
        <f t="shared" si="1"/>
        <v>122.97872340425533</v>
      </c>
      <c r="K12" s="473">
        <v>300</v>
      </c>
      <c r="L12" s="302">
        <v>300</v>
      </c>
    </row>
    <row r="13" spans="1:12" s="165" customFormat="1" ht="34.5" customHeight="1">
      <c r="A13" s="17"/>
      <c r="B13" s="23" t="s">
        <v>115</v>
      </c>
      <c r="C13" s="18" t="s">
        <v>111</v>
      </c>
      <c r="D13" s="57">
        <v>3593</v>
      </c>
      <c r="E13" s="187">
        <v>3575</v>
      </c>
      <c r="F13" s="187">
        <v>3595</v>
      </c>
      <c r="G13" s="187">
        <v>3584</v>
      </c>
      <c r="H13" s="187">
        <v>3584</v>
      </c>
      <c r="I13" s="191">
        <f t="shared" si="0"/>
        <v>99.74951294183134</v>
      </c>
      <c r="J13" s="191">
        <f t="shared" si="1"/>
        <v>99.69401947148818</v>
      </c>
      <c r="K13" s="481">
        <v>3650</v>
      </c>
      <c r="L13" s="304">
        <v>3650</v>
      </c>
    </row>
    <row r="14" spans="1:13" s="166" customFormat="1" ht="34.5" customHeight="1">
      <c r="A14" s="19"/>
      <c r="B14" s="25" t="s">
        <v>114</v>
      </c>
      <c r="C14" s="20" t="s">
        <v>111</v>
      </c>
      <c r="D14" s="62">
        <v>3593</v>
      </c>
      <c r="E14" s="171">
        <v>3575</v>
      </c>
      <c r="F14" s="171">
        <v>3595</v>
      </c>
      <c r="G14" s="171">
        <v>3584</v>
      </c>
      <c r="H14" s="171">
        <v>3584</v>
      </c>
      <c r="I14" s="480">
        <f t="shared" si="0"/>
        <v>99.74951294183134</v>
      </c>
      <c r="J14" s="480">
        <f t="shared" si="1"/>
        <v>99.69401947148818</v>
      </c>
      <c r="K14" s="482">
        <v>3650</v>
      </c>
      <c r="L14" s="303">
        <v>3650</v>
      </c>
      <c r="M14" s="166">
        <f>14560+660+475</f>
        <v>15695</v>
      </c>
    </row>
    <row r="15" spans="1:12" s="167" customFormat="1" ht="34.5" customHeight="1">
      <c r="A15" s="15" t="s">
        <v>41</v>
      </c>
      <c r="B15" s="21" t="s">
        <v>116</v>
      </c>
      <c r="C15" s="16" t="s">
        <v>111</v>
      </c>
      <c r="D15" s="55">
        <f>D16+D17+D18</f>
        <v>10042</v>
      </c>
      <c r="E15" s="55">
        <f>E16+E17+E18</f>
        <v>10285</v>
      </c>
      <c r="F15" s="55">
        <f>F16+F17+F18</f>
        <v>10725</v>
      </c>
      <c r="G15" s="55">
        <f>G16+G17+G18</f>
        <v>10326</v>
      </c>
      <c r="H15" s="55">
        <f>H16+H17+H18</f>
        <v>10324</v>
      </c>
      <c r="I15" s="476">
        <f t="shared" si="0"/>
        <v>102.80820553674567</v>
      </c>
      <c r="J15" s="476">
        <f t="shared" si="1"/>
        <v>96.26107226107226</v>
      </c>
      <c r="K15" s="472">
        <f>K16+K17+K18</f>
        <v>10585</v>
      </c>
      <c r="L15" s="472">
        <f>L16+L17+L18</f>
        <v>10585</v>
      </c>
    </row>
    <row r="16" spans="1:12" s="165" customFormat="1" ht="34.5" customHeight="1">
      <c r="A16" s="17"/>
      <c r="B16" s="23" t="s">
        <v>117</v>
      </c>
      <c r="C16" s="18" t="s">
        <v>111</v>
      </c>
      <c r="D16" s="57">
        <v>6283</v>
      </c>
      <c r="E16" s="187">
        <v>6425</v>
      </c>
      <c r="F16" s="187">
        <v>6425</v>
      </c>
      <c r="G16" s="187">
        <v>6229</v>
      </c>
      <c r="H16" s="187">
        <v>6229</v>
      </c>
      <c r="I16" s="191">
        <f t="shared" si="0"/>
        <v>99.14053795957345</v>
      </c>
      <c r="J16" s="191">
        <f t="shared" si="1"/>
        <v>96.94941634241245</v>
      </c>
      <c r="K16" s="300">
        <v>6280</v>
      </c>
      <c r="L16" s="304">
        <v>6280</v>
      </c>
    </row>
    <row r="17" spans="1:12" s="165" customFormat="1" ht="34.5" customHeight="1">
      <c r="A17" s="17"/>
      <c r="B17" s="23" t="s">
        <v>118</v>
      </c>
      <c r="C17" s="18" t="s">
        <v>111</v>
      </c>
      <c r="D17" s="57">
        <v>3706</v>
      </c>
      <c r="E17" s="187">
        <v>3800</v>
      </c>
      <c r="F17" s="187">
        <v>4240</v>
      </c>
      <c r="G17" s="187">
        <v>4033</v>
      </c>
      <c r="H17" s="187">
        <v>4033</v>
      </c>
      <c r="I17" s="191">
        <f t="shared" si="0"/>
        <v>108.8235294117647</v>
      </c>
      <c r="J17" s="191">
        <f t="shared" si="1"/>
        <v>95.11792452830188</v>
      </c>
      <c r="K17" s="474">
        <v>4240</v>
      </c>
      <c r="L17" s="304">
        <v>4240</v>
      </c>
    </row>
    <row r="18" spans="1:12" s="165" customFormat="1" ht="34.5" customHeight="1">
      <c r="A18" s="17"/>
      <c r="B18" s="168" t="s">
        <v>268</v>
      </c>
      <c r="C18" s="18" t="s">
        <v>111</v>
      </c>
      <c r="D18" s="188">
        <v>53</v>
      </c>
      <c r="E18" s="187">
        <v>60</v>
      </c>
      <c r="F18" s="187">
        <v>60</v>
      </c>
      <c r="G18" s="477">
        <v>64</v>
      </c>
      <c r="H18" s="477">
        <v>62</v>
      </c>
      <c r="I18" s="191">
        <f t="shared" si="0"/>
        <v>116.98113207547169</v>
      </c>
      <c r="J18" s="191">
        <f t="shared" si="1"/>
        <v>103.33333333333334</v>
      </c>
      <c r="K18" s="478">
        <v>65</v>
      </c>
      <c r="L18" s="479">
        <v>65</v>
      </c>
    </row>
    <row r="19" spans="1:12" s="167" customFormat="1" ht="34.5" customHeight="1">
      <c r="A19" s="15">
        <v>2</v>
      </c>
      <c r="B19" s="21" t="s">
        <v>24</v>
      </c>
      <c r="C19" s="16" t="s">
        <v>111</v>
      </c>
      <c r="D19" s="55" t="e">
        <f>D20+D25+D29</f>
        <v>#VALUE!</v>
      </c>
      <c r="E19" s="55" t="e">
        <f>E20+E25+E29</f>
        <v>#VALUE!</v>
      </c>
      <c r="F19" s="55" t="e">
        <f>F20+F25+F29</f>
        <v>#VALUE!</v>
      </c>
      <c r="G19" s="55" t="e">
        <f>G20+G25+G29</f>
        <v>#VALUE!</v>
      </c>
      <c r="H19" s="55" t="e">
        <f>H20+H25+H29</f>
        <v>#VALUE!</v>
      </c>
      <c r="I19" s="476" t="e">
        <f t="shared" si="0"/>
        <v>#VALUE!</v>
      </c>
      <c r="J19" s="476" t="e">
        <f t="shared" si="1"/>
        <v>#VALUE!</v>
      </c>
      <c r="K19" s="472">
        <f>K20+K25+K29</f>
        <v>15690</v>
      </c>
      <c r="L19" s="472">
        <f>L20+L25+L29</f>
        <v>15690</v>
      </c>
    </row>
    <row r="20" spans="1:12" s="172" customFormat="1" ht="34.5" customHeight="1">
      <c r="A20" s="15" t="s">
        <v>33</v>
      </c>
      <c r="B20" s="21" t="s">
        <v>112</v>
      </c>
      <c r="C20" s="16" t="s">
        <v>111</v>
      </c>
      <c r="D20" s="55">
        <f>D21+D23</f>
        <v>3816</v>
      </c>
      <c r="E20" s="55">
        <f>E21+E23</f>
        <v>3830</v>
      </c>
      <c r="F20" s="55">
        <f>F21+F23</f>
        <v>3850</v>
      </c>
      <c r="G20" s="55">
        <f>G21+G23</f>
        <v>3881</v>
      </c>
      <c r="H20" s="55">
        <f>H21+H23</f>
        <v>3881</v>
      </c>
      <c r="I20" s="476">
        <f t="shared" si="0"/>
        <v>101.70335429769392</v>
      </c>
      <c r="J20" s="476">
        <f t="shared" si="1"/>
        <v>100.80519480519482</v>
      </c>
      <c r="K20" s="472">
        <f>K21+K23</f>
        <v>3970</v>
      </c>
      <c r="L20" s="472">
        <f>L21+L23</f>
        <v>3970</v>
      </c>
    </row>
    <row r="21" spans="1:12" s="165" customFormat="1" ht="34.5" customHeight="1">
      <c r="A21" s="17"/>
      <c r="B21" s="23" t="s">
        <v>113</v>
      </c>
      <c r="C21" s="18" t="s">
        <v>111</v>
      </c>
      <c r="D21" s="189">
        <v>223</v>
      </c>
      <c r="E21" s="187">
        <v>255</v>
      </c>
      <c r="F21" s="187">
        <v>255</v>
      </c>
      <c r="G21" s="477">
        <v>297</v>
      </c>
      <c r="H21" s="477">
        <v>297</v>
      </c>
      <c r="I21" s="191">
        <f t="shared" si="0"/>
        <v>133.18385650224215</v>
      </c>
      <c r="J21" s="191">
        <f t="shared" si="1"/>
        <v>116.47058823529413</v>
      </c>
      <c r="K21" s="478">
        <v>320</v>
      </c>
      <c r="L21" s="479">
        <v>320</v>
      </c>
    </row>
    <row r="22" spans="1:12" s="173" customFormat="1" ht="34.5" customHeight="1">
      <c r="A22" s="19"/>
      <c r="B22" s="25" t="s">
        <v>114</v>
      </c>
      <c r="C22" s="20" t="s">
        <v>111</v>
      </c>
      <c r="D22" s="190">
        <v>223</v>
      </c>
      <c r="E22" s="171">
        <v>235</v>
      </c>
      <c r="F22" s="171">
        <v>235</v>
      </c>
      <c r="G22" s="170">
        <v>289</v>
      </c>
      <c r="H22" s="170">
        <v>289</v>
      </c>
      <c r="I22" s="480">
        <f t="shared" si="0"/>
        <v>129.59641255605382</v>
      </c>
      <c r="J22" s="480">
        <f t="shared" si="1"/>
        <v>122.97872340425533</v>
      </c>
      <c r="K22" s="473">
        <v>300</v>
      </c>
      <c r="L22" s="302">
        <v>300</v>
      </c>
    </row>
    <row r="23" spans="1:14" s="165" customFormat="1" ht="34.5" customHeight="1">
      <c r="A23" s="17"/>
      <c r="B23" s="23" t="s">
        <v>115</v>
      </c>
      <c r="C23" s="18" t="s">
        <v>111</v>
      </c>
      <c r="D23" s="189">
        <v>3593</v>
      </c>
      <c r="E23" s="187">
        <v>3575</v>
      </c>
      <c r="F23" s="187">
        <v>3595</v>
      </c>
      <c r="G23" s="477">
        <v>3584</v>
      </c>
      <c r="H23" s="477">
        <v>3584</v>
      </c>
      <c r="I23" s="191">
        <f t="shared" si="0"/>
        <v>99.74951294183134</v>
      </c>
      <c r="J23" s="191">
        <f t="shared" si="1"/>
        <v>99.69401947148818</v>
      </c>
      <c r="K23" s="481">
        <v>3650</v>
      </c>
      <c r="L23" s="304">
        <v>3650</v>
      </c>
      <c r="N23" s="165">
        <f>5/6*100</f>
        <v>83.33333333333334</v>
      </c>
    </row>
    <row r="24" spans="1:12" s="173" customFormat="1" ht="34.5" customHeight="1">
      <c r="A24" s="19"/>
      <c r="B24" s="25" t="s">
        <v>114</v>
      </c>
      <c r="C24" s="20" t="s">
        <v>111</v>
      </c>
      <c r="D24" s="190">
        <v>3593</v>
      </c>
      <c r="E24" s="171">
        <v>3575</v>
      </c>
      <c r="F24" s="171">
        <v>3595</v>
      </c>
      <c r="G24" s="170">
        <v>3584</v>
      </c>
      <c r="H24" s="170">
        <v>3584</v>
      </c>
      <c r="I24" s="480">
        <f t="shared" si="0"/>
        <v>99.74951294183134</v>
      </c>
      <c r="J24" s="480">
        <f t="shared" si="1"/>
        <v>99.69401947148818</v>
      </c>
      <c r="K24" s="482">
        <v>3650</v>
      </c>
      <c r="L24" s="303">
        <v>3650</v>
      </c>
    </row>
    <row r="25" spans="1:12" s="167" customFormat="1" ht="34.5" customHeight="1">
      <c r="A25" s="15" t="s">
        <v>41</v>
      </c>
      <c r="B25" s="21" t="s">
        <v>116</v>
      </c>
      <c r="C25" s="16" t="s">
        <v>111</v>
      </c>
      <c r="D25" s="55" t="e">
        <f>D26+D27+D28</f>
        <v>#VALUE!</v>
      </c>
      <c r="E25" s="55" t="e">
        <f>E26+E27+E28</f>
        <v>#VALUE!</v>
      </c>
      <c r="F25" s="55" t="e">
        <f>F26+F27+F28</f>
        <v>#VALUE!</v>
      </c>
      <c r="G25" s="55" t="e">
        <f>G26+G27+G28</f>
        <v>#VALUE!</v>
      </c>
      <c r="H25" s="55" t="e">
        <f>H26+H27+H28</f>
        <v>#VALUE!</v>
      </c>
      <c r="I25" s="476" t="e">
        <f t="shared" si="0"/>
        <v>#VALUE!</v>
      </c>
      <c r="J25" s="476" t="e">
        <f t="shared" si="1"/>
        <v>#VALUE!</v>
      </c>
      <c r="K25" s="472">
        <f>K26+K27+K28</f>
        <v>11655</v>
      </c>
      <c r="L25" s="472">
        <f>L26+L27+L28</f>
        <v>11655</v>
      </c>
    </row>
    <row r="26" spans="1:12" s="186" customFormat="1" ht="34.5" customHeight="1">
      <c r="A26" s="17"/>
      <c r="B26" s="23" t="s">
        <v>117</v>
      </c>
      <c r="C26" s="18" t="s">
        <v>111</v>
      </c>
      <c r="D26" s="57">
        <v>6283</v>
      </c>
      <c r="E26" s="187">
        <v>6425</v>
      </c>
      <c r="F26" s="187">
        <v>6425</v>
      </c>
      <c r="G26" s="187">
        <v>6229</v>
      </c>
      <c r="H26" s="187">
        <v>6229</v>
      </c>
      <c r="I26" s="191">
        <f t="shared" si="0"/>
        <v>99.14053795957345</v>
      </c>
      <c r="J26" s="191">
        <f t="shared" si="1"/>
        <v>96.94941634241245</v>
      </c>
      <c r="K26" s="300">
        <v>6280</v>
      </c>
      <c r="L26" s="304">
        <v>6280</v>
      </c>
    </row>
    <row r="27" spans="1:12" s="186" customFormat="1" ht="34.5" customHeight="1">
      <c r="A27" s="17"/>
      <c r="B27" s="23" t="s">
        <v>118</v>
      </c>
      <c r="C27" s="18" t="s">
        <v>111</v>
      </c>
      <c r="D27" s="18" t="s">
        <v>111</v>
      </c>
      <c r="E27" s="18" t="s">
        <v>111</v>
      </c>
      <c r="F27" s="18" t="s">
        <v>111</v>
      </c>
      <c r="G27" s="18" t="s">
        <v>111</v>
      </c>
      <c r="H27" s="18" t="s">
        <v>111</v>
      </c>
      <c r="I27" s="18" t="s">
        <v>111</v>
      </c>
      <c r="J27" s="18" t="s">
        <v>111</v>
      </c>
      <c r="K27" s="474">
        <v>4240</v>
      </c>
      <c r="L27" s="304">
        <v>4240</v>
      </c>
    </row>
    <row r="28" spans="1:12" s="186" customFormat="1" ht="34.5" customHeight="1">
      <c r="A28" s="17"/>
      <c r="B28" s="23" t="s">
        <v>333</v>
      </c>
      <c r="C28" s="18" t="s">
        <v>111</v>
      </c>
      <c r="D28" s="92">
        <f>333+472+67</f>
        <v>872</v>
      </c>
      <c r="E28" s="187">
        <v>1000</v>
      </c>
      <c r="F28" s="187">
        <f>506+460+150</f>
        <v>1116</v>
      </c>
      <c r="G28" s="92">
        <f>404+638+35</f>
        <v>1077</v>
      </c>
      <c r="H28" s="92">
        <f>402+630+35</f>
        <v>1067</v>
      </c>
      <c r="I28" s="191">
        <f t="shared" si="0"/>
        <v>122.3623853211009</v>
      </c>
      <c r="J28" s="191">
        <f t="shared" si="1"/>
        <v>95.60931899641577</v>
      </c>
      <c r="K28" s="257">
        <f>660+475</f>
        <v>1135</v>
      </c>
      <c r="L28" s="304">
        <v>1135</v>
      </c>
    </row>
    <row r="29" spans="1:12" s="172" customFormat="1" ht="34.5" customHeight="1">
      <c r="A29" s="15" t="s">
        <v>47</v>
      </c>
      <c r="B29" s="21" t="s">
        <v>119</v>
      </c>
      <c r="C29" s="16" t="s">
        <v>111</v>
      </c>
      <c r="D29" s="188">
        <f>D30+D31</f>
        <v>53</v>
      </c>
      <c r="E29" s="188">
        <f>E30+E31</f>
        <v>60</v>
      </c>
      <c r="F29" s="188">
        <f>F30+F31</f>
        <v>60</v>
      </c>
      <c r="G29" s="188">
        <f>G30+G31</f>
        <v>64</v>
      </c>
      <c r="H29" s="188">
        <f>H30+H31</f>
        <v>62</v>
      </c>
      <c r="I29" s="476">
        <f t="shared" si="0"/>
        <v>116.98113207547169</v>
      </c>
      <c r="J29" s="476">
        <f t="shared" si="1"/>
        <v>103.33333333333334</v>
      </c>
      <c r="K29" s="16">
        <f>K30+K31</f>
        <v>65</v>
      </c>
      <c r="L29" s="22">
        <v>65</v>
      </c>
    </row>
    <row r="30" spans="1:12" s="165" customFormat="1" ht="34.5" customHeight="1">
      <c r="A30" s="17"/>
      <c r="B30" s="23" t="s">
        <v>118</v>
      </c>
      <c r="C30" s="18" t="s">
        <v>111</v>
      </c>
      <c r="D30" s="189"/>
      <c r="E30" s="187">
        <v>0</v>
      </c>
      <c r="F30" s="187">
        <v>0</v>
      </c>
      <c r="G30" s="477"/>
      <c r="H30" s="477"/>
      <c r="I30" s="191"/>
      <c r="J30" s="191"/>
      <c r="K30" s="478"/>
      <c r="L30" s="479"/>
    </row>
    <row r="31" spans="1:12" s="165" customFormat="1" ht="34.5" customHeight="1">
      <c r="A31" s="17"/>
      <c r="B31" s="23" t="s">
        <v>120</v>
      </c>
      <c r="C31" s="18" t="s">
        <v>111</v>
      </c>
      <c r="D31" s="189">
        <v>53</v>
      </c>
      <c r="E31" s="187">
        <v>60</v>
      </c>
      <c r="F31" s="187">
        <v>60</v>
      </c>
      <c r="G31" s="140">
        <v>64</v>
      </c>
      <c r="H31" s="92">
        <v>62</v>
      </c>
      <c r="I31" s="191">
        <f t="shared" si="0"/>
        <v>116.98113207547169</v>
      </c>
      <c r="J31" s="191">
        <f t="shared" si="1"/>
        <v>103.33333333333334</v>
      </c>
      <c r="K31" s="77">
        <v>65</v>
      </c>
      <c r="L31" s="479">
        <v>65</v>
      </c>
    </row>
    <row r="32" spans="1:12" s="167" customFormat="1" ht="34.5" customHeight="1">
      <c r="A32" s="15" t="s">
        <v>25</v>
      </c>
      <c r="B32" s="21" t="s">
        <v>121</v>
      </c>
      <c r="C32" s="16"/>
      <c r="D32" s="188"/>
      <c r="E32" s="169"/>
      <c r="F32" s="169"/>
      <c r="G32" s="169"/>
      <c r="H32" s="169"/>
      <c r="I32" s="191"/>
      <c r="J32" s="191"/>
      <c r="K32" s="134"/>
      <c r="L32" s="22"/>
    </row>
    <row r="33" spans="1:12" s="165" customFormat="1" ht="34.5" customHeight="1">
      <c r="A33" s="17"/>
      <c r="B33" s="26" t="s">
        <v>122</v>
      </c>
      <c r="C33" s="18" t="s">
        <v>51</v>
      </c>
      <c r="D33" s="189">
        <v>12</v>
      </c>
      <c r="E33" s="483">
        <v>12</v>
      </c>
      <c r="F33" s="57">
        <v>12</v>
      </c>
      <c r="G33" s="477">
        <v>12</v>
      </c>
      <c r="H33" s="477">
        <v>12</v>
      </c>
      <c r="I33" s="191">
        <f t="shared" si="0"/>
        <v>100</v>
      </c>
      <c r="J33" s="191">
        <f t="shared" si="1"/>
        <v>100</v>
      </c>
      <c r="K33" s="478">
        <v>12</v>
      </c>
      <c r="L33" s="479">
        <v>12</v>
      </c>
    </row>
    <row r="34" spans="1:12" s="174" customFormat="1" ht="34.5" customHeight="1">
      <c r="A34" s="15" t="s">
        <v>123</v>
      </c>
      <c r="B34" s="21" t="s">
        <v>139</v>
      </c>
      <c r="C34" s="16"/>
      <c r="D34" s="188"/>
      <c r="E34" s="188"/>
      <c r="F34" s="188"/>
      <c r="G34" s="188"/>
      <c r="H34" s="188"/>
      <c r="I34" s="191"/>
      <c r="J34" s="191"/>
      <c r="K34" s="16"/>
      <c r="L34" s="305"/>
    </row>
    <row r="35" spans="1:12" s="175" customFormat="1" ht="34.5" customHeight="1">
      <c r="A35" s="17"/>
      <c r="B35" s="23" t="s">
        <v>140</v>
      </c>
      <c r="C35" s="18" t="s">
        <v>141</v>
      </c>
      <c r="D35" s="192">
        <v>185</v>
      </c>
      <c r="E35" s="189">
        <v>185</v>
      </c>
      <c r="F35" s="189">
        <f>F37+F38+F39</f>
        <v>195</v>
      </c>
      <c r="G35" s="192">
        <v>185</v>
      </c>
      <c r="H35" s="192">
        <v>185</v>
      </c>
      <c r="I35" s="191">
        <f t="shared" si="0"/>
        <v>100</v>
      </c>
      <c r="J35" s="191">
        <f t="shared" si="1"/>
        <v>94.87179487179486</v>
      </c>
      <c r="K35" s="485"/>
      <c r="L35" s="484">
        <v>185</v>
      </c>
    </row>
    <row r="36" spans="1:12" s="176" customFormat="1" ht="34.5" customHeight="1">
      <c r="A36" s="19"/>
      <c r="B36" s="25" t="s">
        <v>124</v>
      </c>
      <c r="C36" s="20"/>
      <c r="D36" s="193"/>
      <c r="E36" s="190"/>
      <c r="F36" s="190"/>
      <c r="G36" s="193"/>
      <c r="H36" s="193"/>
      <c r="I36" s="480"/>
      <c r="J36" s="480"/>
      <c r="K36" s="486"/>
      <c r="L36" s="306"/>
    </row>
    <row r="37" spans="1:12" s="176" customFormat="1" ht="34.5" customHeight="1">
      <c r="A37" s="19"/>
      <c r="B37" s="25" t="s">
        <v>125</v>
      </c>
      <c r="C37" s="20" t="s">
        <v>141</v>
      </c>
      <c r="D37" s="193">
        <v>120</v>
      </c>
      <c r="E37" s="190">
        <v>120</v>
      </c>
      <c r="F37" s="190">
        <v>130</v>
      </c>
      <c r="G37" s="193">
        <v>120</v>
      </c>
      <c r="H37" s="193">
        <v>120</v>
      </c>
      <c r="I37" s="480">
        <f t="shared" si="0"/>
        <v>100</v>
      </c>
      <c r="J37" s="480">
        <f t="shared" si="1"/>
        <v>92.3076923076923</v>
      </c>
      <c r="K37" s="486"/>
      <c r="L37" s="306">
        <v>120</v>
      </c>
    </row>
    <row r="38" spans="1:12" s="176" customFormat="1" ht="34.5" customHeight="1">
      <c r="A38" s="19"/>
      <c r="B38" s="25" t="s">
        <v>126</v>
      </c>
      <c r="C38" s="20" t="s">
        <v>141</v>
      </c>
      <c r="D38" s="193">
        <v>10</v>
      </c>
      <c r="E38" s="190">
        <v>10</v>
      </c>
      <c r="F38" s="190">
        <v>10</v>
      </c>
      <c r="G38" s="193">
        <v>10</v>
      </c>
      <c r="H38" s="193">
        <v>10</v>
      </c>
      <c r="I38" s="480">
        <f t="shared" si="0"/>
        <v>100</v>
      </c>
      <c r="J38" s="480">
        <f t="shared" si="1"/>
        <v>100</v>
      </c>
      <c r="K38" s="486"/>
      <c r="L38" s="306">
        <v>10</v>
      </c>
    </row>
    <row r="39" spans="1:12" s="176" customFormat="1" ht="34.5" customHeight="1">
      <c r="A39" s="19"/>
      <c r="B39" s="25" t="s">
        <v>127</v>
      </c>
      <c r="C39" s="20" t="s">
        <v>141</v>
      </c>
      <c r="D39" s="193">
        <v>55</v>
      </c>
      <c r="E39" s="190">
        <v>55</v>
      </c>
      <c r="F39" s="190">
        <v>55</v>
      </c>
      <c r="G39" s="193">
        <v>55</v>
      </c>
      <c r="H39" s="193">
        <v>55</v>
      </c>
      <c r="I39" s="480">
        <f t="shared" si="0"/>
        <v>100</v>
      </c>
      <c r="J39" s="480">
        <f t="shared" si="1"/>
        <v>100</v>
      </c>
      <c r="K39" s="486"/>
      <c r="L39" s="306">
        <v>55</v>
      </c>
    </row>
    <row r="40" spans="1:12" s="186" customFormat="1" ht="34.5" customHeight="1">
      <c r="A40" s="177" t="s">
        <v>269</v>
      </c>
      <c r="B40" s="178" t="s">
        <v>270</v>
      </c>
      <c r="C40" s="179"/>
      <c r="D40" s="194"/>
      <c r="E40" s="477"/>
      <c r="F40" s="477"/>
      <c r="G40" s="477"/>
      <c r="H40" s="477"/>
      <c r="I40" s="191"/>
      <c r="J40" s="191"/>
      <c r="K40" s="478"/>
      <c r="L40" s="479"/>
    </row>
    <row r="41" spans="1:12" s="186" customFormat="1" ht="34.5" customHeight="1">
      <c r="A41" s="502">
        <v>1</v>
      </c>
      <c r="B41" s="503" t="s">
        <v>271</v>
      </c>
      <c r="C41" s="504" t="s">
        <v>8</v>
      </c>
      <c r="D41" s="505">
        <v>90</v>
      </c>
      <c r="E41" s="189">
        <v>95.01</v>
      </c>
      <c r="F41" s="189">
        <v>95.01</v>
      </c>
      <c r="G41" s="189">
        <v>88.25</v>
      </c>
      <c r="H41" s="189">
        <v>90.8</v>
      </c>
      <c r="I41" s="58">
        <f t="shared" si="0"/>
        <v>100.8888888888889</v>
      </c>
      <c r="J41" s="58">
        <f t="shared" si="1"/>
        <v>95.56888748552782</v>
      </c>
      <c r="K41" s="506">
        <v>95.03</v>
      </c>
      <c r="L41" s="507">
        <f>K41</f>
        <v>95.03</v>
      </c>
    </row>
    <row r="42" spans="1:12" s="186" customFormat="1" ht="34.5" customHeight="1">
      <c r="A42" s="502">
        <v>2</v>
      </c>
      <c r="B42" s="503" t="s">
        <v>272</v>
      </c>
      <c r="C42" s="504" t="s">
        <v>8</v>
      </c>
      <c r="D42" s="505">
        <v>14</v>
      </c>
      <c r="E42" s="189">
        <v>15.64</v>
      </c>
      <c r="F42" s="189">
        <v>15.64</v>
      </c>
      <c r="G42" s="189">
        <v>13.04</v>
      </c>
      <c r="H42" s="189">
        <v>13.57</v>
      </c>
      <c r="I42" s="58">
        <f t="shared" si="0"/>
        <v>96.92857142857143</v>
      </c>
      <c r="J42" s="58">
        <f t="shared" si="1"/>
        <v>86.76470588235294</v>
      </c>
      <c r="K42" s="506">
        <v>15.8</v>
      </c>
      <c r="L42" s="507">
        <f>K42</f>
        <v>15.8</v>
      </c>
    </row>
    <row r="43" spans="1:12" s="166" customFormat="1" ht="34.5" customHeight="1">
      <c r="A43" s="508"/>
      <c r="B43" s="509" t="s">
        <v>273</v>
      </c>
      <c r="C43" s="504" t="s">
        <v>8</v>
      </c>
      <c r="D43" s="504">
        <v>5</v>
      </c>
      <c r="E43" s="190">
        <v>7.09</v>
      </c>
      <c r="F43" s="190">
        <v>7.09</v>
      </c>
      <c r="G43" s="190">
        <v>4.99</v>
      </c>
      <c r="H43" s="190">
        <v>5.4</v>
      </c>
      <c r="I43" s="66">
        <f t="shared" si="0"/>
        <v>108</v>
      </c>
      <c r="J43" s="66">
        <f t="shared" si="1"/>
        <v>76.16361071932299</v>
      </c>
      <c r="K43" s="510">
        <v>7.1</v>
      </c>
      <c r="L43" s="507">
        <f>K43</f>
        <v>7.1</v>
      </c>
    </row>
    <row r="44" spans="1:12" s="186" customFormat="1" ht="34.5" customHeight="1">
      <c r="A44" s="511">
        <v>3</v>
      </c>
      <c r="B44" s="512" t="s">
        <v>274</v>
      </c>
      <c r="C44" s="513" t="s">
        <v>8</v>
      </c>
      <c r="D44" s="514">
        <v>6</v>
      </c>
      <c r="E44" s="515">
        <v>6.46</v>
      </c>
      <c r="F44" s="515">
        <v>6.5</v>
      </c>
      <c r="G44" s="515">
        <v>6.08</v>
      </c>
      <c r="H44" s="515">
        <v>6.1</v>
      </c>
      <c r="I44" s="516">
        <f t="shared" si="0"/>
        <v>101.66666666666666</v>
      </c>
      <c r="J44" s="516">
        <f t="shared" si="1"/>
        <v>93.84615384615384</v>
      </c>
      <c r="K44" s="517">
        <v>6.62</v>
      </c>
      <c r="L44" s="507">
        <f>K44</f>
        <v>6.62</v>
      </c>
    </row>
    <row r="45" s="518" customFormat="1" ht="18.75"/>
  </sheetData>
  <sheetProtection/>
  <mergeCells count="10">
    <mergeCell ref="D4:D5"/>
    <mergeCell ref="A3:L3"/>
    <mergeCell ref="K4:L4"/>
    <mergeCell ref="A1:L1"/>
    <mergeCell ref="A2:L2"/>
    <mergeCell ref="C4:C5"/>
    <mergeCell ref="B4:B5"/>
    <mergeCell ref="A4:A5"/>
    <mergeCell ref="E4:H4"/>
    <mergeCell ref="I4:J4"/>
  </mergeCells>
  <printOptions/>
  <pageMargins left="0.3937007874015748" right="0.2755905511811024" top="0.4724409448818898" bottom="0.45" header="0.31496062992125984" footer="0.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Sp- User</cp:lastModifiedBy>
  <cp:lastPrinted>2022-12-13T14:00:30Z</cp:lastPrinted>
  <dcterms:created xsi:type="dcterms:W3CDTF">2017-11-08T07:32:19Z</dcterms:created>
  <dcterms:modified xsi:type="dcterms:W3CDTF">2022-12-13T14:00:34Z</dcterms:modified>
  <cp:category/>
  <cp:version/>
  <cp:contentType/>
  <cp:contentStatus/>
</cp:coreProperties>
</file>