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E:\PHONG TAI CHINH\BAO CAO\Ky hop thu 4_Khoa XV_12.2022\Trinh ky lan 2\"/>
    </mc:Choice>
  </mc:AlternateContent>
  <xr:revisionPtr revIDLastSave="0" documentId="13_ncr:1_{F12891D9-6D8C-44E0-AE5A-7C026AD71657}" xr6:coauthVersionLast="47" xr6:coauthVersionMax="47" xr10:uidLastSave="{00000000-0000-0000-0000-000000000000}"/>
  <bookViews>
    <workbookView xWindow="-120" yWindow="-120" windowWidth="24240" windowHeight="13140" activeTab="5" xr2:uid="{C9AC5E70-69D8-4E30-93FD-025C90187ABB}"/>
  </bookViews>
  <sheets>
    <sheet name="15" sheetId="24" r:id="rId1"/>
    <sheet name="16" sheetId="25" r:id="rId2"/>
    <sheet name="17" sheetId="48" r:id="rId3"/>
    <sheet name="30" sheetId="31" r:id="rId4"/>
    <sheet name="32" sheetId="34" r:id="rId5"/>
    <sheet name="33" sheetId="56" r:id="rId6"/>
    <sheet name="34" sheetId="36" r:id="rId7"/>
    <sheet name="35" sheetId="37" r:id="rId8"/>
    <sheet name="36" sheetId="38" r:id="rId9"/>
    <sheet name="37" sheetId="39" r:id="rId10"/>
    <sheet name="39" sheetId="41" r:id="rId11"/>
    <sheet name="41" sheetId="42" r:id="rId12"/>
    <sheet name="42" sheetId="43" r:id="rId13"/>
    <sheet name="46" sheetId="4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#N/A</definedName>
    <definedName name="__">#N/A</definedName>
    <definedName name="___">#N/A</definedName>
    <definedName name="____">#N/A</definedName>
    <definedName name="_________a1" hidden="1">{"'Sheet1'!$L$16"}</definedName>
    <definedName name="_________B1" localSheetId="0" hidden="1">{"'Sheet1'!$L$16"}</definedName>
    <definedName name="_________B1" localSheetId="1" hidden="1">{"'Sheet1'!$L$16"}</definedName>
    <definedName name="_________B1" localSheetId="2" hidden="1">{"'Sheet1'!$L$16"}</definedName>
    <definedName name="_________B1" localSheetId="3" hidden="1">{"'Sheet1'!$L$16"}</definedName>
    <definedName name="_________B1" localSheetId="4" hidden="1">{"'Sheet1'!$L$16"}</definedName>
    <definedName name="_________B1" localSheetId="5" hidden="1">{"'Sheet1'!$L$16"}</definedName>
    <definedName name="_________B1" localSheetId="6" hidden="1">{"'Sheet1'!$L$16"}</definedName>
    <definedName name="_________B1" localSheetId="8" hidden="1">{"'Sheet1'!$L$16"}</definedName>
    <definedName name="_________B1" localSheetId="9" hidden="1">{"'Sheet1'!$L$16"}</definedName>
    <definedName name="_________B1" localSheetId="10" hidden="1">{"'Sheet1'!$L$16"}</definedName>
    <definedName name="_________B1" localSheetId="12" hidden="1">{"'Sheet1'!$L$16"}</definedName>
    <definedName name="_________B1" hidden="1">{"'Sheet1'!$L$16"}</definedName>
    <definedName name="_________PA3" hidden="1">{"'Sheet1'!$L$16"}</definedName>
    <definedName name="_________Pl2" localSheetId="0" hidden="1">{"'Sheet1'!$L$16"}</definedName>
    <definedName name="_________Pl2" localSheetId="1" hidden="1">{"'Sheet1'!$L$16"}</definedName>
    <definedName name="_________Pl2" localSheetId="2" hidden="1">{"'Sheet1'!$L$16"}</definedName>
    <definedName name="_________Pl2" localSheetId="3" hidden="1">{"'Sheet1'!$L$16"}</definedName>
    <definedName name="_________Pl2" localSheetId="4" hidden="1">{"'Sheet1'!$L$16"}</definedName>
    <definedName name="_________Pl2" localSheetId="5" hidden="1">{"'Sheet1'!$L$16"}</definedName>
    <definedName name="_________Pl2" localSheetId="6" hidden="1">{"'Sheet1'!$L$16"}</definedName>
    <definedName name="_________Pl2" localSheetId="8" hidden="1">{"'Sheet1'!$L$16"}</definedName>
    <definedName name="_________Pl2" localSheetId="9" hidden="1">{"'Sheet1'!$L$16"}</definedName>
    <definedName name="_________Pl2" localSheetId="10" hidden="1">{"'Sheet1'!$L$16"}</definedName>
    <definedName name="_________Pl2" localSheetId="12" hidden="1">{"'Sheet1'!$L$16"}</definedName>
    <definedName name="_________Pl2" hidden="1">{"'Sheet1'!$L$16"}</definedName>
    <definedName name="________NSO2" localSheetId="0" hidden="1">{"'Sheet1'!$L$16"}</definedName>
    <definedName name="________NSO2" localSheetId="1" hidden="1">{"'Sheet1'!$L$16"}</definedName>
    <definedName name="________NSO2" localSheetId="2" hidden="1">{"'Sheet1'!$L$16"}</definedName>
    <definedName name="________NSO2" localSheetId="3" hidden="1">{"'Sheet1'!$L$16"}</definedName>
    <definedName name="________NSO2" localSheetId="4" hidden="1">{"'Sheet1'!$L$16"}</definedName>
    <definedName name="________NSO2" localSheetId="5" hidden="1">{"'Sheet1'!$L$16"}</definedName>
    <definedName name="________NSO2" localSheetId="6" hidden="1">{"'Sheet1'!$L$16"}</definedName>
    <definedName name="________NSO2" localSheetId="8" hidden="1">{"'Sheet1'!$L$16"}</definedName>
    <definedName name="________NSO2" localSheetId="9" hidden="1">{"'Sheet1'!$L$16"}</definedName>
    <definedName name="________NSO2" localSheetId="10" hidden="1">{"'Sheet1'!$L$16"}</definedName>
    <definedName name="________NSO2" localSheetId="12" hidden="1">{"'Sheet1'!$L$16"}</definedName>
    <definedName name="________NSO2" hidden="1">{"'Sheet1'!$L$16"}</definedName>
    <definedName name="_______a1" hidden="1">{"'Sheet1'!$L$16"}</definedName>
    <definedName name="_______B1" localSheetId="0" hidden="1">{"'Sheet1'!$L$16"}</definedName>
    <definedName name="_______B1" localSheetId="1" hidden="1">{"'Sheet1'!$L$16"}</definedName>
    <definedName name="_______B1" localSheetId="2" hidden="1">{"'Sheet1'!$L$16"}</definedName>
    <definedName name="_______B1" localSheetId="3" hidden="1">{"'Sheet1'!$L$16"}</definedName>
    <definedName name="_______B1" localSheetId="4" hidden="1">{"'Sheet1'!$L$16"}</definedName>
    <definedName name="_______B1" localSheetId="5" hidden="1">{"'Sheet1'!$L$16"}</definedName>
    <definedName name="_______B1" localSheetId="6" hidden="1">{"'Sheet1'!$L$16"}</definedName>
    <definedName name="_______B1" localSheetId="8" hidden="1">{"'Sheet1'!$L$16"}</definedName>
    <definedName name="_______B1" localSheetId="9" hidden="1">{"'Sheet1'!$L$16"}</definedName>
    <definedName name="_______B1" localSheetId="10" hidden="1">{"'Sheet1'!$L$16"}</definedName>
    <definedName name="_______B1" localSheetId="12" hidden="1">{"'Sheet1'!$L$16"}</definedName>
    <definedName name="_______B1" hidden="1">{"'Sheet1'!$L$16"}</definedName>
    <definedName name="_______NSO2" localSheetId="5" hidden="1">{"'Sheet1'!$L$16"}</definedName>
    <definedName name="_______NSO2" hidden="1">{"'Sheet1'!$L$16"}</definedName>
    <definedName name="_______PA3" hidden="1">{"'Sheet1'!$L$16"}</definedName>
    <definedName name="_______Pl2" localSheetId="0" hidden="1">{"'Sheet1'!$L$16"}</definedName>
    <definedName name="_______Pl2" localSheetId="1" hidden="1">{"'Sheet1'!$L$16"}</definedName>
    <definedName name="_______Pl2" localSheetId="2" hidden="1">{"'Sheet1'!$L$16"}</definedName>
    <definedName name="_______Pl2" localSheetId="3" hidden="1">{"'Sheet1'!$L$16"}</definedName>
    <definedName name="_______Pl2" localSheetId="4" hidden="1">{"'Sheet1'!$L$16"}</definedName>
    <definedName name="_______Pl2" localSheetId="5" hidden="1">{"'Sheet1'!$L$16"}</definedName>
    <definedName name="_______Pl2" localSheetId="6" hidden="1">{"'Sheet1'!$L$16"}</definedName>
    <definedName name="_______Pl2" localSheetId="8" hidden="1">{"'Sheet1'!$L$16"}</definedName>
    <definedName name="_______Pl2" localSheetId="9" hidden="1">{"'Sheet1'!$L$16"}</definedName>
    <definedName name="_______Pl2" localSheetId="10" hidden="1">{"'Sheet1'!$L$16"}</definedName>
    <definedName name="_______Pl2" localSheetId="12" hidden="1">{"'Sheet1'!$L$16"}</definedName>
    <definedName name="_______Pl2" hidden="1">{"'Sheet1'!$L$16"}</definedName>
    <definedName name="_______Q3" localSheetId="0" hidden="1">{"'Sheet1'!$L$16"}</definedName>
    <definedName name="_______Q3" localSheetId="1" hidden="1">{"'Sheet1'!$L$16"}</definedName>
    <definedName name="_______Q3" localSheetId="2" hidden="1">{"'Sheet1'!$L$16"}</definedName>
    <definedName name="_______Q3" localSheetId="3" hidden="1">{"'Sheet1'!$L$16"}</definedName>
    <definedName name="_______Q3" localSheetId="4" hidden="1">{"'Sheet1'!$L$16"}</definedName>
    <definedName name="_______Q3" localSheetId="5" hidden="1">{"'Sheet1'!$L$16"}</definedName>
    <definedName name="_______Q3" localSheetId="6" hidden="1">{"'Sheet1'!$L$16"}</definedName>
    <definedName name="_______Q3" localSheetId="8" hidden="1">{"'Sheet1'!$L$16"}</definedName>
    <definedName name="_______Q3" localSheetId="9" hidden="1">{"'Sheet1'!$L$16"}</definedName>
    <definedName name="_______Q3" localSheetId="10" hidden="1">{"'Sheet1'!$L$16"}</definedName>
    <definedName name="_______Q3" localSheetId="12" hidden="1">{"'Sheet1'!$L$16"}</definedName>
    <definedName name="_______Q3" hidden="1">{"'Sheet1'!$L$16"}</definedName>
    <definedName name="______a1" hidden="1">{"'Sheet1'!$L$16"}</definedName>
    <definedName name="______B1" localSheetId="0" hidden="1">{"'Sheet1'!$L$16"}</definedName>
    <definedName name="______B1" localSheetId="1" hidden="1">{"'Sheet1'!$L$16"}</definedName>
    <definedName name="______B1" localSheetId="2" hidden="1">{"'Sheet1'!$L$16"}</definedName>
    <definedName name="______B1" localSheetId="3" hidden="1">{"'Sheet1'!$L$16"}</definedName>
    <definedName name="______B1" localSheetId="4" hidden="1">{"'Sheet1'!$L$16"}</definedName>
    <definedName name="______B1" localSheetId="5" hidden="1">{"'Sheet1'!$L$16"}</definedName>
    <definedName name="______B1" localSheetId="6" hidden="1">{"'Sheet1'!$L$16"}</definedName>
    <definedName name="______B1" localSheetId="8" hidden="1">{"'Sheet1'!$L$16"}</definedName>
    <definedName name="______B1" localSheetId="9" hidden="1">{"'Sheet1'!$L$16"}</definedName>
    <definedName name="______B1" localSheetId="10" hidden="1">{"'Sheet1'!$L$16"}</definedName>
    <definedName name="______B1" localSheetId="12" hidden="1">{"'Sheet1'!$L$16"}</definedName>
    <definedName name="______B1"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NSO2" localSheetId="0" hidden="1">{"'Sheet1'!$L$16"}</definedName>
    <definedName name="______NSO2" localSheetId="1" hidden="1">{"'Sheet1'!$L$16"}</definedName>
    <definedName name="______NSO2" localSheetId="2" hidden="1">{"'Sheet1'!$L$16"}</definedName>
    <definedName name="______NSO2" localSheetId="3" hidden="1">{"'Sheet1'!$L$16"}</definedName>
    <definedName name="______NSO2" localSheetId="4" hidden="1">{"'Sheet1'!$L$16"}</definedName>
    <definedName name="______NSO2" localSheetId="5" hidden="1">{"'Sheet1'!$L$16"}</definedName>
    <definedName name="______NSO2" localSheetId="6" hidden="1">{"'Sheet1'!$L$16"}</definedName>
    <definedName name="______NSO2" localSheetId="8" hidden="1">{"'Sheet1'!$L$16"}</definedName>
    <definedName name="______NSO2" localSheetId="9" hidden="1">{"'Sheet1'!$L$16"}</definedName>
    <definedName name="______NSO2" localSheetId="10" hidden="1">{"'Sheet1'!$L$16"}</definedName>
    <definedName name="______NSO2" localSheetId="12" hidden="1">{"'Sheet1'!$L$16"}</definedName>
    <definedName name="______NSO2" hidden="1">{"'Sheet1'!$L$16"}</definedName>
    <definedName name="______PA3" hidden="1">{"'Sheet1'!$L$16"}</definedName>
    <definedName name="______Pl2" localSheetId="0" hidden="1">{"'Sheet1'!$L$16"}</definedName>
    <definedName name="______Pl2" localSheetId="1" hidden="1">{"'Sheet1'!$L$16"}</definedName>
    <definedName name="______Pl2" localSheetId="2" hidden="1">{"'Sheet1'!$L$16"}</definedName>
    <definedName name="______Pl2" localSheetId="3" hidden="1">{"'Sheet1'!$L$16"}</definedName>
    <definedName name="______Pl2" localSheetId="4" hidden="1">{"'Sheet1'!$L$16"}</definedName>
    <definedName name="______Pl2" localSheetId="5" hidden="1">{"'Sheet1'!$L$16"}</definedName>
    <definedName name="______Pl2" localSheetId="6" hidden="1">{"'Sheet1'!$L$16"}</definedName>
    <definedName name="______Pl2" localSheetId="8" hidden="1">{"'Sheet1'!$L$16"}</definedName>
    <definedName name="______Pl2" localSheetId="9" hidden="1">{"'Sheet1'!$L$16"}</definedName>
    <definedName name="______Pl2" localSheetId="10" hidden="1">{"'Sheet1'!$L$16"}</definedName>
    <definedName name="______Pl2" localSheetId="12" hidden="1">{"'Sheet1'!$L$16"}</definedName>
    <definedName name="______Pl2" hidden="1">{"'Sheet1'!$L$16"}</definedName>
    <definedName name="______vl2" hidden="1">{"'Sheet1'!$L$16"}</definedName>
    <definedName name="_____a1" localSheetId="5" hidden="1">{"'Sheet1'!$L$16"}</definedName>
    <definedName name="_____a1" hidden="1">{"'Sheet1'!$L$16"}</definedName>
    <definedName name="_____a129" localSheetId="5"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5"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1" localSheetId="0" hidden="1">{"'Sheet1'!$L$16"}</definedName>
    <definedName name="_____B1" localSheetId="1" hidden="1">{"'Sheet1'!$L$16"}</definedName>
    <definedName name="_____B1" localSheetId="2" hidden="1">{"'Sheet1'!$L$16"}</definedName>
    <definedName name="_____B1" localSheetId="3" hidden="1">{"'Sheet1'!$L$16"}</definedName>
    <definedName name="_____B1" localSheetId="4" hidden="1">{"'Sheet1'!$L$16"}</definedName>
    <definedName name="_____B1" localSheetId="5" hidden="1">{"'Sheet1'!$L$16"}</definedName>
    <definedName name="_____B1" localSheetId="6" hidden="1">{"'Sheet1'!$L$16"}</definedName>
    <definedName name="_____B1" localSheetId="8" hidden="1">{"'Sheet1'!$L$16"}</definedName>
    <definedName name="_____B1" localSheetId="9" hidden="1">{"'Sheet1'!$L$16"}</definedName>
    <definedName name="_____B1" localSheetId="10" hidden="1">{"'Sheet1'!$L$16"}</definedName>
    <definedName name="_____B1" localSheetId="12" hidden="1">{"'Sheet1'!$L$16"}</definedName>
    <definedName name="_____B1" hidden="1">{"'Sheet1'!$L$16"}</definedName>
    <definedName name="_____cep1" localSheetId="5" hidden="1">{"'Sheet1'!$L$16"}</definedName>
    <definedName name="_____cep1" hidden="1">{"'Sheet1'!$L$16"}</definedName>
    <definedName name="_____Coc39" localSheetId="5" hidden="1">{"'Sheet1'!$L$16"}</definedName>
    <definedName name="_____Coc39" hidden="1">{"'Sheet1'!$L$16"}</definedName>
    <definedName name="_____Goi8" localSheetId="5" hidden="1">{"'Sheet1'!$L$16"}</definedName>
    <definedName name="_____Goi8" hidden="1">{"'Sheet1'!$L$16"}</definedName>
    <definedName name="_____h1" localSheetId="5"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u1" localSheetId="5" hidden="1">{"'Sheet1'!$L$16"}</definedName>
    <definedName name="_____hu1" hidden="1">{"'Sheet1'!$L$16"}</definedName>
    <definedName name="_____hu2" localSheetId="5" hidden="1">{"'Sheet1'!$L$16"}</definedName>
    <definedName name="_____hu2" hidden="1">{"'Sheet1'!$L$16"}</definedName>
    <definedName name="_____hu5" localSheetId="5" hidden="1">{"'Sheet1'!$L$16"}</definedName>
    <definedName name="_____hu5" hidden="1">{"'Sheet1'!$L$16"}</definedName>
    <definedName name="_____hu6" localSheetId="5" hidden="1">{"'Sheet1'!$L$16"}</definedName>
    <definedName name="_____hu6" hidden="1">{"'Sheet1'!$L$16"}</definedName>
    <definedName name="_____Lan1" localSheetId="5" hidden="1">{"'Sheet1'!$L$16"}</definedName>
    <definedName name="_____Lan1" hidden="1">{"'Sheet1'!$L$16"}</definedName>
    <definedName name="_____LAN3" localSheetId="5" hidden="1">{"'Sheet1'!$L$16"}</definedName>
    <definedName name="_____LAN3" hidden="1">{"'Sheet1'!$L$16"}</definedName>
    <definedName name="_____lk2" localSheetId="5" hidden="1">{"'Sheet1'!$L$16"}</definedName>
    <definedName name="_____lk2" hidden="1">{"'Sheet1'!$L$16"}</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5" hidden="1">{"'Sheet1'!$L$16"}</definedName>
    <definedName name="_____NSO2" localSheetId="6" hidden="1">{"'Sheet1'!$L$16"}</definedName>
    <definedName name="_____NSO2" localSheetId="8" hidden="1">{"'Sheet1'!$L$16"}</definedName>
    <definedName name="_____NSO2" localSheetId="9" hidden="1">{"'Sheet1'!$L$16"}</definedName>
    <definedName name="_____NSO2" localSheetId="10" hidden="1">{"'Sheet1'!$L$16"}</definedName>
    <definedName name="_____NSO2" localSheetId="12" hidden="1">{"'Sheet1'!$L$16"}</definedName>
    <definedName name="_____NSO2" hidden="1">{"'Sheet1'!$L$16"}</definedName>
    <definedName name="_____PA3" hidden="1">{"'Sheet1'!$L$16"}</definedName>
    <definedName name="_____Pl2" localSheetId="0" hidden="1">{"'Sheet1'!$L$16"}</definedName>
    <definedName name="_____Pl2" localSheetId="1" hidden="1">{"'Sheet1'!$L$16"}</definedName>
    <definedName name="_____Pl2" localSheetId="2" hidden="1">{"'Sheet1'!$L$16"}</definedName>
    <definedName name="_____Pl2" localSheetId="3" hidden="1">{"'Sheet1'!$L$16"}</definedName>
    <definedName name="_____Pl2" localSheetId="4" hidden="1">{"'Sheet1'!$L$16"}</definedName>
    <definedName name="_____Pl2" localSheetId="5" hidden="1">{"'Sheet1'!$L$16"}</definedName>
    <definedName name="_____Pl2" localSheetId="6" hidden="1">{"'Sheet1'!$L$16"}</definedName>
    <definedName name="_____Pl2" localSheetId="8" hidden="1">{"'Sheet1'!$L$16"}</definedName>
    <definedName name="_____Pl2" localSheetId="9" hidden="1">{"'Sheet1'!$L$16"}</definedName>
    <definedName name="_____Pl2" localSheetId="10" hidden="1">{"'Sheet1'!$L$16"}</definedName>
    <definedName name="_____Pl2" localSheetId="12" hidden="1">{"'Sheet1'!$L$16"}</definedName>
    <definedName name="_____Pl2" hidden="1">{"'Sheet1'!$L$16"}</definedName>
    <definedName name="_____Q3" localSheetId="0" hidden="1">{"'Sheet1'!$L$16"}</definedName>
    <definedName name="_____Q3" localSheetId="1" hidden="1">{"'Sheet1'!$L$16"}</definedName>
    <definedName name="_____Q3" localSheetId="2" hidden="1">{"'Sheet1'!$L$16"}</definedName>
    <definedName name="_____Q3" localSheetId="3" hidden="1">{"'Sheet1'!$L$16"}</definedName>
    <definedName name="_____Q3" localSheetId="4" hidden="1">{"'Sheet1'!$L$16"}</definedName>
    <definedName name="_____Q3" localSheetId="5" hidden="1">{"'Sheet1'!$L$16"}</definedName>
    <definedName name="_____Q3" localSheetId="6" hidden="1">{"'Sheet1'!$L$16"}</definedName>
    <definedName name="_____Q3" localSheetId="8" hidden="1">{"'Sheet1'!$L$16"}</definedName>
    <definedName name="_____Q3" localSheetId="9" hidden="1">{"'Sheet1'!$L$16"}</definedName>
    <definedName name="_____Q3" localSheetId="10" hidden="1">{"'Sheet1'!$L$16"}</definedName>
    <definedName name="_____Q3" localSheetId="12" hidden="1">{"'Sheet1'!$L$16"}</definedName>
    <definedName name="_____Q3" hidden="1">{"'Sheet1'!$L$16"}</definedName>
    <definedName name="_____tt3" localSheetId="5" hidden="1">{"'Sheet1'!$L$16"}</definedName>
    <definedName name="_____tt3" hidden="1">{"'Sheet1'!$L$16"}</definedName>
    <definedName name="_____TT31" localSheetId="5" hidden="1">{"'Sheet1'!$L$16"}</definedName>
    <definedName name="_____TT31" hidden="1">{"'Sheet1'!$L$16"}</definedName>
    <definedName name="_____vl2" hidden="1">{"'Sheet1'!$L$16"}</definedName>
    <definedName name="____a1" localSheetId="0" hidden="1">{"'Sheet1'!$L$16"}</definedName>
    <definedName name="____a1" localSheetId="1" hidden="1">{"'Sheet1'!$L$16"}</definedName>
    <definedName name="____a1" localSheetId="2" hidden="1">{"'Sheet1'!$L$16"}</definedName>
    <definedName name="____a1" localSheetId="3" hidden="1">{"'Sheet1'!$L$16"}</definedName>
    <definedName name="____a1" localSheetId="4" hidden="1">{"'Sheet1'!$L$16"}</definedName>
    <definedName name="____a1" localSheetId="5" hidden="1">{"'Sheet1'!$L$16"}</definedName>
    <definedName name="____a1" localSheetId="6" hidden="1">{"'Sheet1'!$L$16"}</definedName>
    <definedName name="____a1" localSheetId="8" hidden="1">{"'Sheet1'!$L$16"}</definedName>
    <definedName name="____a1" localSheetId="9" hidden="1">{"'Sheet1'!$L$16"}</definedName>
    <definedName name="____a1" localSheetId="10" hidden="1">{"'Sheet1'!$L$16"}</definedName>
    <definedName name="____a1" localSheetId="12" hidden="1">{"'Sheet1'!$L$16"}</definedName>
    <definedName name="____a1" localSheetId="13" hidden="1">{"'Sheet1'!$L$16"}</definedName>
    <definedName name="____a1" hidden="1">{"'Sheet1'!$L$16"}</definedName>
    <definedName name="____B1" localSheetId="0" hidden="1">{"'Sheet1'!$L$16"}</definedName>
    <definedName name="____B1" localSheetId="1" hidden="1">{"'Sheet1'!$L$16"}</definedName>
    <definedName name="____B1" localSheetId="2" hidden="1">{"'Sheet1'!$L$16"}</definedName>
    <definedName name="____B1" localSheetId="3" hidden="1">{"'Sheet1'!$L$16"}</definedName>
    <definedName name="____B1" localSheetId="4" hidden="1">{"'Sheet1'!$L$16"}</definedName>
    <definedName name="____B1" localSheetId="5" hidden="1">{"'Sheet1'!$L$16"}</definedName>
    <definedName name="____B1" localSheetId="6" hidden="1">{"'Sheet1'!$L$16"}</definedName>
    <definedName name="____B1" localSheetId="8" hidden="1">{"'Sheet1'!$L$16"}</definedName>
    <definedName name="____B1" localSheetId="9" hidden="1">{"'Sheet1'!$L$16"}</definedName>
    <definedName name="____B1" localSheetId="10" hidden="1">{"'Sheet1'!$L$16"}</definedName>
    <definedName name="____B1" localSheetId="12" hidden="1">{"'Sheet1'!$L$16"}</definedName>
    <definedName name="____B1" localSheetId="13" hidden="1">{"'Sheet1'!$L$16"}</definedName>
    <definedName name="____B1" hidden="1">{"'Sheet1'!$L$16"}</definedName>
    <definedName name="____ban2" localSheetId="0" hidden="1">{"'Sheet1'!$L$16"}</definedName>
    <definedName name="____ban2" localSheetId="1" hidden="1">{"'Sheet1'!$L$16"}</definedName>
    <definedName name="____ban2" localSheetId="2" hidden="1">{"'Sheet1'!$L$16"}</definedName>
    <definedName name="____ban2" localSheetId="3" hidden="1">{"'Sheet1'!$L$16"}</definedName>
    <definedName name="____ban2" localSheetId="4" hidden="1">{"'Sheet1'!$L$16"}</definedName>
    <definedName name="____ban2" localSheetId="5" hidden="1">{"'Sheet1'!$L$16"}</definedName>
    <definedName name="____ban2" localSheetId="6" hidden="1">{"'Sheet1'!$L$16"}</definedName>
    <definedName name="____ban2" localSheetId="8" hidden="1">{"'Sheet1'!$L$16"}</definedName>
    <definedName name="____ban2" localSheetId="9" hidden="1">{"'Sheet1'!$L$16"}</definedName>
    <definedName name="____ban2" localSheetId="10" hidden="1">{"'Sheet1'!$L$16"}</definedName>
    <definedName name="____ban2" localSheetId="12" hidden="1">{"'Sheet1'!$L$16"}</definedName>
    <definedName name="____ban2" localSheetId="13" hidden="1">{"'Sheet1'!$L$16"}</definedName>
    <definedName name="____ban2" hidden="1">{"'Sheet1'!$L$16"}</definedName>
    <definedName name="____cep1" hidden="1">{"'Sheet1'!$L$16"}</definedName>
    <definedName name="____Coc39" hidden="1">{"'Sheet1'!$L$16"}</definedName>
    <definedName name="____Goi8" hidden="1">{"'Sheet1'!$L$16"}</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5" hidden="1">{"'Sheet1'!$L$16"}</definedName>
    <definedName name="____h1" localSheetId="6" hidden="1">{"'Sheet1'!$L$16"}</definedName>
    <definedName name="____h1" localSheetId="8" hidden="1">{"'Sheet1'!$L$16"}</definedName>
    <definedName name="____h1" localSheetId="9" hidden="1">{"'Sheet1'!$L$16"}</definedName>
    <definedName name="____h1" localSheetId="10" hidden="1">{"'Sheet1'!$L$16"}</definedName>
    <definedName name="____h1" localSheetId="12" hidden="1">{"'Sheet1'!$L$16"}</definedName>
    <definedName name="____h1" localSheetId="13"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u1" localSheetId="0" hidden="1">{"'Sheet1'!$L$16"}</definedName>
    <definedName name="____hu1" localSheetId="1" hidden="1">{"'Sheet1'!$L$16"}</definedName>
    <definedName name="____hu1" localSheetId="2" hidden="1">{"'Sheet1'!$L$16"}</definedName>
    <definedName name="____hu1" localSheetId="3" hidden="1">{"'Sheet1'!$L$16"}</definedName>
    <definedName name="____hu1" localSheetId="4" hidden="1">{"'Sheet1'!$L$16"}</definedName>
    <definedName name="____hu1" localSheetId="5" hidden="1">{"'Sheet1'!$L$16"}</definedName>
    <definedName name="____hu1" localSheetId="6" hidden="1">{"'Sheet1'!$L$16"}</definedName>
    <definedName name="____hu1" localSheetId="8" hidden="1">{"'Sheet1'!$L$16"}</definedName>
    <definedName name="____hu1" localSheetId="9" hidden="1">{"'Sheet1'!$L$16"}</definedName>
    <definedName name="____hu1" localSheetId="10" hidden="1">{"'Sheet1'!$L$16"}</definedName>
    <definedName name="____hu1" localSheetId="12" hidden="1">{"'Sheet1'!$L$16"}</definedName>
    <definedName name="____hu1" localSheetId="13" hidden="1">{"'Sheet1'!$L$16"}</definedName>
    <definedName name="____hu1" hidden="1">{"'Sheet1'!$L$16"}</definedName>
    <definedName name="____hu2" localSheetId="0" hidden="1">{"'Sheet1'!$L$16"}</definedName>
    <definedName name="____hu2" localSheetId="1" hidden="1">{"'Sheet1'!$L$16"}</definedName>
    <definedName name="____hu2" localSheetId="2" hidden="1">{"'Sheet1'!$L$16"}</definedName>
    <definedName name="____hu2" localSheetId="3" hidden="1">{"'Sheet1'!$L$16"}</definedName>
    <definedName name="____hu2" localSheetId="4" hidden="1">{"'Sheet1'!$L$16"}</definedName>
    <definedName name="____hu2" localSheetId="5" hidden="1">{"'Sheet1'!$L$16"}</definedName>
    <definedName name="____hu2" localSheetId="6" hidden="1">{"'Sheet1'!$L$16"}</definedName>
    <definedName name="____hu2" localSheetId="8" hidden="1">{"'Sheet1'!$L$16"}</definedName>
    <definedName name="____hu2" localSheetId="9" hidden="1">{"'Sheet1'!$L$16"}</definedName>
    <definedName name="____hu2" localSheetId="10" hidden="1">{"'Sheet1'!$L$16"}</definedName>
    <definedName name="____hu2" localSheetId="12" hidden="1">{"'Sheet1'!$L$16"}</definedName>
    <definedName name="____hu2" localSheetId="13" hidden="1">{"'Sheet1'!$L$16"}</definedName>
    <definedName name="____hu2" hidden="1">{"'Sheet1'!$L$16"}</definedName>
    <definedName name="____hu5" localSheetId="0" hidden="1">{"'Sheet1'!$L$16"}</definedName>
    <definedName name="____hu5" localSheetId="1" hidden="1">{"'Sheet1'!$L$16"}</definedName>
    <definedName name="____hu5" localSheetId="2" hidden="1">{"'Sheet1'!$L$16"}</definedName>
    <definedName name="____hu5" localSheetId="3" hidden="1">{"'Sheet1'!$L$16"}</definedName>
    <definedName name="____hu5" localSheetId="4" hidden="1">{"'Sheet1'!$L$16"}</definedName>
    <definedName name="____hu5" localSheetId="5" hidden="1">{"'Sheet1'!$L$16"}</definedName>
    <definedName name="____hu5" localSheetId="6" hidden="1">{"'Sheet1'!$L$16"}</definedName>
    <definedName name="____hu5" localSheetId="8" hidden="1">{"'Sheet1'!$L$16"}</definedName>
    <definedName name="____hu5" localSheetId="9" hidden="1">{"'Sheet1'!$L$16"}</definedName>
    <definedName name="____hu5" localSheetId="10" hidden="1">{"'Sheet1'!$L$16"}</definedName>
    <definedName name="____hu5" localSheetId="12" hidden="1">{"'Sheet1'!$L$16"}</definedName>
    <definedName name="____hu5" localSheetId="13" hidden="1">{"'Sheet1'!$L$16"}</definedName>
    <definedName name="____hu5" hidden="1">{"'Sheet1'!$L$16"}</definedName>
    <definedName name="____hu6" localSheetId="0" hidden="1">{"'Sheet1'!$L$16"}</definedName>
    <definedName name="____hu6" localSheetId="1" hidden="1">{"'Sheet1'!$L$16"}</definedName>
    <definedName name="____hu6" localSheetId="2" hidden="1">{"'Sheet1'!$L$16"}</definedName>
    <definedName name="____hu6" localSheetId="3" hidden="1">{"'Sheet1'!$L$16"}</definedName>
    <definedName name="____hu6" localSheetId="4" hidden="1">{"'Sheet1'!$L$16"}</definedName>
    <definedName name="____hu6" localSheetId="5" hidden="1">{"'Sheet1'!$L$16"}</definedName>
    <definedName name="____hu6" localSheetId="6" hidden="1">{"'Sheet1'!$L$16"}</definedName>
    <definedName name="____hu6" localSheetId="8" hidden="1">{"'Sheet1'!$L$16"}</definedName>
    <definedName name="____hu6" localSheetId="9" hidden="1">{"'Sheet1'!$L$16"}</definedName>
    <definedName name="____hu6" localSheetId="10" hidden="1">{"'Sheet1'!$L$16"}</definedName>
    <definedName name="____hu6" localSheetId="12" hidden="1">{"'Sheet1'!$L$16"}</definedName>
    <definedName name="____hu6" localSheetId="13" hidden="1">{"'Sheet1'!$L$16"}</definedName>
    <definedName name="____hu6" hidden="1">{"'Sheet1'!$L$16"}</definedName>
    <definedName name="____HUY1" hidden="1">{"'Sheet1'!$L$16"}</definedName>
    <definedName name="____HUY2" hidden="1">{"'Sheet1'!$L$16"}</definedName>
    <definedName name="____Lan1" hidden="1">{"'Sheet1'!$L$16"}</definedName>
    <definedName name="____LAN3" hidden="1">{"'Sheet1'!$L$16"}</definedName>
    <definedName name="____lk2" hidden="1">{"'Sheet1'!$L$16"}</definedName>
    <definedName name="____M36" localSheetId="0" hidden="1">{"'Sheet1'!$L$16"}</definedName>
    <definedName name="____M36" localSheetId="1" hidden="1">{"'Sheet1'!$L$16"}</definedName>
    <definedName name="____M36" localSheetId="2" hidden="1">{"'Sheet1'!$L$16"}</definedName>
    <definedName name="____M36" localSheetId="3" hidden="1">{"'Sheet1'!$L$16"}</definedName>
    <definedName name="____M36" localSheetId="4" hidden="1">{"'Sheet1'!$L$16"}</definedName>
    <definedName name="____M36" localSheetId="5" hidden="1">{"'Sheet1'!$L$16"}</definedName>
    <definedName name="____M36" localSheetId="6" hidden="1">{"'Sheet1'!$L$16"}</definedName>
    <definedName name="____M36" localSheetId="8" hidden="1">{"'Sheet1'!$L$16"}</definedName>
    <definedName name="____M36" localSheetId="9" hidden="1">{"'Sheet1'!$L$16"}</definedName>
    <definedName name="____M36" localSheetId="10" hidden="1">{"'Sheet1'!$L$16"}</definedName>
    <definedName name="____M36" localSheetId="12" hidden="1">{"'Sheet1'!$L$16"}</definedName>
    <definedName name="____M36" localSheetId="13" hidden="1">{"'Sheet1'!$L$16"}</definedName>
    <definedName name="____M36" hidden="1">{"'Sheet1'!$L$16"}</definedName>
    <definedName name="____NSO2" localSheetId="0" hidden="1">{"'Sheet1'!$L$16"}</definedName>
    <definedName name="____NSO2" localSheetId="1" hidden="1">{"'Sheet1'!$L$16"}</definedName>
    <definedName name="____NSO2" localSheetId="2" hidden="1">{"'Sheet1'!$L$16"}</definedName>
    <definedName name="____NSO2" localSheetId="3" hidden="1">{"'Sheet1'!$L$16"}</definedName>
    <definedName name="____NSO2" localSheetId="4" hidden="1">{"'Sheet1'!$L$16"}</definedName>
    <definedName name="____NSO2" localSheetId="5" hidden="1">{"'Sheet1'!$L$16"}</definedName>
    <definedName name="____NSO2" localSheetId="6" hidden="1">{"'Sheet1'!$L$16"}</definedName>
    <definedName name="____NSO2" localSheetId="8" hidden="1">{"'Sheet1'!$L$16"}</definedName>
    <definedName name="____NSO2" localSheetId="9" hidden="1">{"'Sheet1'!$L$16"}</definedName>
    <definedName name="____NSO2" localSheetId="10" hidden="1">{"'Sheet1'!$L$16"}</definedName>
    <definedName name="____NSO2" localSheetId="12" hidden="1">{"'Sheet1'!$L$16"}</definedName>
    <definedName name="____NSO2" hidden="1">{"'Sheet1'!$L$16"}</definedName>
    <definedName name="____PA3" localSheetId="0" hidden="1">{"'Sheet1'!$L$16"}</definedName>
    <definedName name="____PA3" localSheetId="1" hidden="1">{"'Sheet1'!$L$16"}</definedName>
    <definedName name="____PA3" localSheetId="2" hidden="1">{"'Sheet1'!$L$16"}</definedName>
    <definedName name="____PA3" localSheetId="3" hidden="1">{"'Sheet1'!$L$16"}</definedName>
    <definedName name="____PA3" localSheetId="4" hidden="1">{"'Sheet1'!$L$16"}</definedName>
    <definedName name="____PA3" localSheetId="5" hidden="1">{"'Sheet1'!$L$16"}</definedName>
    <definedName name="____PA3" localSheetId="6" hidden="1">{"'Sheet1'!$L$16"}</definedName>
    <definedName name="____PA3" localSheetId="8" hidden="1">{"'Sheet1'!$L$16"}</definedName>
    <definedName name="____PA3" localSheetId="9" hidden="1">{"'Sheet1'!$L$16"}</definedName>
    <definedName name="____PA3" localSheetId="10" hidden="1">{"'Sheet1'!$L$16"}</definedName>
    <definedName name="____PA3" localSheetId="12" hidden="1">{"'Sheet1'!$L$16"}</definedName>
    <definedName name="____PA3" localSheetId="13" hidden="1">{"'Sheet1'!$L$16"}</definedName>
    <definedName name="____PA3" hidden="1">{"'Sheet1'!$L$16"}</definedName>
    <definedName name="____Pl2" localSheetId="0" hidden="1">{"'Sheet1'!$L$16"}</definedName>
    <definedName name="____Pl2" localSheetId="1" hidden="1">{"'Sheet1'!$L$16"}</definedName>
    <definedName name="____Pl2" localSheetId="2" hidden="1">{"'Sheet1'!$L$16"}</definedName>
    <definedName name="____Pl2" localSheetId="3" hidden="1">{"'Sheet1'!$L$16"}</definedName>
    <definedName name="____Pl2" localSheetId="4" hidden="1">{"'Sheet1'!$L$16"}</definedName>
    <definedName name="____Pl2" localSheetId="5" hidden="1">{"'Sheet1'!$L$16"}</definedName>
    <definedName name="____Pl2" localSheetId="6" hidden="1">{"'Sheet1'!$L$16"}</definedName>
    <definedName name="____Pl2" localSheetId="8" hidden="1">{"'Sheet1'!$L$16"}</definedName>
    <definedName name="____Pl2" localSheetId="9" hidden="1">{"'Sheet1'!$L$16"}</definedName>
    <definedName name="____Pl2" localSheetId="10" hidden="1">{"'Sheet1'!$L$16"}</definedName>
    <definedName name="____Pl2" localSheetId="12" hidden="1">{"'Sheet1'!$L$16"}</definedName>
    <definedName name="____Pl2" localSheetId="13" hidden="1">{"'Sheet1'!$L$16"}</definedName>
    <definedName name="____Pl2" hidden="1">{"'Sheet1'!$L$16"}</definedName>
    <definedName name="____Q3" localSheetId="0" hidden="1">{"'Sheet1'!$L$16"}</definedName>
    <definedName name="____Q3" localSheetId="1" hidden="1">{"'Sheet1'!$L$16"}</definedName>
    <definedName name="____Q3" localSheetId="2" hidden="1">{"'Sheet1'!$L$16"}</definedName>
    <definedName name="____Q3" localSheetId="3" hidden="1">{"'Sheet1'!$L$16"}</definedName>
    <definedName name="____Q3" localSheetId="4" hidden="1">{"'Sheet1'!$L$16"}</definedName>
    <definedName name="____Q3" localSheetId="5" hidden="1">{"'Sheet1'!$L$16"}</definedName>
    <definedName name="____Q3" localSheetId="6" hidden="1">{"'Sheet1'!$L$16"}</definedName>
    <definedName name="____Q3" localSheetId="8" hidden="1">{"'Sheet1'!$L$16"}</definedName>
    <definedName name="____Q3" localSheetId="9" hidden="1">{"'Sheet1'!$L$16"}</definedName>
    <definedName name="____Q3" localSheetId="10" hidden="1">{"'Sheet1'!$L$16"}</definedName>
    <definedName name="____Q3" localSheetId="12" hidden="1">{"'Sheet1'!$L$16"}</definedName>
    <definedName name="____Q3" hidden="1">{"'Sheet1'!$L$16"}</definedName>
    <definedName name="____Tru21" localSheetId="0" hidden="1">{"'Sheet1'!$L$16"}</definedName>
    <definedName name="____Tru21" localSheetId="1" hidden="1">{"'Sheet1'!$L$16"}</definedName>
    <definedName name="____Tru21" localSheetId="2" hidden="1">{"'Sheet1'!$L$16"}</definedName>
    <definedName name="____Tru21" localSheetId="3" hidden="1">{"'Sheet1'!$L$16"}</definedName>
    <definedName name="____Tru21" localSheetId="4" hidden="1">{"'Sheet1'!$L$16"}</definedName>
    <definedName name="____Tru21" localSheetId="5" hidden="1">{"'Sheet1'!$L$16"}</definedName>
    <definedName name="____Tru21" localSheetId="6" hidden="1">{"'Sheet1'!$L$16"}</definedName>
    <definedName name="____Tru21" localSheetId="8" hidden="1">{"'Sheet1'!$L$16"}</definedName>
    <definedName name="____Tru21" localSheetId="9" hidden="1">{"'Sheet1'!$L$16"}</definedName>
    <definedName name="____Tru21" localSheetId="10" hidden="1">{"'Sheet1'!$L$16"}</definedName>
    <definedName name="____Tru21" localSheetId="12" hidden="1">{"'Sheet1'!$L$16"}</definedName>
    <definedName name="____Tru21" localSheetId="13" hidden="1">{"'Sheet1'!$L$16"}</definedName>
    <definedName name="____Tru21" hidden="1">{"'Sheet1'!$L$16"}</definedName>
    <definedName name="____tt3" hidden="1">{"'Sheet1'!$L$16"}</definedName>
    <definedName name="____TT31" hidden="1">{"'Sheet1'!$L$16"}</definedName>
    <definedName name="____vl2" hidden="1">{"'Sheet1'!$L$16"}</definedName>
    <definedName name="____VM2" hidden="1">{"'Sheet1'!$L$16"}</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5" hidden="1">{"'Sheet1'!$L$16"}</definedName>
    <definedName name="___a1" localSheetId="6" hidden="1">{"'Sheet1'!$L$16"}</definedName>
    <definedName name="___a1" localSheetId="8" hidden="1">{"'Sheet1'!$L$16"}</definedName>
    <definedName name="___a1" localSheetId="9" hidden="1">{"'Sheet1'!$L$16"}</definedName>
    <definedName name="___a1" localSheetId="10" hidden="1">{"'Sheet1'!$L$16"}</definedName>
    <definedName name="___a1" localSheetId="12" hidden="1">{"'Sheet1'!$L$16"}</definedName>
    <definedName name="___a1" localSheetId="13" hidden="1">{"'Sheet1'!$L$16"}</definedName>
    <definedName name="___a1" hidden="1">{"'Sheet1'!$L$16"}</definedName>
    <definedName name="___a129" localSheetId="5"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5"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1" localSheetId="0" hidden="1">{"'Sheet1'!$L$16"}</definedName>
    <definedName name="___B1" localSheetId="1" hidden="1">{"'Sheet1'!$L$16"}</definedName>
    <definedName name="___B1" localSheetId="2" hidden="1">{"'Sheet1'!$L$16"}</definedName>
    <definedName name="___B1" localSheetId="3" hidden="1">{"'Sheet1'!$L$16"}</definedName>
    <definedName name="___B1" localSheetId="4" hidden="1">{"'Sheet1'!$L$16"}</definedName>
    <definedName name="___B1" localSheetId="5" hidden="1">{"'Sheet1'!$L$16"}</definedName>
    <definedName name="___B1" localSheetId="6" hidden="1">{"'Sheet1'!$L$16"}</definedName>
    <definedName name="___B1" localSheetId="8" hidden="1">{"'Sheet1'!$L$16"}</definedName>
    <definedName name="___B1" localSheetId="9" hidden="1">{"'Sheet1'!$L$16"}</definedName>
    <definedName name="___B1" localSheetId="10" hidden="1">{"'Sheet1'!$L$16"}</definedName>
    <definedName name="___B1" localSheetId="12" hidden="1">{"'Sheet1'!$L$16"}</definedName>
    <definedName name="___B1" localSheetId="13" hidden="1">{"'Sheet1'!$L$16"}</definedName>
    <definedName name="___B1" hidden="1">{"'Sheet1'!$L$16"}</definedName>
    <definedName name="___ban2" localSheetId="0" hidden="1">{"'Sheet1'!$L$16"}</definedName>
    <definedName name="___ban2" localSheetId="1" hidden="1">{"'Sheet1'!$L$16"}</definedName>
    <definedName name="___ban2" localSheetId="2" hidden="1">{"'Sheet1'!$L$16"}</definedName>
    <definedName name="___ban2" localSheetId="3" hidden="1">{"'Sheet1'!$L$16"}</definedName>
    <definedName name="___ban2" localSheetId="4" hidden="1">{"'Sheet1'!$L$16"}</definedName>
    <definedName name="___ban2" localSheetId="5" hidden="1">{"'Sheet1'!$L$16"}</definedName>
    <definedName name="___ban2" localSheetId="6" hidden="1">{"'Sheet1'!$L$16"}</definedName>
    <definedName name="___ban2" localSheetId="8" hidden="1">{"'Sheet1'!$L$16"}</definedName>
    <definedName name="___ban2" localSheetId="9" hidden="1">{"'Sheet1'!$L$16"}</definedName>
    <definedName name="___ban2" localSheetId="10" hidden="1">{"'Sheet1'!$L$16"}</definedName>
    <definedName name="___ban2" localSheetId="12" hidden="1">{"'Sheet1'!$L$16"}</definedName>
    <definedName name="___ban2" localSheetId="13" hidden="1">{"'Sheet1'!$L$16"}</definedName>
    <definedName name="___ban2" hidden="1">{"'Sheet1'!$L$16"}</definedName>
    <definedName name="___cep1" localSheetId="5" hidden="1">{"'Sheet1'!$L$16"}</definedName>
    <definedName name="___cep1" hidden="1">{"'Sheet1'!$L$16"}</definedName>
    <definedName name="___Coc39" localSheetId="5" hidden="1">{"'Sheet1'!$L$16"}</definedName>
    <definedName name="___Coc39" hidden="1">{"'Sheet1'!$L$16"}</definedName>
    <definedName name="___Goi8" localSheetId="5" hidden="1">{"'Sheet1'!$L$16"}</definedName>
    <definedName name="___Goi8" hidden="1">{"'Sheet1'!$L$16"}</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5" hidden="1">{"'Sheet1'!$L$16"}</definedName>
    <definedName name="___h1" localSheetId="6" hidden="1">{"'Sheet1'!$L$16"}</definedName>
    <definedName name="___h1" localSheetId="8" hidden="1">{"'Sheet1'!$L$16"}</definedName>
    <definedName name="___h1" localSheetId="9" hidden="1">{"'Sheet1'!$L$16"}</definedName>
    <definedName name="___h1" localSheetId="10" hidden="1">{"'Sheet1'!$L$16"}</definedName>
    <definedName name="___h1" localSheetId="12" hidden="1">{"'Sheet1'!$L$16"}</definedName>
    <definedName name="___h1" localSheetId="13"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sm2">1.1289</definedName>
    <definedName name="___hu1" localSheetId="0" hidden="1">{"'Sheet1'!$L$16"}</definedName>
    <definedName name="___hu1" localSheetId="1" hidden="1">{"'Sheet1'!$L$16"}</definedName>
    <definedName name="___hu1" localSheetId="2" hidden="1">{"'Sheet1'!$L$16"}</definedName>
    <definedName name="___hu1" localSheetId="3" hidden="1">{"'Sheet1'!$L$16"}</definedName>
    <definedName name="___hu1" localSheetId="4" hidden="1">{"'Sheet1'!$L$16"}</definedName>
    <definedName name="___hu1" localSheetId="5" hidden="1">{"'Sheet1'!$L$16"}</definedName>
    <definedName name="___hu1" localSheetId="6" hidden="1">{"'Sheet1'!$L$16"}</definedName>
    <definedName name="___hu1" localSheetId="8" hidden="1">{"'Sheet1'!$L$16"}</definedName>
    <definedName name="___hu1" localSheetId="9" hidden="1">{"'Sheet1'!$L$16"}</definedName>
    <definedName name="___hu1" localSheetId="10" hidden="1">{"'Sheet1'!$L$16"}</definedName>
    <definedName name="___hu1" localSheetId="12" hidden="1">{"'Sheet1'!$L$16"}</definedName>
    <definedName name="___hu1" localSheetId="13" hidden="1">{"'Sheet1'!$L$16"}</definedName>
    <definedName name="___hu1" hidden="1">{"'Sheet1'!$L$16"}</definedName>
    <definedName name="___hu2" localSheetId="0" hidden="1">{"'Sheet1'!$L$16"}</definedName>
    <definedName name="___hu2" localSheetId="1" hidden="1">{"'Sheet1'!$L$16"}</definedName>
    <definedName name="___hu2" localSheetId="2" hidden="1">{"'Sheet1'!$L$16"}</definedName>
    <definedName name="___hu2" localSheetId="3" hidden="1">{"'Sheet1'!$L$16"}</definedName>
    <definedName name="___hu2" localSheetId="4" hidden="1">{"'Sheet1'!$L$16"}</definedName>
    <definedName name="___hu2" localSheetId="5" hidden="1">{"'Sheet1'!$L$16"}</definedName>
    <definedName name="___hu2" localSheetId="6" hidden="1">{"'Sheet1'!$L$16"}</definedName>
    <definedName name="___hu2" localSheetId="8" hidden="1">{"'Sheet1'!$L$16"}</definedName>
    <definedName name="___hu2" localSheetId="9" hidden="1">{"'Sheet1'!$L$16"}</definedName>
    <definedName name="___hu2" localSheetId="10" hidden="1">{"'Sheet1'!$L$16"}</definedName>
    <definedName name="___hu2" localSheetId="12" hidden="1">{"'Sheet1'!$L$16"}</definedName>
    <definedName name="___hu2" localSheetId="13" hidden="1">{"'Sheet1'!$L$16"}</definedName>
    <definedName name="___hu2" hidden="1">{"'Sheet1'!$L$16"}</definedName>
    <definedName name="___hu5" localSheetId="0" hidden="1">{"'Sheet1'!$L$16"}</definedName>
    <definedName name="___hu5" localSheetId="1" hidden="1">{"'Sheet1'!$L$16"}</definedName>
    <definedName name="___hu5" localSheetId="2" hidden="1">{"'Sheet1'!$L$16"}</definedName>
    <definedName name="___hu5" localSheetId="3" hidden="1">{"'Sheet1'!$L$16"}</definedName>
    <definedName name="___hu5" localSheetId="4" hidden="1">{"'Sheet1'!$L$16"}</definedName>
    <definedName name="___hu5" localSheetId="5" hidden="1">{"'Sheet1'!$L$16"}</definedName>
    <definedName name="___hu5" localSheetId="6" hidden="1">{"'Sheet1'!$L$16"}</definedName>
    <definedName name="___hu5" localSheetId="8" hidden="1">{"'Sheet1'!$L$16"}</definedName>
    <definedName name="___hu5" localSheetId="9" hidden="1">{"'Sheet1'!$L$16"}</definedName>
    <definedName name="___hu5" localSheetId="10" hidden="1">{"'Sheet1'!$L$16"}</definedName>
    <definedName name="___hu5" localSheetId="12" hidden="1">{"'Sheet1'!$L$16"}</definedName>
    <definedName name="___hu5" localSheetId="13" hidden="1">{"'Sheet1'!$L$16"}</definedName>
    <definedName name="___hu5" hidden="1">{"'Sheet1'!$L$16"}</definedName>
    <definedName name="___hu6" localSheetId="0" hidden="1">{"'Sheet1'!$L$16"}</definedName>
    <definedName name="___hu6" localSheetId="1" hidden="1">{"'Sheet1'!$L$16"}</definedName>
    <definedName name="___hu6" localSheetId="2" hidden="1">{"'Sheet1'!$L$16"}</definedName>
    <definedName name="___hu6" localSheetId="3" hidden="1">{"'Sheet1'!$L$16"}</definedName>
    <definedName name="___hu6" localSheetId="4" hidden="1">{"'Sheet1'!$L$16"}</definedName>
    <definedName name="___hu6" localSheetId="5" hidden="1">{"'Sheet1'!$L$16"}</definedName>
    <definedName name="___hu6" localSheetId="6" hidden="1">{"'Sheet1'!$L$16"}</definedName>
    <definedName name="___hu6" localSheetId="8" hidden="1">{"'Sheet1'!$L$16"}</definedName>
    <definedName name="___hu6" localSheetId="9" hidden="1">{"'Sheet1'!$L$16"}</definedName>
    <definedName name="___hu6" localSheetId="10" hidden="1">{"'Sheet1'!$L$16"}</definedName>
    <definedName name="___hu6" localSheetId="12" hidden="1">{"'Sheet1'!$L$16"}</definedName>
    <definedName name="___hu6" localSheetId="13" hidden="1">{"'Sheet1'!$L$16"}</definedName>
    <definedName name="___hu6" hidden="1">{"'Sheet1'!$L$16"}</definedName>
    <definedName name="___HUY1" hidden="1">{"'Sheet1'!$L$16"}</definedName>
    <definedName name="___HUY2" hidden="1">{"'Sheet1'!$L$16"}</definedName>
    <definedName name="___isc1">0.035</definedName>
    <definedName name="___isc2">0.02</definedName>
    <definedName name="___isc3">0.054</definedName>
    <definedName name="___Lan1" localSheetId="5" hidden="1">{"'Sheet1'!$L$16"}</definedName>
    <definedName name="___Lan1" hidden="1">{"'Sheet1'!$L$16"}</definedName>
    <definedName name="___LAN3" localSheetId="5" hidden="1">{"'Sheet1'!$L$16"}</definedName>
    <definedName name="___LAN3" hidden="1">{"'Sheet1'!$L$16"}</definedName>
    <definedName name="___lk2" localSheetId="5" hidden="1">{"'Sheet1'!$L$16"}</definedName>
    <definedName name="___lk2" hidden="1">{"'Sheet1'!$L$16"}</definedName>
    <definedName name="___M36" localSheetId="0" hidden="1">{"'Sheet1'!$L$16"}</definedName>
    <definedName name="___M36" localSheetId="1" hidden="1">{"'Sheet1'!$L$16"}</definedName>
    <definedName name="___M36" localSheetId="2" hidden="1">{"'Sheet1'!$L$16"}</definedName>
    <definedName name="___M36" localSheetId="3" hidden="1">{"'Sheet1'!$L$16"}</definedName>
    <definedName name="___M36" localSheetId="4" hidden="1">{"'Sheet1'!$L$16"}</definedName>
    <definedName name="___M36" localSheetId="5" hidden="1">{"'Sheet1'!$L$16"}</definedName>
    <definedName name="___M36" localSheetId="6" hidden="1">{"'Sheet1'!$L$16"}</definedName>
    <definedName name="___M36" localSheetId="8" hidden="1">{"'Sheet1'!$L$16"}</definedName>
    <definedName name="___M36" localSheetId="9" hidden="1">{"'Sheet1'!$L$16"}</definedName>
    <definedName name="___M36" localSheetId="10" hidden="1">{"'Sheet1'!$L$16"}</definedName>
    <definedName name="___M36" localSheetId="12" hidden="1">{"'Sheet1'!$L$16"}</definedName>
    <definedName name="___M36" localSheetId="13" hidden="1">{"'Sheet1'!$L$16"}</definedName>
    <definedName name="___M36" hidden="1">{"'Sheet1'!$L$16"}</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5" hidden="1">{"'Sheet1'!$L$16"}</definedName>
    <definedName name="___NSO2" localSheetId="6" hidden="1">{"'Sheet1'!$L$16"}</definedName>
    <definedName name="___NSO2" localSheetId="8" hidden="1">{"'Sheet1'!$L$16"}</definedName>
    <definedName name="___NSO2" localSheetId="9" hidden="1">{"'Sheet1'!$L$16"}</definedName>
    <definedName name="___NSO2" localSheetId="10" hidden="1">{"'Sheet1'!$L$16"}</definedName>
    <definedName name="___NSO2" localSheetId="12" hidden="1">{"'Sheet1'!$L$16"}</definedName>
    <definedName name="___NSO2" localSheetId="13" hidden="1">{"'Sheet1'!$L$16"}</definedName>
    <definedName name="___NSO2"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5" hidden="1">{"'Sheet1'!$L$16"}</definedName>
    <definedName name="___PA3" localSheetId="6" hidden="1">{"'Sheet1'!$L$16"}</definedName>
    <definedName name="___PA3" localSheetId="8" hidden="1">{"'Sheet1'!$L$16"}</definedName>
    <definedName name="___PA3" localSheetId="9" hidden="1">{"'Sheet1'!$L$16"}</definedName>
    <definedName name="___PA3" localSheetId="10" hidden="1">{"'Sheet1'!$L$16"}</definedName>
    <definedName name="___PA3" localSheetId="12" hidden="1">{"'Sheet1'!$L$16"}</definedName>
    <definedName name="___PA3" localSheetId="13" hidden="1">{"'Sheet1'!$L$16"}</definedName>
    <definedName name="___PA3" hidden="1">{"'Sheet1'!$L$16"}</definedName>
    <definedName name="___Pl2" localSheetId="0" hidden="1">{"'Sheet1'!$L$16"}</definedName>
    <definedName name="___Pl2" localSheetId="1" hidden="1">{"'Sheet1'!$L$16"}</definedName>
    <definedName name="___Pl2" localSheetId="2" hidden="1">{"'Sheet1'!$L$16"}</definedName>
    <definedName name="___Pl2" localSheetId="3" hidden="1">{"'Sheet1'!$L$16"}</definedName>
    <definedName name="___Pl2" localSheetId="4" hidden="1">{"'Sheet1'!$L$16"}</definedName>
    <definedName name="___Pl2" localSheetId="5" hidden="1">{"'Sheet1'!$L$16"}</definedName>
    <definedName name="___Pl2" localSheetId="6" hidden="1">{"'Sheet1'!$L$16"}</definedName>
    <definedName name="___Pl2" localSheetId="8" hidden="1">{"'Sheet1'!$L$16"}</definedName>
    <definedName name="___Pl2" localSheetId="9" hidden="1">{"'Sheet1'!$L$16"}</definedName>
    <definedName name="___Pl2" localSheetId="10" hidden="1">{"'Sheet1'!$L$16"}</definedName>
    <definedName name="___Pl2" localSheetId="12" hidden="1">{"'Sheet1'!$L$16"}</definedName>
    <definedName name="___Pl2" localSheetId="13" hidden="1">{"'Sheet1'!$L$16"}</definedName>
    <definedName name="___Pl2" hidden="1">{"'Sheet1'!$L$16"}</definedName>
    <definedName name="___PL3" localSheetId="5" hidden="1">#REF!</definedName>
    <definedName name="___PL3" hidden="1">#REF!</definedName>
    <definedName name="___Q3" localSheetId="0" hidden="1">{"'Sheet1'!$L$16"}</definedName>
    <definedName name="___Q3" localSheetId="1" hidden="1">{"'Sheet1'!$L$16"}</definedName>
    <definedName name="___Q3" localSheetId="2" hidden="1">{"'Sheet1'!$L$16"}</definedName>
    <definedName name="___Q3" localSheetId="3" hidden="1">{"'Sheet1'!$L$16"}</definedName>
    <definedName name="___Q3" localSheetId="4" hidden="1">{"'Sheet1'!$L$16"}</definedName>
    <definedName name="___Q3" localSheetId="5" hidden="1">{"'Sheet1'!$L$16"}</definedName>
    <definedName name="___Q3" localSheetId="6" hidden="1">{"'Sheet1'!$L$16"}</definedName>
    <definedName name="___Q3" localSheetId="8" hidden="1">{"'Sheet1'!$L$16"}</definedName>
    <definedName name="___Q3" localSheetId="9" hidden="1">{"'Sheet1'!$L$16"}</definedName>
    <definedName name="___Q3" localSheetId="10" hidden="1">{"'Sheet1'!$L$16"}</definedName>
    <definedName name="___Q3" localSheetId="12"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1" hidden="1">{"'Sheet1'!$L$16"}</definedName>
    <definedName name="___Tru21" localSheetId="2" hidden="1">{"'Sheet1'!$L$16"}</definedName>
    <definedName name="___Tru21" localSheetId="3" hidden="1">{"'Sheet1'!$L$16"}</definedName>
    <definedName name="___Tru21" localSheetId="4" hidden="1">{"'Sheet1'!$L$16"}</definedName>
    <definedName name="___Tru21" localSheetId="5" hidden="1">{"'Sheet1'!$L$16"}</definedName>
    <definedName name="___Tru21" localSheetId="6" hidden="1">{"'Sheet1'!$L$16"}</definedName>
    <definedName name="___Tru21" localSheetId="8" hidden="1">{"'Sheet1'!$L$16"}</definedName>
    <definedName name="___Tru21" localSheetId="9" hidden="1">{"'Sheet1'!$L$16"}</definedName>
    <definedName name="___Tru21" localSheetId="10" hidden="1">{"'Sheet1'!$L$16"}</definedName>
    <definedName name="___Tru21" localSheetId="12" hidden="1">{"'Sheet1'!$L$16"}</definedName>
    <definedName name="___Tru21" localSheetId="13" hidden="1">{"'Sheet1'!$L$16"}</definedName>
    <definedName name="___Tru21" hidden="1">{"'Sheet1'!$L$16"}</definedName>
    <definedName name="___tt3" localSheetId="5" hidden="1">{"'Sheet1'!$L$16"}</definedName>
    <definedName name="___tt3" hidden="1">{"'Sheet1'!$L$16"}</definedName>
    <definedName name="___TT31" localSheetId="5" hidden="1">{"'Sheet1'!$L$16"}</definedName>
    <definedName name="___TT31" hidden="1">{"'Sheet1'!$L$16"}</definedName>
    <definedName name="___vl2" hidden="1">{"'Sheet1'!$L$16"}</definedName>
    <definedName name="___VM2" hidden="1">{"'Sheet1'!$L$16"}</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5" hidden="1">{"'Sheet1'!$L$16"}</definedName>
    <definedName name="__a1" localSheetId="6" hidden="1">{"'Sheet1'!$L$16"}</definedName>
    <definedName name="__a1" localSheetId="8" hidden="1">{"'Sheet1'!$L$16"}</definedName>
    <definedName name="__a1" localSheetId="9" hidden="1">{"'Sheet1'!$L$16"}</definedName>
    <definedName name="__a1" localSheetId="10" hidden="1">{"'Sheet1'!$L$16"}</definedName>
    <definedName name="__a1" localSheetId="12" hidden="1">{"'Sheet1'!$L$16"}</definedName>
    <definedName name="__a1" localSheetId="13"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localSheetId="9" hidden="1">{"Offgrid",#N/A,FALSE,"OFFGRID";"Region",#N/A,FALSE,"REGION";"Offgrid -2",#N/A,FALSE,"OFFGRID";"WTP",#N/A,FALSE,"WTP";"WTP -2",#N/A,FALSE,"WTP";"Project",#N/A,FALSE,"PROJECT";"Summary -2",#N/A,FALSE,"SUMMARY"}</definedName>
    <definedName name="__a129" localSheetId="10" hidden="1">{"Offgrid",#N/A,FALSE,"OFFGRID";"Region",#N/A,FALSE,"REGION";"Offgrid -2",#N/A,FALSE,"OFFGRID";"WTP",#N/A,FALSE,"WTP";"WTP -2",#N/A,FALSE,"WTP";"Project",#N/A,FALSE,"PROJECT";"Summary -2",#N/A,FALSE,"SUMMARY"}</definedName>
    <definedName name="__a129" localSheetId="1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localSheetId="10" hidden="1">{"Offgrid",#N/A,FALSE,"OFFGRID";"Region",#N/A,FALSE,"REGION";"Offgrid -2",#N/A,FALSE,"OFFGRID";"WTP",#N/A,FALSE,"WTP";"WTP -2",#N/A,FALSE,"WTP";"Project",#N/A,FALSE,"PROJECT";"Summary -2",#N/A,FALSE,"SUMMARY"}</definedName>
    <definedName name="__a130" localSheetId="1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localSheetId="2" hidden="1">{"'Sheet1'!$L$16"}</definedName>
    <definedName name="__B1" localSheetId="3" hidden="1">{"'Sheet1'!$L$16"}</definedName>
    <definedName name="__B1" localSheetId="4" hidden="1">{"'Sheet1'!$L$16"}</definedName>
    <definedName name="__B1" localSheetId="5" hidden="1">{"'Sheet1'!$L$16"}</definedName>
    <definedName name="__B1" localSheetId="6" hidden="1">{"'Sheet1'!$L$16"}</definedName>
    <definedName name="__B1" localSheetId="8" hidden="1">{"'Sheet1'!$L$16"}</definedName>
    <definedName name="__B1" localSheetId="9" hidden="1">{"'Sheet1'!$L$16"}</definedName>
    <definedName name="__B1" localSheetId="10" hidden="1">{"'Sheet1'!$L$16"}</definedName>
    <definedName name="__B1" localSheetId="12" hidden="1">{"'Sheet1'!$L$16"}</definedName>
    <definedName name="__B1" localSheetId="13" hidden="1">{"'Sheet1'!$L$16"}</definedName>
    <definedName name="__B1" hidden="1">{"'Sheet1'!$L$16"}</definedName>
    <definedName name="__ban2" localSheetId="0" hidden="1">{"'Sheet1'!$L$16"}</definedName>
    <definedName name="__ban2" localSheetId="1" hidden="1">{"'Sheet1'!$L$16"}</definedName>
    <definedName name="__ban2" localSheetId="2" hidden="1">{"'Sheet1'!$L$16"}</definedName>
    <definedName name="__ban2" localSheetId="3" hidden="1">{"'Sheet1'!$L$16"}</definedName>
    <definedName name="__ban2" localSheetId="4" hidden="1">{"'Sheet1'!$L$16"}</definedName>
    <definedName name="__ban2" localSheetId="5" hidden="1">{"'Sheet1'!$L$16"}</definedName>
    <definedName name="__ban2" localSheetId="6" hidden="1">{"'Sheet1'!$L$16"}</definedName>
    <definedName name="__ban2" localSheetId="8" hidden="1">{"'Sheet1'!$L$16"}</definedName>
    <definedName name="__ban2" localSheetId="9" hidden="1">{"'Sheet1'!$L$16"}</definedName>
    <definedName name="__ban2" localSheetId="10" hidden="1">{"'Sheet1'!$L$16"}</definedName>
    <definedName name="__ban2" localSheetId="12" hidden="1">{"'Sheet1'!$L$16"}</definedName>
    <definedName name="__ban2" localSheetId="13" hidden="1">{"'Sheet1'!$L$16"}</definedName>
    <definedName name="__ban2" hidden="1">{"'Sheet1'!$L$16"}</definedName>
    <definedName name="__cep1" hidden="1">{"'Sheet1'!$L$16"}</definedName>
    <definedName name="__Coc39" hidden="1">{"'Sheet1'!$L$16"}</definedName>
    <definedName name="__Goi8" hidden="1">{"'Sheet1'!$L$16"}</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5" hidden="1">{"'Sheet1'!$L$16"}</definedName>
    <definedName name="__h1" localSheetId="6" hidden="1">{"'Sheet1'!$L$16"}</definedName>
    <definedName name="__h1" localSheetId="8" hidden="1">{"'Sheet1'!$L$16"}</definedName>
    <definedName name="__h1" localSheetId="9" hidden="1">{"'Sheet1'!$L$16"}</definedName>
    <definedName name="__h1" localSheetId="10" hidden="1">{"'Sheet1'!$L$16"}</definedName>
    <definedName name="__h1" localSheetId="12" hidden="1">{"'Sheet1'!$L$16"}</definedName>
    <definedName name="__h1" localSheetId="13"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sm2">1.1289</definedName>
    <definedName name="__hu1" localSheetId="0" hidden="1">{"'Sheet1'!$L$16"}</definedName>
    <definedName name="__hu1" localSheetId="1" hidden="1">{"'Sheet1'!$L$16"}</definedName>
    <definedName name="__hu1" localSheetId="2" hidden="1">{"'Sheet1'!$L$16"}</definedName>
    <definedName name="__hu1" localSheetId="3" hidden="1">{"'Sheet1'!$L$16"}</definedName>
    <definedName name="__hu1" localSheetId="4" hidden="1">{"'Sheet1'!$L$16"}</definedName>
    <definedName name="__hu1" localSheetId="5" hidden="1">{"'Sheet1'!$L$16"}</definedName>
    <definedName name="__hu1" localSheetId="6" hidden="1">{"'Sheet1'!$L$16"}</definedName>
    <definedName name="__hu1" localSheetId="8" hidden="1">{"'Sheet1'!$L$16"}</definedName>
    <definedName name="__hu1" localSheetId="9" hidden="1">{"'Sheet1'!$L$16"}</definedName>
    <definedName name="__hu1" localSheetId="10" hidden="1">{"'Sheet1'!$L$16"}</definedName>
    <definedName name="__hu1" localSheetId="12" hidden="1">{"'Sheet1'!$L$16"}</definedName>
    <definedName name="__hu1" localSheetId="13" hidden="1">{"'Sheet1'!$L$16"}</definedName>
    <definedName name="__hu1" hidden="1">{"'Sheet1'!$L$16"}</definedName>
    <definedName name="__hu2" localSheetId="0" hidden="1">{"'Sheet1'!$L$16"}</definedName>
    <definedName name="__hu2" localSheetId="1" hidden="1">{"'Sheet1'!$L$16"}</definedName>
    <definedName name="__hu2" localSheetId="2" hidden="1">{"'Sheet1'!$L$16"}</definedName>
    <definedName name="__hu2" localSheetId="3" hidden="1">{"'Sheet1'!$L$16"}</definedName>
    <definedName name="__hu2" localSheetId="4" hidden="1">{"'Sheet1'!$L$16"}</definedName>
    <definedName name="__hu2" localSheetId="5" hidden="1">{"'Sheet1'!$L$16"}</definedName>
    <definedName name="__hu2" localSheetId="6" hidden="1">{"'Sheet1'!$L$16"}</definedName>
    <definedName name="__hu2" localSheetId="8" hidden="1">{"'Sheet1'!$L$16"}</definedName>
    <definedName name="__hu2" localSheetId="9" hidden="1">{"'Sheet1'!$L$16"}</definedName>
    <definedName name="__hu2" localSheetId="10" hidden="1">{"'Sheet1'!$L$16"}</definedName>
    <definedName name="__hu2" localSheetId="12" hidden="1">{"'Sheet1'!$L$16"}</definedName>
    <definedName name="__hu2" localSheetId="13" hidden="1">{"'Sheet1'!$L$16"}</definedName>
    <definedName name="__hu2" hidden="1">{"'Sheet1'!$L$16"}</definedName>
    <definedName name="__hu5" localSheetId="0" hidden="1">{"'Sheet1'!$L$16"}</definedName>
    <definedName name="__hu5" localSheetId="1" hidden="1">{"'Sheet1'!$L$16"}</definedName>
    <definedName name="__hu5" localSheetId="2" hidden="1">{"'Sheet1'!$L$16"}</definedName>
    <definedName name="__hu5" localSheetId="3" hidden="1">{"'Sheet1'!$L$16"}</definedName>
    <definedName name="__hu5" localSheetId="4" hidden="1">{"'Sheet1'!$L$16"}</definedName>
    <definedName name="__hu5" localSheetId="5" hidden="1">{"'Sheet1'!$L$16"}</definedName>
    <definedName name="__hu5" localSheetId="6" hidden="1">{"'Sheet1'!$L$16"}</definedName>
    <definedName name="__hu5" localSheetId="8" hidden="1">{"'Sheet1'!$L$16"}</definedName>
    <definedName name="__hu5" localSheetId="9" hidden="1">{"'Sheet1'!$L$16"}</definedName>
    <definedName name="__hu5" localSheetId="10" hidden="1">{"'Sheet1'!$L$16"}</definedName>
    <definedName name="__hu5" localSheetId="12" hidden="1">{"'Sheet1'!$L$16"}</definedName>
    <definedName name="__hu5" localSheetId="13" hidden="1">{"'Sheet1'!$L$16"}</definedName>
    <definedName name="__hu5" hidden="1">{"'Sheet1'!$L$16"}</definedName>
    <definedName name="__hu6" localSheetId="0" hidden="1">{"'Sheet1'!$L$16"}</definedName>
    <definedName name="__hu6" localSheetId="1" hidden="1">{"'Sheet1'!$L$16"}</definedName>
    <definedName name="__hu6" localSheetId="2" hidden="1">{"'Sheet1'!$L$16"}</definedName>
    <definedName name="__hu6" localSheetId="3" hidden="1">{"'Sheet1'!$L$16"}</definedName>
    <definedName name="__hu6" localSheetId="4" hidden="1">{"'Sheet1'!$L$16"}</definedName>
    <definedName name="__hu6" localSheetId="5" hidden="1">{"'Sheet1'!$L$16"}</definedName>
    <definedName name="__hu6" localSheetId="6" hidden="1">{"'Sheet1'!$L$16"}</definedName>
    <definedName name="__hu6" localSheetId="8" hidden="1">{"'Sheet1'!$L$16"}</definedName>
    <definedName name="__hu6" localSheetId="9" hidden="1">{"'Sheet1'!$L$16"}</definedName>
    <definedName name="__hu6" localSheetId="10" hidden="1">{"'Sheet1'!$L$16"}</definedName>
    <definedName name="__hu6" localSheetId="12" hidden="1">{"'Sheet1'!$L$16"}</definedName>
    <definedName name="__hu6" localSheetId="13" hidden="1">{"'Sheet1'!$L$16"}</definedName>
    <definedName name="__hu6" hidden="1">{"'Sheet1'!$L$16"}</definedName>
    <definedName name="__HUY1" hidden="1">{"'Sheet1'!$L$16"}</definedName>
    <definedName name="__HUY2" hidden="1">{"'Sheet1'!$L$16"}</definedName>
    <definedName name="__isc1">0.035</definedName>
    <definedName name="__isc2">0.02</definedName>
    <definedName name="__isc3">0.054</definedName>
    <definedName name="__Lan1" hidden="1">{"'Sheet1'!$L$16"}</definedName>
    <definedName name="__LAN3" hidden="1">{"'Sheet1'!$L$16"}</definedName>
    <definedName name="__lk2" hidden="1">{"'Sheet1'!$L$16"}</definedName>
    <definedName name="__M36" localSheetId="0" hidden="1">{"'Sheet1'!$L$16"}</definedName>
    <definedName name="__M36" localSheetId="1" hidden="1">{"'Sheet1'!$L$16"}</definedName>
    <definedName name="__M36" localSheetId="2" hidden="1">{"'Sheet1'!$L$16"}</definedName>
    <definedName name="__M36" localSheetId="3" hidden="1">{"'Sheet1'!$L$16"}</definedName>
    <definedName name="__M36" localSheetId="4" hidden="1">{"'Sheet1'!$L$16"}</definedName>
    <definedName name="__M36" localSheetId="5" hidden="1">{"'Sheet1'!$L$16"}</definedName>
    <definedName name="__M36" localSheetId="6" hidden="1">{"'Sheet1'!$L$16"}</definedName>
    <definedName name="__M36" localSheetId="8" hidden="1">{"'Sheet1'!$L$16"}</definedName>
    <definedName name="__M36" localSheetId="9" hidden="1">{"'Sheet1'!$L$16"}</definedName>
    <definedName name="__M36" localSheetId="10" hidden="1">{"'Sheet1'!$L$16"}</definedName>
    <definedName name="__M36" localSheetId="12" hidden="1">{"'Sheet1'!$L$16"}</definedName>
    <definedName name="__M36" localSheetId="13" hidden="1">{"'Sheet1'!$L$16"}</definedName>
    <definedName name="__M36" hidden="1">{"'Sheet1'!$L$16"}</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5" hidden="1">{"'Sheet1'!$L$16"}</definedName>
    <definedName name="__NSO2" localSheetId="6" hidden="1">{"'Sheet1'!$L$16"}</definedName>
    <definedName name="__NSO2" localSheetId="8" hidden="1">{"'Sheet1'!$L$16"}</definedName>
    <definedName name="__NSO2" localSheetId="9" hidden="1">{"'Sheet1'!$L$16"}</definedName>
    <definedName name="__NSO2" localSheetId="10" hidden="1">{"'Sheet1'!$L$16"}</definedName>
    <definedName name="__NSO2" localSheetId="12" hidden="1">{"'Sheet1'!$L$16"}</definedName>
    <definedName name="__NSO2" localSheetId="13" hidden="1">{"'Sheet1'!$L$16"}</definedName>
    <definedName name="__NSO2"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5" hidden="1">{"'Sheet1'!$L$16"}</definedName>
    <definedName name="__PA3" localSheetId="6" hidden="1">{"'Sheet1'!$L$16"}</definedName>
    <definedName name="__PA3" localSheetId="8" hidden="1">{"'Sheet1'!$L$16"}</definedName>
    <definedName name="__PA3" localSheetId="9" hidden="1">{"'Sheet1'!$L$16"}</definedName>
    <definedName name="__PA3" localSheetId="10" hidden="1">{"'Sheet1'!$L$16"}</definedName>
    <definedName name="__PA3" localSheetId="12" hidden="1">{"'Sheet1'!$L$16"}</definedName>
    <definedName name="__PA3" localSheetId="13" hidden="1">{"'Sheet1'!$L$16"}</definedName>
    <definedName name="__PA3" hidden="1">{"'Sheet1'!$L$16"}</definedName>
    <definedName name="__Pl2" localSheetId="0" hidden="1">{"'Sheet1'!$L$16"}</definedName>
    <definedName name="__Pl2" localSheetId="1" hidden="1">{"'Sheet1'!$L$16"}</definedName>
    <definedName name="__Pl2" localSheetId="2" hidden="1">{"'Sheet1'!$L$16"}</definedName>
    <definedName name="__Pl2" localSheetId="3" hidden="1">{"'Sheet1'!$L$16"}</definedName>
    <definedName name="__Pl2" localSheetId="4" hidden="1">{"'Sheet1'!$L$16"}</definedName>
    <definedName name="__Pl2" localSheetId="5" hidden="1">{"'Sheet1'!$L$16"}</definedName>
    <definedName name="__Pl2" localSheetId="6" hidden="1">{"'Sheet1'!$L$16"}</definedName>
    <definedName name="__Pl2" localSheetId="8" hidden="1">{"'Sheet1'!$L$16"}</definedName>
    <definedName name="__Pl2" localSheetId="9" hidden="1">{"'Sheet1'!$L$16"}</definedName>
    <definedName name="__Pl2" localSheetId="10" hidden="1">{"'Sheet1'!$L$16"}</definedName>
    <definedName name="__Pl2" localSheetId="12" hidden="1">{"'Sheet1'!$L$16"}</definedName>
    <definedName name="__Pl2" localSheetId="13" hidden="1">{"'Sheet1'!$L$16"}</definedName>
    <definedName name="__Pl2" hidden="1">{"'Sheet1'!$L$16"}</definedName>
    <definedName name="__Q3" localSheetId="0" hidden="1">{"'Sheet1'!$L$16"}</definedName>
    <definedName name="__Q3" localSheetId="1" hidden="1">{"'Sheet1'!$L$16"}</definedName>
    <definedName name="__Q3" localSheetId="2" hidden="1">{"'Sheet1'!$L$16"}</definedName>
    <definedName name="__Q3" localSheetId="3" hidden="1">{"'Sheet1'!$L$16"}</definedName>
    <definedName name="__Q3" localSheetId="4" hidden="1">{"'Sheet1'!$L$16"}</definedName>
    <definedName name="__Q3" localSheetId="5" hidden="1">{"'Sheet1'!$L$16"}</definedName>
    <definedName name="__Q3" localSheetId="6" hidden="1">{"'Sheet1'!$L$16"}</definedName>
    <definedName name="__Q3" localSheetId="8" hidden="1">{"'Sheet1'!$L$16"}</definedName>
    <definedName name="__Q3" localSheetId="9" hidden="1">{"'Sheet1'!$L$16"}</definedName>
    <definedName name="__Q3" localSheetId="10" hidden="1">{"'Sheet1'!$L$16"}</definedName>
    <definedName name="__Q3" localSheetId="12" hidden="1">{"'Sheet1'!$L$16"}</definedName>
    <definedName name="__Q3"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localSheetId="1" hidden="1">{"'Sheet1'!$L$16"}</definedName>
    <definedName name="__Tru21" localSheetId="2" hidden="1">{"'Sheet1'!$L$16"}</definedName>
    <definedName name="__Tru21" localSheetId="3" hidden="1">{"'Sheet1'!$L$16"}</definedName>
    <definedName name="__Tru21" localSheetId="4" hidden="1">{"'Sheet1'!$L$16"}</definedName>
    <definedName name="__Tru21" localSheetId="5" hidden="1">{"'Sheet1'!$L$16"}</definedName>
    <definedName name="__Tru21" localSheetId="6" hidden="1">{"'Sheet1'!$L$16"}</definedName>
    <definedName name="__Tru21" localSheetId="8" hidden="1">{"'Sheet1'!$L$16"}</definedName>
    <definedName name="__Tru21" localSheetId="9" hidden="1">{"'Sheet1'!$L$16"}</definedName>
    <definedName name="__Tru21" localSheetId="10" hidden="1">{"'Sheet1'!$L$16"}</definedName>
    <definedName name="__Tru21" localSheetId="12" hidden="1">{"'Sheet1'!$L$16"}</definedName>
    <definedName name="__Tru21" localSheetId="13" hidden="1">{"'Sheet1'!$L$16"}</definedName>
    <definedName name="__Tru21" hidden="1">{"'Sheet1'!$L$16"}</definedName>
    <definedName name="__tt3" hidden="1">{"'Sheet1'!$L$16"}</definedName>
    <definedName name="__TT31" hidden="1">{"'Sheet1'!$L$16"}</definedName>
    <definedName name="__vl2" hidden="1">{"'Sheet1'!$L$16"}</definedName>
    <definedName name="__VM2" hidden="1">{"'Sheet1'!$L$16"}</definedName>
    <definedName name="_1">#REF!</definedName>
    <definedName name="_17_0DATA_DATA2_L">'[1]#REF'!#REF!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a1" localSheetId="0" hidden="1">{"'Sheet1'!$L$16"}</definedName>
    <definedName name="_a1" localSheetId="1" hidden="1">{"'Sheet1'!$L$16"}</definedName>
    <definedName name="_a1" localSheetId="2" hidden="1">{"'Sheet1'!$L$16"}</definedName>
    <definedName name="_a1" localSheetId="3" hidden="1">{"'Sheet1'!$L$16"}</definedName>
    <definedName name="_a1" localSheetId="4" hidden="1">{"'Sheet1'!$L$16"}</definedName>
    <definedName name="_a1" localSheetId="5" hidden="1">{"'Sheet1'!$L$16"}</definedName>
    <definedName name="_a1" localSheetId="6" hidden="1">{"'Sheet1'!$L$16"}</definedName>
    <definedName name="_a1" localSheetId="8" hidden="1">{"'Sheet1'!$L$16"}</definedName>
    <definedName name="_a1" localSheetId="9" hidden="1">{"'Sheet1'!$L$16"}</definedName>
    <definedName name="_a1" localSheetId="10" hidden="1">{"'Sheet1'!$L$16"}</definedName>
    <definedName name="_a1" localSheetId="12" hidden="1">{"'Sheet1'!$L$16"}</definedName>
    <definedName name="_a1" localSheetId="13"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9" hidden="1">{"Offgrid",#N/A,FALSE,"OFFGRID";"Region",#N/A,FALSE,"REGION";"Offgrid -2",#N/A,FALSE,"OFFGRID";"WTP",#N/A,FALSE,"WTP";"WTP -2",#N/A,FALSE,"WTP";"Project",#N/A,FALSE,"PROJECT";"Summary -2",#N/A,FALSE,"SUMMARY"}</definedName>
    <definedName name="_a129" localSheetId="10"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10"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 localSheetId="0" hidden="1">{"'Sheet1'!$L$16"}</definedName>
    <definedName name="_B1" localSheetId="1" hidden="1">{"'Sheet1'!$L$16"}</definedName>
    <definedName name="_B1" localSheetId="2" hidden="1">{"'Sheet1'!$L$16"}</definedName>
    <definedName name="_B1" localSheetId="3" hidden="1">{"'Sheet1'!$L$16"}</definedName>
    <definedName name="_B1" localSheetId="4" hidden="1">{"'Sheet1'!$L$16"}</definedName>
    <definedName name="_B1" localSheetId="5" hidden="1">{"'Sheet1'!$L$16"}</definedName>
    <definedName name="_B1" localSheetId="6" hidden="1">{"'Sheet1'!$L$16"}</definedName>
    <definedName name="_B1" localSheetId="8" hidden="1">{"'Sheet1'!$L$16"}</definedName>
    <definedName name="_B1" localSheetId="9" hidden="1">{"'Sheet1'!$L$16"}</definedName>
    <definedName name="_B1" localSheetId="10" hidden="1">{"'Sheet1'!$L$16"}</definedName>
    <definedName name="_B1" localSheetId="12" hidden="1">{"'Sheet1'!$L$16"}</definedName>
    <definedName name="_B1" localSheetId="13" hidden="1">{"'Sheet1'!$L$16"}</definedName>
    <definedName name="_B1" hidden="1">{"'Sheet1'!$L$16"}</definedName>
    <definedName name="_ban2" localSheetId="0" hidden="1">{"'Sheet1'!$L$16"}</definedName>
    <definedName name="_ban2" localSheetId="1" hidden="1">{"'Sheet1'!$L$16"}</definedName>
    <definedName name="_ban2" localSheetId="2" hidden="1">{"'Sheet1'!$L$16"}</definedName>
    <definedName name="_ban2" localSheetId="3" hidden="1">{"'Sheet1'!$L$16"}</definedName>
    <definedName name="_ban2" localSheetId="4" hidden="1">{"'Sheet1'!$L$16"}</definedName>
    <definedName name="_ban2" localSheetId="5" hidden="1">{"'Sheet1'!$L$16"}</definedName>
    <definedName name="_ban2" localSheetId="6" hidden="1">{"'Sheet1'!$L$16"}</definedName>
    <definedName name="_ban2" localSheetId="8" hidden="1">{"'Sheet1'!$L$16"}</definedName>
    <definedName name="_ban2" localSheetId="9" hidden="1">{"'Sheet1'!$L$16"}</definedName>
    <definedName name="_ban2" localSheetId="10" hidden="1">{"'Sheet1'!$L$16"}</definedName>
    <definedName name="_ban2" localSheetId="12" hidden="1">{"'Sheet1'!$L$16"}</definedName>
    <definedName name="_ban2" localSheetId="13" hidden="1">{"'Sheet1'!$L$16"}</definedName>
    <definedName name="_ban2" hidden="1">{"'Sheet1'!$L$16"}</definedName>
    <definedName name="_Builtin155" hidden="1">#N/A</definedName>
    <definedName name="_cep1" localSheetId="5" hidden="1">{"'Sheet1'!$L$16"}</definedName>
    <definedName name="_cep1" hidden="1">{"'Sheet1'!$L$16"}</definedName>
    <definedName name="_Coc39" localSheetId="5" hidden="1">{"'Sheet1'!$L$16"}</definedName>
    <definedName name="_Coc39" hidden="1">{"'Sheet1'!$L$16"}</definedName>
    <definedName name="_CON1">#REF!</definedName>
    <definedName name="_CON2">#REF!</definedName>
    <definedName name="_Fill" localSheetId="5">#REF!</definedName>
    <definedName name="_Fill" hidden="1">#REF!</definedName>
    <definedName name="_xlnm._FilterDatabase" localSheetId="2" hidden="1">#REF!</definedName>
    <definedName name="_xlnm._FilterDatabase" localSheetId="5" hidden="1">#REF!</definedName>
    <definedName name="_xlnm._FilterDatabase" localSheetId="13" hidden="1">'46'!$U$12:$U$80</definedName>
    <definedName name="_xlnm._FilterDatabase" hidden="1">#REF!</definedName>
    <definedName name="_Goi8" localSheetId="5" hidden="1">{"'Sheet1'!$L$16"}</definedName>
    <definedName name="_Goi8" hidden="1">{"'Sheet1'!$L$16"}</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5" hidden="1">{"'Sheet1'!$L$16"}</definedName>
    <definedName name="_h1" localSheetId="6" hidden="1">{"'Sheet1'!$L$16"}</definedName>
    <definedName name="_h1" localSheetId="8" hidden="1">{"'Sheet1'!$L$16"}</definedName>
    <definedName name="_h1" localSheetId="9" hidden="1">{"'Sheet1'!$L$16"}</definedName>
    <definedName name="_h1" localSheetId="10" hidden="1">{"'Sheet1'!$L$16"}</definedName>
    <definedName name="_h1" localSheetId="12" hidden="1">{"'Sheet1'!$L$16"}</definedName>
    <definedName name="_h1" localSheetId="13"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sm2">1.1289</definedName>
    <definedName name="_hu1" localSheetId="0" hidden="1">{"'Sheet1'!$L$16"}</definedName>
    <definedName name="_hu1" localSheetId="1" hidden="1">{"'Sheet1'!$L$16"}</definedName>
    <definedName name="_hu1" localSheetId="2" hidden="1">{"'Sheet1'!$L$16"}</definedName>
    <definedName name="_hu1" localSheetId="3" hidden="1">{"'Sheet1'!$L$16"}</definedName>
    <definedName name="_hu1" localSheetId="4" hidden="1">{"'Sheet1'!$L$16"}</definedName>
    <definedName name="_hu1" localSheetId="5" hidden="1">{"'Sheet1'!$L$16"}</definedName>
    <definedName name="_hu1" localSheetId="6" hidden="1">{"'Sheet1'!$L$16"}</definedName>
    <definedName name="_hu1" localSheetId="8" hidden="1">{"'Sheet1'!$L$16"}</definedName>
    <definedName name="_hu1" localSheetId="9" hidden="1">{"'Sheet1'!$L$16"}</definedName>
    <definedName name="_hu1" localSheetId="10" hidden="1">{"'Sheet1'!$L$16"}</definedName>
    <definedName name="_hu1" localSheetId="12" hidden="1">{"'Sheet1'!$L$16"}</definedName>
    <definedName name="_hu1" localSheetId="13" hidden="1">{"'Sheet1'!$L$16"}</definedName>
    <definedName name="_hu1" hidden="1">{"'Sheet1'!$L$16"}</definedName>
    <definedName name="_hu2" localSheetId="0" hidden="1">{"'Sheet1'!$L$16"}</definedName>
    <definedName name="_hu2" localSheetId="1" hidden="1">{"'Sheet1'!$L$16"}</definedName>
    <definedName name="_hu2" localSheetId="2" hidden="1">{"'Sheet1'!$L$16"}</definedName>
    <definedName name="_hu2" localSheetId="3" hidden="1">{"'Sheet1'!$L$16"}</definedName>
    <definedName name="_hu2" localSheetId="4" hidden="1">{"'Sheet1'!$L$16"}</definedName>
    <definedName name="_hu2" localSheetId="5" hidden="1">{"'Sheet1'!$L$16"}</definedName>
    <definedName name="_hu2" localSheetId="6" hidden="1">{"'Sheet1'!$L$16"}</definedName>
    <definedName name="_hu2" localSheetId="8" hidden="1">{"'Sheet1'!$L$16"}</definedName>
    <definedName name="_hu2" localSheetId="9" hidden="1">{"'Sheet1'!$L$16"}</definedName>
    <definedName name="_hu2" localSheetId="10" hidden="1">{"'Sheet1'!$L$16"}</definedName>
    <definedName name="_hu2" localSheetId="12" hidden="1">{"'Sheet1'!$L$16"}</definedName>
    <definedName name="_hu2" localSheetId="13" hidden="1">{"'Sheet1'!$L$16"}</definedName>
    <definedName name="_hu2" hidden="1">{"'Sheet1'!$L$16"}</definedName>
    <definedName name="_hu5" localSheetId="0" hidden="1">{"'Sheet1'!$L$16"}</definedName>
    <definedName name="_hu5" localSheetId="1" hidden="1">{"'Sheet1'!$L$16"}</definedName>
    <definedName name="_hu5" localSheetId="2" hidden="1">{"'Sheet1'!$L$16"}</definedName>
    <definedName name="_hu5" localSheetId="3" hidden="1">{"'Sheet1'!$L$16"}</definedName>
    <definedName name="_hu5" localSheetId="4" hidden="1">{"'Sheet1'!$L$16"}</definedName>
    <definedName name="_hu5" localSheetId="5" hidden="1">{"'Sheet1'!$L$16"}</definedName>
    <definedName name="_hu5" localSheetId="6" hidden="1">{"'Sheet1'!$L$16"}</definedName>
    <definedName name="_hu5" localSheetId="8" hidden="1">{"'Sheet1'!$L$16"}</definedName>
    <definedName name="_hu5" localSheetId="9" hidden="1">{"'Sheet1'!$L$16"}</definedName>
    <definedName name="_hu5" localSheetId="10" hidden="1">{"'Sheet1'!$L$16"}</definedName>
    <definedName name="_hu5" localSheetId="12" hidden="1">{"'Sheet1'!$L$16"}</definedName>
    <definedName name="_hu5" localSheetId="13" hidden="1">{"'Sheet1'!$L$16"}</definedName>
    <definedName name="_hu5" hidden="1">{"'Sheet1'!$L$16"}</definedName>
    <definedName name="_hu6" localSheetId="0" hidden="1">{"'Sheet1'!$L$16"}</definedName>
    <definedName name="_hu6" localSheetId="1" hidden="1">{"'Sheet1'!$L$16"}</definedName>
    <definedName name="_hu6" localSheetId="2" hidden="1">{"'Sheet1'!$L$16"}</definedName>
    <definedName name="_hu6" localSheetId="3" hidden="1">{"'Sheet1'!$L$16"}</definedName>
    <definedName name="_hu6" localSheetId="4" hidden="1">{"'Sheet1'!$L$16"}</definedName>
    <definedName name="_hu6" localSheetId="5" hidden="1">{"'Sheet1'!$L$16"}</definedName>
    <definedName name="_hu6" localSheetId="6" hidden="1">{"'Sheet1'!$L$16"}</definedName>
    <definedName name="_hu6" localSheetId="8" hidden="1">{"'Sheet1'!$L$16"}</definedName>
    <definedName name="_hu6" localSheetId="9" hidden="1">{"'Sheet1'!$L$16"}</definedName>
    <definedName name="_hu6" localSheetId="10" hidden="1">{"'Sheet1'!$L$16"}</definedName>
    <definedName name="_hu6" localSheetId="12" hidden="1">{"'Sheet1'!$L$16"}</definedName>
    <definedName name="_hu6" localSheetId="13" hidden="1">{"'Sheet1'!$L$16"}</definedName>
    <definedName name="_hu6" hidden="1">{"'Sheet1'!$L$16"}</definedName>
    <definedName name="_HUY1" hidden="1">{"'Sheet1'!$L$16"}</definedName>
    <definedName name="_HUY2" hidden="1">{"'Sheet1'!$L$16"}</definedName>
    <definedName name="_isc1">0.035</definedName>
    <definedName name="_isc2">0.02</definedName>
    <definedName name="_isc3">0.054</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13"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13" hidden="1">#REF!</definedName>
    <definedName name="_Key2" hidden="1">#REF!</definedName>
    <definedName name="_KH08" localSheetId="5" hidden="1">{#N/A,#N/A,FALSE,"Chi tiÆt"}</definedName>
    <definedName name="_KH08" hidden="1">{#N/A,#N/A,FALSE,"Chi tiÆt"}</definedName>
    <definedName name="_Lan1" localSheetId="5" hidden="1">{"'Sheet1'!$L$16"}</definedName>
    <definedName name="_Lan1" hidden="1">{"'Sheet1'!$L$16"}</definedName>
    <definedName name="_LAN3" localSheetId="5" hidden="1">{"'Sheet1'!$L$16"}</definedName>
    <definedName name="_LAN3" hidden="1">{"'Sheet1'!$L$16"}</definedName>
    <definedName name="_lap1">#REF!</definedName>
    <definedName name="_lap2">#REF!</definedName>
    <definedName name="_lk2" localSheetId="5" hidden="1">{"'Sheet1'!$L$16"}</definedName>
    <definedName name="_lk2" hidden="1">{"'Sheet1'!$L$16"}</definedName>
    <definedName name="_M36" localSheetId="0" hidden="1">{"'Sheet1'!$L$16"}</definedName>
    <definedName name="_M36" localSheetId="1" hidden="1">{"'Sheet1'!$L$16"}</definedName>
    <definedName name="_M36" localSheetId="2" hidden="1">{"'Sheet1'!$L$16"}</definedName>
    <definedName name="_M36" localSheetId="3" hidden="1">{"'Sheet1'!$L$16"}</definedName>
    <definedName name="_M36" localSheetId="4" hidden="1">{"'Sheet1'!$L$16"}</definedName>
    <definedName name="_M36" localSheetId="5" hidden="1">{"'Sheet1'!$L$16"}</definedName>
    <definedName name="_M36" localSheetId="6" hidden="1">{"'Sheet1'!$L$16"}</definedName>
    <definedName name="_M36" localSheetId="8" hidden="1">{"'Sheet1'!$L$16"}</definedName>
    <definedName name="_M36" localSheetId="9" hidden="1">{"'Sheet1'!$L$16"}</definedName>
    <definedName name="_M36" localSheetId="10" hidden="1">{"'Sheet1'!$L$16"}</definedName>
    <definedName name="_M36" localSheetId="12" hidden="1">{"'Sheet1'!$L$16"}</definedName>
    <definedName name="_M36" localSheetId="13" hidden="1">{"'Sheet1'!$L$16"}</definedName>
    <definedName name="_M36" hidden="1">{"'Sheet1'!$L$16"}</definedName>
    <definedName name="_NET2">#REF!</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5" hidden="1">{"'Sheet1'!$L$16"}</definedName>
    <definedName name="_NSO2" localSheetId="6" hidden="1">{"'Sheet1'!$L$16"}</definedName>
    <definedName name="_NSO2" localSheetId="8" hidden="1">{"'Sheet1'!$L$16"}</definedName>
    <definedName name="_NSO2" localSheetId="9" hidden="1">{"'Sheet1'!$L$16"}</definedName>
    <definedName name="_NSO2" localSheetId="10" hidden="1">{"'Sheet1'!$L$16"}</definedName>
    <definedName name="_NSO2" localSheetId="12" hidden="1">{"'Sheet1'!$L$16"}</definedName>
    <definedName name="_NSO2" localSheetId="13" hidden="1">{"'Sheet1'!$L$16"}</definedName>
    <definedName name="_NSO2" hidden="1">{"'Sheet1'!$L$16"}</definedName>
    <definedName name="_Order1" hidden="1">255</definedName>
    <definedName name="_Order2" hidden="1">255</definedName>
    <definedName name="_PA3" localSheetId="0" hidden="1">{"'Sheet1'!$L$16"}</definedName>
    <definedName name="_PA3" localSheetId="1" hidden="1">{"'Sheet1'!$L$16"}</definedName>
    <definedName name="_PA3" localSheetId="2" hidden="1">{"'Sheet1'!$L$16"}</definedName>
    <definedName name="_PA3" localSheetId="3" hidden="1">{"'Sheet1'!$L$16"}</definedName>
    <definedName name="_PA3" localSheetId="4" hidden="1">{"'Sheet1'!$L$16"}</definedName>
    <definedName name="_PA3" localSheetId="5" hidden="1">{"'Sheet1'!$L$16"}</definedName>
    <definedName name="_PA3" localSheetId="6" hidden="1">{"'Sheet1'!$L$16"}</definedName>
    <definedName name="_PA3" localSheetId="8" hidden="1">{"'Sheet1'!$L$16"}</definedName>
    <definedName name="_PA3" localSheetId="9" hidden="1">{"'Sheet1'!$L$16"}</definedName>
    <definedName name="_PA3" localSheetId="10" hidden="1">{"'Sheet1'!$L$16"}</definedName>
    <definedName name="_PA3" localSheetId="12" hidden="1">{"'Sheet1'!$L$16"}</definedName>
    <definedName name="_PA3" localSheetId="13" hidden="1">{"'Sheet1'!$L$16"}</definedName>
    <definedName name="_PA3" hidden="1">{"'Sheet1'!$L$16"}</definedName>
    <definedName name="_Parse_Out" hidden="1">[2]Quantity!#REF!</definedName>
    <definedName name="_phu2" localSheetId="5" hidden="1">{"'Sheet1'!$L$16"}</definedName>
    <definedName name="_phu2" hidden="1">{"'Sheet1'!$L$16"}</definedName>
    <definedName name="_Pl2" localSheetId="0" hidden="1">{"'Sheet1'!$L$16"}</definedName>
    <definedName name="_Pl2" localSheetId="1" hidden="1">{"'Sheet1'!$L$16"}</definedName>
    <definedName name="_Pl2" localSheetId="2" hidden="1">{"'Sheet1'!$L$16"}</definedName>
    <definedName name="_Pl2" localSheetId="3" hidden="1">{"'Sheet1'!$L$16"}</definedName>
    <definedName name="_Pl2" localSheetId="4" hidden="1">{"'Sheet1'!$L$16"}</definedName>
    <definedName name="_Pl2" localSheetId="5" hidden="1">{"'Sheet1'!$L$16"}</definedName>
    <definedName name="_Pl2" localSheetId="6" hidden="1">{"'Sheet1'!$L$16"}</definedName>
    <definedName name="_Pl2" localSheetId="8" hidden="1">{"'Sheet1'!$L$16"}</definedName>
    <definedName name="_Pl2" localSheetId="9" hidden="1">{"'Sheet1'!$L$16"}</definedName>
    <definedName name="_Pl2" localSheetId="10" hidden="1">{"'Sheet1'!$L$16"}</definedName>
    <definedName name="_Pl2" localSheetId="12" hidden="1">{"'Sheet1'!$L$16"}</definedName>
    <definedName name="_Pl2" localSheetId="13" hidden="1">{"'Sheet1'!$L$16"}</definedName>
    <definedName name="_Pl2" hidden="1">{"'Sheet1'!$L$16"}</definedName>
    <definedName name="_PL3" localSheetId="5" hidden="1">#REF!</definedName>
    <definedName name="_PL3" hidden="1">#REF!</definedName>
    <definedName name="_Q3" localSheetId="0" hidden="1">{"'Sheet1'!$L$16"}</definedName>
    <definedName name="_Q3" localSheetId="1" hidden="1">{"'Sheet1'!$L$16"}</definedName>
    <definedName name="_Q3" localSheetId="2" hidden="1">{"'Sheet1'!$L$16"}</definedName>
    <definedName name="_Q3" localSheetId="3" hidden="1">{"'Sheet1'!$L$16"}</definedName>
    <definedName name="_Q3" localSheetId="4" hidden="1">{"'Sheet1'!$L$16"}</definedName>
    <definedName name="_Q3" localSheetId="5" hidden="1">{"'Sheet1'!$L$16"}</definedName>
    <definedName name="_Q3" localSheetId="6" hidden="1">{"'Sheet1'!$L$16"}</definedName>
    <definedName name="_Q3" localSheetId="8" hidden="1">{"'Sheet1'!$L$16"}</definedName>
    <definedName name="_Q3" localSheetId="9" hidden="1">{"'Sheet1'!$L$16"}</definedName>
    <definedName name="_Q3" localSheetId="10" hidden="1">{"'Sheet1'!$L$16"}</definedName>
    <definedName name="_Q3" localSheetId="12" hidden="1">{"'Sheet1'!$L$16"}</definedName>
    <definedName name="_Q3" hidden="1">{"'Sheet1'!$L$16"}</definedName>
    <definedName name="_SOC10">0.3456</definedName>
    <definedName name="_SOC8">0.2827</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13" hidden="1">#REF!</definedName>
    <definedName name="_Sort" hidden="1">#REF!</definedName>
    <definedName name="_Sta1">531.877</definedName>
    <definedName name="_Sta2">561.952</definedName>
    <definedName name="_Sta3">712.202</definedName>
    <definedName name="_Sta4">762.202</definedName>
    <definedName name="_TK155">#REF!</definedName>
    <definedName name="_TK422">#REF!</definedName>
    <definedName name="_Tru21" localSheetId="0" hidden="1">{"'Sheet1'!$L$16"}</definedName>
    <definedName name="_Tru21" localSheetId="1" hidden="1">{"'Sheet1'!$L$16"}</definedName>
    <definedName name="_Tru21" localSheetId="2" hidden="1">{"'Sheet1'!$L$16"}</definedName>
    <definedName name="_Tru21" localSheetId="3" hidden="1">{"'Sheet1'!$L$16"}</definedName>
    <definedName name="_Tru21" localSheetId="4" hidden="1">{"'Sheet1'!$L$16"}</definedName>
    <definedName name="_Tru21" localSheetId="5" hidden="1">{"'Sheet1'!$L$16"}</definedName>
    <definedName name="_Tru21" localSheetId="6" hidden="1">{"'Sheet1'!$L$16"}</definedName>
    <definedName name="_Tru21" localSheetId="8" hidden="1">{"'Sheet1'!$L$16"}</definedName>
    <definedName name="_Tru21" localSheetId="9" hidden="1">{"'Sheet1'!$L$16"}</definedName>
    <definedName name="_Tru21" localSheetId="10" hidden="1">{"'Sheet1'!$L$16"}</definedName>
    <definedName name="_Tru21" localSheetId="12" hidden="1">{"'Sheet1'!$L$16"}</definedName>
    <definedName name="_Tru21" localSheetId="13" hidden="1">{"'Sheet1'!$L$16"}</definedName>
    <definedName name="_Tru21" hidden="1">{"'Sheet1'!$L$16"}</definedName>
    <definedName name="_tt3" localSheetId="5" hidden="1">{"'Sheet1'!$L$16"}</definedName>
    <definedName name="_tt3" hidden="1">{"'Sheet1'!$L$16"}</definedName>
    <definedName name="_TT31" localSheetId="5" hidden="1">{"'Sheet1'!$L$16"}</definedName>
    <definedName name="_TT31" hidden="1">{"'Sheet1'!$L$16"}</definedName>
    <definedName name="_vl2" localSheetId="5" hidden="1">{"'Sheet1'!$L$16"}</definedName>
    <definedName name="_vl2" hidden="1">{"'Sheet1'!$L$16"}</definedName>
    <definedName name="_VM2" hidden="1">{"'Sheet1'!$L$16"}</definedName>
    <definedName name="a" localSheetId="0" hidden="1">{"'Sheet1'!$L$16"}</definedName>
    <definedName name="a" localSheetId="1" hidden="1">{"'Sheet1'!$L$16"}</definedName>
    <definedName name="a" localSheetId="2" hidden="1">{"'Sheet1'!$L$16"}</definedName>
    <definedName name="a" localSheetId="3" hidden="1">{"'Sheet1'!$L$16"}</definedName>
    <definedName name="a" localSheetId="4" hidden="1">{"'Sheet1'!$L$16"}</definedName>
    <definedName name="a" localSheetId="5">'[3]§¬n gi¸ chÝnh'!$F$4:$F$1428</definedName>
    <definedName name="a" localSheetId="6" hidden="1">{"'Sheet1'!$L$16"}</definedName>
    <definedName name="a" localSheetId="8" hidden="1">{"'Sheet1'!$L$16"}</definedName>
    <definedName name="a" localSheetId="9" hidden="1">{"'Sheet1'!$L$16"}</definedName>
    <definedName name="a" localSheetId="10" hidden="1">{"'Sheet1'!$L$16"}</definedName>
    <definedName name="a" localSheetId="12" hidden="1">{"'Sheet1'!$L$16"}</definedName>
    <definedName name="a" localSheetId="13" hidden="1">{"'Sheet1'!$L$16"}</definedName>
    <definedName name="a" hidden="1">{"'Sheet1'!$L$16"}</definedName>
    <definedName name="â" hidden="1">{"'Sheet1'!$L$16"}</definedName>
    <definedName name="aa">#REF!</definedName>
    <definedName name="ABC" localSheetId="5" hidden="1">#REF!</definedName>
    <definedName name="ABC" hidden="1">#REF!</definedName>
    <definedName name="AccessDatabase" hidden="1">"C:\My Documents\LeBinh\Xls\VP Cong ty\FORM.mdb"</definedName>
    <definedName name="ADADADD" localSheetId="5" hidden="1">{"'Sheet1'!$L$16"}</definedName>
    <definedName name="ADADADD" hidden="1">{"'Sheet1'!$L$16"}</definedName>
    <definedName name="ADAY">#REF!</definedName>
    <definedName name="ADP" localSheetId="0">#REF!</definedName>
    <definedName name="ADP" localSheetId="1">#REF!</definedName>
    <definedName name="ADP" localSheetId="2">#REF!</definedName>
    <definedName name="ADP" localSheetId="5">#REF!</definedName>
    <definedName name="ADP">#REF!</definedName>
    <definedName name="AKHAC" localSheetId="0">#REF!</definedName>
    <definedName name="AKHAC" localSheetId="1">#REF!</definedName>
    <definedName name="AKHAC" localSheetId="2">#REF!</definedName>
    <definedName name="AKHAC" localSheetId="5">#REF!</definedName>
    <definedName name="AKHAC">#REF!</definedName>
    <definedName name="ALTINH" localSheetId="0">#REF!</definedName>
    <definedName name="ALTINH" localSheetId="1">#REF!</definedName>
    <definedName name="ALTINH" localSheetId="2">#REF!</definedName>
    <definedName name="ALTINH" localSheetId="5">#REF!</definedName>
    <definedName name="ALTINH">#REF!</definedName>
    <definedName name="Anguon" localSheetId="0">'[4]Dt 2001'!#REF!</definedName>
    <definedName name="Anguon" localSheetId="1">'[4]Dt 2001'!#REF!</definedName>
    <definedName name="Anguon" localSheetId="2">'[4]Dt 2001'!#REF!</definedName>
    <definedName name="Anguon" localSheetId="5">#REF!</definedName>
    <definedName name="Anguon" localSheetId="6">'[4]Dt 2001'!#REF!</definedName>
    <definedName name="Anguon">'[4]Dt 2001'!#REF!</definedName>
    <definedName name="ANN" localSheetId="0">#REF!</definedName>
    <definedName name="ANN" localSheetId="1">#REF!</definedName>
    <definedName name="ANN" localSheetId="2">#REF!</definedName>
    <definedName name="ANN" localSheetId="4">#REF!</definedName>
    <definedName name="ANN" localSheetId="5">#REF!</definedName>
    <definedName name="ANN">#REF!</definedName>
    <definedName name="ANQD" localSheetId="0">#REF!</definedName>
    <definedName name="ANQD" localSheetId="1">#REF!</definedName>
    <definedName name="ANQD" localSheetId="2">#REF!</definedName>
    <definedName name="ANQD" localSheetId="4">#REF!</definedName>
    <definedName name="ANQD" localSheetId="5">#REF!</definedName>
    <definedName name="ANQD">#REF!</definedName>
    <definedName name="ANQQH" localSheetId="0">'[4]Dt 2001'!#REF!</definedName>
    <definedName name="ANQQH" localSheetId="1">'[4]Dt 2001'!#REF!</definedName>
    <definedName name="ANQQH" localSheetId="2">'[4]Dt 2001'!#REF!</definedName>
    <definedName name="ANQQH" localSheetId="4">'[4]Dt 2001'!#REF!</definedName>
    <definedName name="ANQQH" localSheetId="5">#REF!</definedName>
    <definedName name="ANQQH" localSheetId="6">'[4]Dt 2001'!#REF!</definedName>
    <definedName name="ANQQH">'[4]Dt 2001'!#REF!</definedName>
    <definedName name="anscount" localSheetId="13" hidden="1">3</definedName>
    <definedName name="anscount" hidden="1">1</definedName>
    <definedName name="ANSNN" localSheetId="0">'[4]Dt 2001'!#REF!</definedName>
    <definedName name="ANSNN" localSheetId="1">'[4]Dt 2001'!#REF!</definedName>
    <definedName name="ANSNN" localSheetId="2">'[4]Dt 2001'!#REF!</definedName>
    <definedName name="ANSNN" localSheetId="4">'[4]Dt 2001'!#REF!</definedName>
    <definedName name="ANSNN" localSheetId="5">#REF!</definedName>
    <definedName name="ANSNN" localSheetId="6">'[4]Dt 2001'!#REF!</definedName>
    <definedName name="ANSNN">'[4]Dt 2001'!#REF!</definedName>
    <definedName name="ANSNNxnk" localSheetId="0">'[4]Dt 2001'!#REF!</definedName>
    <definedName name="ANSNNxnk" localSheetId="1">'[4]Dt 2001'!#REF!</definedName>
    <definedName name="ANSNNxnk" localSheetId="2">'[4]Dt 2001'!#REF!</definedName>
    <definedName name="ANSNNxnk" localSheetId="5">#REF!</definedName>
    <definedName name="ANSNNxnk" localSheetId="6">'[4]Dt 2001'!#REF!</definedName>
    <definedName name="ANSNNxnk">'[4]Dt 2001'!#REF!</definedName>
    <definedName name="APC" localSheetId="0">'[4]Dt 2001'!#REF!</definedName>
    <definedName name="APC" localSheetId="1">'[4]Dt 2001'!#REF!</definedName>
    <definedName name="APC" localSheetId="2">'[4]Dt 2001'!#REF!</definedName>
    <definedName name="APC" localSheetId="5">#REF!</definedName>
    <definedName name="APC" localSheetId="6">'[4]Dt 2001'!#REF!</definedName>
    <definedName name="APC">'[4]Dt 2001'!#REF!</definedName>
    <definedName name="ATGT" localSheetId="0" hidden="1">{"'Sheet1'!$L$16"}</definedName>
    <definedName name="ATGT" localSheetId="1" hidden="1">{"'Sheet1'!$L$16"}</definedName>
    <definedName name="ATGT" localSheetId="2" hidden="1">{"'Sheet1'!$L$16"}</definedName>
    <definedName name="ATGT" localSheetId="3" hidden="1">{"'Sheet1'!$L$16"}</definedName>
    <definedName name="ATGT" localSheetId="4" hidden="1">{"'Sheet1'!$L$16"}</definedName>
    <definedName name="ATGT" localSheetId="5" hidden="1">{"'Sheet1'!$L$16"}</definedName>
    <definedName name="ATGT" localSheetId="6" hidden="1">{"'Sheet1'!$L$16"}</definedName>
    <definedName name="ATGT" localSheetId="8" hidden="1">{"'Sheet1'!$L$16"}</definedName>
    <definedName name="ATGT" localSheetId="9" hidden="1">{"'Sheet1'!$L$16"}</definedName>
    <definedName name="ATGT" localSheetId="10" hidden="1">{"'Sheet1'!$L$16"}</definedName>
    <definedName name="ATGT" localSheetId="12" hidden="1">{"'Sheet1'!$L$16"}</definedName>
    <definedName name="ATGT" localSheetId="13" hidden="1">{"'Sheet1'!$L$16"}</definedName>
    <definedName name="ATGT" hidden="1">{"'Sheet1'!$L$16"}</definedName>
    <definedName name="ATRAM">#REF!</definedName>
    <definedName name="ATW" localSheetId="0">#REF!</definedName>
    <definedName name="ATW" localSheetId="1">#REF!</definedName>
    <definedName name="ATW" localSheetId="2">#REF!</definedName>
    <definedName name="ATW" localSheetId="5">#REF!</definedName>
    <definedName name="ATW">#REF!</definedName>
    <definedName name="b" hidden="1">{"'Sheet1'!$L$16"}</definedName>
    <definedName name="B.nuamat">7.25</definedName>
    <definedName name="bb">{"Thuxm2.xls","Sheet1"}</definedName>
    <definedName name="BCBo" hidden="1">{"'Sheet1'!$L$16"}</definedName>
    <definedName name="BDAY">#REF!</definedName>
    <definedName name="bdd">1.5</definedName>
    <definedName name="Bgiang" localSheetId="0" hidden="1">{"'Sheet1'!$L$16"}</definedName>
    <definedName name="Bgiang" localSheetId="1" hidden="1">{"'Sheet1'!$L$16"}</definedName>
    <definedName name="Bgiang" localSheetId="2" hidden="1">{"'Sheet1'!$L$16"}</definedName>
    <definedName name="Bgiang" localSheetId="3" hidden="1">{"'Sheet1'!$L$16"}</definedName>
    <definedName name="Bgiang" localSheetId="4" hidden="1">{"'Sheet1'!$L$16"}</definedName>
    <definedName name="Bgiang" localSheetId="5" hidden="1">{"'Sheet1'!$L$16"}</definedName>
    <definedName name="Bgiang" localSheetId="6" hidden="1">{"'Sheet1'!$L$16"}</definedName>
    <definedName name="Bgiang" localSheetId="8" hidden="1">{"'Sheet1'!$L$16"}</definedName>
    <definedName name="Bgiang" localSheetId="9" hidden="1">{"'Sheet1'!$L$16"}</definedName>
    <definedName name="Bgiang" localSheetId="10" hidden="1">{"'Sheet1'!$L$16"}</definedName>
    <definedName name="Bgiang" localSheetId="12" hidden="1">{"'Sheet1'!$L$16"}</definedName>
    <definedName name="Bgiang" hidden="1">{"'Sheet1'!$L$16"}</definedName>
    <definedName name="Bm">3.5</definedName>
    <definedName name="Bn">6.5</definedName>
    <definedName name="BOQ">#REF!</definedName>
    <definedName name="BQP">'[5]BANCO (3)'!$N$124</definedName>
    <definedName name="btnm3" hidden="1">{"'Sheet1'!$L$16"}</definedName>
    <definedName name="BTRAM">#REF!</definedName>
    <definedName name="Bulongma">8700</definedName>
    <definedName name="BVCISUMMARY">#REF!</definedName>
    <definedName name="C.doc1">540</definedName>
    <definedName name="C.doc2">740</definedName>
    <definedName name="CACAU">298161</definedName>
    <definedName name="Can_doi" localSheetId="0">#REF!</definedName>
    <definedName name="Can_doi" localSheetId="1">#REF!</definedName>
    <definedName name="Can_doi" localSheetId="2">#REF!</definedName>
    <definedName name="Can_doi" localSheetId="4">#REF!</definedName>
    <definedName name="Can_doi" localSheetId="5">#REF!</definedName>
    <definedName name="Can_doi">#REF!</definedName>
    <definedName name="cap">#REF!</definedName>
    <definedName name="cap0.7">#REF!</definedName>
    <definedName name="CDAY">#REF!</definedName>
    <definedName name="CDTK_tim">31.77</definedName>
    <definedName name="chitietbgiang2" localSheetId="0" hidden="1">{"'Sheet1'!$L$16"}</definedName>
    <definedName name="chitietbgiang2" localSheetId="1" hidden="1">{"'Sheet1'!$L$16"}</definedName>
    <definedName name="chitietbgiang2" localSheetId="2" hidden="1">{"'Sheet1'!$L$16"}</definedName>
    <definedName name="chitietbgiang2" localSheetId="3"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8" hidden="1">{"'Sheet1'!$L$16"}</definedName>
    <definedName name="chitietbgiang2" localSheetId="9" hidden="1">{"'Sheet1'!$L$16"}</definedName>
    <definedName name="chitietbgiang2" localSheetId="10" hidden="1">{"'Sheet1'!$L$16"}</definedName>
    <definedName name="chitietbgiang2" localSheetId="12" hidden="1">{"'Sheet1'!$L$16"}</definedName>
    <definedName name="chitietbgiang2" localSheetId="13" hidden="1">{"'Sheet1'!$L$16"}</definedName>
    <definedName name="chitietbgiang2" hidden="1">{"'Sheet1'!$L$16"}</definedName>
    <definedName name="chl" localSheetId="0" hidden="1">{"'Sheet1'!$L$16"}</definedName>
    <definedName name="chl" localSheetId="1" hidden="1">{"'Sheet1'!$L$16"}</definedName>
    <definedName name="chl" localSheetId="2" hidden="1">{"'Sheet1'!$L$16"}</definedName>
    <definedName name="chl" localSheetId="3" hidden="1">{"'Sheet1'!$L$16"}</definedName>
    <definedName name="chl" localSheetId="4" hidden="1">{"'Sheet1'!$L$16"}</definedName>
    <definedName name="chl" localSheetId="5" hidden="1">{"'Sheet1'!$L$16"}</definedName>
    <definedName name="chl" localSheetId="6" hidden="1">{"'Sheet1'!$L$16"}</definedName>
    <definedName name="chl" localSheetId="8" hidden="1">{"'Sheet1'!$L$16"}</definedName>
    <definedName name="chl" localSheetId="9" hidden="1">{"'Sheet1'!$L$16"}</definedName>
    <definedName name="chl" localSheetId="10" hidden="1">{"'Sheet1'!$L$16"}</definedName>
    <definedName name="chl" localSheetId="12" hidden="1">{"'Sheet1'!$L$16"}</definedName>
    <definedName name="chl" hidden="1">{"'Sheet1'!$L$16"}</definedName>
    <definedName name="chung">66</definedName>
    <definedName name="CL">#REF!</definedName>
    <definedName name="CLVC3">0.1</definedName>
    <definedName name="Coc_60" localSheetId="5" hidden="1">{"'Sheet1'!$L$16"}</definedName>
    <definedName name="Coc_60" hidden="1">{"'Sheet1'!$L$16"}</definedName>
    <definedName name="CoCauN" localSheetId="0" hidden="1">{"'Sheet1'!$L$16"}</definedName>
    <definedName name="CoCauN" localSheetId="1" hidden="1">{"'Sheet1'!$L$16"}</definedName>
    <definedName name="CoCauN" localSheetId="2" hidden="1">{"'Sheet1'!$L$16"}</definedName>
    <definedName name="CoCauN" localSheetId="3" hidden="1">{"'Sheet1'!$L$16"}</definedName>
    <definedName name="CoCauN" localSheetId="4" hidden="1">{"'Sheet1'!$L$16"}</definedName>
    <definedName name="CoCauN" localSheetId="5" hidden="1">{"'Sheet1'!$L$16"}</definedName>
    <definedName name="CoCauN" localSheetId="6" hidden="1">{"'Sheet1'!$L$16"}</definedName>
    <definedName name="CoCauN" localSheetId="8" hidden="1">{"'Sheet1'!$L$16"}</definedName>
    <definedName name="CoCauN" localSheetId="9" hidden="1">{"'Sheet1'!$L$16"}</definedName>
    <definedName name="CoCauN" localSheetId="10" hidden="1">{"'Sheet1'!$L$16"}</definedName>
    <definedName name="CoCauN" localSheetId="12" hidden="1">{"'Sheet1'!$L$16"}</definedName>
    <definedName name="CoCauN" localSheetId="13" hidden="1">{"'Sheet1'!$L$16"}</definedName>
    <definedName name="CoCauN" hidden="1">{"'Sheet1'!$L$16"}</definedName>
    <definedName name="Code" localSheetId="5" hidden="1">#REF!</definedName>
    <definedName name="Code" hidden="1">#REF!</definedName>
    <definedName name="COMMON">#REF!</definedName>
    <definedName name="CON_EQP_COS">#REF!</definedName>
    <definedName name="CongVattu">#REF!</definedName>
    <definedName name="Cotsatma">9726</definedName>
    <definedName name="Cotthepma">9726</definedName>
    <definedName name="COVER">#REF!</definedName>
    <definedName name="CP" localSheetId="0" hidden="1">#REF!</definedName>
    <definedName name="CP" localSheetId="1" hidden="1">#REF!</definedName>
    <definedName name="CP" localSheetId="2" hidden="1">#REF!</definedName>
    <definedName name="CP" localSheetId="3" hidden="1">#REF!</definedName>
    <definedName name="CP" localSheetId="4" hidden="1">#REF!</definedName>
    <definedName name="CP" localSheetId="5" hidden="1">#REF!</definedName>
    <definedName name="CP" localSheetId="6" hidden="1">#REF!</definedName>
    <definedName name="CP" localSheetId="13" hidden="1">#REF!</definedName>
    <definedName name="CP" hidden="1">#REF!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CT1" localSheetId="0" hidden="1">{"'Sheet1'!$L$16"}</definedName>
    <definedName name="CTCT1" localSheetId="1" hidden="1">{"'Sheet1'!$L$16"}</definedName>
    <definedName name="CTCT1" localSheetId="2" hidden="1">{"'Sheet1'!$L$16"}</definedName>
    <definedName name="CTCT1" localSheetId="3" hidden="1">{"'Sheet1'!$L$16"}</definedName>
    <definedName name="CTCT1" localSheetId="4" hidden="1">{"'Sheet1'!$L$16"}</definedName>
    <definedName name="CTCT1" localSheetId="5" hidden="1">{"'Sheet1'!$L$16"}</definedName>
    <definedName name="CTCT1" localSheetId="6" hidden="1">{"'Sheet1'!$L$16"}</definedName>
    <definedName name="CTCT1" localSheetId="8" hidden="1">{"'Sheet1'!$L$16"}</definedName>
    <definedName name="CTCT1" localSheetId="9" hidden="1">{"'Sheet1'!$L$16"}</definedName>
    <definedName name="CTCT1" localSheetId="10" hidden="1">{"'Sheet1'!$L$16"}</definedName>
    <definedName name="CTCT1" localSheetId="12" hidden="1">{"'Sheet1'!$L$16"}</definedName>
    <definedName name="CTCT1" localSheetId="13" hidden="1">{"'Sheet1'!$L$16"}</definedName>
    <definedName name="CTCT1" hidden="1">{"'Sheet1'!$L$16"}</definedName>
    <definedName name="ctdn9697">#REF!</definedName>
    <definedName name="CTRAM">#REF!</definedName>
    <definedName name="d" localSheetId="0" hidden="1">{"'Sheet1'!$L$16"}</definedName>
    <definedName name="d" localSheetId="1" hidden="1">{"'Sheet1'!$L$16"}</definedName>
    <definedName name="d" localSheetId="2" hidden="1">{"'Sheet1'!$L$16"}</definedName>
    <definedName name="d" localSheetId="3" hidden="1">{"'Sheet1'!$L$16"}</definedName>
    <definedName name="d" localSheetId="4" hidden="1">{"'Sheet1'!$L$16"}</definedName>
    <definedName name="d" localSheetId="5" hidden="1">{"'Sheet1'!$L$16"}</definedName>
    <definedName name="d" localSheetId="6" hidden="1">{"'Sheet1'!$L$16"}</definedName>
    <definedName name="d" localSheetId="8" hidden="1">{"'Sheet1'!$L$16"}</definedName>
    <definedName name="d" localSheetId="9" hidden="1">{"'Sheet1'!$L$16"}</definedName>
    <definedName name="d" localSheetId="10" hidden="1">{"'Sheet1'!$L$16"}</definedName>
    <definedName name="d" localSheetId="12" hidden="1">{"'Sheet1'!$L$16"}</definedName>
    <definedName name="d" hidden="1">{"'Sheet1'!$L$16"}</definedName>
    <definedName name="dam">78000</definedName>
    <definedName name="DATA_DATA2_List">#REF!</definedName>
    <definedName name="data1" localSheetId="0" hidden="1">#REF!</definedName>
    <definedName name="data1" localSheetId="1" hidden="1">#REF!</definedName>
    <definedName name="data1" localSheetId="2" hidden="1">#REF!</definedName>
    <definedName name="data1" localSheetId="3" hidden="1">#REF!</definedName>
    <definedName name="data1" localSheetId="4" hidden="1">#REF!</definedName>
    <definedName name="data1" localSheetId="5" hidden="1">#REF!</definedName>
    <definedName name="data1" localSheetId="6" hidden="1">#REF!</definedName>
    <definedName name="data1" localSheetId="13" hidden="1">#REF!</definedName>
    <definedName name="data1" hidden="1">#REF!</definedName>
    <definedName name="data2" localSheetId="2" hidden="1">#REF!</definedName>
    <definedName name="data2" localSheetId="5" hidden="1">#REF!</definedName>
    <definedName name="data2" localSheetId="13" hidden="1">#REF!</definedName>
    <definedName name="data2" hidden="1">#REF!</definedName>
    <definedName name="data3" localSheetId="2" hidden="1">#REF!</definedName>
    <definedName name="data3" localSheetId="5" hidden="1">#REF!</definedName>
    <definedName name="data3" localSheetId="13" hidden="1">#REF!</definedName>
    <definedName name="data3" hidden="1">#REF!</definedName>
    <definedName name="_xlnm.Database">#REF!</definedName>
    <definedName name="DataFilter">[6]!DataFilter</definedName>
    <definedName name="DataSort">[6]!DataSort</definedName>
    <definedName name="DATDAO">#REF!</definedName>
    <definedName name="DCL_22">12117600</definedName>
    <definedName name="DCL_35">25490000</definedName>
    <definedName name="dđ" localSheetId="0" hidden="1">{"'Sheet1'!$L$16"}</definedName>
    <definedName name="dđ" localSheetId="1" hidden="1">{"'Sheet1'!$L$16"}</definedName>
    <definedName name="dđ" localSheetId="2" hidden="1">{"'Sheet1'!$L$16"}</definedName>
    <definedName name="dđ" localSheetId="3" hidden="1">{"'Sheet1'!$L$16"}</definedName>
    <definedName name="dđ" localSheetId="4" hidden="1">{"'Sheet1'!$L$16"}</definedName>
    <definedName name="dđ" localSheetId="5" hidden="1">{"'Sheet1'!$L$16"}</definedName>
    <definedName name="dđ" localSheetId="6" hidden="1">{"'Sheet1'!$L$16"}</definedName>
    <definedName name="dđ" localSheetId="8" hidden="1">{"'Sheet1'!$L$16"}</definedName>
    <definedName name="dđ" localSheetId="9" hidden="1">{"'Sheet1'!$L$16"}</definedName>
    <definedName name="dđ" localSheetId="10" hidden="1">{"'Sheet1'!$L$16"}</definedName>
    <definedName name="dđ" localSheetId="12" hidden="1">{"'Sheet1'!$L$16"}</definedName>
    <definedName name="dđ" hidden="1">{"'Sheet1'!$L$16"}</definedName>
    <definedName name="DDAY">#REF!</definedName>
    <definedName name="ddddd" localSheetId="0" hidden="1">{"'Sheet1'!$L$16"}</definedName>
    <definedName name="ddddd" localSheetId="1" hidden="1">{"'Sheet1'!$L$16"}</definedName>
    <definedName name="ddddd" localSheetId="2" hidden="1">{"'Sheet1'!$L$16"}</definedName>
    <definedName name="ddddd" localSheetId="3" hidden="1">{"'Sheet1'!$L$16"}</definedName>
    <definedName name="ddddd" localSheetId="4" hidden="1">{"'Sheet1'!$L$16"}</definedName>
    <definedName name="ddddd" localSheetId="5" hidden="1">{"'Sheet1'!$L$16"}</definedName>
    <definedName name="ddddd" localSheetId="6" hidden="1">{"'Sheet1'!$L$16"}</definedName>
    <definedName name="ddddd" localSheetId="8" hidden="1">{"'Sheet1'!$L$16"}</definedName>
    <definedName name="ddddd" localSheetId="9" hidden="1">{"'Sheet1'!$L$16"}</definedName>
    <definedName name="ddddd" localSheetId="10" hidden="1">{"'Sheet1'!$L$16"}</definedName>
    <definedName name="ddddd" localSheetId="12" hidden="1">{"'Sheet1'!$L$16"}</definedName>
    <definedName name="ddddd" hidden="1">{"'Sheet1'!$L$16"}</definedName>
    <definedName name="dddem">0.1</definedName>
    <definedName name="DenDK" localSheetId="5" hidden="1">{"'Sheet1'!$L$16"}</definedName>
    <definedName name="DenDK" hidden="1">{"'Sheet1'!$L$16"}</definedName>
    <definedName name="dfg" hidden="1">{"'Sheet1'!$L$16"}</definedName>
    <definedName name="DFSDF" localSheetId="0" hidden="1">{"'Sheet1'!$L$16"}</definedName>
    <definedName name="DFSDF" localSheetId="1" hidden="1">{"'Sheet1'!$L$16"}</definedName>
    <definedName name="DFSDF" localSheetId="2" hidden="1">{"'Sheet1'!$L$16"}</definedName>
    <definedName name="DFSDF" localSheetId="3" hidden="1">{"'Sheet1'!$L$16"}</definedName>
    <definedName name="DFSDF" localSheetId="4" hidden="1">{"'Sheet1'!$L$16"}</definedName>
    <definedName name="DFSDF" localSheetId="5" hidden="1">{"'Sheet1'!$L$16"}</definedName>
    <definedName name="DFSDF" localSheetId="6" hidden="1">{"'Sheet1'!$L$16"}</definedName>
    <definedName name="DFSDF" localSheetId="8" hidden="1">{"'Sheet1'!$L$16"}</definedName>
    <definedName name="DFSDF" localSheetId="9" hidden="1">{"'Sheet1'!$L$16"}</definedName>
    <definedName name="DFSDF" localSheetId="10" hidden="1">{"'Sheet1'!$L$16"}</definedName>
    <definedName name="DFSDF" localSheetId="12" hidden="1">{"'Sheet1'!$L$16"}</definedName>
    <definedName name="DFSDF" hidden="1">{"'Sheet1'!$L$16"}</definedName>
    <definedName name="dgctp2" localSheetId="5" hidden="1">{"'Sheet1'!$L$16"}</definedName>
    <definedName name="dgctp2" hidden="1">{"'Sheet1'!$L$16"}</definedName>
    <definedName name="dgj" localSheetId="0" hidden="1">{#N/A,#N/A,FALSE,"BN"}</definedName>
    <definedName name="dgj" localSheetId="1" hidden="1">{#N/A,#N/A,FALSE,"BN"}</definedName>
    <definedName name="dgj" localSheetId="2" hidden="1">{#N/A,#N/A,FALSE,"BN"}</definedName>
    <definedName name="dgj" localSheetId="3" hidden="1">{#N/A,#N/A,FALSE,"BN"}</definedName>
    <definedName name="dgj" localSheetId="4" hidden="1">{#N/A,#N/A,FALSE,"BN"}</definedName>
    <definedName name="dgj" localSheetId="5" hidden="1">{#N/A,#N/A,FALSE,"BN"}</definedName>
    <definedName name="dgj" localSheetId="6" hidden="1">{#N/A,#N/A,FALSE,"BN"}</definedName>
    <definedName name="dgj" localSheetId="8" hidden="1">{#N/A,#N/A,FALSE,"BN"}</definedName>
    <definedName name="dgj" localSheetId="9" hidden="1">{#N/A,#N/A,FALSE,"BN"}</definedName>
    <definedName name="dgj" localSheetId="10" hidden="1">{#N/A,#N/A,FALSE,"BN"}</definedName>
    <definedName name="dgj" localSheetId="12" hidden="1">{#N/A,#N/A,FALSE,"BN"}</definedName>
    <definedName name="dgj" hidden="1">{#N/A,#N/A,FALSE,"BN"}</definedName>
    <definedName name="dien" localSheetId="0" hidden="1">{"'Sheet1'!$L$16"}</definedName>
    <definedName name="dien" localSheetId="1" hidden="1">{"'Sheet1'!$L$16"}</definedName>
    <definedName name="dien" localSheetId="2" hidden="1">{"'Sheet1'!$L$16"}</definedName>
    <definedName name="dien" localSheetId="3" hidden="1">{"'Sheet1'!$L$16"}</definedName>
    <definedName name="dien" localSheetId="4" hidden="1">{"'Sheet1'!$L$16"}</definedName>
    <definedName name="dien" localSheetId="5" hidden="1">{"'Sheet1'!$L$16"}</definedName>
    <definedName name="dien" localSheetId="6" hidden="1">{"'Sheet1'!$L$16"}</definedName>
    <definedName name="dien" localSheetId="8" hidden="1">{"'Sheet1'!$L$16"}</definedName>
    <definedName name="dien" localSheetId="9" hidden="1">{"'Sheet1'!$L$16"}</definedName>
    <definedName name="dien" localSheetId="10" hidden="1">{"'Sheet1'!$L$16"}</definedName>
    <definedName name="dien" localSheetId="12" hidden="1">{"'Sheet1'!$L$16"}</definedName>
    <definedName name="dien" hidden="1">{"'Sheet1'!$L$16"}</definedName>
    <definedName name="Discount" localSheetId="2" hidden="1">#REF!</definedName>
    <definedName name="Discount" localSheetId="5" hidden="1">#REF!</definedName>
    <definedName name="Discount" localSheetId="13" hidden="1">#REF!</definedName>
    <definedName name="Discount" hidden="1">#REF!</definedName>
    <definedName name="display_area_2" localSheetId="2" hidden="1">#REF!</definedName>
    <definedName name="display_area_2" localSheetId="5" hidden="1">#REF!</definedName>
    <definedName name="display_area_2" localSheetId="13" hidden="1">#REF!</definedName>
    <definedName name="display_area_2" hidden="1">#REF!</definedName>
    <definedName name="DM">#REF!</definedName>
    <definedName name="DNNN" localSheetId="0">#REF!</definedName>
    <definedName name="DNNN" localSheetId="1">#REF!</definedName>
    <definedName name="DNNN" localSheetId="2">#REF!</definedName>
    <definedName name="DNNN" localSheetId="5">#REF!</definedName>
    <definedName name="DNNN">#REF!</definedName>
    <definedName name="dobt">#REF!</definedName>
    <definedName name="docdoc">0.03125</definedName>
    <definedName name="dongia">#REF!</definedName>
    <definedName name="dotcong">1</definedName>
    <definedName name="drf" localSheetId="0" hidden="1">#REF!</definedName>
    <definedName name="drf" localSheetId="1" hidden="1">#REF!</definedName>
    <definedName name="drf" localSheetId="2" hidden="1">#REF!</definedName>
    <definedName name="drf" localSheetId="3" hidden="1">#REF!</definedName>
    <definedName name="drf" localSheetId="4" hidden="1">#REF!</definedName>
    <definedName name="drf" localSheetId="5" hidden="1">#REF!</definedName>
    <definedName name="drf" localSheetId="6" hidden="1">#REF!</definedName>
    <definedName name="drf" localSheetId="13" hidden="1">#REF!</definedName>
    <definedName name="drf" hidden="1">#REF!</definedName>
    <definedName name="ds" localSheetId="0" hidden="1">{#N/A,#N/A,FALSE,"Chi tiÆt"}</definedName>
    <definedName name="ds" localSheetId="1" hidden="1">{#N/A,#N/A,FALSE,"Chi tiÆt"}</definedName>
    <definedName name="ds" localSheetId="2" hidden="1">{#N/A,#N/A,FALSE,"Chi tiÆt"}</definedName>
    <definedName name="ds" localSheetId="3" hidden="1">{#N/A,#N/A,FALSE,"Chi tiÆt"}</definedName>
    <definedName name="ds" localSheetId="4" hidden="1">{#N/A,#N/A,FALSE,"Chi tiÆt"}</definedName>
    <definedName name="ds" localSheetId="5" hidden="1">{#N/A,#N/A,FALSE,"Chi tiÆt"}</definedName>
    <definedName name="ds" localSheetId="6" hidden="1">{#N/A,#N/A,FALSE,"Chi tiÆt"}</definedName>
    <definedName name="ds" localSheetId="8" hidden="1">{#N/A,#N/A,FALSE,"Chi tiÆt"}</definedName>
    <definedName name="ds" localSheetId="9" hidden="1">{#N/A,#N/A,FALSE,"Chi tiÆt"}</definedName>
    <definedName name="ds" localSheetId="10" hidden="1">{#N/A,#N/A,FALSE,"Chi tiÆt"}</definedName>
    <definedName name="ds" localSheetId="12" hidden="1">{#N/A,#N/A,FALSE,"Chi tiÆt"}</definedName>
    <definedName name="ds" localSheetId="13" hidden="1">{#N/A,#N/A,FALSE,"Chi tiÆt"}</definedName>
    <definedName name="ds" hidden="1">{#N/A,#N/A,FALSE,"Chi tiÆt"}</definedName>
    <definedName name="dsh" localSheetId="0" hidden="1">#REF!</definedName>
    <definedName name="dsh" localSheetId="1" hidden="1">#REF!</definedName>
    <definedName name="dsh" localSheetId="2" hidden="1">#REF!</definedName>
    <definedName name="dsh" localSheetId="3" hidden="1">#REF!</definedName>
    <definedName name="dsh" localSheetId="4" hidden="1">#REF!</definedName>
    <definedName name="dsh" localSheetId="5" hidden="1">#REF!</definedName>
    <definedName name="dsh" localSheetId="6" hidden="1">#REF!</definedName>
    <definedName name="dsh" localSheetId="13" hidden="1">#REF!</definedName>
    <definedName name="dsh" hidden="1">#REF!</definedName>
    <definedName name="DSTD_Clear">#N/A</definedName>
    <definedName name="DSUMDATA">#REF!</definedName>
    <definedName name="duaån">#REF!</definedName>
    <definedName name="duan">#REF!</definedName>
    <definedName name="DUCANH" hidden="1">{"'Sheet1'!$L$16"}</definedName>
    <definedName name="Duongnaco" localSheetId="0" hidden="1">{"'Sheet1'!$L$16"}</definedName>
    <definedName name="Duongnaco" localSheetId="1" hidden="1">{"'Sheet1'!$L$16"}</definedName>
    <definedName name="Duongnaco" localSheetId="2" hidden="1">{"'Sheet1'!$L$16"}</definedName>
    <definedName name="Duongnaco" localSheetId="3" hidden="1">{"'Sheet1'!$L$16"}</definedName>
    <definedName name="Duongnaco" localSheetId="4" hidden="1">{"'Sheet1'!$L$16"}</definedName>
    <definedName name="Duongnaco" localSheetId="5" hidden="1">{"'Sheet1'!$L$16"}</definedName>
    <definedName name="Duongnaco" localSheetId="6" hidden="1">{"'Sheet1'!$L$16"}</definedName>
    <definedName name="Duongnaco" localSheetId="8" hidden="1">{"'Sheet1'!$L$16"}</definedName>
    <definedName name="Duongnaco" localSheetId="9" hidden="1">{"'Sheet1'!$L$16"}</definedName>
    <definedName name="Duongnaco" localSheetId="10" hidden="1">{"'Sheet1'!$L$16"}</definedName>
    <definedName name="Duongnaco" localSheetId="12" hidden="1">{"'Sheet1'!$L$16"}</definedName>
    <definedName name="Duongnaco" hidden="1">{"'Sheet1'!$L$16"}</definedName>
    <definedName name="DuphongBCT">'[5]BANCO (3)'!$K$128</definedName>
    <definedName name="DuphongBNG">'[5]BANCO (3)'!$K$126</definedName>
    <definedName name="DuphongBQP">'[5]BANCO (3)'!$K$125</definedName>
    <definedName name="DuphongVKS">'[7]BANCO (2)'!$F$123</definedName>
    <definedName name="DWPRICE" localSheetId="5" hidden="1">[8]Quantity!#REF!</definedName>
    <definedName name="DWPRICE" hidden="1">[8]Quantity!#REF!</definedName>
    <definedName name="E" localSheetId="0" hidden="1">{#N/A,#N/A,FALSE,"BN (2)"}</definedName>
    <definedName name="E" localSheetId="1" hidden="1">{#N/A,#N/A,FALSE,"BN (2)"}</definedName>
    <definedName name="E" localSheetId="2" hidden="1">{#N/A,#N/A,FALSE,"BN (2)"}</definedName>
    <definedName name="E" localSheetId="3" hidden="1">{#N/A,#N/A,FALSE,"BN (2)"}</definedName>
    <definedName name="E" localSheetId="4" hidden="1">{#N/A,#N/A,FALSE,"BN (2)"}</definedName>
    <definedName name="E" localSheetId="5" hidden="1">{#N/A,#N/A,FALSE,"BN (2)"}</definedName>
    <definedName name="E" localSheetId="6" hidden="1">{#N/A,#N/A,FALSE,"BN (2)"}</definedName>
    <definedName name="E" localSheetId="8" hidden="1">{#N/A,#N/A,FALSE,"BN (2)"}</definedName>
    <definedName name="E" localSheetId="9" hidden="1">{#N/A,#N/A,FALSE,"BN (2)"}</definedName>
    <definedName name="E" localSheetId="10" hidden="1">{#N/A,#N/A,FALSE,"BN (2)"}</definedName>
    <definedName name="E" localSheetId="12" hidden="1">{#N/A,#N/A,FALSE,"BN (2)"}</definedName>
    <definedName name="E" hidden="1">{#N/A,#N/A,FALSE,"BN (2)"}</definedName>
    <definedName name="E.chandoc">8.875</definedName>
    <definedName name="E.PC">10.438</definedName>
    <definedName name="E.PVI">12</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#REF!</definedName>
    <definedName name="f" localSheetId="0" hidden="1">{"'Sheet1'!$L$16"}</definedName>
    <definedName name="f" localSheetId="1" hidden="1">{"'Sheet1'!$L$16"}</definedName>
    <definedName name="f" localSheetId="2" hidden="1">{"'Sheet1'!$L$16"}</definedName>
    <definedName name="f" localSheetId="3" hidden="1">{"'Sheet1'!$L$16"}</definedName>
    <definedName name="f" localSheetId="4" hidden="1">{"'Sheet1'!$L$16"}</definedName>
    <definedName name="f" localSheetId="5" hidden="1">{"'Sheet1'!$L$16"}</definedName>
    <definedName name="f" localSheetId="6" hidden="1">{"'Sheet1'!$L$16"}</definedName>
    <definedName name="f" localSheetId="8" hidden="1">{"'Sheet1'!$L$16"}</definedName>
    <definedName name="f" localSheetId="9" hidden="1">{"'Sheet1'!$L$16"}</definedName>
    <definedName name="f" localSheetId="10" hidden="1">{"'Sheet1'!$L$16"}</definedName>
    <definedName name="f" localSheetId="12" hidden="1">{"'Sheet1'!$L$16"}</definedName>
    <definedName name="f" hidden="1">{"'Sheet1'!$L$16"}</definedName>
    <definedName name="FCode" localSheetId="2" hidden="1">#REF!</definedName>
    <definedName name="FCode" localSheetId="5" hidden="1">#REF!</definedName>
    <definedName name="FCode" localSheetId="13" hidden="1">#REF!</definedName>
    <definedName name="FCode" hidden="1">#REF!</definedName>
    <definedName name="fdfsf" localSheetId="5" hidden="1">{#N/A,#N/A,FALSE,"Chi tiÆt"}</definedName>
    <definedName name="fdfsf" hidden="1">{#N/A,#N/A,FALSE,"Chi tiÆt"}</definedName>
    <definedName name="fff" localSheetId="0" hidden="1">{"'Sheet1'!$L$16"}</definedName>
    <definedName name="fff" localSheetId="1" hidden="1">{"'Sheet1'!$L$16"}</definedName>
    <definedName name="fff" localSheetId="2" hidden="1">{"'Sheet1'!$L$16"}</definedName>
    <definedName name="fff" localSheetId="3" hidden="1">{"'Sheet1'!$L$16"}</definedName>
    <definedName name="fff" localSheetId="4" hidden="1">{"'Sheet1'!$L$16"}</definedName>
    <definedName name="fff" localSheetId="5" hidden="1">{"'Sheet1'!$L$16"}</definedName>
    <definedName name="fff" localSheetId="6" hidden="1">{"'Sheet1'!$L$16"}</definedName>
    <definedName name="fff" localSheetId="8" hidden="1">{"'Sheet1'!$L$16"}</definedName>
    <definedName name="fff" localSheetId="9" hidden="1">{"'Sheet1'!$L$16"}</definedName>
    <definedName name="fff" localSheetId="10" hidden="1">{"'Sheet1'!$L$16"}</definedName>
    <definedName name="fff" localSheetId="12" hidden="1">{"'Sheet1'!$L$16"}</definedName>
    <definedName name="fff" hidden="1">{"'Sheet1'!$L$16"}</definedName>
    <definedName name="FI_12">4820</definedName>
    <definedName name="fsdfdsf" localSheetId="5" hidden="1">{"'Sheet1'!$L$16"}</definedName>
    <definedName name="fsdfdsf" hidden="1">{"'Sheet1'!$L$16"}</definedName>
    <definedName name="g" localSheetId="0" hidden="1">{"'Sheet1'!$L$16"}</definedName>
    <definedName name="g" localSheetId="1" hidden="1">{"'Sheet1'!$L$16"}</definedName>
    <definedName name="g" localSheetId="2" hidden="1">{"'Sheet1'!$L$16"}</definedName>
    <definedName name="g" localSheetId="3" hidden="1">{"'Sheet1'!$L$16"}</definedName>
    <definedName name="g" localSheetId="4" hidden="1">{"'Sheet1'!$L$16"}</definedName>
    <definedName name="g" localSheetId="5" hidden="1">{"'Sheet1'!$L$16"}</definedName>
    <definedName name="g" localSheetId="6" hidden="1">{"'Sheet1'!$L$16"}</definedName>
    <definedName name="g" localSheetId="8" hidden="1">{"'Sheet1'!$L$16"}</definedName>
    <definedName name="g" localSheetId="9" hidden="1">{"'Sheet1'!$L$16"}</definedName>
    <definedName name="g" localSheetId="10" hidden="1">{"'Sheet1'!$L$16"}</definedName>
    <definedName name="g" localSheetId="12" hidden="1">{"'Sheet1'!$L$16"}</definedName>
    <definedName name="g" localSheetId="13" hidden="1">{"'Sheet1'!$L$16"}</definedName>
    <definedName name="g" hidden="1">{"'Sheet1'!$L$16"}</definedName>
    <definedName name="gf" localSheetId="0" hidden="1">{"'Sheet1'!$L$16"}</definedName>
    <definedName name="gf" localSheetId="1" hidden="1">{"'Sheet1'!$L$16"}</definedName>
    <definedName name="gf" localSheetId="2" hidden="1">{"'Sheet1'!$L$16"}</definedName>
    <definedName name="gf" localSheetId="3" hidden="1">{"'Sheet1'!$L$16"}</definedName>
    <definedName name="gf" localSheetId="4" hidden="1">{"'Sheet1'!$L$16"}</definedName>
    <definedName name="gf" localSheetId="5" hidden="1">{"'Sheet1'!$L$16"}</definedName>
    <definedName name="gf" localSheetId="6" hidden="1">{"'Sheet1'!$L$16"}</definedName>
    <definedName name="gf" localSheetId="8" hidden="1">{"'Sheet1'!$L$16"}</definedName>
    <definedName name="gf" localSheetId="9" hidden="1">{"'Sheet1'!$L$16"}</definedName>
    <definedName name="gf" localSheetId="10" hidden="1">{"'Sheet1'!$L$16"}</definedName>
    <definedName name="gf" localSheetId="12" hidden="1">{"'Sheet1'!$L$16"}</definedName>
    <definedName name="gf" hidden="1">{"'Sheet1'!$L$16"}</definedName>
    <definedName name="gff" localSheetId="0" hidden="1">{"'Sheet1'!$L$16"}</definedName>
    <definedName name="gff" localSheetId="1" hidden="1">{"'Sheet1'!$L$16"}</definedName>
    <definedName name="gff" localSheetId="2" hidden="1">{"'Sheet1'!$L$16"}</definedName>
    <definedName name="gff" localSheetId="3" hidden="1">{"'Sheet1'!$L$16"}</definedName>
    <definedName name="gff" localSheetId="4" hidden="1">{"'Sheet1'!$L$16"}</definedName>
    <definedName name="gff" localSheetId="5" hidden="1">{"'Sheet1'!$L$16"}</definedName>
    <definedName name="gff" localSheetId="6" hidden="1">{"'Sheet1'!$L$16"}</definedName>
    <definedName name="gff" localSheetId="8" hidden="1">{"'Sheet1'!$L$16"}</definedName>
    <definedName name="gff" localSheetId="9" hidden="1">{"'Sheet1'!$L$16"}</definedName>
    <definedName name="gff" localSheetId="10" hidden="1">{"'Sheet1'!$L$16"}</definedName>
    <definedName name="gff" localSheetId="12" hidden="1">{"'Sheet1'!$L$16"}</definedName>
    <definedName name="gff" hidden="1">{"'Sheet1'!$L$16"}</definedName>
    <definedName name="gh" localSheetId="0" hidden="1">{"'Sheet1'!$L$16"}</definedName>
    <definedName name="gh" localSheetId="1" hidden="1">{"'Sheet1'!$L$16"}</definedName>
    <definedName name="gh" localSheetId="2" hidden="1">{"'Sheet1'!$L$16"}</definedName>
    <definedName name="gh" localSheetId="3" hidden="1">{"'Sheet1'!$L$16"}</definedName>
    <definedName name="gh" localSheetId="4" hidden="1">{"'Sheet1'!$L$16"}</definedName>
    <definedName name="gh" localSheetId="5" hidden="1">{"'Sheet1'!$L$16"}</definedName>
    <definedName name="gh" localSheetId="6" hidden="1">{"'Sheet1'!$L$16"}</definedName>
    <definedName name="gh" localSheetId="8" hidden="1">{"'Sheet1'!$L$16"}</definedName>
    <definedName name="gh" localSheetId="9" hidden="1">{"'Sheet1'!$L$16"}</definedName>
    <definedName name="gh" localSheetId="10" hidden="1">{"'Sheet1'!$L$16"}</definedName>
    <definedName name="gh" localSheetId="12" hidden="1">{"'Sheet1'!$L$16"}</definedName>
    <definedName name="gh" hidden="1">{"'Sheet1'!$L$16"}</definedName>
    <definedName name="GoBack">[6]Sheet1!GoBack</definedName>
    <definedName name="h" localSheetId="0"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5" hidden="1">{"'Sheet1'!$L$16"}</definedName>
    <definedName name="h" localSheetId="6" hidden="1">{"'Sheet1'!$L$16"}</definedName>
    <definedName name="h" localSheetId="8" hidden="1">{"'Sheet1'!$L$16"}</definedName>
    <definedName name="h" localSheetId="9" hidden="1">{"'Sheet1'!$L$16"}</definedName>
    <definedName name="h" localSheetId="10" hidden="1">{"'Sheet1'!$L$16"}</definedName>
    <definedName name="h" localSheetId="12" hidden="1">{"'Sheet1'!$L$16"}</definedName>
    <definedName name="h" localSheetId="13" hidden="1">{"'Sheet1'!$L$16"}</definedName>
    <definedName name="h" hidden="1">{"'Sheet1'!$L$16"}</definedName>
    <definedName name="ha" localSheetId="5" hidden="1">{"'Sheet1'!$L$16"}</definedName>
    <definedName name="ha" hidden="1">{"'Sheet1'!$L$16"}</definedName>
    <definedName name="HANG" hidden="1">{#N/A,#N/A,FALSE,"Chi tiÆt"}</definedName>
    <definedName name="Hdao">0.3</definedName>
    <definedName name="Hdap">5.2</definedName>
    <definedName name="Heä_soá_laép_xaø_H">1.7</definedName>
    <definedName name="Heso">'[7]MT DPin (2)'!$BP$99</definedName>
    <definedName name="hhh" hidden="1">{"'Sheet1'!$L$16"}</definedName>
    <definedName name="HHUHOI">#N/A</definedName>
    <definedName name="HiddenRows" localSheetId="0" hidden="1">#REF!</definedName>
    <definedName name="HiddenRows" localSheetId="1" hidden="1">#REF!</definedName>
    <definedName name="HiddenRows" localSheetId="2" hidden="1">#REF!</definedName>
    <definedName name="HiddenRows" localSheetId="3" hidden="1">#REF!</definedName>
    <definedName name="HiddenRows" localSheetId="4" hidden="1">#REF!</definedName>
    <definedName name="HiddenRows" localSheetId="5" hidden="1">#REF!</definedName>
    <definedName name="HiddenRows" localSheetId="6" hidden="1">#REF!</definedName>
    <definedName name="HiddenRows" localSheetId="13" hidden="1">#REF!</definedName>
    <definedName name="HiddenRows" hidden="1">#REF!</definedName>
    <definedName name="HIHIHIHOI" hidden="1">{"'Sheet1'!$L$16"}</definedName>
    <definedName name="hj" hidden="1">{"'Sheet1'!$L$16"}</definedName>
    <definedName name="HJKL" hidden="1">{"'Sheet1'!$L$16"}</definedName>
    <definedName name="hoc">55000</definedName>
    <definedName name="HOME_MANP">#REF!</definedName>
    <definedName name="HOMEOFFICE_COST">#REF!</definedName>
    <definedName name="hrr" localSheetId="0" hidden="1">{"'Sheet1'!$L$16"}</definedName>
    <definedName name="hrr" localSheetId="1" hidden="1">{"'Sheet1'!$L$16"}</definedName>
    <definedName name="hrr" localSheetId="2" hidden="1">{"'Sheet1'!$L$16"}</definedName>
    <definedName name="hrr" localSheetId="3" hidden="1">{"'Sheet1'!$L$16"}</definedName>
    <definedName name="hrr" localSheetId="4" hidden="1">{"'Sheet1'!$L$16"}</definedName>
    <definedName name="hrr" localSheetId="5" hidden="1">{"'Sheet1'!$L$16"}</definedName>
    <definedName name="hrr" localSheetId="6" hidden="1">{"'Sheet1'!$L$16"}</definedName>
    <definedName name="hrr" localSheetId="8" hidden="1">{"'Sheet1'!$L$16"}</definedName>
    <definedName name="hrr" localSheetId="9" hidden="1">{"'Sheet1'!$L$16"}</definedName>
    <definedName name="hrr" localSheetId="10" hidden="1">{"'Sheet1'!$L$16"}</definedName>
    <definedName name="hrr" localSheetId="12" hidden="1">{"'Sheet1'!$L$16"}</definedName>
    <definedName name="hrr"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'[5]BANCO (3)'!$K$122</definedName>
    <definedName name="hsvl">1</definedName>
    <definedName name="hsvl2">1</definedName>
    <definedName name="HT">#REF!</definedName>
    <definedName name="htlm" localSheetId="0" hidden="1">{"'Sheet1'!$L$16"}</definedName>
    <definedName name="htlm" localSheetId="1" hidden="1">{"'Sheet1'!$L$16"}</definedName>
    <definedName name="htlm" localSheetId="2" hidden="1">{"'Sheet1'!$L$16"}</definedName>
    <definedName name="htlm" localSheetId="3" hidden="1">{"'Sheet1'!$L$16"}</definedName>
    <definedName name="htlm" localSheetId="4" hidden="1">{"'Sheet1'!$L$16"}</definedName>
    <definedName name="htlm" localSheetId="5" hidden="1">{"'Sheet1'!$L$16"}</definedName>
    <definedName name="htlm" localSheetId="6" hidden="1">{"'Sheet1'!$L$16"}</definedName>
    <definedName name="htlm" localSheetId="8" hidden="1">{"'Sheet1'!$L$16"}</definedName>
    <definedName name="htlm" localSheetId="9" hidden="1">{"'Sheet1'!$L$16"}</definedName>
    <definedName name="htlm" localSheetId="10" hidden="1">{"'Sheet1'!$L$16"}</definedName>
    <definedName name="htlm" localSheetId="12" hidden="1">{"'Sheet1'!$L$16"}</definedName>
    <definedName name="htlm" localSheetId="13"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8" hidden="1">{"'Sheet1'!$L$16"}</definedName>
    <definedName name="HTML_Control" localSheetId="9" hidden="1">{"'Sheet1'!$L$16"}</definedName>
    <definedName name="HTML_Control" localSheetId="10" hidden="1">{"'Sheet1'!$L$16"}</definedName>
    <definedName name="HTML_Control" localSheetId="12" hidden="1">{"'Sheet1'!$L$16"}</definedName>
    <definedName name="HTML_Control" localSheetId="13" hidden="1">{"'Sheet1'!$L$16"}</definedName>
    <definedName name="HTML_Control" hidden="1">{"'Sheet1'!$L$16"}</definedName>
    <definedName name="HTML_Control1" localSheetId="5" hidden="1">{"'Sheet1'!$L$16"}</definedName>
    <definedName name="HTML_Control1"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5" hidden="1">{"'Sheet1'!$L$16"}</definedName>
    <definedName name="htrhrt" hidden="1">{"'Sheet1'!$L$16"}</definedName>
    <definedName name="hu" localSheetId="0" hidden="1">{"'Sheet1'!$L$16"}</definedName>
    <definedName name="hu" localSheetId="1" hidden="1">{"'Sheet1'!$L$16"}</definedName>
    <definedName name="hu" localSheetId="2" hidden="1">{"'Sheet1'!$L$16"}</definedName>
    <definedName name="hu" localSheetId="3" hidden="1">{"'Sheet1'!$L$16"}</definedName>
    <definedName name="hu" localSheetId="4" hidden="1">{"'Sheet1'!$L$16"}</definedName>
    <definedName name="hu" localSheetId="5" hidden="1">{"'Sheet1'!$L$16"}</definedName>
    <definedName name="hu" localSheetId="6" hidden="1">{"'Sheet1'!$L$16"}</definedName>
    <definedName name="hu" localSheetId="8" hidden="1">{"'Sheet1'!$L$16"}</definedName>
    <definedName name="hu" localSheetId="9" hidden="1">{"'Sheet1'!$L$16"}</definedName>
    <definedName name="hu" localSheetId="10" hidden="1">{"'Sheet1'!$L$16"}</definedName>
    <definedName name="hu" localSheetId="12" hidden="1">{"'Sheet1'!$L$16"}</definedName>
    <definedName name="hu" localSheetId="13" hidden="1">{"'Sheet1'!$L$16"}</definedName>
    <definedName name="hu" hidden="1">{"'Sheet1'!$L$16"}</definedName>
    <definedName name="hung" localSheetId="5" hidden="1">{"'Sheet1'!$L$16"}</definedName>
    <definedName name="hung" hidden="1">{"'Sheet1'!$L$16"}</definedName>
    <definedName name="HUU" localSheetId="0" hidden="1">{"'Sheet1'!$L$16"}</definedName>
    <definedName name="HUU" localSheetId="1" hidden="1">{"'Sheet1'!$L$16"}</definedName>
    <definedName name="HUU" localSheetId="2" hidden="1">{"'Sheet1'!$L$16"}</definedName>
    <definedName name="HUU" localSheetId="3" hidden="1">{"'Sheet1'!$L$16"}</definedName>
    <definedName name="HUU" localSheetId="4" hidden="1">{"'Sheet1'!$L$16"}</definedName>
    <definedName name="HUU" localSheetId="5" hidden="1">{"'Sheet1'!$L$16"}</definedName>
    <definedName name="HUU" localSheetId="6" hidden="1">{"'Sheet1'!$L$16"}</definedName>
    <definedName name="HUU" localSheetId="8" hidden="1">{"'Sheet1'!$L$16"}</definedName>
    <definedName name="HUU" localSheetId="9" hidden="1">{"'Sheet1'!$L$16"}</definedName>
    <definedName name="HUU" localSheetId="10" hidden="1">{"'Sheet1'!$L$16"}</definedName>
    <definedName name="HUU" localSheetId="12" hidden="1">{"'Sheet1'!$L$16"}</definedName>
    <definedName name="HUU" localSheetId="13" hidden="1">{"'Sheet1'!$L$16"}</definedName>
    <definedName name="HUU" hidden="1">{"'Sheet1'!$L$16"}</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8" hidden="1">{"'Sheet1'!$L$16"}</definedName>
    <definedName name="huy" localSheetId="9" hidden="1">{"'Sheet1'!$L$16"}</definedName>
    <definedName name="huy" localSheetId="10" hidden="1">{"'Sheet1'!$L$16"}</definedName>
    <definedName name="huy" localSheetId="12" hidden="1">{"'Sheet1'!$L$16"}</definedName>
    <definedName name="huy" localSheetId="13" hidden="1">{"'Sheet1'!$L$16"}</definedName>
    <definedName name="huy" hidden="1">{"'Sheet1'!$L$16"}</definedName>
    <definedName name="IDLAB_COST">#REF!</definedName>
    <definedName name="INDMANP">#REF!</definedName>
    <definedName name="j" localSheetId="0" hidden="1">{"'Sheet1'!$L$16"}</definedName>
    <definedName name="j" localSheetId="1" hidden="1">{"'Sheet1'!$L$16"}</definedName>
    <definedName name="j" localSheetId="2" hidden="1">{"'Sheet1'!$L$16"}</definedName>
    <definedName name="j" localSheetId="3" hidden="1">{"'Sheet1'!$L$16"}</definedName>
    <definedName name="j" localSheetId="4" hidden="1">{"'Sheet1'!$L$16"}</definedName>
    <definedName name="j" localSheetId="5" hidden="1">{"'Sheet1'!$L$16"}</definedName>
    <definedName name="j" localSheetId="6" hidden="1">{"'Sheet1'!$L$16"}</definedName>
    <definedName name="j" localSheetId="8" hidden="1">{"'Sheet1'!$L$16"}</definedName>
    <definedName name="j" localSheetId="9" hidden="1">{"'Sheet1'!$L$16"}</definedName>
    <definedName name="j" localSheetId="10" hidden="1">{"'Sheet1'!$L$16"}</definedName>
    <definedName name="j" localSheetId="12" hidden="1">{"'Sheet1'!$L$16"}</definedName>
    <definedName name="j" localSheetId="13" hidden="1">{"'Sheet1'!$L$16"}</definedName>
    <definedName name="j" hidden="1">{"'Sheet1'!$L$16"}</definedName>
    <definedName name="k" localSheetId="0" hidden="1">{"'Sheet1'!$L$16"}</definedName>
    <definedName name="k" localSheetId="1" hidden="1">{"'Sheet1'!$L$16"}</definedName>
    <definedName name="k" localSheetId="2" hidden="1">{"'Sheet1'!$L$16"}</definedName>
    <definedName name="k" localSheetId="3" hidden="1">{"'Sheet1'!$L$16"}</definedName>
    <definedName name="k" localSheetId="4" hidden="1">{"'Sheet1'!$L$16"}</definedName>
    <definedName name="k" localSheetId="5" hidden="1">{"'Sheet1'!$L$16"}</definedName>
    <definedName name="k" localSheetId="6" hidden="1">{"'Sheet1'!$L$16"}</definedName>
    <definedName name="k" localSheetId="8" hidden="1">{"'Sheet1'!$L$16"}</definedName>
    <definedName name="k" localSheetId="9" hidden="1">{"'Sheet1'!$L$16"}</definedName>
    <definedName name="k" localSheetId="10" hidden="1">{"'Sheet1'!$L$16"}</definedName>
    <definedName name="k" localSheetId="12" hidden="1">{"'Sheet1'!$L$16"}</definedName>
    <definedName name="k" localSheetId="13" hidden="1">{"'Sheet1'!$L$16"}</definedName>
    <definedName name="k" hidden="1">{"'Sheet1'!$L$16"}</definedName>
    <definedName name="Khac" localSheetId="0">#REF!</definedName>
    <definedName name="Khac" localSheetId="1">#REF!</definedName>
    <definedName name="Khac" localSheetId="2">#REF!</definedName>
    <definedName name="Khac" localSheetId="3">#REF!</definedName>
    <definedName name="Khac" localSheetId="4">#REF!</definedName>
    <definedName name="khac" localSheetId="5">2</definedName>
    <definedName name="Khac" localSheetId="6">#REF!</definedName>
    <definedName name="khac" localSheetId="7">2</definedName>
    <definedName name="khac" localSheetId="8">2</definedName>
    <definedName name="khac" localSheetId="9">2</definedName>
    <definedName name="khac" localSheetId="10">2</definedName>
    <definedName name="khac" localSheetId="12">2</definedName>
    <definedName name="khac" localSheetId="13">2</definedName>
    <definedName name="Khac">#REF!</definedName>
    <definedName name="KHANHKHUNG" hidden="1">{"'Sheet1'!$L$16"}</definedName>
    <definedName name="khla09" localSheetId="5" hidden="1">{"'Sheet1'!$L$16"}</definedName>
    <definedName name="khla09" hidden="1">{"'Sheet1'!$L$16"}</definedName>
    <definedName name="Khong_can_doi" localSheetId="0">#REF!</definedName>
    <definedName name="Khong_can_doi" localSheetId="1">#REF!</definedName>
    <definedName name="Khong_can_doi" localSheetId="2">#REF!</definedName>
    <definedName name="Khong_can_doi" localSheetId="5">#REF!</definedName>
    <definedName name="Khong_can_doi">#REF!</definedName>
    <definedName name="khongtruotgia" localSheetId="0" hidden="1">{"'Sheet1'!$L$16"}</definedName>
    <definedName name="khongtruotgia" localSheetId="1" hidden="1">{"'Sheet1'!$L$16"}</definedName>
    <definedName name="khongtruotgia" localSheetId="2"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8" hidden="1">{"'Sheet1'!$L$16"}</definedName>
    <definedName name="khongtruotgia" localSheetId="9" hidden="1">{"'Sheet1'!$L$16"}</definedName>
    <definedName name="khongtruotgia" localSheetId="10" hidden="1">{"'Sheet1'!$L$16"}</definedName>
    <definedName name="khongtruotgia" localSheetId="12" hidden="1">{"'Sheet1'!$L$16"}</definedName>
    <definedName name="khongtruotgia" localSheetId="13" hidden="1">{"'Sheet1'!$L$16"}</definedName>
    <definedName name="khongtruotgia" hidden="1">{"'Sheet1'!$L$16"}</definedName>
    <definedName name="khvh09" localSheetId="5" hidden="1">{"'Sheet1'!$L$16"}</definedName>
    <definedName name="khvh09" hidden="1">{"'Sheet1'!$L$16"}</definedName>
    <definedName name="khvx09" localSheetId="5" hidden="1">{#N/A,#N/A,FALSE,"Chi tiÆt"}</definedName>
    <definedName name="khvx09" hidden="1">{#N/A,#N/A,FALSE,"Chi tiÆt"}</definedName>
    <definedName name="KHYt09" localSheetId="5" hidden="1">{"'Sheet1'!$L$16"}</definedName>
    <definedName name="KHYt09" hidden="1">{"'Sheet1'!$L$16"}</definedName>
    <definedName name="kjy" localSheetId="0" hidden="1">{"'Sheet1'!$L$16"}</definedName>
    <definedName name="kjy" localSheetId="1" hidden="1">{"'Sheet1'!$L$16"}</definedName>
    <definedName name="kjy" localSheetId="2" hidden="1">{"'Sheet1'!$L$16"}</definedName>
    <definedName name="kjy" localSheetId="3" hidden="1">{"'Sheet1'!$L$16"}</definedName>
    <definedName name="kjy" localSheetId="4" hidden="1">{"'Sheet1'!$L$16"}</definedName>
    <definedName name="kjy" localSheetId="5" hidden="1">{"'Sheet1'!$L$16"}</definedName>
    <definedName name="kjy" localSheetId="6" hidden="1">{"'Sheet1'!$L$16"}</definedName>
    <definedName name="kjy" localSheetId="8" hidden="1">{"'Sheet1'!$L$16"}</definedName>
    <definedName name="kjy" localSheetId="9" hidden="1">{"'Sheet1'!$L$16"}</definedName>
    <definedName name="kjy" localSheetId="10" hidden="1">{"'Sheet1'!$L$16"}</definedName>
    <definedName name="kjy" localSheetId="12" hidden="1">{"'Sheet1'!$L$16"}</definedName>
    <definedName name="kjy" hidden="1">{"'Sheet1'!$L$16"}</definedName>
    <definedName name="KLduonggiaods" localSheetId="5" hidden="1">{"'Sheet1'!$L$16"}</definedName>
    <definedName name="KLduonggiaods" hidden="1">{"'Sheet1'!$L$16"}</definedName>
    <definedName name="komtun" hidden="1">{"'Sheet1'!$L$16"}</definedName>
    <definedName name="kontum" hidden="1">{#N/A,#N/A,TRUE,"BT M200 da 10x20"}</definedName>
    <definedName name="KQ_Truong">#REF!</definedName>
    <definedName name="ksbn" localSheetId="0" hidden="1">{"'Sheet1'!$L$16"}</definedName>
    <definedName name="ksbn" localSheetId="1" hidden="1">{"'Sheet1'!$L$16"}</definedName>
    <definedName name="ksbn" localSheetId="2" hidden="1">{"'Sheet1'!$L$16"}</definedName>
    <definedName name="ksbn" localSheetId="3" hidden="1">{"'Sheet1'!$L$16"}</definedName>
    <definedName name="ksbn" localSheetId="4" hidden="1">{"'Sheet1'!$L$16"}</definedName>
    <definedName name="ksbn" localSheetId="5" hidden="1">{"'Sheet1'!$L$16"}</definedName>
    <definedName name="ksbn" localSheetId="6" hidden="1">{"'Sheet1'!$L$16"}</definedName>
    <definedName name="ksbn" localSheetId="8" hidden="1">{"'Sheet1'!$L$16"}</definedName>
    <definedName name="ksbn" localSheetId="9" hidden="1">{"'Sheet1'!$L$16"}</definedName>
    <definedName name="ksbn" localSheetId="10" hidden="1">{"'Sheet1'!$L$16"}</definedName>
    <definedName name="ksbn" localSheetId="12" hidden="1">{"'Sheet1'!$L$16"}</definedName>
    <definedName name="ksbn" localSheetId="13" hidden="1">{"'Sheet1'!$L$16"}</definedName>
    <definedName name="ksbn" hidden="1">{"'Sheet1'!$L$16"}</definedName>
    <definedName name="kshn" localSheetId="0" hidden="1">{"'Sheet1'!$L$16"}</definedName>
    <definedName name="kshn" localSheetId="1" hidden="1">{"'Sheet1'!$L$16"}</definedName>
    <definedName name="kshn" localSheetId="2" hidden="1">{"'Sheet1'!$L$16"}</definedName>
    <definedName name="kshn" localSheetId="3" hidden="1">{"'Sheet1'!$L$16"}</definedName>
    <definedName name="kshn" localSheetId="4" hidden="1">{"'Sheet1'!$L$16"}</definedName>
    <definedName name="kshn" localSheetId="5" hidden="1">{"'Sheet1'!$L$16"}</definedName>
    <definedName name="kshn" localSheetId="6" hidden="1">{"'Sheet1'!$L$16"}</definedName>
    <definedName name="kshn" localSheetId="8" hidden="1">{"'Sheet1'!$L$16"}</definedName>
    <definedName name="kshn" localSheetId="9" hidden="1">{"'Sheet1'!$L$16"}</definedName>
    <definedName name="kshn" localSheetId="10" hidden="1">{"'Sheet1'!$L$16"}</definedName>
    <definedName name="kshn" localSheetId="12" hidden="1">{"'Sheet1'!$L$16"}</definedName>
    <definedName name="kshn" localSheetId="13" hidden="1">{"'Sheet1'!$L$16"}</definedName>
    <definedName name="kshn" hidden="1">{"'Sheet1'!$L$16"}</definedName>
    <definedName name="ksls" localSheetId="0" hidden="1">{"'Sheet1'!$L$16"}</definedName>
    <definedName name="ksls" localSheetId="1" hidden="1">{"'Sheet1'!$L$16"}</definedName>
    <definedName name="ksls" localSheetId="2" hidden="1">{"'Sheet1'!$L$16"}</definedName>
    <definedName name="ksls" localSheetId="3" hidden="1">{"'Sheet1'!$L$16"}</definedName>
    <definedName name="ksls" localSheetId="4" hidden="1">{"'Sheet1'!$L$16"}</definedName>
    <definedName name="ksls" localSheetId="5" hidden="1">{"'Sheet1'!$L$16"}</definedName>
    <definedName name="ksls" localSheetId="6" hidden="1">{"'Sheet1'!$L$16"}</definedName>
    <definedName name="ksls" localSheetId="8" hidden="1">{"'Sheet1'!$L$16"}</definedName>
    <definedName name="ksls" localSheetId="9" hidden="1">{"'Sheet1'!$L$16"}</definedName>
    <definedName name="ksls" localSheetId="10" hidden="1">{"'Sheet1'!$L$16"}</definedName>
    <definedName name="ksls" localSheetId="12" hidden="1">{"'Sheet1'!$L$16"}</definedName>
    <definedName name="ksls" localSheetId="13" hidden="1">{"'Sheet1'!$L$16"}</definedName>
    <definedName name="ksls" hidden="1">{"'Sheet1'!$L$16"}</definedName>
    <definedName name="KVC">#REF!</definedName>
    <definedName name="l" localSheetId="0" hidden="1">{"'Sheet1'!$L$16"}</definedName>
    <definedName name="l" localSheetId="1" hidden="1">{"'Sheet1'!$L$16"}</definedName>
    <definedName name="l" localSheetId="2" hidden="1">{"'Sheet1'!$L$16"}</definedName>
    <definedName name="l" localSheetId="3" hidden="1">{"'Sheet1'!$L$16"}</definedName>
    <definedName name="l" localSheetId="4" hidden="1">{"'Sheet1'!$L$16"}</definedName>
    <definedName name="l" localSheetId="5" hidden="1">{"'Sheet1'!$L$16"}</definedName>
    <definedName name="l" localSheetId="6" hidden="1">{"'Sheet1'!$L$16"}</definedName>
    <definedName name="l" localSheetId="8" hidden="1">{"'Sheet1'!$L$16"}</definedName>
    <definedName name="l" localSheetId="9" hidden="1">{"'Sheet1'!$L$16"}</definedName>
    <definedName name="l" localSheetId="10" hidden="1">{"'Sheet1'!$L$16"}</definedName>
    <definedName name="l" localSheetId="12" hidden="1">{"'Sheet1'!$L$16"}</definedName>
    <definedName name="l" localSheetId="13" hidden="1">{"'Sheet1'!$L$16"}</definedName>
    <definedName name="l" hidden="1">{"'Sheet1'!$L$16"}</definedName>
    <definedName name="L63x6">5800</definedName>
    <definedName name="lan" localSheetId="0" hidden="1">{#N/A,#N/A,TRUE,"BT M200 da 10x20"}</definedName>
    <definedName name="lan" localSheetId="1" hidden="1">{#N/A,#N/A,TRUE,"BT M200 da 10x20"}</definedName>
    <definedName name="lan" localSheetId="2" hidden="1">{#N/A,#N/A,TRUE,"BT M200 da 10x20"}</definedName>
    <definedName name="lan" localSheetId="3" hidden="1">{#N/A,#N/A,TRUE,"BT M200 da 10x20"}</definedName>
    <definedName name="lan" localSheetId="4" hidden="1">{#N/A,#N/A,TRUE,"BT M200 da 10x20"}</definedName>
    <definedName name="lan" localSheetId="5" hidden="1">{#N/A,#N/A,TRUE,"BT M200 da 10x20"}</definedName>
    <definedName name="lan" localSheetId="6" hidden="1">{#N/A,#N/A,TRUE,"BT M200 da 10x20"}</definedName>
    <definedName name="lan" localSheetId="8" hidden="1">{#N/A,#N/A,TRUE,"BT M200 da 10x20"}</definedName>
    <definedName name="lan" localSheetId="9" hidden="1">{#N/A,#N/A,TRUE,"BT M200 da 10x20"}</definedName>
    <definedName name="lan" localSheetId="10" hidden="1">{#N/A,#N/A,TRUE,"BT M200 da 10x20"}</definedName>
    <definedName name="lan" localSheetId="12" hidden="1">{#N/A,#N/A,TRUE,"BT M200 da 10x20"}</definedName>
    <definedName name="lan" hidden="1">{#N/A,#N/A,TRUE,"BT M200 da 10x20"}</definedName>
    <definedName name="langson" localSheetId="0" hidden="1">{"'Sheet1'!$L$16"}</definedName>
    <definedName name="langson" localSheetId="1" hidden="1">{"'Sheet1'!$L$16"}</definedName>
    <definedName name="langson" localSheetId="2" hidden="1">{"'Sheet1'!$L$16"}</definedName>
    <definedName name="langson" localSheetId="3" hidden="1">{"'Sheet1'!$L$16"}</definedName>
    <definedName name="langson" localSheetId="4" hidden="1">{"'Sheet1'!$L$16"}</definedName>
    <definedName name="langson" localSheetId="5" hidden="1">{"'Sheet1'!$L$16"}</definedName>
    <definedName name="langson" localSheetId="6" hidden="1">{"'Sheet1'!$L$16"}</definedName>
    <definedName name="langson" localSheetId="8" hidden="1">{"'Sheet1'!$L$16"}</definedName>
    <definedName name="langson" localSheetId="9" hidden="1">{"'Sheet1'!$L$16"}</definedName>
    <definedName name="langson" localSheetId="10" hidden="1">{"'Sheet1'!$L$16"}</definedName>
    <definedName name="langson" localSheetId="12" hidden="1">{"'Sheet1'!$L$16"}</definedName>
    <definedName name="langson" localSheetId="13" hidden="1">{"'Sheet1'!$L$16"}</definedName>
    <definedName name="langson" hidden="1">{"'Sheet1'!$L$16"}</definedName>
    <definedName name="LBS_22">107800000</definedName>
    <definedName name="lk" localSheetId="0" hidden="1">#REF!</definedName>
    <definedName name="lk" localSheetId="1" hidden="1">#REF!</definedName>
    <definedName name="lk" localSheetId="2" hidden="1">#REF!</definedName>
    <definedName name="lk" localSheetId="3" hidden="1">#REF!</definedName>
    <definedName name="lk" localSheetId="4" hidden="1">#REF!</definedName>
    <definedName name="lk" localSheetId="5" hidden="1">#REF!</definedName>
    <definedName name="lk" localSheetId="6" hidden="1">#REF!</definedName>
    <definedName name="lk" localSheetId="13" hidden="1">#REF!</definedName>
    <definedName name="lk" hidden="1">#REF!</definedName>
    <definedName name="lồn" localSheetId="0" hidden="1">{"'Sheet1'!$L$16"}</definedName>
    <definedName name="lồn" localSheetId="1" hidden="1">{"'Sheet1'!$L$16"}</definedName>
    <definedName name="lồn" localSheetId="2" hidden="1">{"'Sheet1'!$L$16"}</definedName>
    <definedName name="lồn" localSheetId="3" hidden="1">{"'Sheet1'!$L$16"}</definedName>
    <definedName name="lồn" localSheetId="4" hidden="1">{"'Sheet1'!$L$16"}</definedName>
    <definedName name="lồn" localSheetId="5" hidden="1">{"'Sheet1'!$L$16"}</definedName>
    <definedName name="lồn" localSheetId="6" hidden="1">{"'Sheet1'!$L$16"}</definedName>
    <definedName name="lồn" localSheetId="8" hidden="1">{"'Sheet1'!$L$16"}</definedName>
    <definedName name="lồn" localSheetId="9" hidden="1">{"'Sheet1'!$L$16"}</definedName>
    <definedName name="lồn" localSheetId="10" hidden="1">{"'Sheet1'!$L$16"}</definedName>
    <definedName name="lồn" localSheetId="12" hidden="1">{"'Sheet1'!$L$16"}</definedName>
    <definedName name="lồn" hidden="1">{"'Sheet1'!$L$16"}</definedName>
    <definedName name="lVC">#REF!</definedName>
    <definedName name="m" localSheetId="0" hidden="1">{"'Sheet1'!$L$16"}</definedName>
    <definedName name="m" localSheetId="1" hidden="1">{"'Sheet1'!$L$16"}</definedName>
    <definedName name="m" localSheetId="2" hidden="1">{"'Sheet1'!$L$16"}</definedName>
    <definedName name="m" localSheetId="3" hidden="1">{"'Sheet1'!$L$16"}</definedName>
    <definedName name="m" localSheetId="4" hidden="1">{"'Sheet1'!$L$16"}</definedName>
    <definedName name="m" localSheetId="5" hidden="1">{"'Sheet1'!$L$16"}</definedName>
    <definedName name="m" localSheetId="6" hidden="1">{"'Sheet1'!$L$16"}</definedName>
    <definedName name="m" localSheetId="8" hidden="1">{"'Sheet1'!$L$16"}</definedName>
    <definedName name="m" localSheetId="9" hidden="1">{"'Sheet1'!$L$16"}</definedName>
    <definedName name="m" localSheetId="10" hidden="1">{"'Sheet1'!$L$16"}</definedName>
    <definedName name="m" localSheetId="12" hidden="1">{"'Sheet1'!$L$16"}</definedName>
    <definedName name="m" localSheetId="13" hidden="1">{"'Sheet1'!$L$16"}</definedName>
    <definedName name="m" hidden="1">{"'Sheet1'!$L$16"}</definedName>
    <definedName name="MAJ_CON_EQP">#REF!</definedName>
    <definedName name="MG_A">#REF!</definedName>
    <definedName name="mo" localSheetId="0" hidden="1">{"'Sheet1'!$L$16"}</definedName>
    <definedName name="mo" localSheetId="1" hidden="1">{"'Sheet1'!$L$16"}</definedName>
    <definedName name="mo" localSheetId="2" hidden="1">{"'Sheet1'!$L$16"}</definedName>
    <definedName name="mo" localSheetId="3" hidden="1">{"'Sheet1'!$L$16"}</definedName>
    <definedName name="mo" localSheetId="4" hidden="1">{"'Sheet1'!$L$16"}</definedName>
    <definedName name="mo" localSheetId="5" hidden="1">{"'Sheet1'!$L$16"}</definedName>
    <definedName name="mo" localSheetId="6" hidden="1">{"'Sheet1'!$L$16"}</definedName>
    <definedName name="mo" localSheetId="8" hidden="1">{"'Sheet1'!$L$16"}</definedName>
    <definedName name="mo" localSheetId="9" hidden="1">{"'Sheet1'!$L$16"}</definedName>
    <definedName name="mo" localSheetId="10" hidden="1">{"'Sheet1'!$L$16"}</definedName>
    <definedName name="mo" localSheetId="12" hidden="1">{"'Sheet1'!$L$16"}</definedName>
    <definedName name="mo" localSheetId="13" hidden="1">{"'Sheet1'!$L$16"}</definedName>
    <definedName name="mo" hidden="1">{"'Sheet1'!$L$16"}</definedName>
    <definedName name="moi" localSheetId="0" hidden="1">{"'Sheet1'!$L$16"}</definedName>
    <definedName name="moi" localSheetId="1" hidden="1">{"'Sheet1'!$L$16"}</definedName>
    <definedName name="moi" localSheetId="2" hidden="1">{"'Sheet1'!$L$16"}</definedName>
    <definedName name="moi" localSheetId="3" hidden="1">{"'Sheet1'!$L$16"}</definedName>
    <definedName name="moi" localSheetId="4" hidden="1">{"'Sheet1'!$L$16"}</definedName>
    <definedName name="moi" localSheetId="5" hidden="1">{"'Sheet1'!$L$16"}</definedName>
    <definedName name="moi" localSheetId="6" hidden="1">{"'Sheet1'!$L$16"}</definedName>
    <definedName name="moi" localSheetId="8" hidden="1">{"'Sheet1'!$L$16"}</definedName>
    <definedName name="moi" localSheetId="9" hidden="1">{"'Sheet1'!$L$16"}</definedName>
    <definedName name="moi" localSheetId="10" hidden="1">{"'Sheet1'!$L$16"}</definedName>
    <definedName name="moi" localSheetId="12" hidden="1">{"'Sheet1'!$L$16"}</definedName>
    <definedName name="moi" localSheetId="13" hidden="1">{"'Sheet1'!$L$16"}</definedName>
    <definedName name="moi" hidden="1">{"'Sheet1'!$L$16"}</definedName>
    <definedName name="n" localSheetId="0" hidden="1">{"'Sheet1'!$L$16"}</definedName>
    <definedName name="n" localSheetId="1" hidden="1">{"'Sheet1'!$L$16"}</definedName>
    <definedName name="n" localSheetId="2" hidden="1">{"'Sheet1'!$L$16"}</definedName>
    <definedName name="n" localSheetId="3" hidden="1">{"'Sheet1'!$L$16"}</definedName>
    <definedName name="n" localSheetId="4" hidden="1">{"'Sheet1'!$L$16"}</definedName>
    <definedName name="n" localSheetId="5" hidden="1">{"'Sheet1'!$L$16"}</definedName>
    <definedName name="n" localSheetId="6" hidden="1">{"'Sheet1'!$L$16"}</definedName>
    <definedName name="n" localSheetId="8" hidden="1">{"'Sheet1'!$L$16"}</definedName>
    <definedName name="n" localSheetId="9" hidden="1">{"'Sheet1'!$L$16"}</definedName>
    <definedName name="n" localSheetId="10" hidden="1">{"'Sheet1'!$L$16"}</definedName>
    <definedName name="n" localSheetId="12" hidden="1">{"'Sheet1'!$L$16"}</definedName>
    <definedName name="n" localSheetId="13" hidden="1">{"'Sheet1'!$L$16"}</definedName>
    <definedName name="n" hidden="1">{"'Sheet1'!$L$16"}</definedName>
    <definedName name="NCcap0.7">#REF!</definedName>
    <definedName name="NCcap1">#REF!</definedName>
    <definedName name="NET">#REF!</definedName>
    <definedName name="NET_1">#REF!</definedName>
    <definedName name="NET_ANA">#REF!</definedName>
    <definedName name="NET_ANA_1">#REF!</definedName>
    <definedName name="NET_ANA_2">#REF!</definedName>
    <definedName name="Ngay">#REF!</definedName>
    <definedName name="ngu" localSheetId="0" hidden="1">{"'Sheet1'!$L$16"}</definedName>
    <definedName name="ngu" localSheetId="1" hidden="1">{"'Sheet1'!$L$16"}</definedName>
    <definedName name="ngu" localSheetId="2" hidden="1">{"'Sheet1'!$L$16"}</definedName>
    <definedName name="ngu" localSheetId="3" hidden="1">{"'Sheet1'!$L$16"}</definedName>
    <definedName name="ngu" localSheetId="4" hidden="1">{"'Sheet1'!$L$16"}</definedName>
    <definedName name="ngu" localSheetId="5" hidden="1">{"'Sheet1'!$L$16"}</definedName>
    <definedName name="ngu" localSheetId="6" hidden="1">{"'Sheet1'!$L$16"}</definedName>
    <definedName name="ngu" localSheetId="8" hidden="1">{"'Sheet1'!$L$16"}</definedName>
    <definedName name="ngu" localSheetId="9" hidden="1">{"'Sheet1'!$L$16"}</definedName>
    <definedName name="ngu" localSheetId="10" hidden="1">{"'Sheet1'!$L$16"}</definedName>
    <definedName name="ngu" localSheetId="12" hidden="1">{"'Sheet1'!$L$16"}</definedName>
    <definedName name="ngu" hidden="1">{"'Sheet1'!$L$16"}</definedName>
    <definedName name="NHAÂN_COÂNG">BTRAM</definedName>
    <definedName name="NHANH2_CG4" localSheetId="5" hidden="1">{"'Sheet1'!$L$16"}</definedName>
    <definedName name="NHANH2_CG4" hidden="1">{"'Sheet1'!$L$16"}</definedName>
    <definedName name="NQD" localSheetId="0">#REF!</definedName>
    <definedName name="NQD" localSheetId="1">#REF!</definedName>
    <definedName name="NQD" localSheetId="2">#REF!</definedName>
    <definedName name="NQD" localSheetId="5">#REF!</definedName>
    <definedName name="NQD">#REF!</definedName>
    <definedName name="NQQH" localSheetId="0">'[4]Dt 2001'!#REF!</definedName>
    <definedName name="NQQH" localSheetId="1">'[4]Dt 2001'!#REF!</definedName>
    <definedName name="NQQH" localSheetId="2">'[4]Dt 2001'!#REF!</definedName>
    <definedName name="NQQH" localSheetId="5">#REF!</definedName>
    <definedName name="NQQH" localSheetId="6">'[4]Dt 2001'!#REF!</definedName>
    <definedName name="NQQH">'[4]Dt 2001'!#REF!</definedName>
    <definedName name="NSNN" localSheetId="0">'[4]Dt 2001'!#REF!</definedName>
    <definedName name="NSNN" localSheetId="1">'[4]Dt 2001'!#REF!</definedName>
    <definedName name="NSNN" localSheetId="2">'[4]Dt 2001'!#REF!</definedName>
    <definedName name="NSNN" localSheetId="5">#REF!</definedName>
    <definedName name="NSNN" localSheetId="6">'[4]Dt 2001'!#REF!</definedName>
    <definedName name="NSNN">'[4]Dt 2001'!#REF!</definedName>
    <definedName name="NSTW" localSheetId="2" hidden="1">#REF!</definedName>
    <definedName name="NSTW" localSheetId="5" hidden="1">#REF!</definedName>
    <definedName name="NSTW" hidden="1">#REF!</definedName>
    <definedName name="o" localSheetId="0" hidden="1">{"'Sheet1'!$L$16"}</definedName>
    <definedName name="o" localSheetId="1" hidden="1">{"'Sheet1'!$L$16"}</definedName>
    <definedName name="o" localSheetId="2" hidden="1">{"'Sheet1'!$L$16"}</definedName>
    <definedName name="o" localSheetId="3" hidden="1">{"'Sheet1'!$L$16"}</definedName>
    <definedName name="o" localSheetId="4" hidden="1">{"'Sheet1'!$L$16"}</definedName>
    <definedName name="o" localSheetId="5" hidden="1">{"'Sheet1'!$L$16"}</definedName>
    <definedName name="o" localSheetId="6" hidden="1">{"'Sheet1'!$L$16"}</definedName>
    <definedName name="o" localSheetId="8" hidden="1">{"'Sheet1'!$L$16"}</definedName>
    <definedName name="o" localSheetId="9" hidden="1">{"'Sheet1'!$L$16"}</definedName>
    <definedName name="o" localSheetId="10" hidden="1">{"'Sheet1'!$L$16"}</definedName>
    <definedName name="o" localSheetId="12" hidden="1">{"'Sheet1'!$L$16"}</definedName>
    <definedName name="o" hidden="1">{"'Sheet1'!$L$16"}</definedName>
    <definedName name="OrderTable" localSheetId="5" hidden="1">#REF!</definedName>
    <definedName name="OrderTable" hidden="1">#REF!</definedName>
    <definedName name="PAIII_" localSheetId="0" hidden="1">{"'Sheet1'!$L$16"}</definedName>
    <definedName name="PAIII_" localSheetId="1" hidden="1">{"'Sheet1'!$L$16"}</definedName>
    <definedName name="PAIII_" localSheetId="2" hidden="1">{"'Sheet1'!$L$16"}</definedName>
    <definedName name="PAIII_" localSheetId="3" hidden="1">{"'Sheet1'!$L$16"}</definedName>
    <definedName name="PAIII_" localSheetId="4" hidden="1">{"'Sheet1'!$L$16"}</definedName>
    <definedName name="PAIII_" localSheetId="5" hidden="1">{"'Sheet1'!$L$16"}</definedName>
    <definedName name="PAIII_" localSheetId="6" hidden="1">{"'Sheet1'!$L$16"}</definedName>
    <definedName name="PAIII_" localSheetId="8" hidden="1">{"'Sheet1'!$L$16"}</definedName>
    <definedName name="PAIII_" localSheetId="9" hidden="1">{"'Sheet1'!$L$16"}</definedName>
    <definedName name="PAIII_" localSheetId="10" hidden="1">{"'Sheet1'!$L$16"}</definedName>
    <definedName name="PAIII_" localSheetId="12" hidden="1">{"'Sheet1'!$L$16"}</definedName>
    <definedName name="PAIII_" localSheetId="13" hidden="1">{"'Sheet1'!$L$16"}</definedName>
    <definedName name="PAIII_" hidden="1">{"'Sheet1'!$L$16"}</definedName>
    <definedName name="PC" localSheetId="0">'[4]Dt 2001'!#REF!</definedName>
    <definedName name="PC" localSheetId="1">'[4]Dt 2001'!#REF!</definedName>
    <definedName name="PC" localSheetId="2">'[4]Dt 2001'!#REF!</definedName>
    <definedName name="PC" localSheetId="5">#REF!</definedName>
    <definedName name="PC" localSheetId="6">'[4]Dt 2001'!#REF!</definedName>
    <definedName name="PC">'[4]Dt 2001'!#REF!</definedName>
    <definedName name="Phan_cap" localSheetId="0">#REF!</definedName>
    <definedName name="Phan_cap" localSheetId="1">#REF!</definedName>
    <definedName name="Phan_cap" localSheetId="2">#REF!</definedName>
    <definedName name="Phan_cap" localSheetId="4">#REF!</definedName>
    <definedName name="Phan_cap" localSheetId="5">#REF!</definedName>
    <definedName name="Phan_cap">#REF!</definedName>
    <definedName name="Phi_le_phi" localSheetId="0">#REF!</definedName>
    <definedName name="Phi_le_phi" localSheetId="1">#REF!</definedName>
    <definedName name="Phi_le_phi" localSheetId="2">#REF!</definedName>
    <definedName name="Phi_le_phi" localSheetId="4">#REF!</definedName>
    <definedName name="Phi_le_phi" localSheetId="5">#REF!</definedName>
    <definedName name="Phi_le_phi">#REF!</definedName>
    <definedName name="PMS" localSheetId="0" hidden="1">{"'Sheet1'!$L$16"}</definedName>
    <definedName name="PMS" localSheetId="1" hidden="1">{"'Sheet1'!$L$16"}</definedName>
    <definedName name="PMS" localSheetId="2" hidden="1">{"'Sheet1'!$L$16"}</definedName>
    <definedName name="PMS" localSheetId="3" hidden="1">{"'Sheet1'!$L$16"}</definedName>
    <definedName name="PMS" localSheetId="4" hidden="1">{"'Sheet1'!$L$16"}</definedName>
    <definedName name="PMS" localSheetId="5" hidden="1">{"'Sheet1'!$L$16"}</definedName>
    <definedName name="PMS" localSheetId="6" hidden="1">{"'Sheet1'!$L$16"}</definedName>
    <definedName name="PMS" localSheetId="8" hidden="1">{"'Sheet1'!$L$16"}</definedName>
    <definedName name="PMS" localSheetId="9" hidden="1">{"'Sheet1'!$L$16"}</definedName>
    <definedName name="PMS" localSheetId="10" hidden="1">{"'Sheet1'!$L$16"}</definedName>
    <definedName name="PMS" localSheetId="12" hidden="1">{"'Sheet1'!$L$16"}</definedName>
    <definedName name="PMS" localSheetId="13" hidden="1">{"'Sheet1'!$L$16"}</definedName>
    <definedName name="PMS" hidden="1">{"'Sheet1'!$L$16"}</definedName>
    <definedName name="_xlnm.Print_Area" localSheetId="0">'15'!$A$1:$G$30</definedName>
    <definedName name="_xlnm.Print_Area" localSheetId="1">'16'!$A$1:$H$58</definedName>
    <definedName name="_xlnm.Print_Area" localSheetId="2">'17'!$A$1:$F$39</definedName>
    <definedName name="_xlnm.Print_Area" localSheetId="3">'30'!$A$1:$G$35</definedName>
    <definedName name="_xlnm.Print_Area" localSheetId="4">'32'!$A$1:$Q$23</definedName>
    <definedName name="_xlnm.Print_Area" localSheetId="5">'33'!$A$1:$G$31</definedName>
    <definedName name="_xlnm.Print_Area" localSheetId="6">'34'!$A$1:$C$46</definedName>
    <definedName name="_xlnm.Print_Area" localSheetId="7">'35'!$A$1:$K$92</definedName>
    <definedName name="_xlnm.Print_Area" localSheetId="8">'36'!$A$1:$O$16</definedName>
    <definedName name="_xlnm.Print_Area" localSheetId="9">'37'!$A$1:$R$89</definedName>
    <definedName name="_xlnm.Print_Area" localSheetId="10">'39'!$A$1:$K$23</definedName>
    <definedName name="_xlnm.Print_Area" localSheetId="11">'41'!$A$1:$O$23</definedName>
    <definedName name="_xlnm.Print_Area" localSheetId="12">'42'!$A$1:$F$22</definedName>
    <definedName name="_xlnm.Print_Area" localSheetId="13">'46'!$A$1:$T$78</definedName>
    <definedName name="_xlnm.Print_Area">#REF!</definedName>
    <definedName name="PRINT_AREA_MI" localSheetId="0">#REF!</definedName>
    <definedName name="PRINT_AREA_MI" localSheetId="1">#REF!</definedName>
    <definedName name="PRINT_AREA_MI" localSheetId="2">#REF!</definedName>
    <definedName name="PRINT_AREA_MI" localSheetId="4">#REF!</definedName>
    <definedName name="PRINT_AREA_MI" localSheetId="5">#REF!</definedName>
    <definedName name="PRINT_AREA_MI" localSheetId="6">#REF!</definedName>
    <definedName name="PRINT_AREA_MI">#REF!</definedName>
    <definedName name="_xlnm.Print_Titles" localSheetId="0">'15'!$7:$8</definedName>
    <definedName name="_xlnm.Print_Titles" localSheetId="1">'16'!$7:$8</definedName>
    <definedName name="_xlnm.Print_Titles" localSheetId="2">'17'!$8:$9</definedName>
    <definedName name="_xlnm.Print_Titles" localSheetId="3">'30'!$7:$8</definedName>
    <definedName name="_xlnm.Print_Titles" localSheetId="4">'32'!$7:$8</definedName>
    <definedName name="_xlnm.Print_Titles" localSheetId="5">'33'!$6:$8</definedName>
    <definedName name="_xlnm.Print_Titles" localSheetId="6">'34'!$8:$8</definedName>
    <definedName name="_xlnm.Print_Titles" localSheetId="7">'35'!$7:$9</definedName>
    <definedName name="_xlnm.Print_Titles" localSheetId="9">'37'!$7:$10</definedName>
    <definedName name="_xlnm.Print_Titles" localSheetId="11">'41'!$7:$9</definedName>
    <definedName name="_xlnm.Print_Titles" localSheetId="13">'46'!$7:$12</definedName>
    <definedName name="_xlnm.Print_Titles">#N/A</definedName>
    <definedName name="PRINT_TITLES_MI">#REF!</definedName>
    <definedName name="PRINTA">#REF!</definedName>
    <definedName name="PRINTB">#REF!</definedName>
    <definedName name="PRINTC">#REF!</definedName>
    <definedName name="ProdForm" localSheetId="0" hidden="1">#REF!</definedName>
    <definedName name="ProdForm" localSheetId="1" hidden="1">#REF!</definedName>
    <definedName name="ProdForm" localSheetId="2" hidden="1">#REF!</definedName>
    <definedName name="ProdForm" localSheetId="3" hidden="1">#REF!</definedName>
    <definedName name="ProdForm" localSheetId="4" hidden="1">#REF!</definedName>
    <definedName name="ProdForm" localSheetId="5" hidden="1">#REF!</definedName>
    <definedName name="ProdForm" localSheetId="6" hidden="1">#REF!</definedName>
    <definedName name="ProdForm" localSheetId="13" hidden="1">#REF!</definedName>
    <definedName name="ProdForm" hidden="1">#REF!</definedName>
    <definedName name="Product" localSheetId="0" hidden="1">#REF!</definedName>
    <definedName name="Product" localSheetId="1" hidden="1">#REF!</definedName>
    <definedName name="Product" localSheetId="2" hidden="1">#REF!</definedName>
    <definedName name="Product" localSheetId="3" hidden="1">#REF!</definedName>
    <definedName name="Product" localSheetId="4" hidden="1">#REF!</definedName>
    <definedName name="Product" localSheetId="5" hidden="1">#REF!</definedName>
    <definedName name="Product" localSheetId="6" hidden="1">#REF!</definedName>
    <definedName name="Product" localSheetId="13" hidden="1">#REF!</definedName>
    <definedName name="Product" hidden="1">#REF!</definedName>
    <definedName name="PROPOSAL">#REF!</definedName>
    <definedName name="rate">14000</definedName>
    <definedName name="RCArea" localSheetId="0" hidden="1">#REF!</definedName>
    <definedName name="RCArea" localSheetId="1" hidden="1">#REF!</definedName>
    <definedName name="RCArea" localSheetId="2" hidden="1">#REF!</definedName>
    <definedName name="RCArea" localSheetId="3" hidden="1">#REF!</definedName>
    <definedName name="RCArea" localSheetId="4" hidden="1">#REF!</definedName>
    <definedName name="RCArea" localSheetId="5" hidden="1">#REF!</definedName>
    <definedName name="RCArea" localSheetId="6" hidden="1">#REF!</definedName>
    <definedName name="RCArea" localSheetId="13" hidden="1">#REF!</definedName>
    <definedName name="RCArea" hidden="1">#REF!</definedName>
    <definedName name="re" hidden="1">{"'Sheet1'!$L$16"}</definedName>
    <definedName name="RGHGSD" hidden="1">{"'Sheet1'!$L$16"}</definedName>
    <definedName name="rr" hidden="1">{"'Sheet1'!$L$16"}</definedName>
    <definedName name="S.dinh">640</definedName>
    <definedName name="sas" localSheetId="0" hidden="1">{"'Sheet1'!$L$16"}</definedName>
    <definedName name="sas" localSheetId="1" hidden="1">{"'Sheet1'!$L$16"}</definedName>
    <definedName name="sas" localSheetId="2" hidden="1">{"'Sheet1'!$L$16"}</definedName>
    <definedName name="sas" localSheetId="3" hidden="1">{"'Sheet1'!$L$16"}</definedName>
    <definedName name="sas" localSheetId="4" hidden="1">{"'Sheet1'!$L$16"}</definedName>
    <definedName name="sas" localSheetId="5" hidden="1">{"'Sheet1'!$L$16"}</definedName>
    <definedName name="sas" localSheetId="6" hidden="1">{"'Sheet1'!$L$16"}</definedName>
    <definedName name="sas" localSheetId="8" hidden="1">{"'Sheet1'!$L$16"}</definedName>
    <definedName name="sas" localSheetId="9" hidden="1">{"'Sheet1'!$L$16"}</definedName>
    <definedName name="sas" localSheetId="10" hidden="1">{"'Sheet1'!$L$16"}</definedName>
    <definedName name="sas" localSheetId="12" hidden="1">{"'Sheet1'!$L$16"}</definedName>
    <definedName name="sas" hidden="1">{"'Sheet1'!$L$16"}</definedName>
    <definedName name="SCT">#REF!</definedName>
    <definedName name="sdbv" localSheetId="5" hidden="1">{"'Sheet1'!$L$16"}</definedName>
    <definedName name="sdbv" hidden="1">{"'Sheet1'!$L$16"}</definedName>
    <definedName name="sencount" hidden="1">2</definedName>
    <definedName name="Sosanh2" localSheetId="5" hidden="1">{"'Sheet1'!$L$16"}</definedName>
    <definedName name="Sosanh2" hidden="1">{"'Sheet1'!$L$16"}</definedName>
    <definedName name="Spanner_Auto_File">"C:\My Documents\tinh cdo.x2a"</definedName>
    <definedName name="SPEC">#REF!</definedName>
    <definedName name="SpecialPrice" localSheetId="0" hidden="1">#REF!</definedName>
    <definedName name="SpecialPrice" localSheetId="1" hidden="1">#REF!</definedName>
    <definedName name="SpecialPrice" localSheetId="2" hidden="1">#REF!</definedName>
    <definedName name="SpecialPrice" localSheetId="3" hidden="1">#REF!</definedName>
    <definedName name="SpecialPrice" localSheetId="4" hidden="1">#REF!</definedName>
    <definedName name="SpecialPrice" localSheetId="5" hidden="1">#REF!</definedName>
    <definedName name="SpecialPrice" localSheetId="6" hidden="1">#REF!</definedName>
    <definedName name="SpecialPrice" localSheetId="13" hidden="1">#REF!</definedName>
    <definedName name="SpecialPrice" hidden="1">#REF!</definedName>
    <definedName name="SPECSUMMARY">#REF!</definedName>
    <definedName name="SS" localSheetId="0" hidden="1">{"'Sheet1'!$L$16"}</definedName>
    <definedName name="SS" localSheetId="1" hidden="1">{"'Sheet1'!$L$16"}</definedName>
    <definedName name="SS" localSheetId="2" hidden="1">{"'Sheet1'!$L$16"}</definedName>
    <definedName name="SS" localSheetId="3" hidden="1">{"'Sheet1'!$L$16"}</definedName>
    <definedName name="SS" localSheetId="4" hidden="1">{"'Sheet1'!$L$16"}</definedName>
    <definedName name="SS" localSheetId="5" hidden="1">{"'Sheet1'!$L$16"}</definedName>
    <definedName name="SS" localSheetId="6" hidden="1">{"'Sheet1'!$L$16"}</definedName>
    <definedName name="SS" localSheetId="8" hidden="1">{"'Sheet1'!$L$16"}</definedName>
    <definedName name="SS" localSheetId="9" hidden="1">{"'Sheet1'!$L$16"}</definedName>
    <definedName name="SS" localSheetId="10" hidden="1">{"'Sheet1'!$L$16"}</definedName>
    <definedName name="SS" localSheetId="12" hidden="1">{"'Sheet1'!$L$16"}</definedName>
    <definedName name="SS" hidden="1">{"'Sheet1'!$L$16"}</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 localSheetId="0" hidden="1">{"'Sheet1'!$L$16"}</definedName>
    <definedName name="t" localSheetId="1" hidden="1">{"'Sheet1'!$L$16"}</definedName>
    <definedName name="t" localSheetId="2" hidden="1">{"'Sheet1'!$L$16"}</definedName>
    <definedName name="t" localSheetId="3" hidden="1">{"'Sheet1'!$L$16"}</definedName>
    <definedName name="t" localSheetId="4" hidden="1">{"'Sheet1'!$L$16"}</definedName>
    <definedName name="t" localSheetId="5" hidden="1">{"'Sheet1'!$L$16"}</definedName>
    <definedName name="t" localSheetId="6" hidden="1">{"'Sheet1'!$L$16"}</definedName>
    <definedName name="t" localSheetId="8" hidden="1">{"'Sheet1'!$L$16"}</definedName>
    <definedName name="t" localSheetId="9" hidden="1">{"'Sheet1'!$L$16"}</definedName>
    <definedName name="t" localSheetId="10" hidden="1">{"'Sheet1'!$L$16"}</definedName>
    <definedName name="t" localSheetId="12" hidden="1">{"'Sheet1'!$L$16"}</definedName>
    <definedName name="t" localSheetId="13" hidden="1">{"'Sheet1'!$L$16"}</definedName>
    <definedName name="t" hidden="1">{"'Sheet1'!$L$16"}</definedName>
    <definedName name="T.3" localSheetId="5" hidden="1">{"'Sheet1'!$L$16"}</definedName>
    <definedName name="T.3" hidden="1">{"'Sheet1'!$L$16"}</definedName>
    <definedName name="Tang">100</definedName>
    <definedName name="TaxTV">10%</definedName>
    <definedName name="TaxXL">5%</definedName>
    <definedName name="TBA">#REF!</definedName>
    <definedName name="tbl_ProdInfo" localSheetId="0" hidden="1">#REF!</definedName>
    <definedName name="tbl_ProdInfo" localSheetId="1" hidden="1">#REF!</definedName>
    <definedName name="tbl_ProdInfo" localSheetId="2" hidden="1">#REF!</definedName>
    <definedName name="tbl_ProdInfo" localSheetId="3" hidden="1">#REF!</definedName>
    <definedName name="tbl_ProdInfo" localSheetId="4" hidden="1">#REF!</definedName>
    <definedName name="tbl_ProdInfo" localSheetId="5" hidden="1">#REF!</definedName>
    <definedName name="tbl_ProdInfo" localSheetId="6" hidden="1">#REF!</definedName>
    <definedName name="tbl_ProdInfo" localSheetId="13" hidden="1">#REF!</definedName>
    <definedName name="tbl_ProdInfo" hidden="1">#REF!</definedName>
    <definedName name="tha" localSheetId="0" hidden="1">{"'Sheet1'!$L$16"}</definedName>
    <definedName name="tha" localSheetId="1" hidden="1">{"'Sheet1'!$L$16"}</definedName>
    <definedName name="tha" localSheetId="2" hidden="1">{"'Sheet1'!$L$16"}</definedName>
    <definedName name="tha" localSheetId="3" hidden="1">{"'Sheet1'!$L$16"}</definedName>
    <definedName name="tha" localSheetId="4" hidden="1">{"'Sheet1'!$L$16"}</definedName>
    <definedName name="tha" localSheetId="5" hidden="1">{"'Sheet1'!$L$16"}</definedName>
    <definedName name="tha" localSheetId="6" hidden="1">{"'Sheet1'!$L$16"}</definedName>
    <definedName name="tha" localSheetId="8" hidden="1">{"'Sheet1'!$L$16"}</definedName>
    <definedName name="tha" localSheetId="9" hidden="1">{"'Sheet1'!$L$16"}</definedName>
    <definedName name="tha" localSheetId="10" hidden="1">{"'Sheet1'!$L$16"}</definedName>
    <definedName name="tha" localSheetId="12" hidden="1">{"'Sheet1'!$L$16"}</definedName>
    <definedName name="tha" localSheetId="13" hidden="1">{"'Sheet1'!$L$16"}</definedName>
    <definedName name="tha" hidden="1">{"'Sheet1'!$L$16"}</definedName>
    <definedName name="thai" localSheetId="5" hidden="1">{"'Sheet1'!$L$16"}</definedName>
    <definedName name="thai" hidden="1">{"'Sheet1'!$L$16"}</definedName>
    <definedName name="thang10" localSheetId="0" hidden="1">{"'Sheet1'!$L$16"}</definedName>
    <definedName name="thang10" localSheetId="1" hidden="1">{"'Sheet1'!$L$16"}</definedName>
    <definedName name="thang10" localSheetId="2" hidden="1">{"'Sheet1'!$L$16"}</definedName>
    <definedName name="thang10" localSheetId="3" hidden="1">{"'Sheet1'!$L$16"}</definedName>
    <definedName name="thang10" localSheetId="4" hidden="1">{"'Sheet1'!$L$16"}</definedName>
    <definedName name="thang10" localSheetId="5" hidden="1">{"'Sheet1'!$L$16"}</definedName>
    <definedName name="thang10" localSheetId="6" hidden="1">{"'Sheet1'!$L$16"}</definedName>
    <definedName name="thang10" localSheetId="8" hidden="1">{"'Sheet1'!$L$16"}</definedName>
    <definedName name="thang10" localSheetId="9" hidden="1">{"'Sheet1'!$L$16"}</definedName>
    <definedName name="thang10" localSheetId="10" hidden="1">{"'Sheet1'!$L$16"}</definedName>
    <definedName name="thang10" localSheetId="12" hidden="1">{"'Sheet1'!$L$16"}</definedName>
    <definedName name="thang10" hidden="1">{"'Sheet1'!$L$16"}</definedName>
    <definedName name="thanh" localSheetId="5" hidden="1">{"'Sheet1'!$L$16"}</definedName>
    <definedName name="thanh" hidden="1">{"'Sheet1'!$L$16"}</definedName>
    <definedName name="thanhtien">#REF!</definedName>
    <definedName name="thepma">10500</definedName>
    <definedName name="thu" localSheetId="0" hidden="1">{"'Sheet1'!$L$16"}</definedName>
    <definedName name="thu" localSheetId="1" hidden="1">{"'Sheet1'!$L$16"}</definedName>
    <definedName name="thu" localSheetId="2" hidden="1">{"'Sheet1'!$L$16"}</definedName>
    <definedName name="thu" localSheetId="3" hidden="1">{"'Sheet1'!$L$16"}</definedName>
    <definedName name="thu" localSheetId="4" hidden="1">{"'Sheet1'!$L$16"}</definedName>
    <definedName name="thu" localSheetId="5" hidden="1">{"'Sheet1'!$L$16"}</definedName>
    <definedName name="thu" localSheetId="6" hidden="1">{"'Sheet1'!$L$16"}</definedName>
    <definedName name="thu" localSheetId="8" hidden="1">{"'Sheet1'!$L$16"}</definedName>
    <definedName name="thu" localSheetId="9" hidden="1">{"'Sheet1'!$L$16"}</definedName>
    <definedName name="thu" localSheetId="10" hidden="1">{"'Sheet1'!$L$16"}</definedName>
    <definedName name="thu" localSheetId="12" hidden="1">{"'Sheet1'!$L$16"}</definedName>
    <definedName name="thu" hidden="1">{"'Sheet1'!$L$16"}</definedName>
    <definedName name="thue">6</definedName>
    <definedName name="thuy" localSheetId="0" hidden="1">{"'Sheet1'!$L$16"}</definedName>
    <definedName name="thuy" localSheetId="1" hidden="1">{"'Sheet1'!$L$16"}</definedName>
    <definedName name="thuy" localSheetId="2" hidden="1">{"'Sheet1'!$L$16"}</definedName>
    <definedName name="thuy" localSheetId="3" hidden="1">{"'Sheet1'!$L$16"}</definedName>
    <definedName name="thuy" localSheetId="4" hidden="1">{"'Sheet1'!$L$16"}</definedName>
    <definedName name="thuy" localSheetId="5" hidden="1">{"'Sheet1'!$L$16"}</definedName>
    <definedName name="thuy" localSheetId="6" hidden="1">{"'Sheet1'!$L$16"}</definedName>
    <definedName name="thuy" localSheetId="8" hidden="1">{"'Sheet1'!$L$16"}</definedName>
    <definedName name="thuy" localSheetId="9" hidden="1">{"'Sheet1'!$L$16"}</definedName>
    <definedName name="thuy" localSheetId="10" hidden="1">{"'Sheet1'!$L$16"}</definedName>
    <definedName name="thuy" localSheetId="12" hidden="1">{"'Sheet1'!$L$16"}</definedName>
    <definedName name="thuy" hidden="1">{"'Sheet1'!$L$16"}</definedName>
    <definedName name="Tiepdiama">9500</definedName>
    <definedName name="Tong_co">#REF!</definedName>
    <definedName name="Tong_no">#REF!</definedName>
    <definedName name="TPCP" localSheetId="5" hidden="1">#REF!</definedName>
    <definedName name="TPCP" hidden="1">#REF!</definedName>
    <definedName name="trong" hidden="1">{"'Sheet1'!$L$16"}</definedName>
    <definedName name="ttbt">#REF!</definedName>
    <definedName name="ttttt" localSheetId="0" hidden="1">{"'Sheet1'!$L$16"}</definedName>
    <definedName name="ttttt" localSheetId="1" hidden="1">{"'Sheet1'!$L$16"}</definedName>
    <definedName name="ttttt" localSheetId="2" hidden="1">{"'Sheet1'!$L$16"}</definedName>
    <definedName name="ttttt" localSheetId="3" hidden="1">{"'Sheet1'!$L$16"}</definedName>
    <definedName name="ttttt" localSheetId="4" hidden="1">{"'Sheet1'!$L$16"}</definedName>
    <definedName name="ttttt" localSheetId="5" hidden="1">{"'Sheet1'!$L$16"}</definedName>
    <definedName name="ttttt" localSheetId="6" hidden="1">{"'Sheet1'!$L$16"}</definedName>
    <definedName name="ttttt" localSheetId="8" hidden="1">{"'Sheet1'!$L$16"}</definedName>
    <definedName name="ttttt" localSheetId="9" hidden="1">{"'Sheet1'!$L$16"}</definedName>
    <definedName name="ttttt" localSheetId="10" hidden="1">{"'Sheet1'!$L$16"}</definedName>
    <definedName name="ttttt" localSheetId="12" hidden="1">{"'Sheet1'!$L$16"}</definedName>
    <definedName name="ttttt" localSheetId="13" hidden="1">{"'Sheet1'!$L$16"}</definedName>
    <definedName name="ttttt" hidden="1">{"'Sheet1'!$L$16"}</definedName>
    <definedName name="TTTTTTTTT" localSheetId="0" hidden="1">{"'Sheet1'!$L$16"}</definedName>
    <definedName name="TTTTTTTTT" localSheetId="1" hidden="1">{"'Sheet1'!$L$16"}</definedName>
    <definedName name="TTTTTTTTT" localSheetId="2" hidden="1">{"'Sheet1'!$L$16"}</definedName>
    <definedName name="TTTTTTTTT" localSheetId="3" hidden="1">{"'Sheet1'!$L$16"}</definedName>
    <definedName name="TTTTTTTTT" localSheetId="4" hidden="1">{"'Sheet1'!$L$16"}</definedName>
    <definedName name="TTTTTTTTT" localSheetId="5" hidden="1">{"'Sheet1'!$L$16"}</definedName>
    <definedName name="TTTTTTTTT" localSheetId="6" hidden="1">{"'Sheet1'!$L$16"}</definedName>
    <definedName name="TTTTTTTTT" localSheetId="8" hidden="1">{"'Sheet1'!$L$16"}</definedName>
    <definedName name="TTTTTTTTT" localSheetId="9" hidden="1">{"'Sheet1'!$L$16"}</definedName>
    <definedName name="TTTTTTTTT" localSheetId="10" hidden="1">{"'Sheet1'!$L$16"}</definedName>
    <definedName name="TTTTTTTTT" localSheetId="12" hidden="1">{"'Sheet1'!$L$16"}</definedName>
    <definedName name="TTTTTTTTT" localSheetId="13" hidden="1">{"'Sheet1'!$L$16"}</definedName>
    <definedName name="TTTTTTTTT" hidden="1">{"'Sheet1'!$L$16"}</definedName>
    <definedName name="ttttttttttt" localSheetId="0" hidden="1">{"'Sheet1'!$L$16"}</definedName>
    <definedName name="ttttttttttt" localSheetId="1" hidden="1">{"'Sheet1'!$L$16"}</definedName>
    <definedName name="ttttttttttt" localSheetId="2" hidden="1">{"'Sheet1'!$L$16"}</definedName>
    <definedName name="ttttttttttt" localSheetId="3" hidden="1">{"'Sheet1'!$L$16"}</definedName>
    <definedName name="ttttttttttt" localSheetId="4" hidden="1">{"'Sheet1'!$L$16"}</definedName>
    <definedName name="ttttttttttt" localSheetId="5" hidden="1">{"'Sheet1'!$L$16"}</definedName>
    <definedName name="ttttttttttt" localSheetId="6" hidden="1">{"'Sheet1'!$L$16"}</definedName>
    <definedName name="ttttttttttt" localSheetId="8" hidden="1">{"'Sheet1'!$L$16"}</definedName>
    <definedName name="ttttttttttt" localSheetId="9" hidden="1">{"'Sheet1'!$L$16"}</definedName>
    <definedName name="ttttttttttt" localSheetId="10" hidden="1">{"'Sheet1'!$L$16"}</definedName>
    <definedName name="ttttttttttt" localSheetId="12" hidden="1">{"'Sheet1'!$L$16"}</definedName>
    <definedName name="ttttttttttt" localSheetId="13" hidden="1">{"'Sheet1'!$L$16"}</definedName>
    <definedName name="ttttttttttt" hidden="1">{"'Sheet1'!$L$16"}</definedName>
    <definedName name="tttttttttttt" localSheetId="0" hidden="1">{"'Sheet1'!$L$16"}</definedName>
    <definedName name="tttttttttttt" localSheetId="1" hidden="1">{"'Sheet1'!$L$16"}</definedName>
    <definedName name="tttttttttttt" localSheetId="2" hidden="1">{"'Sheet1'!$L$16"}</definedName>
    <definedName name="tttttttttttt" localSheetId="3" hidden="1">{"'Sheet1'!$L$16"}</definedName>
    <definedName name="tttttttttttt" localSheetId="4" hidden="1">{"'Sheet1'!$L$16"}</definedName>
    <definedName name="tttttttttttt" localSheetId="5" hidden="1">{"'Sheet1'!$L$16"}</definedName>
    <definedName name="tttttttttttt" localSheetId="6" hidden="1">{"'Sheet1'!$L$16"}</definedName>
    <definedName name="tttttttttttt" localSheetId="8" hidden="1">{"'Sheet1'!$L$16"}</definedName>
    <definedName name="tttttttttttt" localSheetId="9" hidden="1">{"'Sheet1'!$L$16"}</definedName>
    <definedName name="tttttttttttt" localSheetId="10" hidden="1">{"'Sheet1'!$L$16"}</definedName>
    <definedName name="tttttttttttt" localSheetId="12" hidden="1">{"'Sheet1'!$L$16"}</definedName>
    <definedName name="tttttttttttt" hidden="1">{"'Sheet1'!$L$16"}</definedName>
    <definedName name="tuyennhanh" localSheetId="0" hidden="1">{"'Sheet1'!$L$16"}</definedName>
    <definedName name="tuyennhanh" localSheetId="1" hidden="1">{"'Sheet1'!$L$16"}</definedName>
    <definedName name="tuyennhanh" localSheetId="2" hidden="1">{"'Sheet1'!$L$16"}</definedName>
    <definedName name="tuyennhanh" localSheetId="3" hidden="1">{"'Sheet1'!$L$16"}</definedName>
    <definedName name="tuyennhanh" localSheetId="4" hidden="1">{"'Sheet1'!$L$16"}</definedName>
    <definedName name="tuyennhanh" localSheetId="5" hidden="1">{"'Sheet1'!$L$16"}</definedName>
    <definedName name="tuyennhanh" localSheetId="6" hidden="1">{"'Sheet1'!$L$16"}</definedName>
    <definedName name="tuyennhanh" localSheetId="8" hidden="1">{"'Sheet1'!$L$16"}</definedName>
    <definedName name="tuyennhanh" localSheetId="9" hidden="1">{"'Sheet1'!$L$16"}</definedName>
    <definedName name="tuyennhanh" localSheetId="10" hidden="1">{"'Sheet1'!$L$16"}</definedName>
    <definedName name="tuyennhanh" localSheetId="12" hidden="1">{"'Sheet1'!$L$16"}</definedName>
    <definedName name="tuyennhanh" localSheetId="13" hidden="1">{"'Sheet1'!$L$16"}</definedName>
    <definedName name="tuyennhanh" hidden="1">{"'Sheet1'!$L$16"}</definedName>
    <definedName name="TW" localSheetId="0">#REF!</definedName>
    <definedName name="TW" localSheetId="1">#REF!</definedName>
    <definedName name="TW" localSheetId="2">#REF!</definedName>
    <definedName name="TW" localSheetId="5">#REF!</definedName>
    <definedName name="TW">#REF!</definedName>
    <definedName name="tytrong16so5nam">'[5]PLI CTrinh'!$CN$10</definedName>
    <definedName name="u" localSheetId="0" hidden="1">{"'Sheet1'!$L$16"}</definedName>
    <definedName name="u" localSheetId="1" hidden="1">{"'Sheet1'!$L$16"}</definedName>
    <definedName name="u" localSheetId="2" hidden="1">{"'Sheet1'!$L$16"}</definedName>
    <definedName name="u" localSheetId="3" hidden="1">{"'Sheet1'!$L$16"}</definedName>
    <definedName name="u" localSheetId="4" hidden="1">{"'Sheet1'!$L$16"}</definedName>
    <definedName name="u" localSheetId="5" hidden="1">{"'Sheet1'!$L$16"}</definedName>
    <definedName name="u" localSheetId="6" hidden="1">{"'Sheet1'!$L$16"}</definedName>
    <definedName name="u" localSheetId="8" hidden="1">{"'Sheet1'!$L$16"}</definedName>
    <definedName name="u" localSheetId="9" hidden="1">{"'Sheet1'!$L$16"}</definedName>
    <definedName name="u" localSheetId="10" hidden="1">{"'Sheet1'!$L$16"}</definedName>
    <definedName name="u" localSheetId="12" hidden="1">{"'Sheet1'!$L$16"}</definedName>
    <definedName name="u" localSheetId="13" hidden="1">{"'Sheet1'!$L$16"}</definedName>
    <definedName name="u" hidden="1">{"'Sheet1'!$L$16"}</definedName>
    <definedName name="ư" localSheetId="0" hidden="1">{"'Sheet1'!$L$16"}</definedName>
    <definedName name="ư" localSheetId="1" hidden="1">{"'Sheet1'!$L$16"}</definedName>
    <definedName name="ư" localSheetId="2" hidden="1">{"'Sheet1'!$L$16"}</definedName>
    <definedName name="ư" localSheetId="3" hidden="1">{"'Sheet1'!$L$16"}</definedName>
    <definedName name="ư" localSheetId="4" hidden="1">{"'Sheet1'!$L$16"}</definedName>
    <definedName name="ư" localSheetId="5" hidden="1">{"'Sheet1'!$L$16"}</definedName>
    <definedName name="ư" localSheetId="6" hidden="1">{"'Sheet1'!$L$16"}</definedName>
    <definedName name="ư" localSheetId="8" hidden="1">{"'Sheet1'!$L$16"}</definedName>
    <definedName name="ư" localSheetId="9" hidden="1">{"'Sheet1'!$L$16"}</definedName>
    <definedName name="ư" localSheetId="10" hidden="1">{"'Sheet1'!$L$16"}</definedName>
    <definedName name="ư" localSheetId="12" hidden="1">{"'Sheet1'!$L$16"}</definedName>
    <definedName name="ư" localSheetId="13" hidden="1">{"'Sheet1'!$L$16"}</definedName>
    <definedName name="ư" hidden="1">{"'Sheet1'!$L$16"}</definedName>
    <definedName name="ươpkhgbvcxz" localSheetId="0" hidden="1">{"'Sheet1'!$L$16"}</definedName>
    <definedName name="ươpkhgbvcxz" localSheetId="1" hidden="1">{"'Sheet1'!$L$16"}</definedName>
    <definedName name="ươpkhgbvcxz" localSheetId="2" hidden="1">{"'Sheet1'!$L$16"}</definedName>
    <definedName name="ươpkhgbvcxz" localSheetId="3" hidden="1">{"'Sheet1'!$L$16"}</definedName>
    <definedName name="ươpkhgbvcxz" localSheetId="4" hidden="1">{"'Sheet1'!$L$16"}</definedName>
    <definedName name="ươpkhgbvcxz" localSheetId="5" hidden="1">{"'Sheet1'!$L$16"}</definedName>
    <definedName name="ươpkhgbvcxz" localSheetId="6" hidden="1">{"'Sheet1'!$L$16"}</definedName>
    <definedName name="ươpkhgbvcxz" localSheetId="8" hidden="1">{"'Sheet1'!$L$16"}</definedName>
    <definedName name="ươpkhgbvcxz" localSheetId="9" hidden="1">{"'Sheet1'!$L$16"}</definedName>
    <definedName name="ươpkhgbvcxz" localSheetId="10" hidden="1">{"'Sheet1'!$L$16"}</definedName>
    <definedName name="ươpkhgbvcxz" localSheetId="12" hidden="1">{"'Sheet1'!$L$16"}</definedName>
    <definedName name="ươpkhgbvcxz" hidden="1">{"'Sheet1'!$L$16"}</definedName>
    <definedName name="uu" hidden="1">{"'Sheet1'!$L$16"}</definedName>
    <definedName name="uu.54">#REF!</definedName>
    <definedName name="v" localSheetId="0" hidden="1">{"'Sheet1'!$L$16"}</definedName>
    <definedName name="v" localSheetId="1" hidden="1">{"'Sheet1'!$L$16"}</definedName>
    <definedName name="v" localSheetId="2" hidden="1">{"'Sheet1'!$L$16"}</definedName>
    <definedName name="v" localSheetId="3" hidden="1">{"'Sheet1'!$L$16"}</definedName>
    <definedName name="v" localSheetId="4" hidden="1">{"'Sheet1'!$L$16"}</definedName>
    <definedName name="v" localSheetId="5" hidden="1">{"'Sheet1'!$L$16"}</definedName>
    <definedName name="v" localSheetId="6" hidden="1">{"'Sheet1'!$L$16"}</definedName>
    <definedName name="v" localSheetId="8" hidden="1">{"'Sheet1'!$L$16"}</definedName>
    <definedName name="v" localSheetId="9" hidden="1">{"'Sheet1'!$L$16"}</definedName>
    <definedName name="v" localSheetId="10" hidden="1">{"'Sheet1'!$L$16"}</definedName>
    <definedName name="v" localSheetId="12" hidden="1">{"'Sheet1'!$L$16"}</definedName>
    <definedName name="v" localSheetId="13" hidden="1">{"'Sheet1'!$L$16"}</definedName>
    <definedName name="v" hidden="1">{"'Sheet1'!$L$16"}</definedName>
    <definedName name="VAÄT_LIEÄU">"nhandongia"</definedName>
    <definedName name="vanchuyen">#REF!</definedName>
    <definedName name="VARIINST">#REF!</definedName>
    <definedName name="VARIPURC">#REF!</definedName>
    <definedName name="vat_lieu_KVIII">#REF!</definedName>
    <definedName name="VATM" localSheetId="5" hidden="1">{"'Sheet1'!$L$16"}</definedName>
    <definedName name="VATM" hidden="1">{"'Sheet1'!$L$16"}</definedName>
    <definedName name="Vattu">#REF!</definedName>
    <definedName name="VC">#REF!</definedName>
    <definedName name="vccot">#REF!</definedName>
    <definedName name="vcoto" localSheetId="0" hidden="1">{"'Sheet1'!$L$16"}</definedName>
    <definedName name="vcoto" localSheetId="1" hidden="1">{"'Sheet1'!$L$16"}</definedName>
    <definedName name="vcoto" localSheetId="2" hidden="1">{"'Sheet1'!$L$16"}</definedName>
    <definedName name="vcoto" localSheetId="3" hidden="1">{"'Sheet1'!$L$16"}</definedName>
    <definedName name="vcoto" localSheetId="4" hidden="1">{"'Sheet1'!$L$16"}</definedName>
    <definedName name="vcoto" localSheetId="5" hidden="1">{"'Sheet1'!$L$16"}</definedName>
    <definedName name="vcoto" localSheetId="6" hidden="1">{"'Sheet1'!$L$16"}</definedName>
    <definedName name="vcoto" localSheetId="8" hidden="1">{"'Sheet1'!$L$16"}</definedName>
    <definedName name="vcoto" localSheetId="9" hidden="1">{"'Sheet1'!$L$16"}</definedName>
    <definedName name="vcoto" localSheetId="10" hidden="1">{"'Sheet1'!$L$16"}</definedName>
    <definedName name="vcoto" localSheetId="12" hidden="1">{"'Sheet1'!$L$16"}</definedName>
    <definedName name="vcoto" localSheetId="13" hidden="1">{"'Sheet1'!$L$16"}</definedName>
    <definedName name="vcoto" hidden="1">{"'Sheet1'!$L$16"}</definedName>
    <definedName name="vctb">#REF!</definedName>
    <definedName name="VH" localSheetId="5" hidden="1">{"'Sheet1'!$L$16"}</definedName>
    <definedName name="VH" hidden="1">{"'Sheet1'!$L$16"}</definedName>
    <definedName name="Viet" localSheetId="0" hidden="1">{"'Sheet1'!$L$16"}</definedName>
    <definedName name="Viet" localSheetId="1" hidden="1">{"'Sheet1'!$L$16"}</definedName>
    <definedName name="Viet" localSheetId="2" hidden="1">{"'Sheet1'!$L$16"}</definedName>
    <definedName name="Viet" localSheetId="3" hidden="1">{"'Sheet1'!$L$16"}</definedName>
    <definedName name="Viet" localSheetId="4" hidden="1">{"'Sheet1'!$L$16"}</definedName>
    <definedName name="Viet" localSheetId="5" hidden="1">{"'Sheet1'!$L$16"}</definedName>
    <definedName name="Viet" localSheetId="6" hidden="1">{"'Sheet1'!$L$16"}</definedName>
    <definedName name="Viet" localSheetId="8" hidden="1">{"'Sheet1'!$L$16"}</definedName>
    <definedName name="Viet" localSheetId="9" hidden="1">{"'Sheet1'!$L$16"}</definedName>
    <definedName name="Viet" localSheetId="10" hidden="1">{"'Sheet1'!$L$16"}</definedName>
    <definedName name="Viet" localSheetId="12" hidden="1">{"'Sheet1'!$L$16"}</definedName>
    <definedName name="Viet" localSheetId="13" hidden="1">{"'Sheet1'!$L$16"}</definedName>
    <definedName name="Viet" hidden="1">{"'Sheet1'!$L$16"}</definedName>
    <definedName name="Vlcap0.7">#REF!</definedName>
    <definedName name="VLcap1">#REF!</definedName>
    <definedName name="vlct" localSheetId="5" hidden="1">{"'Sheet1'!$L$16"}</definedName>
    <definedName name="vlct" hidden="1">{"'Sheet1'!$L$16"}</definedName>
    <definedName name="Vua">#REF!</definedName>
    <definedName name="W">#REF!</definedName>
    <definedName name="WIRE1">5</definedName>
    <definedName name="wrn.aaa." localSheetId="0"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8" hidden="1">{#N/A,#N/A,FALSE,"Sheet1";#N/A,#N/A,FALSE,"Sheet1";#N/A,#N/A,FALSE,"Sheet1"}</definedName>
    <definedName name="wrn.aaa." localSheetId="9" hidden="1">{#N/A,#N/A,FALSE,"Sheet1";#N/A,#N/A,FALSE,"Sheet1";#N/A,#N/A,FALSE,"Sheet1"}</definedName>
    <definedName name="wrn.aaa." localSheetId="10" hidden="1">{#N/A,#N/A,FALSE,"Sheet1";#N/A,#N/A,FALSE,"Sheet1";#N/A,#N/A,FALSE,"Sheet1"}</definedName>
    <definedName name="wrn.aaa." localSheetId="12" hidden="1">{#N/A,#N/A,FALSE,"Sheet1";#N/A,#N/A,FALSE,"Sheet1";#N/A,#N/A,FALSE,"Sheet1"}</definedName>
    <definedName name="wrn.aaa." localSheetId="13" hidden="1">{#N/A,#N/A,FALSE,"Sheet1";#N/A,#N/A,FALSE,"Sheet1";#N/A,#N/A,FALSE,"Sheet1"}</definedName>
    <definedName name="wrn.aaa." hidden="1">{#N/A,#N/A,FALSE,"Sheet1";#N/A,#N/A,FALSE,"Sheet1";#N/A,#N/A,FALSE,"Sheet1"}</definedName>
    <definedName name="wrn.aaa.1" localSheetId="5"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localSheetId="8" hidden="1">{#N/A,#N/A,FALSE,"Ke khai NH"}</definedName>
    <definedName name="wrn.Bang._.ke._.nhan._.hang." localSheetId="9" hidden="1">{#N/A,#N/A,FALSE,"Ke khai NH"}</definedName>
    <definedName name="wrn.Bang._.ke._.nhan._.hang." localSheetId="10" hidden="1">{#N/A,#N/A,FALSE,"Ke khai NH"}</definedName>
    <definedName name="wrn.Bang._.ke._.nhan._.hang." localSheetId="12" hidden="1">{#N/A,#N/A,FALSE,"Ke khai NH"}</definedName>
    <definedName name="wrn.Bang._.ke._.nhan._.hang." hidden="1">{#N/A,#N/A,FALSE,"Ke khai NH"}</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localSheetId="8" hidden="1">{#N/A,#N/A,FALSE,"BN (2)"}</definedName>
    <definedName name="wrn.Che._.do._.duoc._.huong." localSheetId="9" hidden="1">{#N/A,#N/A,FALSE,"BN (2)"}</definedName>
    <definedName name="wrn.Che._.do._.duoc._.huong." localSheetId="10" hidden="1">{#N/A,#N/A,FALSE,"BN (2)"}</definedName>
    <definedName name="wrn.Che._.do._.duoc._.huong." localSheetId="12"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8" hidden="1">{#N/A,#N/A,FALSE,"Chi tiÆt"}</definedName>
    <definedName name="wrn.chi._.tiÆt." localSheetId="9" hidden="1">{#N/A,#N/A,FALSE,"Chi tiÆt"}</definedName>
    <definedName name="wrn.chi._.tiÆt." localSheetId="10" hidden="1">{#N/A,#N/A,FALSE,"Chi tiÆt"}</definedName>
    <definedName name="wrn.chi._.tiÆt." localSheetId="12" hidden="1">{#N/A,#N/A,FALSE,"Chi tiÆt"}</definedName>
    <definedName name="wrn.chi._.tiÆt." localSheetId="13" hidden="1">{#N/A,#N/A,FALSE,"Chi tiÆt"}</definedName>
    <definedName name="wrn.chi._.tiÆt." hidden="1">{#N/A,#N/A,FALSE,"Chi tiÆt"}</definedName>
    <definedName name="wrn.cong." localSheetId="0" hidden="1">{#N/A,#N/A,FALSE,"Sheet1"}</definedName>
    <definedName name="wrn.cong." localSheetId="1" hidden="1">{#N/A,#N/A,FALSE,"Sheet1"}</definedName>
    <definedName name="wrn.cong." localSheetId="2" hidden="1">{#N/A,#N/A,FALSE,"Sheet1"}</definedName>
    <definedName name="wrn.cong." localSheetId="3" hidden="1">{#N/A,#N/A,FALSE,"Sheet1"}</definedName>
    <definedName name="wrn.cong." localSheetId="4" hidden="1">{#N/A,#N/A,FALSE,"Sheet1"}</definedName>
    <definedName name="wrn.cong." localSheetId="5" hidden="1">{#N/A,#N/A,FALSE,"Sheet1"}</definedName>
    <definedName name="wrn.cong." localSheetId="6" hidden="1">{#N/A,#N/A,FALSE,"Sheet1"}</definedName>
    <definedName name="wrn.cong." localSheetId="8" hidden="1">{#N/A,#N/A,FALSE,"Sheet1"}</definedName>
    <definedName name="wrn.cong." localSheetId="9" hidden="1">{#N/A,#N/A,FALSE,"Sheet1"}</definedName>
    <definedName name="wrn.cong." localSheetId="10" hidden="1">{#N/A,#N/A,FALSE,"Sheet1"}</definedName>
    <definedName name="wrn.cong." localSheetId="12" hidden="1">{#N/A,#N/A,FALSE,"Sheet1"}</definedName>
    <definedName name="wrn.cong." localSheetId="13" hidden="1">{#N/A,#N/A,FALSE,"Sheet1"}</definedName>
    <definedName name="wrn.cong." hidden="1">{#N/A,#N/A,FALSE,"Sheet1"}</definedName>
    <definedName name="wrn.Giáy._.bao._.no." localSheetId="0" hidden="1">{#N/A,#N/A,FALSE,"BN"}</definedName>
    <definedName name="wrn.Giáy._.bao._.no." localSheetId="1" hidden="1">{#N/A,#N/A,FALSE,"BN"}</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localSheetId="8" hidden="1">{#N/A,#N/A,FALSE,"BN"}</definedName>
    <definedName name="wrn.Giáy._.bao._.no." localSheetId="9" hidden="1">{#N/A,#N/A,FALSE,"BN"}</definedName>
    <definedName name="wrn.Giáy._.bao._.no." localSheetId="10" hidden="1">{#N/A,#N/A,FALSE,"BN"}</definedName>
    <definedName name="wrn.Giáy._.bao._.no." localSheetId="12"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9" hidden="1">{"Offgrid",#N/A,FALSE,"OFFGRID";"Region",#N/A,FALSE,"REGION";"Offgrid -2",#N/A,FALSE,"OFFGRID";"WTP",#N/A,FALSE,"WTP";"WTP -2",#N/A,FALSE,"WTP";"Project",#N/A,FALSE,"PROJECT";"Summary -2",#N/A,FALSE,"SUMMARY"}</definedName>
    <definedName name="wrn.Report." localSheetId="10" hidden="1">{"Offgrid",#N/A,FALSE,"OFFGRID";"Region",#N/A,FALSE,"REGION";"Offgrid -2",#N/A,FALSE,"OFFGRID";"WTP",#N/A,FALSE,"WTP";"WTP -2",#N/A,FALSE,"WTP";"Project",#N/A,FALSE,"PROJECT";"Summary -2",#N/A,FALSE,"SUMMARY"}</definedName>
    <definedName name="wrn.Report." localSheetId="1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8" hidden="1">{#N/A,#N/A,TRUE,"BT M200 da 10x20"}</definedName>
    <definedName name="wrn.vd." localSheetId="9" hidden="1">{#N/A,#N/A,TRUE,"BT M200 da 10x20"}</definedName>
    <definedName name="wrn.vd." localSheetId="10" hidden="1">{#N/A,#N/A,TRUE,"BT M200 da 10x20"}</definedName>
    <definedName name="wrn.vd." localSheetId="12" hidden="1">{#N/A,#N/A,TRUE,"BT M200 da 10x20"}</definedName>
    <definedName name="wrn.vd." localSheetId="13"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9" hidden="1">{"Offgrid",#N/A,FALSE,"OFFGRID";"Region",#N/A,FALSE,"REGION";"Offgrid -2",#N/A,FALSE,"OFFGRID";"WTP",#N/A,FALSE,"WTP";"WTP -2",#N/A,FALSE,"WTP";"Project",#N/A,FALSE,"PROJECT";"Summary -2",#N/A,FALSE,"SUMMARY"}</definedName>
    <definedName name="wrnf.report" localSheetId="10"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#REF!</definedName>
    <definedName name="XBCNCKT">5600</definedName>
    <definedName name="XCCT">0.5</definedName>
    <definedName name="XDCB" localSheetId="5" hidden="1">{"'Sheet1'!$L$16"}</definedName>
    <definedName name="XDCB" hidden="1">{"'Sheet1'!$L$16"}</definedName>
    <definedName name="xls" localSheetId="0" hidden="1">{"'Sheet1'!$L$16"}</definedName>
    <definedName name="xls" localSheetId="1" hidden="1">{"'Sheet1'!$L$16"}</definedName>
    <definedName name="xls" localSheetId="2" hidden="1">{"'Sheet1'!$L$16"}</definedName>
    <definedName name="xls" localSheetId="3" hidden="1">{"'Sheet1'!$L$16"}</definedName>
    <definedName name="xls" localSheetId="4" hidden="1">{"'Sheet1'!$L$16"}</definedName>
    <definedName name="xls" localSheetId="5" hidden="1">{"'Sheet1'!$L$16"}</definedName>
    <definedName name="xls" localSheetId="6" hidden="1">{"'Sheet1'!$L$16"}</definedName>
    <definedName name="xls" localSheetId="8" hidden="1">{"'Sheet1'!$L$16"}</definedName>
    <definedName name="xls" localSheetId="9" hidden="1">{"'Sheet1'!$L$16"}</definedName>
    <definedName name="xls" localSheetId="10" hidden="1">{"'Sheet1'!$L$16"}</definedName>
    <definedName name="xls" localSheetId="12" hidden="1">{"'Sheet1'!$L$16"}</definedName>
    <definedName name="xls" localSheetId="13" hidden="1">{"'Sheet1'!$L$16"}</definedName>
    <definedName name="xls" hidden="1">{"'Sheet1'!$L$16"}</definedName>
    <definedName name="xlttbninh" localSheetId="0" hidden="1">{"'Sheet1'!$L$16"}</definedName>
    <definedName name="xlttbninh" localSheetId="1" hidden="1">{"'Sheet1'!$L$16"}</definedName>
    <definedName name="xlttbninh" localSheetId="2" hidden="1">{"'Sheet1'!$L$16"}</definedName>
    <definedName name="xlttbninh" localSheetId="3" hidden="1">{"'Sheet1'!$L$16"}</definedName>
    <definedName name="xlttbninh" localSheetId="4" hidden="1">{"'Sheet1'!$L$16"}</definedName>
    <definedName name="xlttbninh" localSheetId="5" hidden="1">{"'Sheet1'!$L$16"}</definedName>
    <definedName name="xlttbninh" localSheetId="6" hidden="1">{"'Sheet1'!$L$16"}</definedName>
    <definedName name="xlttbninh" localSheetId="8" hidden="1">{"'Sheet1'!$L$16"}</definedName>
    <definedName name="xlttbninh" localSheetId="9" hidden="1">{"'Sheet1'!$L$16"}</definedName>
    <definedName name="xlttbninh" localSheetId="10" hidden="1">{"'Sheet1'!$L$16"}</definedName>
    <definedName name="xlttbninh" localSheetId="12" hidden="1">{"'Sheet1'!$L$16"}</definedName>
    <definedName name="xlttbninh" localSheetId="13" hidden="1">{"'Sheet1'!$L$16"}</definedName>
    <definedName name="xlttbninh" hidden="1">{"'Sheet1'!$L$16"}</definedName>
    <definedName name="XTKKTTC">7500</definedName>
    <definedName name="xxx54">#REF!</definedName>
    <definedName name="z" localSheetId="0" hidden="1">{"'Sheet1'!$L$16"}</definedName>
    <definedName name="z" localSheetId="1" hidden="1">{"'Sheet1'!$L$16"}</definedName>
    <definedName name="z" localSheetId="2" hidden="1">{"'Sheet1'!$L$16"}</definedName>
    <definedName name="z" localSheetId="3" hidden="1">{"'Sheet1'!$L$16"}</definedName>
    <definedName name="z" localSheetId="4" hidden="1">{"'Sheet1'!$L$16"}</definedName>
    <definedName name="z" localSheetId="5" hidden="1">{"'Sheet1'!$L$16"}</definedName>
    <definedName name="z" localSheetId="6" hidden="1">{"'Sheet1'!$L$16"}</definedName>
    <definedName name="z" localSheetId="8" hidden="1">{"'Sheet1'!$L$16"}</definedName>
    <definedName name="z" localSheetId="9" hidden="1">{"'Sheet1'!$L$16"}</definedName>
    <definedName name="z" localSheetId="10" hidden="1">{"'Sheet1'!$L$16"}</definedName>
    <definedName name="z" localSheetId="12" hidden="1">{"'Sheet1'!$L$16"}</definedName>
    <definedName name="z" hidden="1">{"'Sheet1'!$L$16"}</definedName>
    <definedName name="ZYX">#REF!</definedName>
    <definedName name="ZZZ">#REF!</definedName>
    <definedName name="zzz5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43" l="1"/>
  <c r="F12" i="43"/>
  <c r="F13" i="43"/>
  <c r="F14" i="43"/>
  <c r="F15" i="43"/>
  <c r="F16" i="43"/>
  <c r="F17" i="43"/>
  <c r="F18" i="43"/>
  <c r="F19" i="43"/>
  <c r="F20" i="43"/>
  <c r="F21" i="43"/>
  <c r="F10" i="43"/>
  <c r="G23" i="42"/>
  <c r="G22" i="42"/>
  <c r="G21" i="42"/>
  <c r="G20" i="42"/>
  <c r="G19" i="42"/>
  <c r="G18" i="42"/>
  <c r="G17" i="42"/>
  <c r="G16" i="42"/>
  <c r="G15" i="42"/>
  <c r="G14" i="42"/>
  <c r="G13" i="42"/>
  <c r="G12" i="42"/>
  <c r="K91" i="37"/>
  <c r="D10" i="37"/>
  <c r="E10" i="37"/>
  <c r="F10" i="37"/>
  <c r="G10" i="37"/>
  <c r="H10" i="37"/>
  <c r="I10" i="37"/>
  <c r="J10" i="37"/>
  <c r="K10" i="37"/>
  <c r="J91" i="37"/>
  <c r="C91" i="37"/>
  <c r="C10" i="37" s="1"/>
  <c r="E86" i="37"/>
  <c r="C86" i="37" s="1"/>
  <c r="E80" i="37"/>
  <c r="C80" i="37" s="1"/>
  <c r="L84" i="39"/>
  <c r="C80" i="39"/>
  <c r="C86" i="39" l="1"/>
  <c r="C31" i="36"/>
  <c r="C30" i="36"/>
  <c r="C39" i="36"/>
  <c r="C41" i="36"/>
  <c r="C18" i="56"/>
  <c r="F18" i="56"/>
  <c r="E27" i="56"/>
  <c r="E26" i="56"/>
  <c r="E25" i="56"/>
  <c r="E33" i="31"/>
  <c r="G28" i="24" l="1"/>
  <c r="E20" i="31"/>
  <c r="F28" i="24"/>
  <c r="F37" i="48"/>
  <c r="E20" i="48"/>
  <c r="F20" i="48"/>
  <c r="D19" i="48"/>
  <c r="D16" i="48"/>
  <c r="E33" i="48"/>
  <c r="E34" i="48"/>
  <c r="E35" i="48"/>
  <c r="E32" i="48" s="1"/>
  <c r="D32" i="48"/>
  <c r="D22" i="48"/>
  <c r="D13" i="48" s="1"/>
  <c r="D14" i="48"/>
  <c r="C32" i="48"/>
  <c r="C23" i="48"/>
  <c r="C14" i="48"/>
  <c r="C22" i="48"/>
  <c r="D36" i="48" l="1"/>
  <c r="F36" i="48" s="1"/>
  <c r="C36" i="48"/>
  <c r="F43" i="25"/>
  <c r="F46" i="25"/>
  <c r="F45" i="25"/>
  <c r="F39" i="25"/>
  <c r="F40" i="25"/>
  <c r="F38" i="25"/>
  <c r="F37" i="25"/>
  <c r="E37" i="25"/>
  <c r="F34" i="25"/>
  <c r="F32" i="25"/>
  <c r="F31" i="25"/>
  <c r="F30" i="25"/>
  <c r="F28" i="25"/>
  <c r="F18" i="25"/>
  <c r="F17" i="25"/>
  <c r="G21" i="25"/>
  <c r="F13" i="25"/>
  <c r="D46" i="25"/>
  <c r="D43" i="25"/>
  <c r="D31" i="25"/>
  <c r="D30" i="25"/>
  <c r="D28" i="25"/>
  <c r="D27" i="25"/>
  <c r="D26" i="25"/>
  <c r="D23" i="25"/>
  <c r="D18" i="25"/>
  <c r="D17" i="25"/>
  <c r="D13" i="25"/>
  <c r="D21" i="25"/>
  <c r="D42" i="25"/>
  <c r="D41" i="25"/>
  <c r="D24" i="25"/>
  <c r="F27" i="24"/>
  <c r="D23" i="24"/>
  <c r="C23" i="24" l="1"/>
  <c r="D13" i="31"/>
  <c r="D11" i="31"/>
  <c r="D14" i="24"/>
  <c r="D11" i="24"/>
  <c r="C12" i="24"/>
  <c r="D10" i="24" l="1"/>
  <c r="F12" i="31" l="1"/>
  <c r="C14" i="36"/>
  <c r="C24" i="36"/>
  <c r="D26" i="37"/>
  <c r="D24" i="37"/>
  <c r="N12" i="38"/>
  <c r="D12" i="38"/>
  <c r="Q56" i="49"/>
  <c r="Q54" i="49" s="1"/>
  <c r="S59" i="49"/>
  <c r="S69" i="49"/>
  <c r="S68" i="49" s="1"/>
  <c r="S67" i="49" s="1"/>
  <c r="S66" i="49" s="1"/>
  <c r="S65" i="49" s="1"/>
  <c r="K69" i="49"/>
  <c r="I69" i="49"/>
  <c r="I68" i="49" s="1"/>
  <c r="I67" i="49" s="1"/>
  <c r="I66" i="49" s="1"/>
  <c r="I65" i="49" s="1"/>
  <c r="R68" i="49"/>
  <c r="R67" i="49" s="1"/>
  <c r="R66" i="49" s="1"/>
  <c r="R65" i="49" s="1"/>
  <c r="Q68" i="49"/>
  <c r="Q67" i="49" s="1"/>
  <c r="Q66" i="49" s="1"/>
  <c r="Q65" i="49" s="1"/>
  <c r="P68" i="49"/>
  <c r="P67" i="49" s="1"/>
  <c r="P66" i="49" s="1"/>
  <c r="P65" i="49" s="1"/>
  <c r="O68" i="49"/>
  <c r="O67" i="49" s="1"/>
  <c r="O66" i="49" s="1"/>
  <c r="O65" i="49" s="1"/>
  <c r="N68" i="49"/>
  <c r="N67" i="49" s="1"/>
  <c r="N66" i="49" s="1"/>
  <c r="N65" i="49" s="1"/>
  <c r="M68" i="49"/>
  <c r="K68" i="49"/>
  <c r="K67" i="49" s="1"/>
  <c r="K66" i="49" s="1"/>
  <c r="K65" i="49" s="1"/>
  <c r="H68" i="49"/>
  <c r="H67" i="49" s="1"/>
  <c r="H66" i="49" s="1"/>
  <c r="H65" i="49" s="1"/>
  <c r="G68" i="49"/>
  <c r="G67" i="49" s="1"/>
  <c r="G66" i="49" s="1"/>
  <c r="G65" i="49" s="1"/>
  <c r="M67" i="49"/>
  <c r="M66" i="49" s="1"/>
  <c r="L67" i="49"/>
  <c r="J67" i="49"/>
  <c r="B66" i="49"/>
  <c r="S64" i="49"/>
  <c r="S63" i="49"/>
  <c r="B63" i="49"/>
  <c r="S62" i="49"/>
  <c r="R60" i="49"/>
  <c r="R59" i="49" s="1"/>
  <c r="P60" i="49"/>
  <c r="P59" i="49" s="1"/>
  <c r="O60" i="49"/>
  <c r="N60" i="49"/>
  <c r="N59" i="49" s="1"/>
  <c r="M60" i="49"/>
  <c r="M59" i="49" s="1"/>
  <c r="K60" i="49"/>
  <c r="I60" i="49"/>
  <c r="I59" i="49" s="1"/>
  <c r="H60" i="49"/>
  <c r="H59" i="49" s="1"/>
  <c r="G60" i="49"/>
  <c r="G59" i="49" s="1"/>
  <c r="F60" i="49"/>
  <c r="F59" i="49" s="1"/>
  <c r="E60" i="49"/>
  <c r="E59" i="49" s="1"/>
  <c r="D60" i="49"/>
  <c r="D59" i="49" s="1"/>
  <c r="C60" i="49"/>
  <c r="C59" i="49" s="1"/>
  <c r="Q59" i="49"/>
  <c r="O59" i="49"/>
  <c r="K59" i="49"/>
  <c r="S58" i="49"/>
  <c r="S57" i="49" s="1"/>
  <c r="R57" i="49"/>
  <c r="Q57" i="49"/>
  <c r="S56" i="49"/>
  <c r="S54" i="49" s="1"/>
  <c r="I56" i="49"/>
  <c r="I55" i="49" s="1"/>
  <c r="D56" i="49"/>
  <c r="D52" i="49" s="1"/>
  <c r="R55" i="49"/>
  <c r="Q55" i="49"/>
  <c r="P55" i="49"/>
  <c r="O55" i="49"/>
  <c r="N55" i="49"/>
  <c r="M55" i="49"/>
  <c r="L55" i="49"/>
  <c r="K55" i="49"/>
  <c r="J55" i="49"/>
  <c r="H55" i="49"/>
  <c r="G55" i="49"/>
  <c r="R54" i="49"/>
  <c r="P54" i="49"/>
  <c r="O54" i="49"/>
  <c r="N54" i="49"/>
  <c r="M54" i="49"/>
  <c r="K54" i="49"/>
  <c r="H54" i="49"/>
  <c r="G54" i="49"/>
  <c r="B54" i="49"/>
  <c r="S53" i="49"/>
  <c r="I53" i="49"/>
  <c r="S52" i="49"/>
  <c r="I52" i="49"/>
  <c r="R51" i="49"/>
  <c r="Q51" i="49"/>
  <c r="P51" i="49"/>
  <c r="O51" i="49"/>
  <c r="N51" i="49"/>
  <c r="M51" i="49"/>
  <c r="L51" i="49"/>
  <c r="K51" i="49"/>
  <c r="J51" i="49"/>
  <c r="H51" i="49"/>
  <c r="G51" i="49"/>
  <c r="R50" i="49"/>
  <c r="Q50" i="49"/>
  <c r="P50" i="49"/>
  <c r="O50" i="49"/>
  <c r="N50" i="49"/>
  <c r="M50" i="49"/>
  <c r="L50" i="49"/>
  <c r="K50" i="49"/>
  <c r="J50" i="49"/>
  <c r="H50" i="49"/>
  <c r="G50" i="49"/>
  <c r="Q49" i="49"/>
  <c r="S49" i="49" s="1"/>
  <c r="M49" i="49"/>
  <c r="R48" i="49"/>
  <c r="P48" i="49"/>
  <c r="O48" i="49"/>
  <c r="N48" i="49"/>
  <c r="L48" i="49"/>
  <c r="K48" i="49"/>
  <c r="J48" i="49"/>
  <c r="I48" i="49"/>
  <c r="H48" i="49"/>
  <c r="G48" i="49"/>
  <c r="Q47" i="49"/>
  <c r="S47" i="49" s="1"/>
  <c r="S46" i="49" s="1"/>
  <c r="I47" i="49"/>
  <c r="R46" i="49"/>
  <c r="P46" i="49"/>
  <c r="O46" i="49"/>
  <c r="N46" i="49"/>
  <c r="M46" i="49"/>
  <c r="L46" i="49"/>
  <c r="K46" i="49"/>
  <c r="J46" i="49"/>
  <c r="H46" i="49"/>
  <c r="G46" i="49"/>
  <c r="R45" i="49"/>
  <c r="P45" i="49"/>
  <c r="O45" i="49"/>
  <c r="N45" i="49"/>
  <c r="L45" i="49"/>
  <c r="L44" i="49" s="1"/>
  <c r="K45" i="49"/>
  <c r="J45" i="49"/>
  <c r="H45" i="49"/>
  <c r="G45" i="49"/>
  <c r="G44" i="49" s="1"/>
  <c r="G43" i="49" s="1"/>
  <c r="T44" i="49"/>
  <c r="I40" i="49"/>
  <c r="I39" i="49" s="1"/>
  <c r="I38" i="49" s="1"/>
  <c r="I37" i="49" s="1"/>
  <c r="S39" i="49"/>
  <c r="S38" i="49" s="1"/>
  <c r="S37" i="49" s="1"/>
  <c r="R39" i="49"/>
  <c r="R38" i="49" s="1"/>
  <c r="R37" i="49" s="1"/>
  <c r="Q39" i="49"/>
  <c r="Q36" i="49" s="1"/>
  <c r="P39" i="49"/>
  <c r="P36" i="49" s="1"/>
  <c r="O39" i="49"/>
  <c r="O38" i="49" s="1"/>
  <c r="O37" i="49" s="1"/>
  <c r="N39" i="49"/>
  <c r="N36" i="49" s="1"/>
  <c r="M39" i="49"/>
  <c r="M36" i="49" s="1"/>
  <c r="K39" i="49"/>
  <c r="K36" i="49" s="1"/>
  <c r="H39" i="49"/>
  <c r="H38" i="49" s="1"/>
  <c r="H37" i="49" s="1"/>
  <c r="G39" i="49"/>
  <c r="G36" i="49" s="1"/>
  <c r="Q35" i="49"/>
  <c r="Q34" i="49" s="1"/>
  <c r="S34" i="49"/>
  <c r="R34" i="49"/>
  <c r="P34" i="49"/>
  <c r="O34" i="49"/>
  <c r="N34" i="49"/>
  <c r="M34" i="49"/>
  <c r="L34" i="49"/>
  <c r="K34" i="49"/>
  <c r="J34" i="49"/>
  <c r="I34" i="49"/>
  <c r="H34" i="49"/>
  <c r="G34" i="49"/>
  <c r="P33" i="49"/>
  <c r="N33" i="49"/>
  <c r="N31" i="49" s="1"/>
  <c r="K33" i="49"/>
  <c r="Q33" i="49" s="1"/>
  <c r="S33" i="49" s="1"/>
  <c r="Q32" i="49"/>
  <c r="S32" i="49" s="1"/>
  <c r="R31" i="49"/>
  <c r="O31" i="49"/>
  <c r="O28" i="49" s="1"/>
  <c r="M31" i="49"/>
  <c r="L31" i="49"/>
  <c r="K31" i="49"/>
  <c r="K28" i="49" s="1"/>
  <c r="J31" i="49"/>
  <c r="I31" i="49"/>
  <c r="H31" i="49"/>
  <c r="H28" i="49" s="1"/>
  <c r="G31" i="49"/>
  <c r="G28" i="49" s="1"/>
  <c r="B30" i="49"/>
  <c r="B50" i="49" s="1"/>
  <c r="B67" i="49" s="1"/>
  <c r="I27" i="49"/>
  <c r="I26" i="49" s="1"/>
  <c r="S26" i="49"/>
  <c r="R26" i="49"/>
  <c r="Q26" i="49"/>
  <c r="P26" i="49"/>
  <c r="O26" i="49"/>
  <c r="N26" i="49"/>
  <c r="M26" i="49"/>
  <c r="L26" i="49"/>
  <c r="K26" i="49"/>
  <c r="J26" i="49"/>
  <c r="H26" i="49"/>
  <c r="G26" i="49"/>
  <c r="S25" i="49"/>
  <c r="R25" i="49"/>
  <c r="Q25" i="49"/>
  <c r="P25" i="49"/>
  <c r="O25" i="49"/>
  <c r="N25" i="49"/>
  <c r="M25" i="49"/>
  <c r="L25" i="49"/>
  <c r="K25" i="49"/>
  <c r="J25" i="49"/>
  <c r="H25" i="49"/>
  <c r="G25" i="49"/>
  <c r="P24" i="49"/>
  <c r="I24" i="49"/>
  <c r="I23" i="49" s="1"/>
  <c r="D24" i="49"/>
  <c r="D27" i="49" s="1"/>
  <c r="C24" i="49"/>
  <c r="C47" i="49" s="1"/>
  <c r="R23" i="49"/>
  <c r="O23" i="49"/>
  <c r="M23" i="49"/>
  <c r="L23" i="49"/>
  <c r="K23" i="49"/>
  <c r="J23" i="49"/>
  <c r="H23" i="49"/>
  <c r="G23" i="49"/>
  <c r="R22" i="49"/>
  <c r="O22" i="49"/>
  <c r="M22" i="49"/>
  <c r="L22" i="49"/>
  <c r="K22" i="49"/>
  <c r="J22" i="49"/>
  <c r="H22" i="49"/>
  <c r="G22" i="49"/>
  <c r="G21" i="49" s="1"/>
  <c r="S20" i="49"/>
  <c r="S18" i="49" s="1"/>
  <c r="S19" i="49" s="1"/>
  <c r="S17" i="49" s="1"/>
  <c r="R18" i="49"/>
  <c r="R19" i="49" s="1"/>
  <c r="R17" i="49" s="1"/>
  <c r="Q18" i="49"/>
  <c r="Q19" i="49" s="1"/>
  <c r="Q17" i="49" s="1"/>
  <c r="P18" i="49"/>
  <c r="P19" i="49" s="1"/>
  <c r="P17" i="49" s="1"/>
  <c r="O18" i="49"/>
  <c r="O19" i="49" s="1"/>
  <c r="O17" i="49" s="1"/>
  <c r="N18" i="49"/>
  <c r="N19" i="49" s="1"/>
  <c r="N17" i="49" s="1"/>
  <c r="M18" i="49"/>
  <c r="L18" i="49"/>
  <c r="L19" i="49" s="1"/>
  <c r="L17" i="49" s="1"/>
  <c r="K18" i="49"/>
  <c r="K19" i="49" s="1"/>
  <c r="K17" i="49" s="1"/>
  <c r="J18" i="49"/>
  <c r="J19" i="49" s="1"/>
  <c r="J17" i="49" s="1"/>
  <c r="I18" i="49"/>
  <c r="I19" i="49" s="1"/>
  <c r="I17" i="49" s="1"/>
  <c r="H18" i="49"/>
  <c r="H19" i="49" s="1"/>
  <c r="H17" i="49" s="1"/>
  <c r="G18" i="49"/>
  <c r="G19" i="49" s="1"/>
  <c r="G17" i="49" s="1"/>
  <c r="L14" i="49"/>
  <c r="L13" i="49" s="1"/>
  <c r="N38" i="49" l="1"/>
  <c r="N37" i="49" s="1"/>
  <c r="J44" i="49"/>
  <c r="G42" i="49"/>
  <c r="G41" i="49" s="1"/>
  <c r="R21" i="49"/>
  <c r="R16" i="49" s="1"/>
  <c r="P38" i="49"/>
  <c r="P37" i="49" s="1"/>
  <c r="P31" i="49"/>
  <c r="P30" i="49" s="1"/>
  <c r="P29" i="49" s="1"/>
  <c r="K38" i="49"/>
  <c r="K37" i="49" s="1"/>
  <c r="K21" i="49"/>
  <c r="K16" i="49" s="1"/>
  <c r="K15" i="49" s="1"/>
  <c r="P22" i="49"/>
  <c r="P21" i="49" s="1"/>
  <c r="P16" i="49" s="1"/>
  <c r="K44" i="49"/>
  <c r="K43" i="49" s="1"/>
  <c r="K42" i="49" s="1"/>
  <c r="K41" i="49" s="1"/>
  <c r="P44" i="49"/>
  <c r="P43" i="49" s="1"/>
  <c r="P42" i="49" s="1"/>
  <c r="P41" i="49" s="1"/>
  <c r="Q48" i="49"/>
  <c r="O44" i="49"/>
  <c r="O43" i="49" s="1"/>
  <c r="O42" i="49" s="1"/>
  <c r="O41" i="49" s="1"/>
  <c r="I51" i="49"/>
  <c r="S50" i="49"/>
  <c r="H30" i="49"/>
  <c r="H29" i="49" s="1"/>
  <c r="L30" i="49"/>
  <c r="L29" i="49" s="1"/>
  <c r="I22" i="49"/>
  <c r="H36" i="49"/>
  <c r="R36" i="49"/>
  <c r="H44" i="49"/>
  <c r="H43" i="49" s="1"/>
  <c r="G16" i="49"/>
  <c r="G15" i="49" s="1"/>
  <c r="J21" i="49"/>
  <c r="O21" i="49"/>
  <c r="O16" i="49" s="1"/>
  <c r="G30" i="49"/>
  <c r="G29" i="49" s="1"/>
  <c r="O30" i="49"/>
  <c r="O29" i="49" s="1"/>
  <c r="J16" i="49"/>
  <c r="J15" i="49" s="1"/>
  <c r="J14" i="49" s="1"/>
  <c r="J13" i="49" s="1"/>
  <c r="H42" i="49"/>
  <c r="H41" i="49" s="1"/>
  <c r="I25" i="49"/>
  <c r="P28" i="49"/>
  <c r="K30" i="49"/>
  <c r="K29" i="49" s="1"/>
  <c r="I36" i="49"/>
  <c r="O36" i="49"/>
  <c r="S36" i="49"/>
  <c r="G38" i="49"/>
  <c r="G37" i="49" s="1"/>
  <c r="M38" i="49"/>
  <c r="M37" i="49" s="1"/>
  <c r="Q38" i="49"/>
  <c r="Q37" i="49" s="1"/>
  <c r="Q46" i="49"/>
  <c r="M48" i="49"/>
  <c r="Q45" i="49"/>
  <c r="Q44" i="49" s="1"/>
  <c r="Q43" i="49" s="1"/>
  <c r="Q42" i="49" s="1"/>
  <c r="N44" i="49"/>
  <c r="N43" i="49" s="1"/>
  <c r="N42" i="49" s="1"/>
  <c r="N41" i="49" s="1"/>
  <c r="R44" i="49"/>
  <c r="R43" i="49" s="1"/>
  <c r="R42" i="49" s="1"/>
  <c r="R41" i="49" s="1"/>
  <c r="S55" i="49"/>
  <c r="H21" i="49"/>
  <c r="L21" i="49"/>
  <c r="L16" i="49" s="1"/>
  <c r="S31" i="49"/>
  <c r="S45" i="49"/>
  <c r="H16" i="49"/>
  <c r="J30" i="49"/>
  <c r="J29" i="49" s="1"/>
  <c r="S48" i="49"/>
  <c r="M30" i="49"/>
  <c r="M28" i="49"/>
  <c r="N30" i="49"/>
  <c r="N29" i="49" s="1"/>
  <c r="N28" i="49"/>
  <c r="R30" i="49"/>
  <c r="R29" i="49" s="1"/>
  <c r="R28" i="49"/>
  <c r="I28" i="49"/>
  <c r="I30" i="49"/>
  <c r="I29" i="49" s="1"/>
  <c r="M19" i="49"/>
  <c r="M21" i="49"/>
  <c r="Q31" i="49"/>
  <c r="I46" i="49"/>
  <c r="I45" i="49"/>
  <c r="P23" i="49"/>
  <c r="N24" i="49"/>
  <c r="M45" i="49"/>
  <c r="I50" i="49"/>
  <c r="S51" i="49"/>
  <c r="I54" i="49"/>
  <c r="M65" i="49"/>
  <c r="P15" i="49" l="1"/>
  <c r="P14" i="49" s="1"/>
  <c r="P13" i="49" s="1"/>
  <c r="K14" i="49"/>
  <c r="K13" i="49" s="1"/>
  <c r="R15" i="49"/>
  <c r="R14" i="49" s="1"/>
  <c r="R13" i="49" s="1"/>
  <c r="S44" i="49"/>
  <c r="S43" i="49" s="1"/>
  <c r="S42" i="49" s="1"/>
  <c r="S41" i="49" s="1"/>
  <c r="I21" i="49"/>
  <c r="I16" i="49" s="1"/>
  <c r="I15" i="49" s="1"/>
  <c r="Q41" i="49"/>
  <c r="H15" i="49"/>
  <c r="H14" i="49" s="1"/>
  <c r="H13" i="49" s="1"/>
  <c r="G14" i="49"/>
  <c r="G13" i="49" s="1"/>
  <c r="S28" i="49"/>
  <c r="S30" i="49"/>
  <c r="S29" i="49" s="1"/>
  <c r="O15" i="49"/>
  <c r="O14" i="49" s="1"/>
  <c r="O13" i="49" s="1"/>
  <c r="I44" i="49"/>
  <c r="I43" i="49" s="1"/>
  <c r="I42" i="49" s="1"/>
  <c r="I41" i="49" s="1"/>
  <c r="M44" i="49"/>
  <c r="M29" i="49"/>
  <c r="Q24" i="49"/>
  <c r="N23" i="49"/>
  <c r="N22" i="49"/>
  <c r="N21" i="49" s="1"/>
  <c r="N16" i="49" s="1"/>
  <c r="N15" i="49" s="1"/>
  <c r="N14" i="49" s="1"/>
  <c r="N13" i="49" s="1"/>
  <c r="Q30" i="49"/>
  <c r="Q29" i="49" s="1"/>
  <c r="Q28" i="49"/>
  <c r="M17" i="49"/>
  <c r="I14" i="49" l="1"/>
  <c r="I13" i="49" s="1"/>
  <c r="Q23" i="49"/>
  <c r="Q22" i="49"/>
  <c r="Q21" i="49" s="1"/>
  <c r="Q16" i="49" s="1"/>
  <c r="Q15" i="49" s="1"/>
  <c r="S24" i="49"/>
  <c r="M43" i="49"/>
  <c r="M16" i="49"/>
  <c r="Q14" i="49" l="1"/>
  <c r="Q13" i="49" s="1"/>
  <c r="M42" i="49"/>
  <c r="M15" i="49"/>
  <c r="S22" i="49"/>
  <c r="S21" i="49" s="1"/>
  <c r="S16" i="49" s="1"/>
  <c r="S15" i="49" s="1"/>
  <c r="S14" i="49" s="1"/>
  <c r="S13" i="49" s="1"/>
  <c r="S23" i="49"/>
  <c r="M41" i="49" l="1"/>
  <c r="M14" i="49" l="1"/>
  <c r="M13" i="49" l="1"/>
  <c r="K16" i="42" l="1"/>
  <c r="K17" i="42"/>
  <c r="K18" i="42"/>
  <c r="K19" i="42"/>
  <c r="K20" i="42"/>
  <c r="K21" i="42"/>
  <c r="K22" i="42"/>
  <c r="K23" i="42"/>
  <c r="K14" i="38" l="1"/>
  <c r="P27" i="39" l="1"/>
  <c r="G41" i="39"/>
  <c r="E81" i="39" l="1"/>
  <c r="F81" i="39"/>
  <c r="H81" i="39"/>
  <c r="I81" i="39"/>
  <c r="J81" i="39"/>
  <c r="K81" i="39"/>
  <c r="M81" i="39"/>
  <c r="N81" i="39"/>
  <c r="O81" i="39"/>
  <c r="P81" i="39"/>
  <c r="Q81" i="39"/>
  <c r="Q11" i="39"/>
  <c r="C77" i="39"/>
  <c r="E77" i="37" s="1"/>
  <c r="C77" i="37" s="1"/>
  <c r="C85" i="39"/>
  <c r="E85" i="37" s="1"/>
  <c r="C85" i="37" s="1"/>
  <c r="C76" i="39"/>
  <c r="E76" i="37" s="1"/>
  <c r="C76" i="37" s="1"/>
  <c r="C28" i="36"/>
  <c r="C23" i="36" s="1"/>
  <c r="D81" i="39" l="1"/>
  <c r="D18" i="56"/>
  <c r="C13" i="56"/>
  <c r="E13" i="56"/>
  <c r="D13" i="56"/>
  <c r="E22" i="56"/>
  <c r="E28" i="56"/>
  <c r="D29" i="56"/>
  <c r="C29" i="56" s="1"/>
  <c r="C28" i="56" s="1"/>
  <c r="F28" i="56"/>
  <c r="G28" i="56"/>
  <c r="G23" i="56" s="1"/>
  <c r="C20" i="56"/>
  <c r="D26" i="56"/>
  <c r="C26" i="56" s="1"/>
  <c r="D27" i="56"/>
  <c r="C27" i="56" s="1"/>
  <c r="D25" i="56"/>
  <c r="C25" i="56" s="1"/>
  <c r="E24" i="56"/>
  <c r="F24" i="56"/>
  <c r="G24" i="56"/>
  <c r="C84" i="39"/>
  <c r="E84" i="37" l="1"/>
  <c r="C84" i="37" s="1"/>
  <c r="C81" i="39"/>
  <c r="E23" i="56"/>
  <c r="C24" i="56"/>
  <c r="F23" i="56"/>
  <c r="L81" i="39"/>
  <c r="D28" i="56"/>
  <c r="D23" i="56" s="1"/>
  <c r="C23" i="56"/>
  <c r="D24" i="56"/>
  <c r="G83" i="39" l="1"/>
  <c r="G81" i="39" s="1"/>
  <c r="R81" i="39" l="1"/>
  <c r="R11" i="39" s="1"/>
  <c r="C82" i="39" l="1"/>
  <c r="E82" i="37" s="1"/>
  <c r="C82" i="37" s="1"/>
  <c r="E14" i="56" l="1"/>
  <c r="E12" i="56" s="1"/>
  <c r="F14" i="56"/>
  <c r="F12" i="56" s="1"/>
  <c r="G14" i="56"/>
  <c r="G12" i="56" s="1"/>
  <c r="D16" i="56"/>
  <c r="D17" i="56"/>
  <c r="C17" i="56" s="1"/>
  <c r="D20" i="56"/>
  <c r="D21" i="56"/>
  <c r="C21" i="56" s="1"/>
  <c r="D22" i="56"/>
  <c r="C22" i="56" s="1"/>
  <c r="E11" i="56" l="1"/>
  <c r="E10" i="56" s="1"/>
  <c r="D14" i="56"/>
  <c r="D12" i="56" s="1"/>
  <c r="G11" i="56"/>
  <c r="F11" i="56"/>
  <c r="C16" i="56"/>
  <c r="C14" i="56" s="1"/>
  <c r="F10" i="56" l="1"/>
  <c r="G10" i="56"/>
  <c r="C12" i="56"/>
  <c r="C11" i="56" s="1"/>
  <c r="D11" i="56"/>
  <c r="D10" i="56" l="1"/>
  <c r="C10" i="56"/>
  <c r="D11" i="34" l="1"/>
  <c r="E12" i="31" l="1"/>
  <c r="D28" i="31" l="1"/>
  <c r="D21" i="31"/>
  <c r="D12" i="31"/>
  <c r="C29" i="31"/>
  <c r="C28" i="31"/>
  <c r="C21" i="31"/>
  <c r="C12" i="31"/>
  <c r="E13" i="42" l="1"/>
  <c r="E14" i="42"/>
  <c r="E15" i="42"/>
  <c r="E16" i="42"/>
  <c r="E17" i="42"/>
  <c r="E18" i="42"/>
  <c r="E19" i="42"/>
  <c r="E20" i="42"/>
  <c r="E21" i="42"/>
  <c r="E22" i="42"/>
  <c r="E23" i="42"/>
  <c r="E12" i="42"/>
  <c r="D12" i="42" l="1"/>
  <c r="C13" i="38"/>
  <c r="C14" i="38"/>
  <c r="H12" i="38"/>
  <c r="C12" i="38" s="1"/>
  <c r="D79" i="37" s="1"/>
  <c r="C13" i="36"/>
  <c r="E37" i="48" l="1"/>
  <c r="E36" i="48" s="1"/>
  <c r="E30" i="48"/>
  <c r="F29" i="48"/>
  <c r="E29" i="48"/>
  <c r="E26" i="48"/>
  <c r="A26" i="48"/>
  <c r="F22" i="48"/>
  <c r="E22" i="48"/>
  <c r="F19" i="48"/>
  <c r="F16" i="48"/>
  <c r="E16" i="48"/>
  <c r="E21" i="43"/>
  <c r="E20" i="43"/>
  <c r="E19" i="43"/>
  <c r="E18" i="43"/>
  <c r="E17" i="43"/>
  <c r="E16" i="43"/>
  <c r="E15" i="43"/>
  <c r="E14" i="43"/>
  <c r="E13" i="43"/>
  <c r="E12" i="43"/>
  <c r="E11" i="43"/>
  <c r="E10" i="43"/>
  <c r="E14" i="48" l="1"/>
  <c r="C13" i="48"/>
  <c r="C12" i="48" s="1"/>
  <c r="F14" i="48"/>
  <c r="E19" i="48"/>
  <c r="F26" i="48"/>
  <c r="C31" i="48" l="1"/>
  <c r="C11" i="48" s="1"/>
  <c r="D31" i="48"/>
  <c r="E13" i="48"/>
  <c r="F13" i="48"/>
  <c r="E31" i="48" l="1"/>
  <c r="D39" i="25" l="1"/>
  <c r="D40" i="25"/>
  <c r="D38" i="25"/>
  <c r="D34" i="25"/>
  <c r="D32" i="25"/>
  <c r="C12" i="25" l="1"/>
  <c r="C29" i="25"/>
  <c r="C25" i="25" s="1"/>
  <c r="C21" i="43"/>
  <c r="C20" i="43"/>
  <c r="C19" i="43"/>
  <c r="C18" i="43"/>
  <c r="C17" i="43"/>
  <c r="C16" i="43"/>
  <c r="C15" i="43"/>
  <c r="C14" i="43"/>
  <c r="C13" i="43"/>
  <c r="C12" i="43"/>
  <c r="C11" i="43"/>
  <c r="C10" i="43"/>
  <c r="F9" i="43"/>
  <c r="E9" i="43"/>
  <c r="D9" i="43"/>
  <c r="K15" i="42"/>
  <c r="K14" i="42"/>
  <c r="K13" i="42"/>
  <c r="K12" i="42"/>
  <c r="O11" i="42"/>
  <c r="N11" i="42"/>
  <c r="M11" i="42"/>
  <c r="L11" i="42"/>
  <c r="J11" i="42"/>
  <c r="D23" i="41"/>
  <c r="D22" i="41"/>
  <c r="D21" i="41"/>
  <c r="D20" i="41"/>
  <c r="D19" i="41"/>
  <c r="D18" i="41"/>
  <c r="D17" i="41"/>
  <c r="D16" i="41"/>
  <c r="D15" i="41"/>
  <c r="D14" i="41"/>
  <c r="D13" i="41"/>
  <c r="D12" i="41"/>
  <c r="J11" i="41"/>
  <c r="I11" i="41"/>
  <c r="G11" i="41"/>
  <c r="F11" i="41"/>
  <c r="E11" i="41"/>
  <c r="F10" i="41"/>
  <c r="G10" i="41" s="1"/>
  <c r="H10" i="41" s="1"/>
  <c r="I10" i="41" s="1"/>
  <c r="J10" i="41" s="1"/>
  <c r="R17" i="38"/>
  <c r="N11" i="38"/>
  <c r="M11" i="38"/>
  <c r="L11" i="38"/>
  <c r="K11" i="38"/>
  <c r="J11" i="38"/>
  <c r="I11" i="38"/>
  <c r="H11" i="38"/>
  <c r="G11" i="38"/>
  <c r="F11" i="38"/>
  <c r="E11" i="38"/>
  <c r="D11" i="38"/>
  <c r="C92" i="37"/>
  <c r="K81" i="37"/>
  <c r="K11" i="37" s="1"/>
  <c r="J81" i="37"/>
  <c r="J11" i="37" s="1"/>
  <c r="I81" i="37"/>
  <c r="I11" i="37" s="1"/>
  <c r="H81" i="37"/>
  <c r="F81" i="37"/>
  <c r="F11" i="37" s="1"/>
  <c r="D81" i="37"/>
  <c r="H79" i="37"/>
  <c r="H78" i="37"/>
  <c r="H75" i="37"/>
  <c r="H74" i="37"/>
  <c r="H73" i="37"/>
  <c r="H72" i="37"/>
  <c r="H71" i="37"/>
  <c r="H70" i="37"/>
  <c r="H69" i="37"/>
  <c r="H68" i="37"/>
  <c r="H67" i="37"/>
  <c r="H66" i="37"/>
  <c r="H65" i="37"/>
  <c r="H64" i="37"/>
  <c r="H63" i="37"/>
  <c r="H62" i="37"/>
  <c r="H61" i="37"/>
  <c r="H60" i="37"/>
  <c r="H59" i="37"/>
  <c r="H58" i="37"/>
  <c r="H57" i="37"/>
  <c r="H56" i="37"/>
  <c r="H55" i="37"/>
  <c r="H54" i="37"/>
  <c r="H53" i="37"/>
  <c r="H52" i="37"/>
  <c r="H51" i="37"/>
  <c r="H50" i="37"/>
  <c r="H49" i="37"/>
  <c r="H48" i="37"/>
  <c r="H47" i="37"/>
  <c r="H46" i="37"/>
  <c r="H45" i="37"/>
  <c r="H44" i="37"/>
  <c r="H43" i="37"/>
  <c r="H42" i="37"/>
  <c r="H41" i="37"/>
  <c r="H40" i="37"/>
  <c r="H39" i="37"/>
  <c r="H38" i="37"/>
  <c r="H37" i="37"/>
  <c r="H36" i="37"/>
  <c r="H35" i="37"/>
  <c r="H34" i="37"/>
  <c r="H33" i="37"/>
  <c r="H32" i="37"/>
  <c r="H31" i="37"/>
  <c r="H30" i="37"/>
  <c r="H29" i="37"/>
  <c r="H28" i="37"/>
  <c r="H27" i="37"/>
  <c r="H26" i="37"/>
  <c r="H25" i="37"/>
  <c r="H24" i="37"/>
  <c r="H23" i="37"/>
  <c r="H22" i="37"/>
  <c r="H21" i="37"/>
  <c r="H20" i="37"/>
  <c r="H19" i="37"/>
  <c r="H18" i="37"/>
  <c r="H17" i="37"/>
  <c r="H16" i="37"/>
  <c r="H15" i="37"/>
  <c r="H14" i="37"/>
  <c r="H13" i="37"/>
  <c r="H12" i="37"/>
  <c r="D22" i="34"/>
  <c r="C22" i="34" s="1"/>
  <c r="C23" i="41" s="1"/>
  <c r="D21" i="34"/>
  <c r="C21" i="34" s="1"/>
  <c r="C22" i="41" s="1"/>
  <c r="D20" i="34"/>
  <c r="C20" i="34" s="1"/>
  <c r="C21" i="41" s="1"/>
  <c r="D19" i="34"/>
  <c r="C19" i="34" s="1"/>
  <c r="C20" i="41" s="1"/>
  <c r="D18" i="34"/>
  <c r="C18" i="34" s="1"/>
  <c r="C19" i="41" s="1"/>
  <c r="D17" i="34"/>
  <c r="C17" i="34" s="1"/>
  <c r="C18" i="41" s="1"/>
  <c r="D16" i="34"/>
  <c r="C16" i="34" s="1"/>
  <c r="C17" i="41" s="1"/>
  <c r="D15" i="34"/>
  <c r="C15" i="34" s="1"/>
  <c r="C16" i="41" s="1"/>
  <c r="D14" i="34"/>
  <c r="C14" i="34" s="1"/>
  <c r="C15" i="41" s="1"/>
  <c r="D13" i="34"/>
  <c r="C13" i="34" s="1"/>
  <c r="C14" i="41" s="1"/>
  <c r="D12" i="34"/>
  <c r="A12" i="34"/>
  <c r="A13" i="34" s="1"/>
  <c r="A14" i="34" s="1"/>
  <c r="A15" i="34" s="1"/>
  <c r="A16" i="34" s="1"/>
  <c r="A17" i="34" s="1"/>
  <c r="A18" i="34" s="1"/>
  <c r="A19" i="34" s="1"/>
  <c r="A20" i="34" s="1"/>
  <c r="A21" i="34" s="1"/>
  <c r="A22" i="34" s="1"/>
  <c r="C11" i="34"/>
  <c r="C12" i="41" s="1"/>
  <c r="Q10" i="34"/>
  <c r="P10" i="34"/>
  <c r="O10" i="34"/>
  <c r="N10" i="34"/>
  <c r="M10" i="34"/>
  <c r="L10" i="34"/>
  <c r="K10" i="34"/>
  <c r="J10" i="34"/>
  <c r="I10" i="34"/>
  <c r="H10" i="34"/>
  <c r="G10" i="34"/>
  <c r="F10" i="34"/>
  <c r="E10" i="34"/>
  <c r="D29" i="25"/>
  <c r="E29" i="25"/>
  <c r="F29" i="25"/>
  <c r="K11" i="42" l="1"/>
  <c r="C11" i="38"/>
  <c r="C12" i="36"/>
  <c r="Q12" i="38"/>
  <c r="D10" i="34"/>
  <c r="C12" i="34"/>
  <c r="C13" i="41" s="1"/>
  <c r="C11" i="41" s="1"/>
  <c r="C9" i="43"/>
  <c r="I11" i="42"/>
  <c r="G11" i="37"/>
  <c r="E11" i="42"/>
  <c r="H11" i="42"/>
  <c r="H11" i="37"/>
  <c r="C43" i="39"/>
  <c r="E43" i="37" s="1"/>
  <c r="C43" i="37" s="1"/>
  <c r="D11" i="41"/>
  <c r="F11" i="42"/>
  <c r="C10" i="34" l="1"/>
  <c r="D32" i="31" l="1"/>
  <c r="C32" i="31"/>
  <c r="D27" i="31"/>
  <c r="D25" i="31" s="1"/>
  <c r="C27" i="31"/>
  <c r="C25" i="31" s="1"/>
  <c r="A27" i="31"/>
  <c r="A30" i="31" s="1"/>
  <c r="A31" i="31" s="1"/>
  <c r="F26" i="31"/>
  <c r="D20" i="31"/>
  <c r="D18" i="31" s="1"/>
  <c r="C20" i="31"/>
  <c r="C18" i="31" s="1"/>
  <c r="A20" i="31"/>
  <c r="A23" i="31" s="1"/>
  <c r="A17" i="31"/>
  <c r="G14" i="31"/>
  <c r="F14" i="31"/>
  <c r="A13" i="31"/>
  <c r="G12" i="31"/>
  <c r="D9" i="31"/>
  <c r="E9" i="31" s="1"/>
  <c r="F9" i="31" s="1"/>
  <c r="G9" i="31" s="1"/>
  <c r="J55" i="25"/>
  <c r="I55" i="25"/>
  <c r="J54" i="25"/>
  <c r="I54" i="25"/>
  <c r="J52" i="25"/>
  <c r="I52" i="25"/>
  <c r="H50" i="25"/>
  <c r="G50" i="25"/>
  <c r="H49" i="25"/>
  <c r="G49" i="25"/>
  <c r="J48" i="25"/>
  <c r="I48" i="25"/>
  <c r="J47" i="25"/>
  <c r="I47" i="25"/>
  <c r="H46" i="25"/>
  <c r="G46" i="25"/>
  <c r="J44" i="25"/>
  <c r="I44" i="25"/>
  <c r="F44" i="25"/>
  <c r="E44" i="25"/>
  <c r="D44" i="25"/>
  <c r="C44" i="25"/>
  <c r="J43" i="25"/>
  <c r="I43" i="25"/>
  <c r="H43" i="25"/>
  <c r="G43" i="25"/>
  <c r="J42" i="25"/>
  <c r="I42" i="25"/>
  <c r="H42" i="25"/>
  <c r="G42" i="25"/>
  <c r="J41" i="25"/>
  <c r="I41" i="25"/>
  <c r="H40" i="25"/>
  <c r="G40" i="25"/>
  <c r="H39" i="25"/>
  <c r="G39" i="25"/>
  <c r="J38" i="25"/>
  <c r="I38" i="25"/>
  <c r="H38" i="25"/>
  <c r="G38" i="25"/>
  <c r="J37" i="25"/>
  <c r="I37" i="25"/>
  <c r="E35" i="25"/>
  <c r="D37" i="25"/>
  <c r="C37" i="25"/>
  <c r="C35" i="25" s="1"/>
  <c r="J36" i="25"/>
  <c r="I36" i="25"/>
  <c r="J35" i="25"/>
  <c r="I35" i="25"/>
  <c r="F35" i="25"/>
  <c r="J34" i="25"/>
  <c r="I34" i="25"/>
  <c r="H34" i="25"/>
  <c r="G34" i="25"/>
  <c r="J32" i="25"/>
  <c r="I32" i="25"/>
  <c r="H32" i="25"/>
  <c r="G32" i="25"/>
  <c r="J31" i="25"/>
  <c r="I31" i="25"/>
  <c r="H31" i="25"/>
  <c r="G31" i="25"/>
  <c r="H30" i="25"/>
  <c r="G30" i="25"/>
  <c r="H29" i="25"/>
  <c r="G29" i="25"/>
  <c r="H28" i="25"/>
  <c r="G28" i="25"/>
  <c r="G27" i="25"/>
  <c r="F27" i="25"/>
  <c r="H27" i="25" s="1"/>
  <c r="G26" i="25"/>
  <c r="F26" i="25"/>
  <c r="J25" i="25"/>
  <c r="I25" i="25"/>
  <c r="E25" i="25"/>
  <c r="D25" i="25"/>
  <c r="J23" i="25"/>
  <c r="I23" i="25"/>
  <c r="J22" i="25"/>
  <c r="I22" i="25"/>
  <c r="F22" i="25"/>
  <c r="E22" i="25"/>
  <c r="D22" i="25"/>
  <c r="C22" i="25"/>
  <c r="G20" i="25"/>
  <c r="F19" i="25"/>
  <c r="E19" i="25"/>
  <c r="E16" i="25" s="1"/>
  <c r="D19" i="25"/>
  <c r="D16" i="25" s="1"/>
  <c r="C19" i="25"/>
  <c r="C16" i="25" s="1"/>
  <c r="G18" i="25"/>
  <c r="H18" i="25"/>
  <c r="J17" i="25"/>
  <c r="I17" i="25"/>
  <c r="H17" i="25"/>
  <c r="G17" i="25"/>
  <c r="J16" i="25"/>
  <c r="I16" i="25"/>
  <c r="A16" i="25"/>
  <c r="A22" i="25" s="1"/>
  <c r="A25" i="25" s="1"/>
  <c r="A32" i="25" s="1"/>
  <c r="A33" i="25" s="1"/>
  <c r="A34" i="25" s="1"/>
  <c r="A35" i="25" s="1"/>
  <c r="A41" i="25" s="1"/>
  <c r="A42" i="25" s="1"/>
  <c r="A43" i="25" s="1"/>
  <c r="A44" i="25" s="1"/>
  <c r="A47" i="25" s="1"/>
  <c r="A48" i="25" s="1"/>
  <c r="A49" i="25" s="1"/>
  <c r="A50" i="25" s="1"/>
  <c r="A51" i="25" s="1"/>
  <c r="A52" i="25" s="1"/>
  <c r="A53" i="25" s="1"/>
  <c r="A54" i="25" s="1"/>
  <c r="J13" i="25"/>
  <c r="I13" i="25"/>
  <c r="H13" i="25"/>
  <c r="G13" i="25"/>
  <c r="J12" i="25"/>
  <c r="I12" i="25"/>
  <c r="F12" i="25"/>
  <c r="E12" i="25"/>
  <c r="G12" i="25" s="1"/>
  <c r="D12" i="25"/>
  <c r="J11" i="25"/>
  <c r="I11" i="25"/>
  <c r="J10" i="25"/>
  <c r="I10" i="25"/>
  <c r="D9" i="25"/>
  <c r="E9" i="25" s="1"/>
  <c r="F9" i="25" s="1"/>
  <c r="A28" i="24"/>
  <c r="F26" i="24"/>
  <c r="E26" i="24"/>
  <c r="D26" i="24"/>
  <c r="C26" i="24"/>
  <c r="D21" i="24"/>
  <c r="A16" i="24"/>
  <c r="G15" i="24"/>
  <c r="F15" i="24"/>
  <c r="C14" i="24"/>
  <c r="F13" i="24"/>
  <c r="G12" i="24"/>
  <c r="F12" i="24"/>
  <c r="C11" i="24"/>
  <c r="D9" i="24"/>
  <c r="E9" i="24" s="1"/>
  <c r="F9" i="24" s="1"/>
  <c r="G9" i="24" s="1"/>
  <c r="H37" i="25" l="1"/>
  <c r="F25" i="25"/>
  <c r="G26" i="24"/>
  <c r="H26" i="25"/>
  <c r="F16" i="25"/>
  <c r="F11" i="25" s="1"/>
  <c r="H12" i="25"/>
  <c r="E11" i="25"/>
  <c r="E10" i="25" s="1"/>
  <c r="D20" i="24"/>
  <c r="C10" i="24"/>
  <c r="G26" i="31"/>
  <c r="H44" i="25"/>
  <c r="G44" i="25"/>
  <c r="D35" i="25"/>
  <c r="H35" i="25" s="1"/>
  <c r="H25" i="25"/>
  <c r="G25" i="25"/>
  <c r="G19" i="25"/>
  <c r="D11" i="25"/>
  <c r="D10" i="25" s="1"/>
  <c r="C11" i="25"/>
  <c r="C10" i="25" s="1"/>
  <c r="C21" i="24"/>
  <c r="C20" i="24" s="1"/>
  <c r="C13" i="31"/>
  <c r="C11" i="31" s="1"/>
  <c r="G35" i="25"/>
  <c r="G37" i="25"/>
  <c r="G16" i="25"/>
  <c r="F11" i="24"/>
  <c r="E11" i="24"/>
  <c r="G13" i="24"/>
  <c r="H16" i="25" l="1"/>
  <c r="H24" i="24"/>
  <c r="G11" i="25"/>
  <c r="G10" i="25"/>
  <c r="F10" i="25"/>
  <c r="H10" i="25" s="1"/>
  <c r="H11" i="25"/>
  <c r="G11" i="24"/>
  <c r="D11" i="37" l="1"/>
  <c r="M11" i="39" l="1"/>
  <c r="K20" i="41" l="1"/>
  <c r="K19" i="41"/>
  <c r="K16" i="41"/>
  <c r="K22" i="41"/>
  <c r="K14" i="41"/>
  <c r="D22" i="42"/>
  <c r="C22" i="42" s="1"/>
  <c r="D19" i="42"/>
  <c r="C19" i="42" s="1"/>
  <c r="D16" i="42"/>
  <c r="C16" i="42" s="1"/>
  <c r="D14" i="42"/>
  <c r="C14" i="42" s="1"/>
  <c r="K18" i="41" l="1"/>
  <c r="K15" i="41"/>
  <c r="K21" i="41"/>
  <c r="K23" i="41"/>
  <c r="K17" i="41"/>
  <c r="K13" i="41"/>
  <c r="C12" i="42"/>
  <c r="D20" i="42"/>
  <c r="D23" i="42"/>
  <c r="C23" i="42" s="1"/>
  <c r="D17" i="42"/>
  <c r="C17" i="42" s="1"/>
  <c r="D18" i="42"/>
  <c r="C18" i="42" s="1"/>
  <c r="D21" i="42"/>
  <c r="C21" i="42" s="1"/>
  <c r="D15" i="42"/>
  <c r="C15" i="42" s="1"/>
  <c r="D13" i="42"/>
  <c r="C13" i="42" s="1"/>
  <c r="K12" i="41" l="1"/>
  <c r="K11" i="41" s="1"/>
  <c r="H11" i="41"/>
  <c r="G11" i="42"/>
  <c r="C20" i="42"/>
  <c r="C11" i="42" s="1"/>
  <c r="D11" i="42"/>
  <c r="C89" i="37" l="1"/>
  <c r="G24" i="24" l="1"/>
  <c r="F24" i="24"/>
  <c r="E28" i="31" l="1"/>
  <c r="F21" i="31"/>
  <c r="G21" i="31"/>
  <c r="E29" i="31"/>
  <c r="G22" i="31"/>
  <c r="F22" i="31"/>
  <c r="C90" i="37" l="1"/>
  <c r="F28" i="31"/>
  <c r="G28" i="31"/>
  <c r="G20" i="31"/>
  <c r="F20" i="31"/>
  <c r="F29" i="31"/>
  <c r="G29" i="31"/>
  <c r="E27" i="31"/>
  <c r="G27" i="31" l="1"/>
  <c r="F27" i="31"/>
  <c r="E25" i="31"/>
  <c r="F25" i="31" l="1"/>
  <c r="G25" i="31"/>
  <c r="E32" i="31" l="1"/>
  <c r="F33" i="31"/>
  <c r="G33" i="31"/>
  <c r="G32" i="31" l="1"/>
  <c r="F32" i="31"/>
  <c r="E13" i="31" l="1"/>
  <c r="E14" i="24" l="1"/>
  <c r="G16" i="24"/>
  <c r="F16" i="24"/>
  <c r="F14" i="24" s="1"/>
  <c r="F10" i="24" s="1"/>
  <c r="G15" i="31"/>
  <c r="F15" i="31"/>
  <c r="E11" i="31" l="1"/>
  <c r="F13" i="31"/>
  <c r="G13" i="31"/>
  <c r="E10" i="24"/>
  <c r="G10" i="24" s="1"/>
  <c r="G14" i="24"/>
  <c r="G11" i="31" l="1"/>
  <c r="F11" i="31"/>
  <c r="E25" i="48" l="1"/>
  <c r="F25" i="48"/>
  <c r="C88" i="39" l="1"/>
  <c r="E88" i="37" s="1"/>
  <c r="C88" i="37" s="1"/>
  <c r="C78" i="39" l="1"/>
  <c r="E78" i="37" s="1"/>
  <c r="C78" i="37" s="1"/>
  <c r="C71" i="39" l="1"/>
  <c r="E71" i="37" s="1"/>
  <c r="C71" i="37" s="1"/>
  <c r="C58" i="39"/>
  <c r="E58" i="37" s="1"/>
  <c r="C58" i="37" s="1"/>
  <c r="C46" i="39"/>
  <c r="E46" i="37" s="1"/>
  <c r="C46" i="37" s="1"/>
  <c r="C48" i="39" l="1"/>
  <c r="E48" i="37" s="1"/>
  <c r="C48" i="37" s="1"/>
  <c r="C52" i="39"/>
  <c r="E52" i="37" s="1"/>
  <c r="C52" i="37" s="1"/>
  <c r="C56" i="39"/>
  <c r="E56" i="37" s="1"/>
  <c r="C56" i="37" s="1"/>
  <c r="C62" i="39"/>
  <c r="E62" i="37" s="1"/>
  <c r="C62" i="37" s="1"/>
  <c r="C72" i="39"/>
  <c r="E72" i="37" s="1"/>
  <c r="C72" i="37" s="1"/>
  <c r="C67" i="39"/>
  <c r="E67" i="37" s="1"/>
  <c r="C67" i="37" s="1"/>
  <c r="C53" i="39"/>
  <c r="E53" i="37" s="1"/>
  <c r="C53" i="37" s="1"/>
  <c r="C57" i="39"/>
  <c r="E57" i="37" s="1"/>
  <c r="C57" i="37" s="1"/>
  <c r="C59" i="39"/>
  <c r="E59" i="37" s="1"/>
  <c r="C59" i="37" s="1"/>
  <c r="C63" i="39"/>
  <c r="E63" i="37" s="1"/>
  <c r="C63" i="37" s="1"/>
  <c r="C73" i="39"/>
  <c r="E73" i="37" s="1"/>
  <c r="C73" i="37" s="1"/>
  <c r="C65" i="39"/>
  <c r="E65" i="37" s="1"/>
  <c r="C65" i="37" s="1"/>
  <c r="C68" i="39"/>
  <c r="E68" i="37" s="1"/>
  <c r="C68" i="37" s="1"/>
  <c r="C54" i="39"/>
  <c r="E54" i="37" s="1"/>
  <c r="C54" i="37" s="1"/>
  <c r="C60" i="39"/>
  <c r="E60" i="37" s="1"/>
  <c r="C60" i="37" s="1"/>
  <c r="C64" i="39"/>
  <c r="E64" i="37" s="1"/>
  <c r="C64" i="37" s="1"/>
  <c r="C74" i="39"/>
  <c r="E74" i="37" s="1"/>
  <c r="C74" i="37" s="1"/>
  <c r="C66" i="39"/>
  <c r="E66" i="37" s="1"/>
  <c r="C66" i="37" s="1"/>
  <c r="C69" i="39"/>
  <c r="E69" i="37" s="1"/>
  <c r="C69" i="37" s="1"/>
  <c r="C49" i="39"/>
  <c r="E49" i="37" s="1"/>
  <c r="C49" i="37" s="1"/>
  <c r="C50" i="39"/>
  <c r="E50" i="37" s="1"/>
  <c r="C50" i="37" s="1"/>
  <c r="C47" i="39"/>
  <c r="E47" i="37" s="1"/>
  <c r="C47" i="37" s="1"/>
  <c r="C51" i="39"/>
  <c r="E51" i="37" s="1"/>
  <c r="C51" i="37" s="1"/>
  <c r="C55" i="39"/>
  <c r="E55" i="37" s="1"/>
  <c r="C55" i="37" s="1"/>
  <c r="C61" i="39"/>
  <c r="E61" i="37" s="1"/>
  <c r="C61" i="37" s="1"/>
  <c r="C75" i="39"/>
  <c r="E75" i="37" s="1"/>
  <c r="C75" i="37" s="1"/>
  <c r="C70" i="39"/>
  <c r="E70" i="37" s="1"/>
  <c r="C70" i="37" s="1"/>
  <c r="C87" i="39" l="1"/>
  <c r="E87" i="37" s="1"/>
  <c r="C87" i="37" s="1"/>
  <c r="C79" i="39" l="1"/>
  <c r="E79" i="37" s="1"/>
  <c r="C79" i="37" s="1"/>
  <c r="C33" i="39" l="1"/>
  <c r="E33" i="37" s="1"/>
  <c r="C33" i="37" s="1"/>
  <c r="C22" i="39" l="1"/>
  <c r="E22" i="37" s="1"/>
  <c r="C22" i="37" s="1"/>
  <c r="C14" i="39"/>
  <c r="E14" i="37" s="1"/>
  <c r="C14" i="37" s="1"/>
  <c r="C18" i="39"/>
  <c r="E18" i="37" s="1"/>
  <c r="C18" i="37" s="1"/>
  <c r="C16" i="39"/>
  <c r="E16" i="37" s="1"/>
  <c r="C16" i="37" s="1"/>
  <c r="C27" i="39"/>
  <c r="E27" i="37" s="1"/>
  <c r="C27" i="37" s="1"/>
  <c r="C21" i="39"/>
  <c r="E21" i="37" s="1"/>
  <c r="C21" i="37" s="1"/>
  <c r="C29" i="39"/>
  <c r="E29" i="37" s="1"/>
  <c r="C29" i="37" s="1"/>
  <c r="C28" i="39"/>
  <c r="E28" i="37" s="1"/>
  <c r="C28" i="37" s="1"/>
  <c r="C30" i="39" l="1"/>
  <c r="E30" i="37" s="1"/>
  <c r="C30" i="37" s="1"/>
  <c r="C20" i="39"/>
  <c r="E20" i="37" s="1"/>
  <c r="C20" i="37" s="1"/>
  <c r="C13" i="39" l="1"/>
  <c r="E13" i="37" s="1"/>
  <c r="C13" i="37" s="1"/>
  <c r="N11" i="39" l="1"/>
  <c r="C39" i="39"/>
  <c r="E39" i="37" s="1"/>
  <c r="C39" i="37" s="1"/>
  <c r="L11" i="39"/>
  <c r="G22" i="24" l="1"/>
  <c r="F22" i="24"/>
  <c r="C17" i="39" l="1"/>
  <c r="E17" i="37" s="1"/>
  <c r="C17" i="37" s="1"/>
  <c r="C42" i="39"/>
  <c r="E42" i="37" s="1"/>
  <c r="C42" i="37" s="1"/>
  <c r="C37" i="39"/>
  <c r="E37" i="37" s="1"/>
  <c r="C37" i="37" s="1"/>
  <c r="C36" i="39"/>
  <c r="E36" i="37" s="1"/>
  <c r="C36" i="37" s="1"/>
  <c r="C35" i="39"/>
  <c r="E35" i="37" s="1"/>
  <c r="C35" i="37" s="1"/>
  <c r="C34" i="39"/>
  <c r="E34" i="37" s="1"/>
  <c r="C34" i="37" s="1"/>
  <c r="C25" i="39"/>
  <c r="E25" i="37" s="1"/>
  <c r="C25" i="37" s="1"/>
  <c r="C31" i="39"/>
  <c r="E31" i="37" s="1"/>
  <c r="C31" i="37" s="1"/>
  <c r="C45" i="39" l="1"/>
  <c r="E45" i="37" s="1"/>
  <c r="C45" i="37" s="1"/>
  <c r="C15" i="39"/>
  <c r="E15" i="37" s="1"/>
  <c r="C15" i="37" s="1"/>
  <c r="E11" i="39"/>
  <c r="C83" i="39"/>
  <c r="C19" i="39"/>
  <c r="E19" i="37" s="1"/>
  <c r="C19" i="37" s="1"/>
  <c r="C40" i="39"/>
  <c r="E40" i="37" s="1"/>
  <c r="C40" i="37" s="1"/>
  <c r="C32" i="39"/>
  <c r="E32" i="37" s="1"/>
  <c r="C32" i="37" s="1"/>
  <c r="E83" i="37" l="1"/>
  <c r="C83" i="37" s="1"/>
  <c r="C81" i="37" s="1"/>
  <c r="C26" i="39"/>
  <c r="E26" i="37" s="1"/>
  <c r="C26" i="37" s="1"/>
  <c r="J11" i="39"/>
  <c r="P11" i="39"/>
  <c r="K11" i="39"/>
  <c r="C24" i="39"/>
  <c r="E24" i="37" s="1"/>
  <c r="C24" i="37" s="1"/>
  <c r="I11" i="39"/>
  <c r="C44" i="39" l="1"/>
  <c r="E44" i="37" s="1"/>
  <c r="C44" i="37" s="1"/>
  <c r="D11" i="39"/>
  <c r="F11" i="39"/>
  <c r="C23" i="39"/>
  <c r="E23" i="37" s="1"/>
  <c r="C23" i="37" s="1"/>
  <c r="E81" i="37"/>
  <c r="O11" i="39" l="1"/>
  <c r="C12" i="39"/>
  <c r="E12" i="37" l="1"/>
  <c r="C12" i="37" s="1"/>
  <c r="C38" i="39"/>
  <c r="E38" i="37" s="1"/>
  <c r="C38" i="37" s="1"/>
  <c r="H11" i="39"/>
  <c r="C29" i="36" l="1"/>
  <c r="C41" i="39"/>
  <c r="E41" i="37" s="1"/>
  <c r="C41" i="37" s="1"/>
  <c r="G11" i="39"/>
  <c r="C11" i="36" l="1"/>
  <c r="C9" i="36" s="1"/>
  <c r="E9" i="36" s="1"/>
  <c r="C11" i="39"/>
  <c r="G23" i="24" l="1"/>
  <c r="E21" i="24"/>
  <c r="F23" i="24"/>
  <c r="E23" i="48"/>
  <c r="F23" i="48"/>
  <c r="D12" i="48"/>
  <c r="C11" i="37"/>
  <c r="L11" i="37" s="1"/>
  <c r="E11" i="37"/>
  <c r="E18" i="31" l="1"/>
  <c r="F19" i="31"/>
  <c r="G19" i="31"/>
  <c r="D11" i="48"/>
  <c r="E12" i="48"/>
  <c r="F12" i="48"/>
  <c r="G21" i="24"/>
  <c r="E20" i="24"/>
  <c r="F21" i="24"/>
  <c r="E11" i="48" l="1"/>
  <c r="F11" i="48"/>
  <c r="H20" i="24"/>
  <c r="G20" i="24"/>
  <c r="F20" i="24"/>
  <c r="F18" i="31"/>
  <c r="G18" i="31"/>
</calcChain>
</file>

<file path=xl/sharedStrings.xml><?xml version="1.0" encoding="utf-8"?>
<sst xmlns="http://schemas.openxmlformats.org/spreadsheetml/2006/main" count="1444" uniqueCount="569">
  <si>
    <t>Đơn vị: Triệu đồng</t>
  </si>
  <si>
    <t>So sánh</t>
  </si>
  <si>
    <t>Nội dung</t>
  </si>
  <si>
    <t>Tuyệt đối</t>
  </si>
  <si>
    <t>A</t>
  </si>
  <si>
    <t>B</t>
  </si>
  <si>
    <t>3=2-1</t>
  </si>
  <si>
    <t>4=2/1</t>
  </si>
  <si>
    <t>I</t>
  </si>
  <si>
    <t>Nguồn thu ngân sách</t>
  </si>
  <si>
    <t>Thu ngân sách được hưởng theo phân cấp</t>
  </si>
  <si>
    <t>Thu bổ sung từ ngân sách cấp trên</t>
  </si>
  <si>
    <t>-</t>
  </si>
  <si>
    <t>Thu bổ sung cân đối ngân sách</t>
  </si>
  <si>
    <t>Thu bổ sung có mục tiêu</t>
  </si>
  <si>
    <t>Thu kết dư</t>
  </si>
  <si>
    <t>Thu chuyển nguồn từ năm trước chuyển sang</t>
  </si>
  <si>
    <t>II</t>
  </si>
  <si>
    <t>Chi ngân sách</t>
  </si>
  <si>
    <t>Chi bổ sung cho ngân sách cấp dưới</t>
  </si>
  <si>
    <t>Chi bổ sung cân đối ngân sách</t>
  </si>
  <si>
    <t>Chi bổ sung có mục tiêu</t>
  </si>
  <si>
    <t>Chi chuyển nguồn sang năm sau</t>
  </si>
  <si>
    <t>III</t>
  </si>
  <si>
    <t xml:space="preserve">        (2) Ngân sách xã không có nhiệm vụ chi bổ sung cho ngân sách cấp dưới.</t>
  </si>
  <si>
    <t>Đơn vị: Triệu đồng.</t>
  </si>
  <si>
    <t>So sánh (%)</t>
  </si>
  <si>
    <t>Bao gồm</t>
  </si>
  <si>
    <t>Tên đơn vị</t>
  </si>
  <si>
    <t xml:space="preserve">Bao gồm </t>
  </si>
  <si>
    <t>TỔNG SỐ</t>
  </si>
  <si>
    <t xml:space="preserve">       (2) Thu nội địa chi tiết từng khu vực thu, khoản thu.</t>
  </si>
  <si>
    <t xml:space="preserve">       (3) Thu NSNN trên địa bàn huyện, xã không có thu từ dầu thô, thu từ hoạt động xuất, nhập khẩu. Các chỉ tiêu cột 6, 7, 8, 9, 10, 11, 12, 13 chỉ ghi dòng tổng số.</t>
  </si>
  <si>
    <t>Ngân sách địa phương</t>
  </si>
  <si>
    <t>TỔNG CHI NSĐP</t>
  </si>
  <si>
    <t>CHI CÂN ĐỐI NSĐP</t>
  </si>
  <si>
    <t xml:space="preserve">Chi đầu tư phát triển </t>
  </si>
  <si>
    <t>Chi đầu tư cho các dự án</t>
  </si>
  <si>
    <t>Trong đó: Chia theo lĩnh vực</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</si>
  <si>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</si>
  <si>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</si>
  <si>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</si>
  <si>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</si>
  <si>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</si>
  <si>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</si>
  <si>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</si>
  <si>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Chi thường xuyên</t>
  </si>
  <si>
    <t>Trong đó:</t>
  </si>
  <si>
    <t>IV</t>
  </si>
  <si>
    <t>Dự phòng ngân sách</t>
  </si>
  <si>
    <t>Chi tạo nguồn, điều chỉnh tiền lương</t>
  </si>
  <si>
    <t>CHI CÁC CHƯƠNG TRÌNH MỤC TIÊU</t>
  </si>
  <si>
    <t>Chi các chương trình mục tiêu quốc gia</t>
  </si>
  <si>
    <t>Chi các chương trình mục tiêu, nhiệm vụ</t>
  </si>
  <si>
    <t>C</t>
  </si>
  <si>
    <t>Chi đầu tư phát triển</t>
  </si>
  <si>
    <t>Chi giáo dục - đào tạo và dạy nghề</t>
  </si>
  <si>
    <t>Chi khoa học và công nghệ</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</si>
  <si>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</si>
  <si>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</si>
  <si>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</si>
  <si>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</si>
  <si>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</si>
  <si>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</si>
  <si>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</si>
  <si>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</si>
  <si>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</si>
  <si>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</si>
  <si>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</si>
  <si>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</si>
  <si>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 xml:space="preserve">CHI CHUYỂN NGUỒN SANG NĂM SAU </t>
  </si>
  <si>
    <r>
      <rPr>
        <b/>
        <i/>
        <sz val="14"/>
        <rFont val="Times New Roman"/>
        <family val="1"/>
      </rPr>
      <t>Ghi chú</t>
    </r>
    <r>
      <rPr>
        <i/>
        <sz val="14"/>
        <rFont val="Times New Roman"/>
        <family val="1"/>
      </rPr>
      <t>:</t>
    </r>
    <r>
      <rPr>
        <i/>
        <sz val="12"/>
        <rFont val="Times New Roman"/>
        <family val="1"/>
      </rPr>
      <t xml:space="preserve"> (1) Ngân sách xã không có nhiệm vụ chi bổ sung cân đối cho ngân sách cấp dưới.</t>
    </r>
  </si>
  <si>
    <t>Tổng số</t>
  </si>
  <si>
    <t>Chi chương trình MTQG</t>
  </si>
  <si>
    <t>CÁC CƠ QUAN, TỔ CHỨC</t>
  </si>
  <si>
    <t>Trong đó</t>
  </si>
  <si>
    <t>Chi giao thông</t>
  </si>
  <si>
    <t>Chi nông nghiệp, lâm nghiệp, thủy lợi, thủy sản</t>
  </si>
  <si>
    <t>STT</t>
  </si>
  <si>
    <t>Số TT</t>
  </si>
  <si>
    <t>Tương đối (%)</t>
  </si>
  <si>
    <t>NGÂN SÁCH CẤP HUYỆN</t>
  </si>
  <si>
    <t>Tổng thu NSNN trên địa bàn</t>
  </si>
  <si>
    <t>I- Thu nội địa</t>
  </si>
  <si>
    <t>II- Thu từ hoạt động XNK</t>
  </si>
  <si>
    <t>1. Thu từ khu vực DNNN do trung ương quản lý</t>
  </si>
  <si>
    <t>2. Thu từ khu vực DNNN do địa phương quản lý</t>
  </si>
  <si>
    <t>1</t>
  </si>
  <si>
    <t>2</t>
  </si>
  <si>
    <t>3</t>
  </si>
  <si>
    <t>4</t>
  </si>
  <si>
    <t>5</t>
  </si>
  <si>
    <t>6</t>
  </si>
  <si>
    <t>7</t>
  </si>
  <si>
    <t>8</t>
  </si>
  <si>
    <t>9</t>
  </si>
  <si>
    <t>10</t>
  </si>
  <si>
    <t>11</t>
  </si>
  <si>
    <t>12</t>
  </si>
  <si>
    <t>13</t>
  </si>
  <si>
    <t>14</t>
  </si>
  <si>
    <t>Thị trấn Đăk Glei</t>
  </si>
  <si>
    <t>Xã Đăk Pék</t>
  </si>
  <si>
    <t>Xã Đăk Kroong</t>
  </si>
  <si>
    <t>Xã Đăk Môn</t>
  </si>
  <si>
    <t>Xã Đăk Long</t>
  </si>
  <si>
    <t>Xã Đăk Nhoong</t>
  </si>
  <si>
    <t>Xã Đăk Man</t>
  </si>
  <si>
    <t>Xã Đăk Plô</t>
  </si>
  <si>
    <t>Xã Đăk Choong</t>
  </si>
  <si>
    <t>Xã Xốp</t>
  </si>
  <si>
    <t>Xã Mường Hoong</t>
  </si>
  <si>
    <t>Xã Ngọc Linh</t>
  </si>
  <si>
    <t>Thu nội địa</t>
  </si>
  <si>
    <t>Thu từ dầu thô</t>
  </si>
  <si>
    <t>Ngân sách xã</t>
  </si>
  <si>
    <t>TÊN ĐƠN VỊ</t>
  </si>
  <si>
    <r>
      <t xml:space="preserve">Chi đầu tư phát triển </t>
    </r>
    <r>
      <rPr>
        <i/>
        <sz val="13.5"/>
        <rFont val="Times New Roman"/>
        <family val="1"/>
      </rPr>
      <t>(không kể Chương trình MTQG)</t>
    </r>
  </si>
  <si>
    <r>
      <t>Chi thường xuyên</t>
    </r>
    <r>
      <rPr>
        <i/>
        <sz val="13.5"/>
        <rFont val="Times New Roman"/>
        <family val="1"/>
      </rPr>
      <t xml:space="preserve"> (không kể Chương trình MTQG)</t>
    </r>
  </si>
  <si>
    <t xml:space="preserve">Văn phòng HĐND-UBND </t>
  </si>
  <si>
    <t>Phòng Nông nghiệp và Phát triển nông thôn</t>
  </si>
  <si>
    <t>Phòng Tư pháp</t>
  </si>
  <si>
    <t>Phòng Kinh tế và Hạ tầng</t>
  </si>
  <si>
    <t>Phòng Tài chính - Kế hoạch</t>
  </si>
  <si>
    <t>Phòng Y tế</t>
  </si>
  <si>
    <t>Phòng Dân tộc</t>
  </si>
  <si>
    <t>Phòng Nội vụ</t>
  </si>
  <si>
    <t xml:space="preserve">Phòng Văn hóa và Thông tin </t>
  </si>
  <si>
    <t>Thanh tra huyện</t>
  </si>
  <si>
    <t>Phòng Giáo dục và Đào tạo</t>
  </si>
  <si>
    <t>Phòng Lao động -Thương binh và Xã hội</t>
  </si>
  <si>
    <t>Phòng Tài nguyên và Môi trường</t>
  </si>
  <si>
    <t>Ban Tiếp công dân</t>
  </si>
  <si>
    <t>15</t>
  </si>
  <si>
    <t>Văn phòng Huyện ủy</t>
  </si>
  <si>
    <t>16</t>
  </si>
  <si>
    <t>Ủy ban Mặt trận TQVN huyện</t>
  </si>
  <si>
    <t>17</t>
  </si>
  <si>
    <t>Huyện Đoàn</t>
  </si>
  <si>
    <t>18</t>
  </si>
  <si>
    <t xml:space="preserve">Hội Liên hiệp Phụ nữ </t>
  </si>
  <si>
    <t>19</t>
  </si>
  <si>
    <t>Hội Nông dân</t>
  </si>
  <si>
    <t>20</t>
  </si>
  <si>
    <t>Hội Cựu Chiến binh</t>
  </si>
  <si>
    <t>21</t>
  </si>
  <si>
    <t>Liên đoàn Lao động huyện</t>
  </si>
  <si>
    <t>22</t>
  </si>
  <si>
    <t>Hội Chữ thập đỏ</t>
  </si>
  <si>
    <t>23</t>
  </si>
  <si>
    <t>Hội Thanh niên xung phong</t>
  </si>
  <si>
    <t>24</t>
  </si>
  <si>
    <t>Ban đại diện Hội người cao tuổi</t>
  </si>
  <si>
    <t>25</t>
  </si>
  <si>
    <t>Hội Khuyến học</t>
  </si>
  <si>
    <t>26</t>
  </si>
  <si>
    <t>Hội nạn nhân chất độc Da cam/Dioxin</t>
  </si>
  <si>
    <t>27</t>
  </si>
  <si>
    <t>Trung tâm Văn hóa - Thể thao - Du lịch và Truyền thông</t>
  </si>
  <si>
    <t>28</t>
  </si>
  <si>
    <t>Trung tâm Dịch vụ nông nghiệp</t>
  </si>
  <si>
    <t>29</t>
  </si>
  <si>
    <t>Công An huyện</t>
  </si>
  <si>
    <t>30</t>
  </si>
  <si>
    <t>Huyện Đội</t>
  </si>
  <si>
    <t>31</t>
  </si>
  <si>
    <t>Ngân hàng CSXH</t>
  </si>
  <si>
    <t>32</t>
  </si>
  <si>
    <t>Hạt Kiểm lâm</t>
  </si>
  <si>
    <t>33</t>
  </si>
  <si>
    <t>Trung tâm bồi dưỡng Chính trị</t>
  </si>
  <si>
    <t>34</t>
  </si>
  <si>
    <t>Trung tâm Giáo dục nghề nghiệp - GDTX</t>
  </si>
  <si>
    <t>35</t>
  </si>
  <si>
    <t>Trường Mầm non xã Mường Hoong</t>
  </si>
  <si>
    <t>36</t>
  </si>
  <si>
    <t>Trường Mầm non xã Xốp</t>
  </si>
  <si>
    <t>37</t>
  </si>
  <si>
    <t>Trường Mầm non xã Đăk Plô</t>
  </si>
  <si>
    <t>38</t>
  </si>
  <si>
    <t>Trường Mầm non xã Đăk Choong</t>
  </si>
  <si>
    <t>39</t>
  </si>
  <si>
    <t>Trường Mầm non xã Đăk Man</t>
  </si>
  <si>
    <t>40</t>
  </si>
  <si>
    <t>Trường Mầm non thị trấn Đăk Glei</t>
  </si>
  <si>
    <t>41</t>
  </si>
  <si>
    <t>Trường Mầm non xã Đăk Kroong</t>
  </si>
  <si>
    <t>42</t>
  </si>
  <si>
    <t>Trường Mầm non xã Ngọc Linh</t>
  </si>
  <si>
    <t>43</t>
  </si>
  <si>
    <t>Trường Mầm non xã Đăk Môn</t>
  </si>
  <si>
    <t>44</t>
  </si>
  <si>
    <t>Trường Mầm non xã Đăk Nhoong</t>
  </si>
  <si>
    <t>45</t>
  </si>
  <si>
    <t>Trường Mầm non xã Đăk Pék</t>
  </si>
  <si>
    <t>46</t>
  </si>
  <si>
    <t>Trường Mầm non xã Đăk Long</t>
  </si>
  <si>
    <t>47</t>
  </si>
  <si>
    <t>Trường Tiểu học Kim Đồng</t>
  </si>
  <si>
    <t>48</t>
  </si>
  <si>
    <t>49</t>
  </si>
  <si>
    <t>50</t>
  </si>
  <si>
    <t>Trường Tiểu học xã Đăk Kroong</t>
  </si>
  <si>
    <t>51</t>
  </si>
  <si>
    <t>52</t>
  </si>
  <si>
    <t>Trường Tiểu học Võ Thị Sáu</t>
  </si>
  <si>
    <t>53</t>
  </si>
  <si>
    <t>Trường Tiểu học xã Đăk Long</t>
  </si>
  <si>
    <t>54</t>
  </si>
  <si>
    <t>Trường Tiểu học xã Đăk Môn</t>
  </si>
  <si>
    <t>55</t>
  </si>
  <si>
    <t>Trường Tiểu học thị trấn Đăk Glei</t>
  </si>
  <si>
    <t>56</t>
  </si>
  <si>
    <t>Trường Tiểu học và THCS Lý Tự Trọng</t>
  </si>
  <si>
    <t>57</t>
  </si>
  <si>
    <t>Trường Tiểu học-THCS xã Đăk Nhoong</t>
  </si>
  <si>
    <t>58</t>
  </si>
  <si>
    <t>59</t>
  </si>
  <si>
    <t>Trường Tiểu học-THCS xã Đăk Plô</t>
  </si>
  <si>
    <t>60</t>
  </si>
  <si>
    <t>Trường THCS thị trấn Đăk Glei</t>
  </si>
  <si>
    <t>61</t>
  </si>
  <si>
    <t>Trường Tiểu học-THCS xã Đăk Man</t>
  </si>
  <si>
    <t>62</t>
  </si>
  <si>
    <t>Trường PTDTBT-THCS xã Đăk Choong</t>
  </si>
  <si>
    <t>63</t>
  </si>
  <si>
    <t>64</t>
  </si>
  <si>
    <t>Trường THCS xã Đăk Kroong</t>
  </si>
  <si>
    <t>65</t>
  </si>
  <si>
    <t>Trường THCS xã Đăk Môn</t>
  </si>
  <si>
    <t>66</t>
  </si>
  <si>
    <t>Trường Tiểu học - THCS xã Xốp</t>
  </si>
  <si>
    <t>67</t>
  </si>
  <si>
    <t>Trường PTDTBT-THCS xã Đăk Long</t>
  </si>
  <si>
    <t>68</t>
  </si>
  <si>
    <t>Trường THCS xã Đăk Pék</t>
  </si>
  <si>
    <t>69</t>
  </si>
  <si>
    <t>KP hoạt động Trung tâm học tập cộng đồng 12 xã, Thị trấn</t>
  </si>
  <si>
    <t>Ban QLDA Đầu tư xây dựng</t>
  </si>
  <si>
    <t xml:space="preserve">                                                                                                                                                                                                                        </t>
  </si>
  <si>
    <t>TT</t>
  </si>
  <si>
    <t>Chi phát thanh truyền hình thông tấn</t>
  </si>
  <si>
    <t>Chi hoạt động của cơ quan quản lý nhà nước, Đảng, Đoàn thể</t>
  </si>
  <si>
    <t>Ban quản lý dự án đầu tư xây dựng</t>
  </si>
  <si>
    <r>
      <t xml:space="preserve">Phòng Tài nguyên và Môi trường </t>
    </r>
    <r>
      <rPr>
        <i/>
        <sz val="13.5"/>
        <color theme="1"/>
        <rFont val="Times New Roman"/>
        <family val="1"/>
        <charset val="163"/>
      </rPr>
      <t>(thực hiện các nhiệm vụ quản lý đất đai từ nguồn thu tiền sử dụng đất)</t>
    </r>
  </si>
  <si>
    <t>Biểu số 37</t>
  </si>
  <si>
    <t>Chi Y tê, dân số và gia đình</t>
  </si>
  <si>
    <t>Chi hoạt động của cơ quan QLNN, Đảng, đoàn thể</t>
  </si>
  <si>
    <t>NGÂN SÁCH XÃ</t>
  </si>
  <si>
    <t>Chi thuộc nhiệm vụ của ngân sách cấp xã</t>
  </si>
  <si>
    <t>Chi thuộc nhiệm vụ của ngân sách cấp huyện</t>
  </si>
  <si>
    <t>TỔNG NGUỒN THU NSĐP</t>
  </si>
  <si>
    <t>Thu NSĐP được hưởng theo phân cấp</t>
  </si>
  <si>
    <t>Thu NSĐP hưởng 100%</t>
  </si>
  <si>
    <t>Thu NSĐP hưởng từ các khoản thu phân chia</t>
  </si>
  <si>
    <t>V</t>
  </si>
  <si>
    <t>Tổng chi cân đối NSĐP</t>
  </si>
  <si>
    <t>Chi các chương trình mục tiêu</t>
  </si>
  <si>
    <t>5=3/1</t>
  </si>
  <si>
    <t>6=4/2</t>
  </si>
  <si>
    <t>TỔNG THU NSNN</t>
  </si>
  <si>
    <t>Thuế thu nhập cá nhân</t>
  </si>
  <si>
    <t>Thuế bảo vệ môi trường</t>
  </si>
  <si>
    <t>Lệ phí trước bạ</t>
  </si>
  <si>
    <t xml:space="preserve">Thu phí, lệ phí </t>
  </si>
  <si>
    <t xml:space="preserve"> Phí và lệ phí trung ương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</si>
  <si>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</si>
  <si>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</si>
  <si>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</si>
  <si>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</si>
  <si>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</si>
  <si>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</si>
  <si>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</si>
  <si>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</si>
  <si>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</si>
  <si>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từ hoạt động xuất, nhập khẩu</t>
  </si>
  <si>
    <t>Thu viện trợ</t>
  </si>
  <si>
    <r>
      <rPr>
        <b/>
        <i/>
        <sz val="14"/>
        <rFont val="Times New Roman"/>
        <family val="1"/>
      </rPr>
      <t>Ghi chú</t>
    </r>
    <r>
      <rPr>
        <i/>
        <sz val="14"/>
        <rFont val="Times New Roman"/>
        <family val="1"/>
      </rPr>
      <t>:</t>
    </r>
  </si>
  <si>
    <t>(2) Doanh nghiệp nhà nước do địa phương quản lý là doanh nghiệp do Ủy ban nhân dân cấp tỉnh đại diện Nhà nước chủ sở hữu 100% vốn điều lệ.</t>
  </si>
  <si>
    <t>(4) Doanh nghiệp khu vực kinh tế ngoài quốc doanh là các doanh nghiệp thành lập theo Luật doanh nghiệp, Luật các tổ chức tín dụng,</t>
  </si>
  <si>
    <t xml:space="preserve">  trừ các doanh nghiệp nhà nước do trung ương, địa phương quản lý, doanh nghiệp có vốn đầu tư nước ngoài nêu trên.</t>
  </si>
  <si>
    <t xml:space="preserve">(5) Thu ngân sách nhà nước trên địa bàn, thu ngân sách địa phương cấp huyện, xã không có thu từ cổ tức, lợi nhuận được chia của Nhà nước </t>
  </si>
  <si>
    <t xml:space="preserve"> và lợi nhuận sau thuế còn lại sau khi trích lập các quỹ của doanh nghiệp nhà nước,chênh lệch thu, chi Ngân hàng Nhà nước, thu từ dầu thô, </t>
  </si>
  <si>
    <t xml:space="preserve"> thu từ hoạt động xuất, nhập khẩu. Thu chênh lệch thu, chi Ngân hàng Nhà nước chỉ áp dụng đối với thành phố Hà Nội.</t>
  </si>
  <si>
    <t xml:space="preserve">  Chi giáo dục - đào tạo và dạy nghề</t>
  </si>
  <si>
    <t>VI</t>
  </si>
  <si>
    <t>NỘI DUNG</t>
  </si>
  <si>
    <t>Ghi chú: Ngân sách huyện, xã không có nhiệm vụ chi bổ sung quỹ dự trữ tài chính.</t>
  </si>
  <si>
    <t xml:space="preserve">              Đối với các chỉ tiêu chi NSĐP, so sánh dự toán năm kế hoạch với dự toán năm hiện hành.</t>
  </si>
  <si>
    <t xml:space="preserve">         (3) Đối với các chỉ tiêu thu NSĐP, so sánh dự toán năm kế hoạch với ước thực hiện năm hiện hành. </t>
  </si>
  <si>
    <t xml:space="preserve">               thu - chi quỹ dự trữ tài chính, bội chi NSĐP, vay và chi trả nợ gốc.</t>
  </si>
  <si>
    <t xml:space="preserve">         (2) Theo quy định tại Điều 7, Điều 11 Luật NSNN, ngân sách huyện, xã không có nhiệm vụ chi trả nợ lãi vay,</t>
  </si>
  <si>
    <t xml:space="preserve">              thường vụ Quốc hội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</si>
  <si>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t>
    </r>
  </si>
  <si>
    <t>Thu từ quỹ dự trữ tài chính</t>
  </si>
  <si>
    <t>Biểu mẫu số 15</t>
  </si>
  <si>
    <t>Biểu mẫu số 16</t>
  </si>
  <si>
    <t xml:space="preserve">(1) Doanh nghiệp nhà nước do trung ương quản lý là doanh nghiệp do bộ, cơ quan ngang bộ, cơ quan thuộc Chính phủ, cơ quan khác ở trung ương </t>
  </si>
  <si>
    <t xml:space="preserve"> đại diện Nhà nước chủ sở hữu 100% vốn điều lệ.</t>
  </si>
  <si>
    <t xml:space="preserve">(3) Doanh nghiệp có vốn đầu tư nước ngoài là các doanh nghiệp mà phần vốn do tổ chức, cá nhân nước ngoài sở hữu từ 51% vốn điều lệ trở lên </t>
  </si>
  <si>
    <t xml:space="preserve"> hoặc có đa số thành viên hợp danh là cá nhân nước ngoài đối với tổ chức kinh tế là công ty hợp danh.</t>
  </si>
  <si>
    <t>Biểu mẫu số 17</t>
  </si>
  <si>
    <r>
      <t xml:space="preserve">  </t>
    </r>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t>
    </r>
  </si>
  <si>
    <t xml:space="preserve">                định mức phân bổ chi đầu tư phát triển do Ủy ban thường vụ Quốc hội quyết định cộng với (+) số bội chi ngân sách </t>
  </si>
  <si>
    <t xml:space="preserve">               địa phương (nếu có) hoặc trừ đi (-) số bội thu ngân sách địa phương và chi trả nợ lãi (nếu có).</t>
  </si>
  <si>
    <t xml:space="preserve">        (2) Theo quy định tại Điều 7, Điều 11 và Điều 39 Luật NSNN, ngân sách huyện, xã không có nhiệm vụ chi </t>
  </si>
  <si>
    <t xml:space="preserve">             nghiên cứu khoa học và công nghệ, chi trả lãi vay, chi bổ sung quỹ dự trữ tài chính.</t>
  </si>
  <si>
    <t xml:space="preserve">So sánh </t>
  </si>
  <si>
    <t>Tổng thu NSNN</t>
  </si>
  <si>
    <t>Thu NSĐP</t>
  </si>
  <si>
    <t>Dự toán năm 2022</t>
  </si>
  <si>
    <t>So sánh (*)</t>
  </si>
  <si>
    <t xml:space="preserve">    (*) Đối với các chỉ tiêu thu NSĐP, so sánh dự toán năm kế hoạch với ước thực hiện năm hiện hành; Đối với các chỉ tiêu chi NSĐP, so sánh dự toán năm kế hoạch với dự toán năm hiện hành.</t>
  </si>
  <si>
    <t xml:space="preserve">Thu từ khu vực DNNN do trung ương quản lý </t>
  </si>
  <si>
    <t>Thuế giá trị gia tăng</t>
  </si>
  <si>
    <t>Thuế thu nhập doanh nghiệp</t>
  </si>
  <si>
    <t>Thuế tài nguyên</t>
  </si>
  <si>
    <t xml:space="preserve">Thu từ khu vực DNNN do địa phương quản lý </t>
  </si>
  <si>
    <t>+ Thuế tài nguyên rừng</t>
  </si>
  <si>
    <t>+ Thuế tài nguyên khác</t>
  </si>
  <si>
    <t>Thu từ khu vực doanh nghiệp có vốn đầu tư nước ngoài</t>
  </si>
  <si>
    <t>Thu từ khu vực kinh tế ngoài quốc doanh</t>
  </si>
  <si>
    <t>Thuế TTĐB hàng nội địa</t>
  </si>
  <si>
    <t>+ Thuế tài nguyên nước</t>
  </si>
  <si>
    <t xml:space="preserve"> Phí và lệ phí địa phương</t>
  </si>
  <si>
    <t>+ Phí bảo vệ môi trường khai thác khoáng sản</t>
  </si>
  <si>
    <t>+ Lệ phí môn bài</t>
  </si>
  <si>
    <t>+ Phí lệ phí khác</t>
  </si>
  <si>
    <t>Từ nguồn thu tiền sử dụng đất khác</t>
  </si>
  <si>
    <t xml:space="preserve">Thu hồi vốn, thu cổ tức </t>
  </si>
  <si>
    <t>Lợi nhuận được chia của Nhà nước và lợi nhuận sau thuế còn lại sau khi trích lập các quỹ của doanh nghiệp nhà nước</t>
  </si>
  <si>
    <t xml:space="preserve">Chênh lệch thu chi Ngân hàng Nhà nước </t>
  </si>
  <si>
    <t xml:space="preserve">  Chi khoa học và công nghệ</t>
  </si>
  <si>
    <t>Chi trả nợ lãi các khoản do chính quyền địa phương vay</t>
  </si>
  <si>
    <t>Chi bổ sung quỹ dự trữ tài chính</t>
  </si>
  <si>
    <t>Bổ sung kinh phí thực hiện nhiệm vụ đảm bảo trật tự an toàn giao thông</t>
  </si>
  <si>
    <t>Biểu số 30</t>
  </si>
  <si>
    <t>Số
TT</t>
  </si>
  <si>
    <r>
      <rPr>
        <b/>
        <i/>
        <sz val="14"/>
        <rFont val="Times New Roman"/>
        <family val="1"/>
      </rPr>
      <t>Ghi chú</t>
    </r>
    <r>
      <rPr>
        <i/>
        <sz val="12"/>
        <rFont val="Times New Roman"/>
        <family val="1"/>
      </rPr>
      <t>: (1) Theo quy định tại Điều 7, Điều 11 Luật NSNN, ngân sách huyện không có thu từ quỹ dự trữ tài chính, bội chi NSĐP.</t>
    </r>
  </si>
  <si>
    <t xml:space="preserve">        (3) Đối với các chỉ tiêu thu NSĐP, so sánh dự toán năm kế hoạch với ước thực hiện năm hiện hành. </t>
  </si>
  <si>
    <t>Biểu số 32</t>
  </si>
  <si>
    <t>3. Thu từ khu vực doanh nghiệp có vốn đầu tư nước ngoài</t>
  </si>
  <si>
    <t>4. Thu từ khu vực kinh tế ngoài quốc doanh</t>
  </si>
  <si>
    <t>5. Thuế thu nhập cá nhân</t>
  </si>
  <si>
    <t>6. Lệ phí trước bạ</t>
  </si>
  <si>
    <t xml:space="preserve">7. Thu phí, lệ phí </t>
  </si>
  <si>
    <t>8. Thuế sử dụng đất phi nông nghiệp</t>
  </si>
  <si>
    <t>9. Tiền cho thuê đất, thuê mặt nước</t>
  </si>
  <si>
    <t>10. Thu tiền sử dụng đất</t>
  </si>
  <si>
    <t>11. Thu tiền cấp quyền khai thác khoáng sản</t>
  </si>
  <si>
    <t>12. Thu khác ngân sách</t>
  </si>
  <si>
    <t>Biểu số 33</t>
  </si>
  <si>
    <t>Biểu số 34</t>
  </si>
  <si>
    <t xml:space="preserve">CHI BỔ SUNG CÂN ĐỐI CHO NGÂN SÁCH CẤP DƯỚI </t>
  </si>
  <si>
    <t>CHI NGÂN SÁCH CẤP HUYỆN THEO LĨNH VỰC</t>
  </si>
  <si>
    <t xml:space="preserve">                    (2) Năm đầu thời kỳ ổn định ngân sách, dự toán chi đầu tư phát triển ngân sách địa phương được xác định bằng </t>
  </si>
  <si>
    <t xml:space="preserve">                         định mức phân bổ chi đầu tư phát triển do Ủy ban thường vụ Quốc hội quyết định cộng với (+) số bội chi ngân sách </t>
  </si>
  <si>
    <t xml:space="preserve">                         địa phương (nếu có) hoặc trừ đi (-) số bội thu ngân sách địa phương và chi trả nợ lãi (nếu có).</t>
  </si>
  <si>
    <t xml:space="preserve">         (3) Theo quy định tại Điều 7, Điều 11 và Điều 39 Luật NSNN, ngân sách huyện, xã không có nhiệm vụ chi nghiên cứu khoa học</t>
  </si>
  <si>
    <t xml:space="preserve">               và công nghệ, chi trả lãi vay, chi bổ sung quỹ dự trữ tài chính.</t>
  </si>
  <si>
    <t>Biểu số 35</t>
  </si>
  <si>
    <t>Chi dự phòng ngân sách</t>
  </si>
  <si>
    <t>Trường Phổ thông DTBT-Tiểu học xã Đăk Choong</t>
  </si>
  <si>
    <t>CHI DỰ PHÒNG NGÂN SÁCH</t>
  </si>
  <si>
    <t>Biểu số 36</t>
  </si>
  <si>
    <t>jjjj</t>
  </si>
  <si>
    <t>Chi An ninh - Quốc phòng</t>
  </si>
  <si>
    <t>Biểu  số 39</t>
  </si>
  <si>
    <t xml:space="preserve">Chia ra </t>
  </si>
  <si>
    <t>Số bổ sung cân đối từ ngân sách cấp trên</t>
  </si>
  <si>
    <t>Số bổ sung thực hiện cải cách tiền lương</t>
  </si>
  <si>
    <t>Thu NSĐP  hưởng 100%</t>
  </si>
  <si>
    <t>Thu phân chia</t>
  </si>
  <si>
    <t>Trong đó: Phần NSĐP được hưởng</t>
  </si>
  <si>
    <t>2=3+5</t>
  </si>
  <si>
    <t>9=2+6+7+8</t>
  </si>
  <si>
    <t>Biểu số 41</t>
  </si>
  <si>
    <t>Tổng chi ngân sách địa phương</t>
  </si>
  <si>
    <t>Tổng chi cân đối ngân sách địa phương</t>
  </si>
  <si>
    <t>Chi chương trình mục tiêu</t>
  </si>
  <si>
    <t>Tổng  số</t>
  </si>
  <si>
    <t>Bổ sung vốn đầu tư để thực hiện các chương trình mục tiêu, nhiệm vụ</t>
  </si>
  <si>
    <t>Bổ sung vốn sự nghiệp thực hiện các chế độ, chính sách</t>
  </si>
  <si>
    <t>Bổ sung thực hiện các chương trình mục tiêu quốc gia</t>
  </si>
  <si>
    <t>Trong đó: Chi đầu tư từ nguồn thu tiền sử dụng đất</t>
  </si>
  <si>
    <t>Trong đó: Chi giáo dục, đào tạo và dạy nghề</t>
  </si>
  <si>
    <t>1=2+9+13</t>
  </si>
  <si>
    <t>2=3+5+7+8</t>
  </si>
  <si>
    <t>9=10+11+12</t>
  </si>
  <si>
    <r>
      <rPr>
        <b/>
        <i/>
        <sz val="12"/>
        <rFont val="Times New Roman"/>
        <family val="1"/>
      </rPr>
      <t>Ghi chú</t>
    </r>
    <r>
      <rPr>
        <i/>
        <sz val="12"/>
        <rFont val="Times New Roman"/>
        <family val="1"/>
      </rPr>
      <t>: (1) Chi ngân sách tỉnh chi tiết đến từng huyện; chi ngân sách huyện chi tiết đến từng xã.</t>
    </r>
  </si>
  <si>
    <t xml:space="preserve">      (2) Theo quy định tại Điều 7, Điều 11 và Điều 39 Luật NSNN, ngân sách huyện, xã không có nhiệm vụ chi nghiên cứu khoa học và công nghệ.</t>
  </si>
  <si>
    <t>Biểu số 42</t>
  </si>
  <si>
    <t>Bổ sung vốn sự nghiệp thực hiện các chế độ, chính sách, nhiệm vụ</t>
  </si>
  <si>
    <t>1=2+3+4</t>
  </si>
  <si>
    <t>Biểu số 46</t>
  </si>
  <si>
    <t>Năng lực thiết kế</t>
  </si>
  <si>
    <t>Thời gian KC-HT</t>
  </si>
  <si>
    <t xml:space="preserve">Quyết định đầu tư </t>
  </si>
  <si>
    <t>Tổng mức đầu tư được duyệt</t>
  </si>
  <si>
    <t>Thực hiện đầu tư</t>
  </si>
  <si>
    <t>Nhà làm việc của cơ quan huyện ủy Đăk Glei</t>
  </si>
  <si>
    <t>Dự án nhóm C</t>
  </si>
  <si>
    <t>1333; 29/10/2019</t>
  </si>
  <si>
    <t>San ủi mặt bằng khu trung tâm huyện</t>
  </si>
  <si>
    <t>TT Đăk Glei</t>
  </si>
  <si>
    <t>Dự án khai thác quỹ đất để đầu tư phát triển kết cấu hạ tầng huyện Đăk Glei</t>
  </si>
  <si>
    <t xml:space="preserve">Đường GTNT nội thôn nú vai từ nhà rông ra đường HCM giai đoạn 3 </t>
  </si>
  <si>
    <t>Đăk Kroong</t>
  </si>
  <si>
    <t xml:space="preserve">Trường Tiểu học thị trấn Đăk Glei  </t>
  </si>
  <si>
    <t>Đăk Pek</t>
  </si>
  <si>
    <t>Phân cấp thực hiện nhiệm vụ chi đo đạc, cấp giấy chứng nhận quản lý đất đai (cân đối)</t>
  </si>
  <si>
    <t>Bổ sung có mục tiêu cho ngân sách cấp dưới</t>
  </si>
  <si>
    <t>KP huấn luyện Dân quân tự vệ toàn huyện (Phân khai chi tiết khi KH huấn luyện được phê duyệt)</t>
  </si>
  <si>
    <t>Bổ sung thực hiện các chương trình MTQG</t>
  </si>
  <si>
    <t>Chi chuyểnnguồn sang năm sau</t>
  </si>
  <si>
    <r>
      <rPr>
        <b/>
        <i/>
        <sz val="12"/>
        <rFont val="Times New Roman"/>
        <family val="1"/>
      </rPr>
      <t>Ghi chú</t>
    </r>
    <r>
      <rPr>
        <i/>
        <sz val="12"/>
        <rFont val="Times New Roman"/>
        <family val="1"/>
      </rPr>
      <t>:(1) Thu ngân sách nhà nước trên địa bàn tỉnh chi tiết đến từng huyện; thu ngân sách nhà nước trên địa bàn huyện chi tiết đến từng xã.</t>
    </r>
  </si>
  <si>
    <t>1.1</t>
  </si>
  <si>
    <t>1.2</t>
  </si>
  <si>
    <t>1.3</t>
  </si>
  <si>
    <t>2.1</t>
  </si>
  <si>
    <t>2.2</t>
  </si>
  <si>
    <t>Địa điểm XD</t>
  </si>
  <si>
    <t>Ghi chú</t>
  </si>
  <si>
    <t>Số QĐ; ngày, tháng, năm ban hành</t>
  </si>
  <si>
    <t xml:space="preserve">Tổng số (tất cả các nguồn vốn </t>
  </si>
  <si>
    <t>NS trung ương</t>
  </si>
  <si>
    <t>NS địa phương</t>
  </si>
  <si>
    <t>Phân cấp ngân sách huyện hưởng theo dự toán giao cân đối</t>
  </si>
  <si>
    <t>A1</t>
  </si>
  <si>
    <t>Nguồn cân đối NSĐP theo tiêu chí quy đinh tại quyết định số 26/2020/QĐ-TTg</t>
  </si>
  <si>
    <t>Chi hoạt động của cơ quan quản lý nhà nước</t>
  </si>
  <si>
    <t>(1)</t>
  </si>
  <si>
    <t>(2)</t>
  </si>
  <si>
    <t>Nhà làm việc chính Huyện ủy</t>
  </si>
  <si>
    <t>380; 5/5/2021</t>
  </si>
  <si>
    <t>2497; 15/12/2020</t>
  </si>
  <si>
    <t>934; 22/10/2021</t>
  </si>
  <si>
    <t>A2</t>
  </si>
  <si>
    <t>*</t>
  </si>
  <si>
    <t>Phân cấp đầu tư từ nguồn thu tiền sử dụng đất trong cân đối</t>
  </si>
  <si>
    <t>Các hoạt động kinh tế</t>
  </si>
  <si>
    <t>10 17/4/2020</t>
  </si>
  <si>
    <t>344; 14/4/2021</t>
  </si>
  <si>
    <t>Điều tiết ngân sách</t>
  </si>
  <si>
    <t>**</t>
  </si>
  <si>
    <t>A3</t>
  </si>
  <si>
    <t>839; 05/9/2021</t>
  </si>
  <si>
    <t>* Nguồn Thu tiền sử dụng đất và Nguồn thu tiền sử dụng đất từ dự án khai thác quỹ đất, nguồn thu bán đấu giá đất và tài sản trên đất để tạo vốn đầu tư CSHT được thực hiện khi có nguồn thu</t>
  </si>
  <si>
    <t>Phân cấp cân đối theo tiêu chí tại NQ 63/2020/NQ-HĐND</t>
  </si>
  <si>
    <t>070</t>
  </si>
  <si>
    <t>CHI BỔ SUNG CÓ MỤC TIÊU CHO NS XÃ</t>
  </si>
  <si>
    <t>CHI CHUYỂN NGUỒN SANG NS NĂM SAU</t>
  </si>
  <si>
    <t xml:space="preserve">     Đơn vị: Triệu đồng</t>
  </si>
  <si>
    <t>(Kèm theo Nghị quyết số           /NQ-HĐND ngày        /12/2021 của Hội đồng nhân dân huyện Đăk Glei)</t>
  </si>
  <si>
    <t>Chưa phân bổ chi tiết (*)</t>
  </si>
  <si>
    <t>Chi khác ngân sách</t>
  </si>
  <si>
    <t>TỔNG CỘNG (A+B)</t>
  </si>
  <si>
    <t>NỘI DUNG CHI</t>
  </si>
  <si>
    <t xml:space="preserve"> CÂN ĐỐI NGÂN SÁCH ĐỊA PHƯƠNG NĂM 2023</t>
  </si>
  <si>
    <t>(Kèm theo Nghị quyết số           /NQ-HĐND ngày        /12/2022 của Hội đồng nhân dân huyện Đăk Glei)</t>
  </si>
  <si>
    <t>Ước thực hiện năm 2022</t>
  </si>
  <si>
    <t>Dự toán năm 2023</t>
  </si>
  <si>
    <t>CÂN ĐỐI NGUỒN THU, CHI DỰ TOÁN NGÂN SÁCH CẤP HUYỆN VÀ NGÂN SÁCH XÃ NĂM 2023</t>
  </si>
  <si>
    <t>DỰ TOÁN CHI NGÂN SÁCH ĐỊA PHƯƠNG, CHI NGÂN SÁCH CẤP HUYỆN 
VÀ CHI NGÂN SÁCH XÃ THEO CƠ CẤU CHI NĂM 2023</t>
  </si>
  <si>
    <t>Ngân sách  huyện</t>
  </si>
  <si>
    <t>Chi ngân sách cấp huyện</t>
  </si>
  <si>
    <t>BSMT cho ngân sách xã</t>
  </si>
  <si>
    <t>Chi Đầu tư phát triển</t>
  </si>
  <si>
    <t>Chi đầu tư xây dựng cơ bản vốn trong nước</t>
  </si>
  <si>
    <t>Chi Đầu tư từ nguồn sử dụng đất</t>
  </si>
  <si>
    <t>Chi đầu tư dự án</t>
  </si>
  <si>
    <t xml:space="preserve">Chi sự nghiệp quản lý đất đai </t>
  </si>
  <si>
    <t>Chi Giáo dục - đào tạo và dạy nghề</t>
  </si>
  <si>
    <t>Chi Khoa học và công nghệ</t>
  </si>
  <si>
    <t>2a</t>
  </si>
  <si>
    <t>2=2a+2b</t>
  </si>
  <si>
    <t xml:space="preserve">         (2) Theo quy định tại Điều 7, Điều 11 và Điều 39 Luật NSNN, ngân sách huyện, xã không có nhiệm vụ chi nghiên cứu khoa học và công nghệ, chi trả lãi vay, chi bổ sung quỹ dự trữ tài chính.</t>
  </si>
  <si>
    <r>
      <rPr>
        <b/>
        <i/>
        <sz val="12"/>
        <rFont val="Times New Roman"/>
        <family val="1"/>
      </rPr>
      <t>Ghi chú</t>
    </r>
    <r>
      <rPr>
        <i/>
        <sz val="12"/>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</si>
  <si>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 xml:space="preserve">Chi các chương trình mục tiêu quốc gia </t>
  </si>
  <si>
    <t>Chương trình mục tiêu quốc gia giảm nghèo bền vững giai đoạn 2021-2025</t>
  </si>
  <si>
    <t>Chương trình mục tiêu quốc gia phát triển kinh tế - xã hội vùng đồng bào dân tộc thiểu số và miền núi giai đoạn 2021-2030, giai đoạn I: 2021 - 2025</t>
  </si>
  <si>
    <t>Chương trình mục tiêu quốc gia xây dựng nông thôn mới giai đoạn 2021-2025</t>
  </si>
  <si>
    <t>Kinh phí thực hiện nhiệm vụ đảm bảo trật tự an toàn giao thông</t>
  </si>
  <si>
    <t>CHI CHUYỂN NGUỒN SANG NĂM SAU</t>
  </si>
  <si>
    <t>(Kèm theo Nghị quyết số         /NQ-HĐND ngày      /12/2022 của Hội đồng nhân dân huyện Đăk Glei)</t>
  </si>
  <si>
    <t>DỰ TOÁN THU NGÂN SÁCH NHÀ NƯỚC TRÊN ĐỊA BÀN TỪNG XÃ THEO LĨNH VỰC NĂM 2023</t>
  </si>
  <si>
    <t>DỰ TOÁN CHI NGÂN SÁCH CẤP HUYỆN THEO LĨNH VỰC NĂM 2023</t>
  </si>
  <si>
    <t>Chi quốc phòng</t>
  </si>
  <si>
    <t>Chi Y tế, dân số và gia đình</t>
  </si>
  <si>
    <t>Chi Văn hóa thông tin</t>
  </si>
  <si>
    <t>Chi Phát thanh, truyền hình, thông tấn</t>
  </si>
  <si>
    <t>Chi Thể dục thể thao</t>
  </si>
  <si>
    <t>Chi Bảo vệ môi trường</t>
  </si>
  <si>
    <t>Chi hoạt động của các cơ quan quản lý nhà nước, đảng, đoàn thể</t>
  </si>
  <si>
    <t xml:space="preserve">Khác ngân sách </t>
  </si>
  <si>
    <t>DỰ TOÁN CHI THƯỜNG XUYÊN CỦA NGÂN SÁCH CẤP HUYỆN CHO TỪNG CƠ QUAN, TỔ CHỨC THEO LĨNH VỰC NĂM 2023</t>
  </si>
  <si>
    <t>Trường PTDTBT Tiểu học - THCS xã Ngọc Linh</t>
  </si>
  <si>
    <t>Trường PTDTBT Tiểu học - THCS xã Mường Hoong</t>
  </si>
  <si>
    <t>KP thực hiện các chính sách ASXH thuộc lĩnh vực giáo dục</t>
  </si>
  <si>
    <t>Bố trí đối ứng thực hiện các Chương trình MTQG 2023</t>
  </si>
  <si>
    <t>KP xử lý công nợ sau phê duyệt quyết toán dự án hoàn thành</t>
  </si>
  <si>
    <t>Quỹ mua sắm, sửa chữa</t>
  </si>
  <si>
    <t>Quỹ mua sắm, sửa chữa và dự phòng sự nghiệp giáo dục</t>
  </si>
  <si>
    <t>DỰ TOÁN CHI NGÂN SÁCH CẤP HUYỆN CHO TỪNG CƠ QUAN, TỔ CHỨC 
THEO LĨNH VỰC NĂM 2023</t>
  </si>
  <si>
    <t>(Kèm theo Nghị quyết số             /NQ-HĐND ngày      /12/2022 của Hội đồng nhân dân huyện Đăk Glei)</t>
  </si>
  <si>
    <t>DỰ TOÁN CHI ĐẦU TƯ PHÁT TRIỂN CỦA NGÂN SÁCH CẤP HUYỆN CHO TỪNG CƠ QUAN, TỔ CHỨC THEO LĨNH VỰC NĂM 2023</t>
  </si>
  <si>
    <t>(Kèm theo Nghị quyết số             /NQ-HĐND ngày         /12 /2022 của Hội đồng nhân dân huyện Đăk Glei)</t>
  </si>
  <si>
    <t>DỰ TOÁN THU, CHI NGÂN SÁCH ĐỊA PHƯƠNG VÀ SỐ BỔ SUNG CÂN ĐỐI TỪ NGÂN SÁCH CẤP TRÊN 
CHO NGÂN SÁCH CẤP DƯỚI NĂM 2023</t>
  </si>
  <si>
    <t>(Kèm theo Nghị quyết số           /NQ-HĐND ngày      /12/2022 của Hội đồng nhân dân huyện Đăk Glei)</t>
  </si>
  <si>
    <t>DỰ TOÁN CHI NGÂN SÁCH ĐỊA PHƯƠNG TỪNG XÃ NĂM 2023</t>
  </si>
  <si>
    <t>(Kèm theo Nghị quyết số             /NQ-HĐND ngày          /12 /2022 của Hội đồng nhân dân huyện Đăk Glei)</t>
  </si>
  <si>
    <t>DỰ TOÁN BỔ SUNG CÓ MỤC TIÊU TỪ NGÂN SÁCH CẤP HUYỆN 
CHO NGÂN SÁCH TỪNG XÃ NĂM 2023</t>
  </si>
  <si>
    <t>(Kèm theo Nghị quyết số           /NQ-HĐND ngày        /12/2022 của HĐND huyện Đăk Glei)</t>
  </si>
  <si>
    <t>DANH MỤC CÁC CHƯƠNG TRÌNH, DỰ ÁN SỬ DỤNG VỐN NGÂN SÁCH NHÀ NƯỚC NĂM 2023</t>
  </si>
  <si>
    <t>Danh mục dự án</t>
  </si>
  <si>
    <t>Kế hoạch đầu tư công trung hạn giai đoạn 2021-2025</t>
  </si>
  <si>
    <t>Giá trị khối lương thực hiện từ khởi công đến 31/12/2022</t>
  </si>
  <si>
    <t>Lũy kế vốn bố trí đến 31/12/2022</t>
  </si>
  <si>
    <t>Kế hoạch vốn năm 2023</t>
  </si>
  <si>
    <t>Chia theo nguồn</t>
  </si>
  <si>
    <t>Tổng số tất cả các nguồn</t>
  </si>
  <si>
    <t>TỔNG CỘNG</t>
  </si>
  <si>
    <t>Bố trí các công trình chuyển tiếp hoàn thành năm 2023</t>
  </si>
  <si>
    <t>2020-202</t>
  </si>
  <si>
    <t>BQL dự án đầu tư xây dựng</t>
  </si>
  <si>
    <t>Bố trí các công trình đã hoàn thành</t>
  </si>
  <si>
    <t>2021-2023</t>
  </si>
  <si>
    <t>Hỗ trợ có mục tiêu để thực hiện Chương trình xây dựng nông thôn mới</t>
  </si>
  <si>
    <t>Dự án chuyển tiếp hoàn thành năm 2023</t>
  </si>
  <si>
    <t>Trường Tiểu học  - THCS xã Đăk Man</t>
  </si>
  <si>
    <t>2022-2023</t>
  </si>
  <si>
    <t>1077; 15/12/2021</t>
  </si>
  <si>
    <t xml:space="preserve"> Trường TH&amp;THCS xã Xốp </t>
  </si>
  <si>
    <t>1076; 15/12/2021</t>
  </si>
  <si>
    <t>Dư án khởi công mới</t>
  </si>
  <si>
    <t>Trường Tiểu học - THCS xã Đăk Plô</t>
  </si>
  <si>
    <t>Hỗ trợ có mục tiêu đầu tư các công trình cấp bách</t>
  </si>
  <si>
    <t>Dự án chuyển tiếp dự kiến hoàn thành sau 2023</t>
  </si>
  <si>
    <t>601; 07/11/2022</t>
  </si>
  <si>
    <t>Bố trí công trình chuyển tiếp hoàn thành năm 2023</t>
  </si>
  <si>
    <t>Dự án nhóm B</t>
  </si>
  <si>
    <t>2020-2023</t>
  </si>
  <si>
    <t>Bố trí công trình chuyển tiếp đã hoàn thành</t>
  </si>
  <si>
    <t>Trường PTDTBT THCS xã Ngọc Linh</t>
  </si>
  <si>
    <t>2495; 15/12/2020</t>
  </si>
  <si>
    <t>Hỗ trợ có mục tiêu để thực hiện cho các huyện, thành phố thực hiện nhiệm vụ Chi đo đạc, cấp giấy chứng nhận, quản lý đất đai</t>
  </si>
  <si>
    <t>Hỗ trợ có mục tiêu từ nguồn thu XSKT (lồng nghép thực hiện CT MTQG xây dựng NTM)</t>
  </si>
  <si>
    <t>Công trình chuyển tiếp hoàn thành năm 2023</t>
  </si>
  <si>
    <t>Nghi chú:</t>
  </si>
  <si>
    <t>Lũy kế vốn đã bố trí trong biểu ở cột tổng tất cả các nguồn vốn của các dự án thực hiện từ hai nguồn vốn trở lên. Cụ thể các nguồn vốn như sau:</t>
  </si>
  <si>
    <t>+</t>
  </si>
  <si>
    <t>Dự San ủi mặt bằng khu trung tâm huyện: Tổng kế hoạch vốn đã bố trí là: 12.394 triệu đồng (Gồm: năm 2021:  10.094 triệu đồng, các nguồn: nguồn NQ 63: 3.063 triệu đồng, nguồn tăng thu tiết kiệm chi: 1.859 triệu đồng, nguồn tăng thu: 2.402 triệu đồng, tiết kiệm chi: 614 triệu đồng, nguồn đấu giá đất dự án hai bên đường Lê Hồng Phong nối dài: 2.155 triệu đồng; Năm 2022 là: 2.300 triệu đồng từ nguồn tăng thu)</t>
  </si>
  <si>
    <t>Dư án Nhà làm việc chính Huyện ủy: Tổng kế hoạch vốn đã bố trí là: 2.500 triệu đồng (Gồm năm 2021 chưa; Năm 2022: 2,500 triệu đồng từ nguồn: NQ 63: 500 triệu đồng, nguồn: hỗ trợ đầu tư các công trình cấp bách: 437 triệu đồng và nguồn tăng thu: 1.563 triệu đồng)</t>
  </si>
  <si>
    <t>Dự án: Dự án khai thác quỹ đất để đầu tư phát triển kết cấu hạ tầng huyện Đăk Glei: Tổng kế hoạch vốn đã bố trí: 5.578 triệu đồng (năm 2020 là 1.061 triệu đồng từ nguồn đấu giá đất dự án hai bên đường Lê Hồng Phong nối dài; năm 2021: 2.000 triệu đồng từ nguồn Nghị quyết 63/NQ và năm 2022 là: 2.517 triệu đồng từ nguồn thu tiền sử dụng đất: 1.217 triệu đồng, nguồn tăng thu: 1,300 triệu đồng)</t>
  </si>
  <si>
    <t>Dự án Trường PTDTBT THCS xã Ngọc Linh: Tổng kế hoạch vốn đã bố trí: 1.500 triệu đồng từ nguồn Hỗ trợ thực hiện nông thôn mới (năm 2021: 1.500 triệu đồng)</t>
  </si>
  <si>
    <t>Trường THCS xã Đăk PékTổng kế hoạch vốn đã bố trí: 1.000 triệu đồng từ nguồn Hỗ trợ thực hiện nông thôn mới  (năm 2021: 780 triệu đồng, năm 2022: 220 triệu đồng)</t>
  </si>
  <si>
    <t>** Nội dung thực hiện chi tiết theo phân bổ dự toán chi ngân sách  năm 2023</t>
  </si>
  <si>
    <t>Chi quản lý nhà nước, đảng, đoàn thể</t>
  </si>
  <si>
    <t>DỰ TOÁN THU NGÂN SÁCH NHÀ NƯỚC THEO LĨNH VỰC NĂM 2023</t>
  </si>
  <si>
    <t xml:space="preserve">Thu từ dự án khai thác quỹ đất do cấp huyện quản lý </t>
  </si>
  <si>
    <t>DỰ TOÁN CHI NGÂN SÁCH ĐỊA PHƯƠNG THEO CƠ CẤU CHI NĂM 2023</t>
  </si>
  <si>
    <t>Chương trình mục tiêu quốc gia xây dựng nông thôn mới giai đoạn 2021-2025 (bố trí đảm bảo tỷ lệ 1/1)</t>
  </si>
  <si>
    <t>D</t>
  </si>
  <si>
    <t>CHI TỪ NGUỒN BỔ SUNG CÓ MỤC TIÊU</t>
  </si>
  <si>
    <t>Quảng bá du lịch, xúc tiến đầu tư</t>
  </si>
  <si>
    <t>70</t>
  </si>
  <si>
    <t>BCĐ chống thất thu huyện (Chi cục Thuế)</t>
  </si>
  <si>
    <t>Vốn sự nghiệp đối ứng thực hiện các Chương trình MTQG 2023</t>
  </si>
  <si>
    <t>CHI CÁC CHƯƠNG TRÌNH MỤC TIÊU, NHIỆM VỤ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</si>
</sst>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
    <numFmt numFmtId="166" formatCode="0.0%"/>
    <numFmt numFmtId="167" formatCode="#,##0.0"/>
    <numFmt numFmtId="168" formatCode="_(* #,##0.00_);_(* \(#,##0.00\);_(* &quot;-&quot;??_);_(@_)"/>
  </numFmts>
  <fonts count="87">
    <font>
      <sz val="12"/>
      <name val=".VnTime"/>
      <family val="2"/>
    </font>
    <font>
      <b/>
      <sz val="12"/>
      <name val="Times New Roman"/>
      <family val="1"/>
    </font>
    <font>
      <sz val="12"/>
      <name val="Times New Roman"/>
      <family val="1"/>
    </font>
    <font>
      <b/>
      <sz val="14"/>
      <name val="Times New Roman"/>
      <family val="1"/>
    </font>
    <font>
      <i/>
      <sz val="14"/>
      <name val="Times New Roman"/>
      <family val="1"/>
    </font>
    <font>
      <sz val="14"/>
      <name val="Times New Roman"/>
      <family val="1"/>
    </font>
    <font>
      <sz val="13"/>
      <name val="Times New Roman"/>
      <family val="1"/>
    </font>
    <font>
      <b/>
      <sz val="11"/>
      <name val="Times New Roman"/>
      <family val="1"/>
    </font>
    <font>
      <b/>
      <sz val="14"/>
      <name val="Times New Romanh"/>
    </font>
    <font>
      <b/>
      <u/>
      <sz val="14"/>
      <name val="Times New Roman"/>
      <family val="1"/>
    </font>
    <font>
      <i/>
      <sz val="12"/>
      <name val="Times New Roman"/>
      <family val="1"/>
    </font>
    <font>
      <b/>
      <i/>
      <sz val="14"/>
      <name val="Times New Roman"/>
      <family val="1"/>
    </font>
    <font>
      <b/>
      <sz val="10"/>
      <name val="Times New Roman"/>
      <family val="1"/>
    </font>
    <font>
      <b/>
      <sz val="14"/>
      <name val="Times New Roman h"/>
    </font>
    <font>
      <sz val="13"/>
      <name val="VnTime"/>
    </font>
    <font>
      <sz val="12"/>
      <name val=".VnArial Narrow"/>
      <family val="2"/>
    </font>
    <font>
      <sz val="11"/>
      <color theme="1"/>
      <name val="Calibri"/>
      <family val="2"/>
      <charset val="163"/>
      <scheme val="minor"/>
    </font>
    <font>
      <sz val="14"/>
      <color theme="1"/>
      <name val="Times New Roman"/>
      <family val="1"/>
    </font>
    <font>
      <b/>
      <sz val="14"/>
      <color theme="1"/>
      <name val="Times New Roman"/>
      <family val="1"/>
    </font>
    <font>
      <b/>
      <sz val="14"/>
      <name val="Times New Roman"/>
      <family val="1"/>
      <charset val="163"/>
    </font>
    <font>
      <sz val="14"/>
      <color theme="1"/>
      <name val="Times New Roman"/>
      <family val="1"/>
      <charset val="163"/>
    </font>
    <font>
      <i/>
      <sz val="10"/>
      <name val="Times New Roman"/>
      <family val="1"/>
    </font>
    <font>
      <sz val="13"/>
      <color theme="1"/>
      <name val="Times New Roman"/>
      <family val="2"/>
    </font>
    <font>
      <sz val="13.5"/>
      <color rgb="FF000000"/>
      <name val="Times New Roman"/>
      <family val="1"/>
    </font>
    <font>
      <b/>
      <sz val="13.5"/>
      <color rgb="FF000000"/>
      <name val="Times New Roman"/>
      <family val="1"/>
    </font>
    <font>
      <sz val="13.5"/>
      <color theme="1"/>
      <name val="Times New Roman"/>
      <family val="1"/>
    </font>
    <font>
      <b/>
      <sz val="13.5"/>
      <color theme="1"/>
      <name val="Times New Roman"/>
      <family val="1"/>
    </font>
    <font>
      <b/>
      <sz val="16"/>
      <color rgb="FF000000"/>
      <name val="Times New Roman"/>
      <family val="1"/>
    </font>
    <font>
      <sz val="15"/>
      <color theme="1"/>
      <name val="Times New Roman"/>
      <family val="1"/>
    </font>
    <font>
      <i/>
      <sz val="14"/>
      <color rgb="FF000000"/>
      <name val="Times New Roman"/>
      <family val="1"/>
    </font>
    <font>
      <i/>
      <sz val="13.5"/>
      <color rgb="FF000000"/>
      <name val="Times New Roman"/>
      <family val="1"/>
    </font>
    <font>
      <b/>
      <sz val="13.5"/>
      <name val="Times New Roman"/>
      <family val="1"/>
    </font>
    <font>
      <i/>
      <sz val="13.5"/>
      <name val="Times New Roman"/>
      <family val="1"/>
    </font>
    <font>
      <sz val="13.5"/>
      <name val="Times New Roman"/>
      <family val="1"/>
    </font>
    <font>
      <b/>
      <sz val="13"/>
      <name val="Times New Roman"/>
      <family val="1"/>
    </font>
    <font>
      <b/>
      <sz val="13.5"/>
      <name val="Times New Roman"/>
      <family val="1"/>
      <charset val="163"/>
    </font>
    <font>
      <i/>
      <sz val="13.5"/>
      <color theme="1"/>
      <name val="Times New Roman"/>
      <family val="1"/>
    </font>
    <font>
      <b/>
      <sz val="12"/>
      <color theme="1"/>
      <name val="Times New Roman"/>
      <family val="1"/>
    </font>
    <font>
      <b/>
      <sz val="14"/>
      <color rgb="FF000000"/>
      <name val="Times New Roman"/>
      <family val="1"/>
    </font>
    <font>
      <sz val="11"/>
      <color theme="1"/>
      <name val="Calibri"/>
      <family val="2"/>
      <scheme val="minor"/>
    </font>
    <font>
      <i/>
      <sz val="13.5"/>
      <color indexed="8"/>
      <name val="Times New Roman"/>
      <family val="1"/>
    </font>
    <font>
      <sz val="13.5"/>
      <color indexed="8"/>
      <name val="Times New Roman"/>
      <family val="1"/>
    </font>
    <font>
      <i/>
      <sz val="13.5"/>
      <color theme="1"/>
      <name val="Times New Roman"/>
      <family val="1"/>
      <charset val="163"/>
    </font>
    <font>
      <sz val="8"/>
      <name val=".VnTime"/>
      <family val="2"/>
    </font>
    <font>
      <sz val="13"/>
      <color theme="1"/>
      <name val="Times New Roman"/>
      <family val="1"/>
    </font>
    <font>
      <sz val="12"/>
      <name val=".VnTime"/>
      <family val="2"/>
    </font>
    <font>
      <sz val="14"/>
      <name val="Times New Roman"/>
      <family val="1"/>
      <charset val="163"/>
    </font>
    <font>
      <i/>
      <sz val="13"/>
      <name val="Times New Roman"/>
      <family val="1"/>
      <charset val="163"/>
    </font>
    <font>
      <i/>
      <sz val="14"/>
      <name val="Times New Roman"/>
      <family val="1"/>
      <charset val="163"/>
    </font>
    <font>
      <i/>
      <sz val="12"/>
      <name val="Times New Roman"/>
      <family val="1"/>
      <charset val="163"/>
    </font>
    <font>
      <i/>
      <sz val="13.5"/>
      <name val="Times New Roman"/>
      <family val="1"/>
      <charset val="163"/>
    </font>
    <font>
      <sz val="13.5"/>
      <name val="Times New Roman"/>
      <family val="1"/>
      <charset val="163"/>
    </font>
    <font>
      <b/>
      <sz val="12"/>
      <name val="Times New Roman"/>
      <family val="1"/>
      <charset val="163"/>
    </font>
    <font>
      <sz val="13"/>
      <name val="Times New Roman"/>
      <family val="1"/>
      <charset val="163"/>
    </font>
    <font>
      <sz val="10"/>
      <name val="Arial"/>
      <family val="2"/>
    </font>
    <font>
      <b/>
      <sz val="13.5"/>
      <color rgb="FF000000"/>
      <name val="Times New Roman"/>
      <family val="1"/>
      <charset val="163"/>
    </font>
    <font>
      <b/>
      <sz val="13.5"/>
      <color theme="1"/>
      <name val="Times New Roman"/>
      <family val="1"/>
      <charset val="163"/>
    </font>
    <font>
      <b/>
      <i/>
      <sz val="12"/>
      <name val="Times New Roman"/>
      <family val="1"/>
    </font>
    <font>
      <b/>
      <sz val="15"/>
      <name val="Times New Roman"/>
      <family val="1"/>
    </font>
    <font>
      <b/>
      <sz val="16"/>
      <name val="Times New Roman"/>
      <family val="1"/>
    </font>
    <font>
      <b/>
      <sz val="16"/>
      <name val="Times New Roman"/>
      <family val="1"/>
      <charset val="163"/>
    </font>
    <font>
      <sz val="16"/>
      <name val="Times New Roman"/>
      <family val="1"/>
      <charset val="163"/>
    </font>
    <font>
      <i/>
      <sz val="16"/>
      <name val="Times New Roman"/>
      <family val="1"/>
      <charset val="163"/>
    </font>
    <font>
      <i/>
      <sz val="13"/>
      <name val="Times New Roman"/>
      <family val="1"/>
    </font>
    <font>
      <sz val="15"/>
      <name val="Times New Roman"/>
      <family val="1"/>
    </font>
    <font>
      <i/>
      <sz val="15"/>
      <name val="Times New Roman"/>
      <family val="1"/>
    </font>
    <font>
      <i/>
      <sz val="16"/>
      <name val="Times New Roman"/>
      <family val="1"/>
    </font>
    <font>
      <b/>
      <sz val="13.5"/>
      <color indexed="8"/>
      <name val="Times New Roman"/>
      <family val="1"/>
      <charset val="163"/>
    </font>
    <font>
      <b/>
      <i/>
      <sz val="13.5"/>
      <color theme="1"/>
      <name val="Times New Roman"/>
      <family val="1"/>
      <charset val="163"/>
    </font>
    <font>
      <b/>
      <i/>
      <sz val="13.5"/>
      <name val="Times New Roman"/>
      <family val="1"/>
      <charset val="163"/>
    </font>
    <font>
      <b/>
      <sz val="17"/>
      <name val="Times New Roman"/>
      <family val="1"/>
    </font>
    <font>
      <i/>
      <sz val="17"/>
      <name val="Times New Roman"/>
      <family val="1"/>
    </font>
    <font>
      <i/>
      <sz val="16"/>
      <color rgb="FF000000"/>
      <name val="Times New Roman"/>
      <family val="1"/>
    </font>
    <font>
      <b/>
      <sz val="18"/>
      <color rgb="FF000000"/>
      <name val="Times New Roman"/>
      <family val="1"/>
    </font>
    <font>
      <i/>
      <sz val="18"/>
      <color rgb="FF000000"/>
      <name val="Times New Roman"/>
      <family val="1"/>
    </font>
    <font>
      <b/>
      <sz val="15"/>
      <color rgb="FF000000"/>
      <name val="Times New Roman"/>
      <family val="1"/>
    </font>
    <font>
      <i/>
      <sz val="15"/>
      <color rgb="FF000000"/>
      <name val="Times New Roman"/>
      <family val="1"/>
    </font>
    <font>
      <b/>
      <sz val="18"/>
      <name val="Times New Roman"/>
      <family val="1"/>
      <charset val="163"/>
    </font>
    <font>
      <i/>
      <sz val="18"/>
      <name val="Times New Roman"/>
      <family val="1"/>
      <charset val="163"/>
    </font>
    <font>
      <sz val="12"/>
      <name val="Times New Roman"/>
      <family val="1"/>
      <charset val="163"/>
    </font>
    <font>
      <b/>
      <sz val="13"/>
      <name val="Times New Roman"/>
      <family val="1"/>
      <charset val="163"/>
    </font>
    <font>
      <sz val="12"/>
      <name val="Times New Roman"/>
      <family val="1"/>
      <charset val="163"/>
    </font>
    <font>
      <sz val="13"/>
      <color theme="0"/>
      <name val="Times New Roman"/>
      <family val="1"/>
      <charset val="163"/>
    </font>
    <font>
      <b/>
      <sz val="13"/>
      <color theme="0"/>
      <name val="Times New Roman"/>
      <family val="1"/>
      <charset val="163"/>
    </font>
    <font>
      <i/>
      <sz val="13"/>
      <color theme="0"/>
      <name val="Times New Roman"/>
      <family val="1"/>
      <charset val="163"/>
    </font>
    <font>
      <b/>
      <sz val="13"/>
      <color theme="0"/>
      <name val="Times New Roman"/>
      <family val="1"/>
    </font>
    <font>
      <i/>
      <sz val="13"/>
      <color theme="0"/>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bottom style="hair">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diagonal/>
    </border>
    <border>
      <left/>
      <right/>
      <top style="thin">
        <color indexed="64"/>
      </top>
      <bottom/>
      <diagonal/>
    </border>
    <border>
      <left style="thin">
        <color rgb="FF000000"/>
      </left>
      <right style="thin">
        <color rgb="FF000000"/>
      </right>
      <top/>
      <bottom style="hair">
        <color rgb="FF000000"/>
      </bottom>
      <diagonal/>
    </border>
    <border>
      <left style="thin">
        <color rgb="FF000000"/>
      </left>
      <right style="thin">
        <color rgb="FF000000"/>
      </right>
      <top/>
      <bottom style="thin">
        <color indexed="64"/>
      </bottom>
      <diagonal/>
    </border>
    <border>
      <left style="thin">
        <color indexed="64"/>
      </left>
      <right style="thin">
        <color indexed="64"/>
      </right>
      <top style="hair">
        <color indexed="64"/>
      </top>
      <bottom/>
      <diagonal/>
    </border>
    <border>
      <left style="thin">
        <color rgb="FF000000"/>
      </left>
      <right style="thin">
        <color rgb="FF000000"/>
      </right>
      <top style="hair">
        <color rgb="FF000000"/>
      </top>
      <bottom/>
      <diagonal/>
    </border>
  </borders>
  <cellStyleXfs count="19">
    <xf numFmtId="0" fontId="0" fillId="0" borderId="0"/>
    <xf numFmtId="0" fontId="14" fillId="0" borderId="0"/>
    <xf numFmtId="0" fontId="15" fillId="0" borderId="0"/>
    <xf numFmtId="0" fontId="16" fillId="0" borderId="0"/>
    <xf numFmtId="0" fontId="22" fillId="0" borderId="0"/>
    <xf numFmtId="0" fontId="39" fillId="0" borderId="0"/>
    <xf numFmtId="0" fontId="39" fillId="0" borderId="0"/>
    <xf numFmtId="0" fontId="45" fillId="0" borderId="0"/>
    <xf numFmtId="0" fontId="54" fillId="0" borderId="0"/>
    <xf numFmtId="0" fontId="54" fillId="0" borderId="0"/>
    <xf numFmtId="168" fontId="39" fillId="0" borderId="0" applyFont="0" applyFill="0" applyBorder="0" applyAlignment="0" applyProtection="0"/>
    <xf numFmtId="0" fontId="39" fillId="0" borderId="0"/>
    <xf numFmtId="0" fontId="79" fillId="0" borderId="0"/>
    <xf numFmtId="168" fontId="2" fillId="0" borderId="0" applyFont="0" applyFill="0" applyBorder="0" applyAlignment="0" applyProtection="0"/>
    <xf numFmtId="0" fontId="2" fillId="0" borderId="0"/>
    <xf numFmtId="0" fontId="81" fillId="0" borderId="0"/>
    <xf numFmtId="168" fontId="15" fillId="0" borderId="0" applyFont="0" applyFill="0" applyBorder="0" applyAlignment="0" applyProtection="0"/>
    <xf numFmtId="0" fontId="2" fillId="0" borderId="0"/>
    <xf numFmtId="0" fontId="54" fillId="0" borderId="0"/>
  </cellStyleXfs>
  <cellXfs count="482">
    <xf numFmtId="0" fontId="0" fillId="0" borderId="0" xfId="0"/>
    <xf numFmtId="0" fontId="7" fillId="0" borderId="2" xfId="0" applyFont="1" applyBorder="1" applyAlignment="1">
      <alignment horizontal="center" vertical="center"/>
    </xf>
    <xf numFmtId="0" fontId="7" fillId="0" borderId="0" xfId="0" applyFont="1" applyAlignment="1">
      <alignment vertical="center"/>
    </xf>
    <xf numFmtId="0" fontId="7" fillId="0" borderId="2" xfId="0" quotePrefix="1" applyFont="1" applyBorder="1" applyAlignment="1">
      <alignment horizontal="center" vertical="center"/>
    </xf>
    <xf numFmtId="0" fontId="1"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Continuous" vertical="center"/>
    </xf>
    <xf numFmtId="0" fontId="3" fillId="0" borderId="0" xfId="0" quotePrefix="1"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3" fillId="0" borderId="2" xfId="0" applyFont="1" applyBorder="1" applyAlignment="1">
      <alignment horizontal="centerContinuous" vertical="center" wrapText="1"/>
    </xf>
    <xf numFmtId="0" fontId="3" fillId="0" borderId="6" xfId="0" applyFont="1" applyBorder="1" applyAlignment="1">
      <alignment horizontal="center" vertical="center"/>
    </xf>
    <xf numFmtId="0" fontId="8" fillId="0" borderId="6" xfId="0" applyFont="1" applyBorder="1" applyAlignment="1">
      <alignment vertical="center"/>
    </xf>
    <xf numFmtId="3" fontId="5" fillId="0" borderId="6" xfId="0" applyNumberFormat="1" applyFont="1" applyBorder="1" applyAlignment="1">
      <alignment vertical="center"/>
    </xf>
    <xf numFmtId="0" fontId="3" fillId="0" borderId="7" xfId="0" applyFont="1" applyBorder="1" applyAlignment="1">
      <alignment horizontal="center" vertical="center"/>
    </xf>
    <xf numFmtId="0" fontId="8" fillId="0" borderId="7" xfId="0" applyFont="1" applyBorder="1" applyAlignment="1">
      <alignment vertical="center"/>
    </xf>
    <xf numFmtId="3" fontId="5" fillId="0" borderId="7" xfId="0" applyNumberFormat="1" applyFont="1" applyBorder="1" applyAlignment="1">
      <alignment vertical="center"/>
    </xf>
    <xf numFmtId="0" fontId="5" fillId="0" borderId="7" xfId="0" applyFont="1" applyBorder="1" applyAlignment="1">
      <alignment horizontal="center" vertical="center"/>
    </xf>
    <xf numFmtId="0" fontId="5" fillId="0" borderId="7" xfId="0" applyFont="1" applyBorder="1" applyAlignment="1">
      <alignment vertical="center"/>
    </xf>
    <xf numFmtId="3" fontId="9" fillId="0" borderId="7" xfId="0" applyNumberFormat="1" applyFont="1" applyBorder="1" applyAlignment="1">
      <alignment vertical="center"/>
    </xf>
    <xf numFmtId="0" fontId="5" fillId="0" borderId="7" xfId="0" quotePrefix="1" applyFont="1" applyBorder="1" applyAlignment="1">
      <alignment horizontal="center" vertical="center"/>
    </xf>
    <xf numFmtId="0" fontId="3" fillId="0" borderId="7" xfId="0" applyFont="1" applyBorder="1" applyAlignment="1">
      <alignment vertical="center"/>
    </xf>
    <xf numFmtId="0" fontId="5" fillId="0" borderId="9" xfId="0" applyFont="1" applyBorder="1" applyAlignment="1">
      <alignment vertical="center"/>
    </xf>
    <xf numFmtId="0" fontId="19" fillId="0" borderId="6" xfId="0" applyFont="1" applyBorder="1" applyAlignment="1">
      <alignment horizontal="center" vertical="center"/>
    </xf>
    <xf numFmtId="0" fontId="19" fillId="0" borderId="0" xfId="0" applyFont="1" applyAlignment="1">
      <alignment vertical="center"/>
    </xf>
    <xf numFmtId="0" fontId="1" fillId="0" borderId="0" xfId="0" applyFont="1" applyAlignment="1">
      <alignment vertical="center"/>
    </xf>
    <xf numFmtId="0" fontId="23" fillId="0" borderId="7" xfId="4" quotePrefix="1" applyFont="1" applyBorder="1" applyAlignment="1">
      <alignment horizontal="center" vertical="center" wrapText="1"/>
    </xf>
    <xf numFmtId="0" fontId="23" fillId="0" borderId="7" xfId="4" applyFont="1" applyBorder="1" applyAlignment="1">
      <alignment vertical="center" wrapText="1"/>
    </xf>
    <xf numFmtId="0" fontId="23" fillId="0" borderId="9" xfId="4" quotePrefix="1" applyFont="1" applyBorder="1" applyAlignment="1">
      <alignment horizontal="center" vertical="center" wrapText="1"/>
    </xf>
    <xf numFmtId="0" fontId="23" fillId="0" borderId="9" xfId="4" applyFont="1" applyBorder="1" applyAlignment="1">
      <alignment vertical="center" wrapText="1"/>
    </xf>
    <xf numFmtId="3" fontId="5" fillId="0" borderId="9" xfId="0" applyNumberFormat="1" applyFont="1" applyBorder="1" applyAlignment="1">
      <alignment vertical="center"/>
    </xf>
    <xf numFmtId="0" fontId="10" fillId="0" borderId="0" xfId="0" applyFont="1" applyAlignment="1">
      <alignment horizontal="left" vertical="center"/>
    </xf>
    <xf numFmtId="3" fontId="4" fillId="0" borderId="7" xfId="0" applyNumberFormat="1" applyFont="1" applyBorder="1" applyAlignment="1">
      <alignment vertical="center"/>
    </xf>
    <xf numFmtId="0" fontId="4" fillId="0" borderId="7" xfId="0" applyFont="1" applyBorder="1" applyAlignment="1">
      <alignment horizontal="center" vertical="center"/>
    </xf>
    <xf numFmtId="0" fontId="5" fillId="0" borderId="7"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7" xfId="0" applyFont="1" applyBorder="1" applyAlignment="1">
      <alignment vertical="center" wrapText="1"/>
    </xf>
    <xf numFmtId="0" fontId="5" fillId="0" borderId="7" xfId="0" applyFont="1" applyBorder="1" applyAlignment="1">
      <alignment vertical="center" wrapText="1"/>
    </xf>
    <xf numFmtId="0" fontId="4" fillId="0" borderId="7" xfId="0" applyFont="1" applyBorder="1" applyAlignment="1">
      <alignment vertical="center" wrapText="1"/>
    </xf>
    <xf numFmtId="0" fontId="3" fillId="0" borderId="9" xfId="0" applyFont="1" applyBorder="1" applyAlignment="1">
      <alignment vertical="center" wrapText="1"/>
    </xf>
    <xf numFmtId="0" fontId="2" fillId="0" borderId="0" xfId="0" applyFont="1" applyAlignment="1">
      <alignment horizontal="right" vertical="center"/>
    </xf>
    <xf numFmtId="3" fontId="5" fillId="0" borderId="6" xfId="0" applyNumberFormat="1" applyFont="1" applyBorder="1" applyAlignment="1">
      <alignment horizontal="right" vertical="center"/>
    </xf>
    <xf numFmtId="3" fontId="9" fillId="0" borderId="7" xfId="0" applyNumberFormat="1" applyFont="1" applyBorder="1" applyAlignment="1">
      <alignment horizontal="right" vertical="center"/>
    </xf>
    <xf numFmtId="3" fontId="5" fillId="0" borderId="7" xfId="0" applyNumberFormat="1" applyFont="1" applyBorder="1" applyAlignment="1">
      <alignment horizontal="right" vertical="center"/>
    </xf>
    <xf numFmtId="164" fontId="5" fillId="0" borderId="7" xfId="1" applyNumberFormat="1" applyFont="1" applyBorder="1" applyAlignment="1">
      <alignment vertical="center" wrapText="1"/>
    </xf>
    <xf numFmtId="3" fontId="5" fillId="0" borderId="9" xfId="0" applyNumberFormat="1" applyFont="1" applyBorder="1" applyAlignment="1">
      <alignment horizontal="right" vertical="center"/>
    </xf>
    <xf numFmtId="0" fontId="24" fillId="0" borderId="0" xfId="4" applyFont="1" applyAlignment="1">
      <alignment vertical="center"/>
    </xf>
    <xf numFmtId="0" fontId="24" fillId="0" borderId="0" xfId="4" applyFont="1" applyAlignment="1">
      <alignment horizontal="right" vertical="center" wrapText="1"/>
    </xf>
    <xf numFmtId="0" fontId="25" fillId="0" borderId="0" xfId="4" applyFont="1"/>
    <xf numFmtId="0" fontId="26" fillId="0" borderId="0" xfId="4" applyFont="1"/>
    <xf numFmtId="0" fontId="28" fillId="0" borderId="0" xfId="4" applyFont="1"/>
    <xf numFmtId="0" fontId="31" fillId="0" borderId="14" xfId="4" applyFont="1" applyBorder="1" applyAlignment="1">
      <alignment horizontal="center" vertical="center" wrapText="1"/>
    </xf>
    <xf numFmtId="3" fontId="31" fillId="0" borderId="14" xfId="4" applyNumberFormat="1" applyFont="1" applyBorder="1" applyAlignment="1">
      <alignment horizontal="right" vertical="center" wrapText="1"/>
    </xf>
    <xf numFmtId="0" fontId="31" fillId="0" borderId="10" xfId="4" applyFont="1" applyBorder="1" applyAlignment="1">
      <alignment horizontal="center" vertical="center" wrapText="1"/>
    </xf>
    <xf numFmtId="0" fontId="34" fillId="0" borderId="10" xfId="4" applyFont="1" applyBorder="1" applyAlignment="1">
      <alignment vertical="center" wrapText="1"/>
    </xf>
    <xf numFmtId="3" fontId="31" fillId="0" borderId="10" xfId="4" applyNumberFormat="1" applyFont="1" applyBorder="1" applyAlignment="1">
      <alignment horizontal="right" vertical="center" wrapText="1"/>
    </xf>
    <xf numFmtId="0" fontId="33" fillId="0" borderId="10" xfId="4" quotePrefix="1" applyFont="1" applyBorder="1" applyAlignment="1">
      <alignment horizontal="center" vertical="center" wrapText="1"/>
    </xf>
    <xf numFmtId="0" fontId="33" fillId="0" borderId="10" xfId="4" applyFont="1" applyBorder="1" applyAlignment="1">
      <alignment vertical="center" wrapText="1"/>
    </xf>
    <xf numFmtId="3" fontId="33" fillId="0" borderId="10" xfId="4" applyNumberFormat="1" applyFont="1" applyBorder="1" applyAlignment="1">
      <alignment horizontal="right" vertical="center" wrapText="1"/>
    </xf>
    <xf numFmtId="0" fontId="33" fillId="0" borderId="10" xfId="4" applyFont="1" applyBorder="1" applyAlignment="1">
      <alignment horizontal="left" vertical="center" wrapText="1"/>
    </xf>
    <xf numFmtId="0" fontId="34" fillId="0" borderId="10" xfId="4" applyFont="1" applyBorder="1" applyAlignment="1">
      <alignment horizontal="center" vertical="center" wrapText="1"/>
    </xf>
    <xf numFmtId="3" fontId="35" fillId="0" borderId="10" xfId="4" applyNumberFormat="1" applyFont="1" applyBorder="1" applyAlignment="1">
      <alignment horizontal="right" vertical="center" wrapText="1"/>
    </xf>
    <xf numFmtId="0" fontId="34" fillId="0" borderId="15" xfId="4" applyFont="1" applyBorder="1" applyAlignment="1">
      <alignment horizontal="center" vertical="center" wrapText="1"/>
    </xf>
    <xf numFmtId="0" fontId="34" fillId="0" borderId="15" xfId="4" applyFont="1" applyBorder="1" applyAlignment="1">
      <alignment vertical="center" wrapText="1"/>
    </xf>
    <xf numFmtId="3" fontId="31" fillId="0" borderId="15" xfId="4" applyNumberFormat="1" applyFont="1" applyBorder="1" applyAlignment="1">
      <alignment horizontal="right" vertical="center" wrapText="1"/>
    </xf>
    <xf numFmtId="0" fontId="36" fillId="0" borderId="0" xfId="4" applyFont="1"/>
    <xf numFmtId="3" fontId="25" fillId="0" borderId="0" xfId="4" applyNumberFormat="1" applyFont="1"/>
    <xf numFmtId="0" fontId="25" fillId="0" borderId="0" xfId="4" applyFont="1" applyAlignment="1">
      <alignment vertical="center"/>
    </xf>
    <xf numFmtId="0" fontId="37" fillId="0" borderId="0" xfId="4" applyFont="1" applyAlignment="1">
      <alignment vertical="center"/>
    </xf>
    <xf numFmtId="0" fontId="17" fillId="0" borderId="0" xfId="4" applyFont="1" applyAlignment="1">
      <alignment vertical="center"/>
    </xf>
    <xf numFmtId="0" fontId="40" fillId="0" borderId="4" xfId="5" applyFont="1" applyBorder="1" applyAlignment="1">
      <alignment vertical="center"/>
    </xf>
    <xf numFmtId="0" fontId="40" fillId="0" borderId="0" xfId="5" applyFont="1" applyAlignment="1">
      <alignment vertical="center"/>
    </xf>
    <xf numFmtId="0" fontId="25" fillId="0" borderId="0" xfId="6" applyFont="1" applyAlignment="1">
      <alignment vertical="center"/>
    </xf>
    <xf numFmtId="0" fontId="36" fillId="0" borderId="0" xfId="6" applyFont="1" applyAlignment="1">
      <alignment vertical="center"/>
    </xf>
    <xf numFmtId="0" fontId="26" fillId="0" borderId="16" xfId="6" applyFont="1" applyBorder="1" applyAlignment="1">
      <alignment vertical="center"/>
    </xf>
    <xf numFmtId="0" fontId="26" fillId="0" borderId="16" xfId="6" applyFont="1" applyBorder="1" applyAlignment="1">
      <alignment horizontal="center" vertical="center"/>
    </xf>
    <xf numFmtId="3" fontId="26" fillId="0" borderId="16" xfId="6" applyNumberFormat="1" applyFont="1" applyBorder="1" applyAlignment="1">
      <alignment vertical="center"/>
    </xf>
    <xf numFmtId="0" fontId="26" fillId="0" borderId="0" xfId="6" applyFont="1" applyAlignment="1">
      <alignment vertical="center"/>
    </xf>
    <xf numFmtId="0" fontId="25" fillId="0" borderId="7" xfId="6" quotePrefix="1" applyFont="1" applyBorder="1" applyAlignment="1">
      <alignment horizontal="center" vertical="center"/>
    </xf>
    <xf numFmtId="0" fontId="25" fillId="2" borderId="7" xfId="5" applyFont="1" applyFill="1" applyBorder="1" applyAlignment="1">
      <alignment horizontal="left" vertical="center" wrapText="1"/>
    </xf>
    <xf numFmtId="3" fontId="25" fillId="0" borderId="7" xfId="6" applyNumberFormat="1" applyFont="1" applyBorder="1" applyAlignment="1">
      <alignment vertical="center"/>
    </xf>
    <xf numFmtId="0" fontId="25" fillId="0" borderId="9" xfId="6" applyFont="1" applyBorder="1" applyAlignment="1">
      <alignment horizontal="center" vertical="center"/>
    </xf>
    <xf numFmtId="0" fontId="25" fillId="0" borderId="9" xfId="6" applyFont="1" applyBorder="1" applyAlignment="1">
      <alignment horizontal="left" vertical="center" wrapText="1"/>
    </xf>
    <xf numFmtId="3" fontId="25" fillId="0" borderId="9" xfId="6" applyNumberFormat="1" applyFont="1" applyBorder="1" applyAlignment="1">
      <alignment vertical="center"/>
    </xf>
    <xf numFmtId="0" fontId="4" fillId="0" borderId="0" xfId="0" applyFont="1" applyAlignment="1">
      <alignment horizontal="center" vertical="center"/>
    </xf>
    <xf numFmtId="3" fontId="19" fillId="0" borderId="6" xfId="0" applyNumberFormat="1" applyFont="1" applyBorder="1" applyAlignment="1">
      <alignment vertical="center"/>
    </xf>
    <xf numFmtId="0" fontId="8" fillId="0" borderId="6" xfId="0" applyFont="1" applyBorder="1" applyAlignment="1">
      <alignment vertical="center" wrapText="1"/>
    </xf>
    <xf numFmtId="0" fontId="5" fillId="0" borderId="9" xfId="0" applyFont="1" applyBorder="1" applyAlignment="1">
      <alignment vertical="center" wrapText="1"/>
    </xf>
    <xf numFmtId="0" fontId="5" fillId="0" borderId="0" xfId="0" applyFont="1" applyAlignment="1">
      <alignment vertical="center" wrapText="1"/>
    </xf>
    <xf numFmtId="0" fontId="34" fillId="0" borderId="22" xfId="0" applyFont="1" applyBorder="1" applyAlignment="1">
      <alignment horizontal="centerContinuous" vertical="center"/>
    </xf>
    <xf numFmtId="0" fontId="34" fillId="0" borderId="19" xfId="0" applyFont="1" applyBorder="1" applyAlignment="1">
      <alignment horizontal="centerContinuous" vertical="center"/>
    </xf>
    <xf numFmtId="3" fontId="5" fillId="0" borderId="24" xfId="0" applyNumberFormat="1" applyFont="1" applyBorder="1" applyAlignment="1">
      <alignment vertical="center"/>
    </xf>
    <xf numFmtId="3" fontId="9" fillId="0" borderId="25" xfId="0" applyNumberFormat="1" applyFont="1" applyBorder="1" applyAlignment="1">
      <alignment vertical="center"/>
    </xf>
    <xf numFmtId="3" fontId="5" fillId="0" borderId="25" xfId="0" applyNumberFormat="1" applyFont="1" applyBorder="1" applyAlignment="1">
      <alignment vertical="center"/>
    </xf>
    <xf numFmtId="3" fontId="5" fillId="0" borderId="8" xfId="0" applyNumberFormat="1" applyFont="1" applyBorder="1" applyAlignment="1">
      <alignment vertical="center"/>
    </xf>
    <xf numFmtId="0" fontId="4" fillId="0" borderId="7" xfId="0" quotePrefix="1" applyFont="1" applyBorder="1" applyAlignment="1">
      <alignment horizontal="center" vertical="center"/>
    </xf>
    <xf numFmtId="0" fontId="4" fillId="0" borderId="7" xfId="0" applyFont="1" applyBorder="1" applyAlignment="1">
      <alignment vertical="center"/>
    </xf>
    <xf numFmtId="3" fontId="5" fillId="0" borderId="26" xfId="0" applyNumberFormat="1" applyFont="1" applyBorder="1" applyAlignment="1">
      <alignment vertical="center"/>
    </xf>
    <xf numFmtId="0" fontId="2" fillId="0" borderId="21" xfId="0" applyFont="1" applyBorder="1" applyAlignment="1">
      <alignment vertical="center"/>
    </xf>
    <xf numFmtId="0" fontId="2" fillId="0" borderId="3" xfId="0" applyFont="1" applyBorder="1" applyAlignment="1">
      <alignment vertical="center"/>
    </xf>
    <xf numFmtId="0" fontId="10" fillId="0" borderId="0" xfId="0" quotePrefix="1" applyFont="1" applyAlignment="1">
      <alignment vertical="center"/>
    </xf>
    <xf numFmtId="0" fontId="5" fillId="0" borderId="0" xfId="7" applyFont="1" applyAlignment="1">
      <alignment vertical="center"/>
    </xf>
    <xf numFmtId="3" fontId="46" fillId="0" borderId="7" xfId="0" applyNumberFormat="1" applyFont="1" applyBorder="1" applyAlignment="1">
      <alignment vertical="center"/>
    </xf>
    <xf numFmtId="3" fontId="19" fillId="0" borderId="7" xfId="0" applyNumberFormat="1"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wrapText="1"/>
    </xf>
    <xf numFmtId="0" fontId="4" fillId="0" borderId="0" xfId="0" applyFont="1" applyAlignment="1">
      <alignment horizontal="left" vertical="center"/>
    </xf>
    <xf numFmtId="0" fontId="10" fillId="0" borderId="0" xfId="0" quotePrefix="1" applyFont="1" applyAlignment="1">
      <alignment horizontal="left" vertical="center"/>
    </xf>
    <xf numFmtId="0" fontId="10" fillId="0" borderId="0" xfId="0" applyFont="1" applyAlignment="1">
      <alignment horizontal="left" vertical="center" wrapText="1"/>
    </xf>
    <xf numFmtId="0" fontId="31" fillId="0" borderId="13" xfId="4" applyFont="1" applyBorder="1" applyAlignment="1">
      <alignment horizontal="center" vertical="center" wrapText="1"/>
    </xf>
    <xf numFmtId="0" fontId="41" fillId="0" borderId="2" xfId="6" applyFont="1" applyBorder="1" applyAlignment="1">
      <alignment horizontal="center" vertical="center" wrapText="1"/>
    </xf>
    <xf numFmtId="0" fontId="25" fillId="0" borderId="2" xfId="6" applyFont="1" applyBorder="1" applyAlignment="1">
      <alignment horizontal="center" vertical="center" wrapText="1"/>
    </xf>
    <xf numFmtId="0" fontId="33" fillId="0" borderId="13" xfId="4" applyFont="1" applyBorder="1" applyAlignment="1">
      <alignment horizontal="center" vertical="center" wrapText="1"/>
    </xf>
    <xf numFmtId="165" fontId="3" fillId="0" borderId="2" xfId="2" applyNumberFormat="1" applyFont="1" applyBorder="1" applyAlignment="1">
      <alignment horizontal="center" vertical="center" wrapText="1"/>
    </xf>
    <xf numFmtId="166" fontId="19" fillId="0" borderId="7" xfId="0" applyNumberFormat="1" applyFont="1" applyBorder="1" applyAlignment="1">
      <alignment vertical="center"/>
    </xf>
    <xf numFmtId="0" fontId="46" fillId="0" borderId="7" xfId="0" quotePrefix="1" applyFont="1" applyBorder="1" applyAlignment="1">
      <alignment horizontal="center" vertical="center"/>
    </xf>
    <xf numFmtId="0" fontId="46" fillId="0" borderId="7" xfId="0" applyFont="1" applyBorder="1" applyAlignment="1">
      <alignment vertical="center" wrapText="1"/>
    </xf>
    <xf numFmtId="166" fontId="46" fillId="0" borderId="7" xfId="0" applyNumberFormat="1" applyFont="1" applyBorder="1" applyAlignment="1">
      <alignment vertical="center"/>
    </xf>
    <xf numFmtId="0" fontId="46" fillId="0" borderId="0" xfId="0" applyFont="1" applyAlignment="1">
      <alignment vertical="center"/>
    </xf>
    <xf numFmtId="166" fontId="5" fillId="0" borderId="7" xfId="0" applyNumberFormat="1" applyFont="1" applyBorder="1" applyAlignment="1">
      <alignment vertical="center"/>
    </xf>
    <xf numFmtId="3" fontId="5" fillId="0" borderId="0" xfId="0" applyNumberFormat="1" applyFont="1" applyAlignment="1">
      <alignment vertical="center"/>
    </xf>
    <xf numFmtId="3" fontId="19" fillId="0" borderId="9" xfId="0" applyNumberFormat="1" applyFont="1" applyBorder="1" applyAlignment="1">
      <alignment vertical="center"/>
    </xf>
    <xf numFmtId="166" fontId="5" fillId="0" borderId="9" xfId="0" applyNumberFormat="1" applyFont="1" applyBorder="1" applyAlignment="1">
      <alignment vertical="center"/>
    </xf>
    <xf numFmtId="0" fontId="34" fillId="0" borderId="0" xfId="0" applyFont="1" applyAlignment="1">
      <alignment horizontal="centerContinuous" vertical="center"/>
    </xf>
    <xf numFmtId="0" fontId="34" fillId="0" borderId="27" xfId="0" applyFont="1" applyBorder="1" applyAlignment="1">
      <alignment horizontal="centerContinuous"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3" fillId="0" borderId="6" xfId="0" applyFont="1" applyBorder="1" applyAlignment="1">
      <alignment horizontal="center" vertical="center" wrapText="1"/>
    </xf>
    <xf numFmtId="3" fontId="19" fillId="0" borderId="6" xfId="0" applyNumberFormat="1" applyFont="1" applyBorder="1" applyAlignment="1">
      <alignment horizontal="right" vertical="center"/>
    </xf>
    <xf numFmtId="166" fontId="19" fillId="0" borderId="6" xfId="0" applyNumberFormat="1" applyFont="1" applyBorder="1" applyAlignment="1">
      <alignment horizontal="right" vertical="center"/>
    </xf>
    <xf numFmtId="3" fontId="19" fillId="0" borderId="7" xfId="0" applyNumberFormat="1" applyFont="1" applyBorder="1" applyAlignment="1">
      <alignment horizontal="right" vertical="center"/>
    </xf>
    <xf numFmtId="166" fontId="19" fillId="0" borderId="7" xfId="0" applyNumberFormat="1" applyFont="1" applyBorder="1" applyAlignment="1">
      <alignment horizontal="right" vertical="center"/>
    </xf>
    <xf numFmtId="3" fontId="46" fillId="0" borderId="7" xfId="0" applyNumberFormat="1" applyFont="1" applyBorder="1" applyAlignment="1">
      <alignment horizontal="right" vertical="center"/>
    </xf>
    <xf numFmtId="166" fontId="5" fillId="0" borderId="7" xfId="0" applyNumberFormat="1" applyFont="1" applyBorder="1" applyAlignment="1">
      <alignment horizontal="right" vertical="center"/>
    </xf>
    <xf numFmtId="0" fontId="48" fillId="0" borderId="7" xfId="0" applyFont="1" applyBorder="1" applyAlignment="1">
      <alignment horizontal="center" vertical="center"/>
    </xf>
    <xf numFmtId="0" fontId="48" fillId="0" borderId="7" xfId="0" quotePrefix="1" applyFont="1" applyBorder="1" applyAlignment="1">
      <alignment vertical="center" wrapText="1"/>
    </xf>
    <xf numFmtId="3" fontId="48" fillId="0" borderId="7" xfId="0" applyNumberFormat="1" applyFont="1" applyBorder="1" applyAlignment="1">
      <alignment horizontal="right" vertical="center"/>
    </xf>
    <xf numFmtId="3" fontId="48" fillId="0" borderId="25" xfId="0" applyNumberFormat="1" applyFont="1" applyBorder="1" applyAlignment="1">
      <alignment vertical="center"/>
    </xf>
    <xf numFmtId="3" fontId="48" fillId="0" borderId="8" xfId="0" applyNumberFormat="1" applyFont="1" applyBorder="1" applyAlignment="1">
      <alignment vertical="center"/>
    </xf>
    <xf numFmtId="0" fontId="48" fillId="0" borderId="0" xfId="0" applyFont="1" applyAlignment="1">
      <alignment vertical="center"/>
    </xf>
    <xf numFmtId="0" fontId="48" fillId="0" borderId="7" xfId="0" quotePrefix="1" applyFont="1" applyBorder="1" applyAlignment="1">
      <alignment horizontal="center" vertical="center"/>
    </xf>
    <xf numFmtId="166" fontId="48" fillId="0" borderId="7" xfId="0" applyNumberFormat="1" applyFont="1" applyBorder="1" applyAlignment="1">
      <alignment horizontal="right" vertical="center"/>
    </xf>
    <xf numFmtId="0" fontId="48" fillId="0" borderId="7" xfId="0" applyFont="1" applyBorder="1" applyAlignment="1">
      <alignment vertical="center" wrapText="1"/>
    </xf>
    <xf numFmtId="166"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166" fontId="5" fillId="0" borderId="0" xfId="0" applyNumberFormat="1" applyFont="1" applyAlignment="1">
      <alignment horizontal="right" vertical="center"/>
    </xf>
    <xf numFmtId="0" fontId="10" fillId="0" borderId="20" xfId="0" quotePrefix="1" applyFont="1" applyBorder="1" applyAlignment="1">
      <alignment vertical="center"/>
    </xf>
    <xf numFmtId="0" fontId="4" fillId="0" borderId="0" xfId="0" quotePrefix="1" applyFont="1" applyAlignment="1">
      <alignment horizontal="left" vertical="center"/>
    </xf>
    <xf numFmtId="0" fontId="46" fillId="0" borderId="7" xfId="0" applyFont="1" applyBorder="1" applyAlignment="1">
      <alignment vertical="center"/>
    </xf>
    <xf numFmtId="0" fontId="46" fillId="0" borderId="7" xfId="0" applyFont="1" applyBorder="1" applyAlignment="1">
      <alignment horizontal="center" vertical="center"/>
    </xf>
    <xf numFmtId="0" fontId="13" fillId="0" borderId="7" xfId="0" applyFont="1" applyBorder="1" applyAlignment="1">
      <alignment vertical="center"/>
    </xf>
    <xf numFmtId="0" fontId="46" fillId="0" borderId="9" xfId="0" applyFont="1" applyBorder="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166" fontId="46" fillId="0" borderId="7" xfId="0" applyNumberFormat="1" applyFont="1" applyBorder="1" applyAlignment="1">
      <alignment horizontal="right" vertical="center"/>
    </xf>
    <xf numFmtId="166" fontId="5" fillId="0" borderId="6" xfId="0" applyNumberFormat="1" applyFont="1" applyBorder="1" applyAlignment="1">
      <alignment vertical="center"/>
    </xf>
    <xf numFmtId="166" fontId="9" fillId="0" borderId="7" xfId="0" applyNumberFormat="1" applyFont="1" applyBorder="1" applyAlignment="1">
      <alignment vertical="center"/>
    </xf>
    <xf numFmtId="0" fontId="49" fillId="0" borderId="0" xfId="0" applyFont="1" applyAlignment="1">
      <alignment vertical="center"/>
    </xf>
    <xf numFmtId="3" fontId="46" fillId="0" borderId="16" xfId="0" applyNumberFormat="1" applyFont="1" applyBorder="1"/>
    <xf numFmtId="3" fontId="20" fillId="0" borderId="16" xfId="0" applyNumberFormat="1" applyFont="1" applyBorder="1"/>
    <xf numFmtId="3" fontId="46" fillId="0" borderId="7" xfId="0" applyNumberFormat="1" applyFont="1" applyBorder="1"/>
    <xf numFmtId="3" fontId="20" fillId="0" borderId="7" xfId="0" applyNumberFormat="1" applyFont="1" applyBorder="1"/>
    <xf numFmtId="3" fontId="46" fillId="0" borderId="9" xfId="0" applyNumberFormat="1" applyFont="1" applyBorder="1" applyAlignment="1">
      <alignment horizontal="right" vertical="center"/>
    </xf>
    <xf numFmtId="0" fontId="1" fillId="0" borderId="0" xfId="0" applyFont="1" applyAlignment="1">
      <alignment horizontal="left" vertical="center"/>
    </xf>
    <xf numFmtId="3" fontId="3" fillId="0" borderId="7" xfId="0" applyNumberFormat="1" applyFont="1" applyBorder="1" applyAlignment="1">
      <alignment horizontal="right" vertical="center"/>
    </xf>
    <xf numFmtId="4" fontId="5" fillId="0" borderId="0" xfId="0" applyNumberFormat="1" applyFont="1" applyAlignment="1">
      <alignment vertical="center"/>
    </xf>
    <xf numFmtId="0" fontId="50" fillId="0" borderId="10" xfId="4" quotePrefix="1" applyFont="1" applyBorder="1" applyAlignment="1">
      <alignment horizontal="center" vertical="center" wrapText="1"/>
    </xf>
    <xf numFmtId="0" fontId="50" fillId="0" borderId="10" xfId="4" applyFont="1" applyBorder="1" applyAlignment="1">
      <alignment horizontal="left" vertical="center" wrapText="1"/>
    </xf>
    <xf numFmtId="3" fontId="50" fillId="0" borderId="10" xfId="4" applyNumberFormat="1" applyFont="1" applyBorder="1" applyAlignment="1">
      <alignment horizontal="right" vertical="center" wrapText="1"/>
    </xf>
    <xf numFmtId="0" fontId="42" fillId="0" borderId="0" xfId="4" applyFont="1"/>
    <xf numFmtId="3" fontId="25" fillId="0" borderId="0" xfId="6" applyNumberFormat="1" applyFont="1" applyAlignment="1">
      <alignment vertical="center"/>
    </xf>
    <xf numFmtId="0" fontId="35" fillId="0" borderId="0" xfId="4" applyFont="1" applyAlignment="1">
      <alignment vertical="center"/>
    </xf>
    <xf numFmtId="0" fontId="35" fillId="0" borderId="0" xfId="4" applyFont="1" applyAlignment="1">
      <alignment horizontal="right" vertical="center" wrapText="1"/>
    </xf>
    <xf numFmtId="0" fontId="51" fillId="0" borderId="0" xfId="4" applyFont="1" applyAlignment="1">
      <alignment vertical="center"/>
    </xf>
    <xf numFmtId="0" fontId="52" fillId="0" borderId="0" xfId="4" applyFont="1" applyAlignment="1">
      <alignment vertical="center"/>
    </xf>
    <xf numFmtId="0" fontId="46" fillId="0" borderId="0" xfId="4" applyFont="1" applyAlignment="1">
      <alignment vertical="center"/>
    </xf>
    <xf numFmtId="0" fontId="53" fillId="0" borderId="0" xfId="4" applyFont="1" applyAlignment="1">
      <alignment vertical="center"/>
    </xf>
    <xf numFmtId="0" fontId="51" fillId="0" borderId="13" xfId="4" applyFont="1" applyBorder="1" applyAlignment="1">
      <alignment horizontal="center" vertical="center" wrapText="1"/>
    </xf>
    <xf numFmtId="0" fontId="35" fillId="0" borderId="14" xfId="4" applyFont="1" applyBorder="1" applyAlignment="1">
      <alignment horizontal="center" vertical="center" wrapText="1"/>
    </xf>
    <xf numFmtId="3" fontId="35" fillId="0" borderId="14" xfId="4" applyNumberFormat="1" applyFont="1" applyBorder="1" applyAlignment="1">
      <alignment horizontal="right" vertical="center" wrapText="1"/>
    </xf>
    <xf numFmtId="0" fontId="51" fillId="0" borderId="10" xfId="4" quotePrefix="1" applyFont="1" applyBorder="1" applyAlignment="1">
      <alignment horizontal="center" vertical="center" wrapText="1"/>
    </xf>
    <xf numFmtId="0" fontId="51" fillId="0" borderId="10" xfId="4" applyFont="1" applyBorder="1" applyAlignment="1">
      <alignment vertical="center" wrapText="1"/>
    </xf>
    <xf numFmtId="3" fontId="51" fillId="0" borderId="10" xfId="4" applyNumberFormat="1" applyFont="1" applyBorder="1" applyAlignment="1">
      <alignment horizontal="right" vertical="center" wrapText="1"/>
    </xf>
    <xf numFmtId="0" fontId="51" fillId="0" borderId="10" xfId="4" applyFont="1" applyBorder="1" applyAlignment="1">
      <alignment horizontal="left" vertical="center" wrapText="1"/>
    </xf>
    <xf numFmtId="0" fontId="51" fillId="0" borderId="10" xfId="4" applyFont="1" applyBorder="1" applyAlignment="1">
      <alignment vertical="center"/>
    </xf>
    <xf numFmtId="3" fontId="51" fillId="0" borderId="10" xfId="4" applyNumberFormat="1" applyFont="1" applyBorder="1" applyAlignment="1">
      <alignment vertical="center"/>
    </xf>
    <xf numFmtId="0" fontId="50" fillId="0" borderId="15" xfId="4" quotePrefix="1" applyFont="1" applyBorder="1" applyAlignment="1">
      <alignment horizontal="center" vertical="center" wrapText="1"/>
    </xf>
    <xf numFmtId="0" fontId="50" fillId="0" borderId="15" xfId="4" applyFont="1" applyBorder="1" applyAlignment="1">
      <alignment horizontal="left" vertical="center" wrapText="1"/>
    </xf>
    <xf numFmtId="3" fontId="51" fillId="0" borderId="15" xfId="4" applyNumberFormat="1" applyFont="1" applyBorder="1" applyAlignment="1">
      <alignment vertical="center"/>
    </xf>
    <xf numFmtId="0" fontId="51" fillId="0" borderId="15" xfId="4" applyFont="1" applyBorder="1" applyAlignment="1">
      <alignment vertical="center"/>
    </xf>
    <xf numFmtId="0" fontId="26" fillId="0" borderId="0" xfId="4" applyFont="1" applyAlignment="1">
      <alignment vertical="center"/>
    </xf>
    <xf numFmtId="0" fontId="24" fillId="0" borderId="0" xfId="4" applyFont="1" applyAlignment="1">
      <alignment vertical="center" wrapText="1"/>
    </xf>
    <xf numFmtId="0" fontId="30" fillId="0" borderId="0" xfId="4" applyFont="1" applyAlignment="1">
      <alignment vertical="center"/>
    </xf>
    <xf numFmtId="0" fontId="55" fillId="0" borderId="13" xfId="4" applyFont="1" applyBorder="1" applyAlignment="1">
      <alignment horizontal="center" vertical="center" wrapText="1"/>
    </xf>
    <xf numFmtId="0" fontId="34" fillId="0" borderId="13" xfId="7" applyFont="1" applyBorder="1" applyAlignment="1">
      <alignment horizontal="center" vertical="center"/>
    </xf>
    <xf numFmtId="0" fontId="44" fillId="0" borderId="0" xfId="4" applyFont="1" applyAlignment="1">
      <alignment vertical="center"/>
    </xf>
    <xf numFmtId="0" fontId="24" fillId="0" borderId="14" xfId="4" applyFont="1" applyBorder="1" applyAlignment="1">
      <alignment vertical="center" wrapText="1"/>
    </xf>
    <xf numFmtId="0" fontId="24" fillId="0" borderId="14" xfId="4" applyFont="1" applyBorder="1" applyAlignment="1">
      <alignment horizontal="center" vertical="center" wrapText="1"/>
    </xf>
    <xf numFmtId="167" fontId="24" fillId="0" borderId="14" xfId="4" applyNumberFormat="1" applyFont="1" applyBorder="1" applyAlignment="1">
      <alignment vertical="center" wrapText="1"/>
    </xf>
    <xf numFmtId="0" fontId="23" fillId="0" borderId="10" xfId="4" quotePrefix="1" applyFont="1" applyBorder="1" applyAlignment="1">
      <alignment horizontal="center" vertical="center" wrapText="1"/>
    </xf>
    <xf numFmtId="0" fontId="23" fillId="0" borderId="10" xfId="4" applyFont="1" applyBorder="1" applyAlignment="1">
      <alignment vertical="center" wrapText="1"/>
    </xf>
    <xf numFmtId="167" fontId="23" fillId="0" borderId="10" xfId="4" applyNumberFormat="1" applyFont="1" applyBorder="1" applyAlignment="1">
      <alignment vertical="center" wrapText="1"/>
    </xf>
    <xf numFmtId="0" fontId="23" fillId="0" borderId="11" xfId="4" quotePrefix="1" applyFont="1" applyBorder="1" applyAlignment="1">
      <alignment horizontal="center" vertical="center" wrapText="1"/>
    </xf>
    <xf numFmtId="0" fontId="23" fillId="0" borderId="11" xfId="4" applyFont="1" applyBorder="1" applyAlignment="1">
      <alignment vertical="center" wrapText="1"/>
    </xf>
    <xf numFmtId="167" fontId="23" fillId="0" borderId="11" xfId="4" applyNumberFormat="1" applyFont="1" applyBorder="1" applyAlignment="1">
      <alignment vertical="center" wrapText="1"/>
    </xf>
    <xf numFmtId="0" fontId="1" fillId="0" borderId="2" xfId="0" quotePrefix="1" applyFont="1" applyBorder="1" applyAlignment="1">
      <alignment horizontal="center" vertical="center"/>
    </xf>
    <xf numFmtId="0" fontId="12" fillId="0" borderId="2" xfId="0" quotePrefix="1" applyFont="1" applyBorder="1" applyAlignment="1">
      <alignment horizontal="center" vertical="center"/>
    </xf>
    <xf numFmtId="0" fontId="23" fillId="0" borderId="13" xfId="4" applyFont="1" applyBorder="1" applyAlignment="1">
      <alignment horizontal="center" vertical="center" wrapText="1"/>
    </xf>
    <xf numFmtId="0" fontId="23" fillId="0" borderId="14" xfId="4" applyFont="1" applyBorder="1" applyAlignment="1">
      <alignment vertical="center" wrapText="1"/>
    </xf>
    <xf numFmtId="167" fontId="24" fillId="0" borderId="14" xfId="4" applyNumberFormat="1" applyFont="1" applyBorder="1" applyAlignment="1">
      <alignment horizontal="right" vertical="center" wrapText="1"/>
    </xf>
    <xf numFmtId="167" fontId="23" fillId="0" borderId="29" xfId="4" applyNumberFormat="1" applyFont="1" applyBorder="1" applyAlignment="1">
      <alignment horizontal="right" vertical="center" wrapText="1"/>
    </xf>
    <xf numFmtId="167" fontId="23" fillId="0" borderId="10" xfId="4" applyNumberFormat="1" applyFont="1" applyBorder="1" applyAlignment="1">
      <alignment horizontal="right" vertical="center" wrapText="1"/>
    </xf>
    <xf numFmtId="167" fontId="23" fillId="0" borderId="30" xfId="4" applyNumberFormat="1" applyFont="1" applyBorder="1" applyAlignment="1">
      <alignment horizontal="right" vertical="center" wrapText="1"/>
    </xf>
    <xf numFmtId="167" fontId="23" fillId="0" borderId="11" xfId="4" applyNumberFormat="1" applyFont="1" applyBorder="1" applyAlignment="1">
      <alignment horizontal="right" vertical="center" wrapText="1"/>
    </xf>
    <xf numFmtId="1" fontId="5" fillId="0" borderId="0" xfId="8" applyNumberFormat="1" applyFont="1" applyAlignment="1">
      <alignment horizontal="center" vertical="center" readingOrder="1"/>
    </xf>
    <xf numFmtId="1" fontId="59" fillId="0" borderId="0" xfId="8" applyNumberFormat="1" applyFont="1" applyAlignment="1">
      <alignment vertical="center" readingOrder="1"/>
    </xf>
    <xf numFmtId="1" fontId="4" fillId="0" borderId="0" xfId="8" applyNumberFormat="1" applyFont="1" applyAlignment="1">
      <alignment horizontal="center" vertical="center" readingOrder="1"/>
    </xf>
    <xf numFmtId="1" fontId="60" fillId="2" borderId="0" xfId="8" applyNumberFormat="1" applyFont="1" applyFill="1" applyAlignment="1">
      <alignment vertical="center" wrapText="1"/>
    </xf>
    <xf numFmtId="1" fontId="61" fillId="0" borderId="0" xfId="8" applyNumberFormat="1" applyFont="1" applyAlignment="1">
      <alignment horizontal="center" vertical="center" readingOrder="1"/>
    </xf>
    <xf numFmtId="0" fontId="62" fillId="2" borderId="0" xfId="4" applyFont="1" applyFill="1" applyAlignment="1">
      <alignment vertical="center"/>
    </xf>
    <xf numFmtId="3" fontId="48" fillId="0" borderId="7" xfId="0" applyNumberFormat="1" applyFont="1" applyBorder="1" applyAlignment="1">
      <alignment vertical="center"/>
    </xf>
    <xf numFmtId="9" fontId="5" fillId="0" borderId="7" xfId="0" applyNumberFormat="1" applyFont="1" applyBorder="1" applyAlignment="1">
      <alignment vertical="center"/>
    </xf>
    <xf numFmtId="9" fontId="19" fillId="0" borderId="6" xfId="0" applyNumberFormat="1" applyFont="1" applyBorder="1" applyAlignment="1">
      <alignment vertical="center"/>
    </xf>
    <xf numFmtId="9" fontId="19" fillId="0" borderId="7" xfId="0" applyNumberFormat="1" applyFont="1" applyBorder="1" applyAlignment="1">
      <alignment vertical="center"/>
    </xf>
    <xf numFmtId="3" fontId="25" fillId="0" borderId="0" xfId="4" applyNumberFormat="1"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48" fillId="0" borderId="0" xfId="0" applyFont="1" applyAlignment="1">
      <alignment horizontal="center" vertical="center"/>
    </xf>
    <xf numFmtId="0" fontId="29" fillId="0" borderId="0" xfId="4" applyFont="1" applyAlignment="1">
      <alignment horizontal="center"/>
    </xf>
    <xf numFmtId="0" fontId="18" fillId="0" borderId="0" xfId="4" applyFont="1" applyAlignment="1">
      <alignment horizontal="center" vertical="center"/>
    </xf>
    <xf numFmtId="0" fontId="38" fillId="0" borderId="0" xfId="4" applyFont="1" applyAlignment="1">
      <alignment horizontal="center" vertical="center"/>
    </xf>
    <xf numFmtId="0" fontId="24" fillId="0" borderId="13" xfId="4" applyFont="1" applyBorder="1" applyAlignment="1">
      <alignment horizontal="center" vertical="center" wrapText="1"/>
    </xf>
    <xf numFmtId="0" fontId="64" fillId="0" borderId="0" xfId="0" applyFont="1" applyAlignment="1">
      <alignment vertical="center"/>
    </xf>
    <xf numFmtId="1" fontId="2" fillId="0" borderId="0" xfId="8" applyNumberFormat="1" applyFont="1" applyAlignment="1">
      <alignment vertical="center"/>
    </xf>
    <xf numFmtId="3" fontId="2" fillId="0" borderId="7" xfId="8" applyNumberFormat="1" applyFont="1" applyBorder="1" applyAlignment="1">
      <alignment vertical="center" wrapText="1"/>
    </xf>
    <xf numFmtId="3" fontId="2" fillId="0" borderId="7" xfId="8" applyNumberFormat="1" applyFont="1" applyBorder="1" applyAlignment="1">
      <alignment horizontal="center" vertical="center" wrapText="1"/>
    </xf>
    <xf numFmtId="3" fontId="2" fillId="0" borderId="7" xfId="8" applyNumberFormat="1" applyFont="1" applyBorder="1" applyAlignment="1">
      <alignment horizontal="center" vertical="center"/>
    </xf>
    <xf numFmtId="3" fontId="2" fillId="0" borderId="0" xfId="8" applyNumberFormat="1" applyFont="1" applyAlignment="1">
      <alignment vertical="center"/>
    </xf>
    <xf numFmtId="3" fontId="1" fillId="0" borderId="7" xfId="8" applyNumberFormat="1" applyFont="1" applyBorder="1" applyAlignment="1">
      <alignment horizontal="center" vertical="center"/>
    </xf>
    <xf numFmtId="3" fontId="1" fillId="0" borderId="7" xfId="8" applyNumberFormat="1" applyFont="1" applyBorder="1" applyAlignment="1">
      <alignment horizontal="right" vertical="center"/>
    </xf>
    <xf numFmtId="3" fontId="1" fillId="0" borderId="0" xfId="8" applyNumberFormat="1" applyFont="1" applyAlignment="1">
      <alignment vertical="center"/>
    </xf>
    <xf numFmtId="3" fontId="1" fillId="0" borderId="7" xfId="8" applyNumberFormat="1" applyFont="1" applyBorder="1" applyAlignment="1">
      <alignment horizontal="left" vertical="center" wrapText="1"/>
    </xf>
    <xf numFmtId="3" fontId="1" fillId="0" borderId="7" xfId="8" applyNumberFormat="1" applyFont="1" applyBorder="1" applyAlignment="1">
      <alignment horizontal="center" vertical="center" wrapText="1"/>
    </xf>
    <xf numFmtId="3" fontId="1" fillId="0" borderId="7" xfId="8" applyNumberFormat="1" applyFont="1" applyBorder="1" applyAlignment="1">
      <alignment horizontal="right" vertical="center" wrapText="1"/>
    </xf>
    <xf numFmtId="3" fontId="1" fillId="0" borderId="0" xfId="8" applyNumberFormat="1" applyFont="1" applyAlignment="1">
      <alignment vertical="center" wrapText="1"/>
    </xf>
    <xf numFmtId="49" fontId="1" fillId="0" borderId="7" xfId="8" applyNumberFormat="1" applyFont="1" applyBorder="1" applyAlignment="1">
      <alignment horizontal="center" vertical="center"/>
    </xf>
    <xf numFmtId="1" fontId="1" fillId="0" borderId="7" xfId="8" applyNumberFormat="1" applyFont="1" applyBorder="1" applyAlignment="1">
      <alignment horizontal="left" vertical="center" wrapText="1"/>
    </xf>
    <xf numFmtId="1" fontId="1" fillId="0" borderId="7" xfId="8" applyNumberFormat="1" applyFont="1" applyBorder="1" applyAlignment="1">
      <alignment horizontal="center" vertical="center" wrapText="1"/>
    </xf>
    <xf numFmtId="3" fontId="1" fillId="0" borderId="7" xfId="8" applyNumberFormat="1" applyFont="1" applyBorder="1" applyAlignment="1">
      <alignment vertical="center"/>
    </xf>
    <xf numFmtId="1" fontId="1" fillId="0" borderId="0" xfId="8" applyNumberFormat="1" applyFont="1" applyAlignment="1">
      <alignment vertical="center"/>
    </xf>
    <xf numFmtId="49" fontId="57" fillId="0" borderId="7" xfId="8" applyNumberFormat="1" applyFont="1" applyBorder="1" applyAlignment="1">
      <alignment horizontal="center" vertical="center"/>
    </xf>
    <xf numFmtId="1" fontId="57" fillId="0" borderId="7" xfId="8" applyNumberFormat="1" applyFont="1" applyBorder="1" applyAlignment="1">
      <alignment horizontal="left" vertical="center" wrapText="1"/>
    </xf>
    <xf numFmtId="1" fontId="57" fillId="0" borderId="7" xfId="8" applyNumberFormat="1" applyFont="1" applyBorder="1" applyAlignment="1">
      <alignment horizontal="center" vertical="center" wrapText="1"/>
    </xf>
    <xf numFmtId="3" fontId="57" fillId="0" borderId="7" xfId="8" applyNumberFormat="1" applyFont="1" applyBorder="1" applyAlignment="1">
      <alignment vertical="center"/>
    </xf>
    <xf numFmtId="1" fontId="57" fillId="0" borderId="0" xfId="8" applyNumberFormat="1" applyFont="1" applyAlignment="1">
      <alignment vertical="center"/>
    </xf>
    <xf numFmtId="49" fontId="2" fillId="0" borderId="7" xfId="8" applyNumberFormat="1" applyFont="1" applyBorder="1" applyAlignment="1">
      <alignment horizontal="center" vertical="center"/>
    </xf>
    <xf numFmtId="0" fontId="2" fillId="0" borderId="7" xfId="9" applyFont="1" applyBorder="1" applyAlignment="1">
      <alignment horizontal="left" vertical="center" wrapText="1"/>
    </xf>
    <xf numFmtId="1" fontId="2" fillId="0" borderId="7" xfId="8" applyNumberFormat="1" applyFont="1" applyBorder="1" applyAlignment="1">
      <alignment horizontal="center" vertical="center" wrapText="1"/>
    </xf>
    <xf numFmtId="3" fontId="2" fillId="0" borderId="7" xfId="8" applyNumberFormat="1" applyFont="1" applyBorder="1" applyAlignment="1">
      <alignment vertical="center"/>
    </xf>
    <xf numFmtId="3" fontId="57" fillId="0" borderId="7" xfId="8" applyNumberFormat="1" applyFont="1" applyBorder="1" applyAlignment="1">
      <alignment horizontal="center" vertical="center"/>
    </xf>
    <xf numFmtId="1" fontId="1" fillId="0" borderId="7" xfId="8" applyNumberFormat="1" applyFont="1" applyBorder="1" applyAlignment="1">
      <alignment horizontal="center" vertical="center"/>
    </xf>
    <xf numFmtId="0" fontId="1" fillId="0" borderId="7" xfId="9" applyFont="1" applyBorder="1" applyAlignment="1">
      <alignment horizontal="left" vertical="center" wrapText="1"/>
    </xf>
    <xf numFmtId="3" fontId="1" fillId="0" borderId="7" xfId="8" applyNumberFormat="1" applyFont="1" applyBorder="1" applyAlignment="1">
      <alignment vertical="center" wrapText="1"/>
    </xf>
    <xf numFmtId="3" fontId="57" fillId="0" borderId="7" xfId="8" applyNumberFormat="1" applyFont="1" applyBorder="1" applyAlignment="1">
      <alignment horizontal="center" vertical="center" wrapText="1"/>
    </xf>
    <xf numFmtId="1" fontId="57" fillId="0" borderId="7" xfId="8" quotePrefix="1" applyNumberFormat="1" applyFont="1" applyBorder="1" applyAlignment="1">
      <alignment horizontal="center" vertical="center"/>
    </xf>
    <xf numFmtId="1" fontId="57" fillId="0" borderId="7" xfId="8" applyNumberFormat="1" applyFont="1" applyBorder="1" applyAlignment="1">
      <alignment horizontal="center" vertical="center"/>
    </xf>
    <xf numFmtId="0" fontId="1" fillId="2" borderId="7" xfId="9" applyFont="1" applyFill="1" applyBorder="1" applyAlignment="1">
      <alignment horizontal="left" vertical="center" wrapText="1"/>
    </xf>
    <xf numFmtId="3" fontId="1" fillId="0" borderId="7" xfId="8" quotePrefix="1" applyNumberFormat="1" applyFont="1" applyBorder="1" applyAlignment="1">
      <alignment horizontal="center" vertical="center" wrapText="1"/>
    </xf>
    <xf numFmtId="1" fontId="1" fillId="0" borderId="7" xfId="8" applyNumberFormat="1" applyFont="1" applyBorder="1" applyAlignment="1">
      <alignment horizontal="right" vertical="center" wrapText="1"/>
    </xf>
    <xf numFmtId="3" fontId="2" fillId="0" borderId="7" xfId="8" applyNumberFormat="1" applyFont="1" applyBorder="1" applyAlignment="1">
      <alignment horizontal="right" vertical="center"/>
    </xf>
    <xf numFmtId="1" fontId="2" fillId="0" borderId="7" xfId="8" quotePrefix="1" applyNumberFormat="1" applyFont="1" applyBorder="1" applyAlignment="1">
      <alignment horizontal="center" vertical="center"/>
    </xf>
    <xf numFmtId="3" fontId="57" fillId="0" borderId="7" xfId="8" applyNumberFormat="1" applyFont="1" applyBorder="1" applyAlignment="1">
      <alignment vertical="center" wrapText="1"/>
    </xf>
    <xf numFmtId="1" fontId="2" fillId="0" borderId="9" xfId="8" applyNumberFormat="1" applyFont="1" applyBorder="1" applyAlignment="1">
      <alignment horizontal="center" vertical="center" wrapText="1"/>
    </xf>
    <xf numFmtId="3" fontId="2" fillId="0" borderId="9" xfId="8" applyNumberFormat="1" applyFont="1" applyBorder="1" applyAlignment="1">
      <alignment vertical="center"/>
    </xf>
    <xf numFmtId="1" fontId="1" fillId="0" borderId="0" xfId="8" applyNumberFormat="1" applyFont="1" applyAlignment="1">
      <alignment horizontal="center" vertical="center"/>
    </xf>
    <xf numFmtId="3" fontId="1" fillId="0" borderId="0" xfId="8" applyNumberFormat="1" applyFont="1" applyAlignment="1">
      <alignment horizontal="center" vertical="center"/>
    </xf>
    <xf numFmtId="1" fontId="2" fillId="0" borderId="0" xfId="8" applyNumberFormat="1" applyFont="1" applyAlignment="1">
      <alignment horizontal="center" vertical="center"/>
    </xf>
    <xf numFmtId="3" fontId="2" fillId="0" borderId="0" xfId="8" applyNumberFormat="1" applyFont="1" applyAlignment="1">
      <alignment horizontal="center" vertical="center"/>
    </xf>
    <xf numFmtId="1" fontId="2" fillId="0" borderId="0" xfId="8" applyNumberFormat="1" applyFont="1" applyAlignment="1">
      <alignment vertical="center" wrapText="1"/>
    </xf>
    <xf numFmtId="1" fontId="2" fillId="0" borderId="0" xfId="8" applyNumberFormat="1" applyFont="1" applyAlignment="1">
      <alignment horizontal="center" vertical="center" wrapText="1"/>
    </xf>
    <xf numFmtId="1" fontId="2" fillId="0" borderId="0" xfId="8" applyNumberFormat="1" applyFont="1" applyAlignment="1">
      <alignment horizontal="right" vertical="center"/>
    </xf>
    <xf numFmtId="49" fontId="2" fillId="0" borderId="7" xfId="8" quotePrefix="1" applyNumberFormat="1" applyFont="1" applyBorder="1" applyAlignment="1">
      <alignment horizontal="center" vertical="center"/>
    </xf>
    <xf numFmtId="1" fontId="2" fillId="0" borderId="9" xfId="8" quotePrefix="1" applyNumberFormat="1" applyFont="1" applyBorder="1" applyAlignment="1">
      <alignment horizontal="center" vertical="center"/>
    </xf>
    <xf numFmtId="1" fontId="59" fillId="0" borderId="0" xfId="8" applyNumberFormat="1" applyFont="1" applyAlignment="1">
      <alignment horizontal="center" vertical="center" readingOrder="1"/>
    </xf>
    <xf numFmtId="3" fontId="1" fillId="0" borderId="0" xfId="8" applyNumberFormat="1" applyFont="1" applyAlignment="1">
      <alignment horizontal="center" vertical="center" wrapText="1"/>
    </xf>
    <xf numFmtId="1" fontId="57" fillId="0" borderId="0" xfId="8" applyNumberFormat="1" applyFont="1" applyAlignment="1">
      <alignment horizontal="center" vertical="center"/>
    </xf>
    <xf numFmtId="1" fontId="2" fillId="0" borderId="0" xfId="8" quotePrefix="1" applyNumberFormat="1" applyFont="1" applyAlignment="1">
      <alignment horizontal="center" vertical="center"/>
    </xf>
    <xf numFmtId="1" fontId="57" fillId="0" borderId="0" xfId="8" quotePrefix="1" applyNumberFormat="1" applyFont="1" applyAlignment="1">
      <alignment horizontal="center" vertical="center"/>
    </xf>
    <xf numFmtId="0" fontId="25" fillId="0" borderId="0" xfId="6" applyFont="1" applyBorder="1" applyAlignment="1">
      <alignment horizontal="center" vertical="center" wrapText="1"/>
    </xf>
    <xf numFmtId="3" fontId="26" fillId="0" borderId="0" xfId="6" applyNumberFormat="1" applyFont="1" applyBorder="1" applyAlignment="1">
      <alignment vertical="center"/>
    </xf>
    <xf numFmtId="3" fontId="25" fillId="0" borderId="0" xfId="6" applyNumberFormat="1" applyFont="1" applyBorder="1" applyAlignment="1">
      <alignment vertical="center"/>
    </xf>
    <xf numFmtId="0" fontId="56" fillId="0" borderId="0" xfId="6" applyFont="1" applyBorder="1" applyAlignment="1">
      <alignment horizontal="center" vertical="center" wrapText="1"/>
    </xf>
    <xf numFmtId="0" fontId="56" fillId="0" borderId="0" xfId="6" applyFont="1" applyAlignment="1">
      <alignment vertical="center"/>
    </xf>
    <xf numFmtId="0" fontId="35" fillId="0" borderId="13" xfId="4" applyFont="1" applyBorder="1" applyAlignment="1">
      <alignment horizontal="center" vertical="center" wrapText="1"/>
    </xf>
    <xf numFmtId="3" fontId="51" fillId="0" borderId="15" xfId="4" applyNumberFormat="1" applyFont="1" applyBorder="1" applyAlignment="1">
      <alignment horizontal="right" vertical="center" wrapText="1"/>
    </xf>
    <xf numFmtId="3" fontId="57" fillId="0" borderId="9" xfId="8" applyNumberFormat="1" applyFont="1" applyBorder="1" applyAlignment="1">
      <alignment horizontal="center"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3" fontId="4" fillId="0" borderId="0" xfId="0" applyNumberFormat="1" applyFont="1" applyAlignment="1">
      <alignment horizontal="right" vertical="center"/>
    </xf>
    <xf numFmtId="3" fontId="3" fillId="0" borderId="2" xfId="0" applyNumberFormat="1" applyFont="1" applyBorder="1" applyAlignment="1">
      <alignment horizontal="center" vertical="center" wrapText="1"/>
    </xf>
    <xf numFmtId="3" fontId="2" fillId="0" borderId="0" xfId="0" applyNumberFormat="1" applyFont="1" applyAlignment="1">
      <alignment vertical="center"/>
    </xf>
    <xf numFmtId="167" fontId="19" fillId="0" borderId="6" xfId="0" applyNumberFormat="1" applyFont="1" applyBorder="1" applyAlignment="1">
      <alignment vertical="center"/>
    </xf>
    <xf numFmtId="167" fontId="5" fillId="0" borderId="7" xfId="0" applyNumberFormat="1" applyFont="1" applyBorder="1" applyAlignment="1">
      <alignment vertical="center"/>
    </xf>
    <xf numFmtId="167" fontId="5" fillId="0" borderId="9" xfId="0" applyNumberFormat="1" applyFont="1" applyBorder="1" applyAlignment="1">
      <alignment vertical="center"/>
    </xf>
    <xf numFmtId="0" fontId="34" fillId="0" borderId="0" xfId="14" applyFont="1" applyAlignment="1">
      <alignment vertical="center"/>
    </xf>
    <xf numFmtId="3" fontId="2" fillId="0" borderId="0" xfId="8" applyNumberFormat="1" applyFont="1" applyAlignment="1">
      <alignment horizontal="center" vertical="center" wrapText="1"/>
    </xf>
    <xf numFmtId="3" fontId="10" fillId="0" borderId="0" xfId="8" applyNumberFormat="1" applyFont="1" applyAlignment="1">
      <alignment horizontal="center" vertical="center" wrapText="1"/>
    </xf>
    <xf numFmtId="0" fontId="53" fillId="0" borderId="0" xfId="14" applyFont="1" applyAlignment="1">
      <alignment vertical="center"/>
    </xf>
    <xf numFmtId="0" fontId="82" fillId="0" borderId="0" xfId="14" applyFont="1" applyAlignment="1">
      <alignment vertical="center"/>
    </xf>
    <xf numFmtId="0" fontId="53" fillId="0" borderId="0" xfId="14" applyFont="1" applyAlignment="1">
      <alignment vertical="center" wrapText="1"/>
    </xf>
    <xf numFmtId="3" fontId="53" fillId="0" borderId="31" xfId="14" applyNumberFormat="1" applyFont="1" applyBorder="1" applyAlignment="1">
      <alignment vertical="center"/>
    </xf>
    <xf numFmtId="3" fontId="53" fillId="0" borderId="7" xfId="14" applyNumberFormat="1" applyFont="1" applyBorder="1" applyAlignment="1">
      <alignment vertical="center"/>
    </xf>
    <xf numFmtId="0" fontId="53" fillId="0" borderId="31" xfId="14" applyFont="1" applyBorder="1" applyAlignment="1">
      <alignment horizontal="left" vertical="center" wrapText="1"/>
    </xf>
    <xf numFmtId="0" fontId="53" fillId="0" borderId="31" xfId="14" quotePrefix="1" applyFont="1" applyBorder="1" applyAlignment="1">
      <alignment horizontal="center" vertical="center" wrapText="1"/>
    </xf>
    <xf numFmtId="0" fontId="80" fillId="0" borderId="0" xfId="14" applyFont="1" applyAlignment="1">
      <alignment vertical="center"/>
    </xf>
    <xf numFmtId="0" fontId="83" fillId="0" borderId="0" xfId="14" applyFont="1" applyAlignment="1">
      <alignment vertical="center"/>
    </xf>
    <xf numFmtId="3" fontId="80" fillId="0" borderId="7" xfId="14" applyNumberFormat="1" applyFont="1" applyBorder="1" applyAlignment="1">
      <alignment vertical="center"/>
    </xf>
    <xf numFmtId="0" fontId="80" fillId="0" borderId="7" xfId="14" applyFont="1" applyBorder="1" applyAlignment="1">
      <alignment horizontal="left" vertical="center" wrapText="1"/>
    </xf>
    <xf numFmtId="0" fontId="80" fillId="0" borderId="7" xfId="14" applyFont="1" applyBorder="1" applyAlignment="1">
      <alignment horizontal="center" vertical="center" wrapText="1"/>
    </xf>
    <xf numFmtId="3" fontId="34" fillId="0" borderId="7" xfId="14" applyNumberFormat="1" applyFont="1" applyBorder="1" applyAlignment="1">
      <alignment vertical="center"/>
    </xf>
    <xf numFmtId="0" fontId="53" fillId="0" borderId="7" xfId="14" applyFont="1" applyBorder="1" applyAlignment="1">
      <alignment vertical="center" wrapText="1"/>
    </xf>
    <xf numFmtId="0" fontId="53" fillId="0" borderId="7" xfId="14" quotePrefix="1" applyFont="1" applyBorder="1" applyAlignment="1">
      <alignment horizontal="center" vertical="center" wrapText="1"/>
    </xf>
    <xf numFmtId="0" fontId="80" fillId="0" borderId="7" xfId="14" applyFont="1" applyBorder="1" applyAlignment="1">
      <alignment vertical="center" wrapText="1"/>
    </xf>
    <xf numFmtId="0" fontId="47" fillId="0" borderId="0" xfId="14" applyFont="1" applyAlignment="1">
      <alignment vertical="center"/>
    </xf>
    <xf numFmtId="0" fontId="84" fillId="0" borderId="0" xfId="14" applyFont="1" applyAlignment="1">
      <alignment vertical="center"/>
    </xf>
    <xf numFmtId="3" fontId="47" fillId="0" borderId="7" xfId="14" applyNumberFormat="1" applyFont="1" applyBorder="1" applyAlignment="1">
      <alignment vertical="center"/>
    </xf>
    <xf numFmtId="0" fontId="47" fillId="0" borderId="7" xfId="14" applyFont="1" applyBorder="1" applyAlignment="1">
      <alignment vertical="center" wrapText="1"/>
    </xf>
    <xf numFmtId="0" fontId="47" fillId="0" borderId="7" xfId="14" quotePrefix="1" applyFont="1" applyBorder="1" applyAlignment="1">
      <alignment horizontal="center" vertical="center" wrapText="1"/>
    </xf>
    <xf numFmtId="0" fontId="53" fillId="0" borderId="7" xfId="14" applyFont="1" applyBorder="1" applyAlignment="1">
      <alignment horizontal="center" vertical="center" wrapText="1"/>
    </xf>
    <xf numFmtId="3" fontId="80" fillId="0" borderId="6" xfId="14" applyNumberFormat="1" applyFont="1" applyBorder="1" applyAlignment="1">
      <alignment vertical="center"/>
    </xf>
    <xf numFmtId="0" fontId="80" fillId="0" borderId="6" xfId="14" applyFont="1" applyBorder="1" applyAlignment="1">
      <alignment horizontal="center" vertical="center" wrapText="1"/>
    </xf>
    <xf numFmtId="0" fontId="80" fillId="0" borderId="2" xfId="14" applyFont="1" applyBorder="1" applyAlignment="1">
      <alignment horizontal="center" vertical="center" wrapText="1"/>
    </xf>
    <xf numFmtId="0" fontId="3" fillId="0" borderId="0" xfId="0" applyFont="1" applyAlignment="1">
      <alignment vertical="center"/>
    </xf>
    <xf numFmtId="0" fontId="53" fillId="0" borderId="4" xfId="14" applyFont="1" applyBorder="1" applyAlignment="1">
      <alignment vertical="center"/>
    </xf>
    <xf numFmtId="0" fontId="80" fillId="0" borderId="5" xfId="14" applyFont="1" applyBorder="1" applyAlignment="1">
      <alignment horizontal="center" vertical="center" wrapText="1"/>
    </xf>
    <xf numFmtId="0" fontId="80" fillId="0" borderId="5" xfId="14" applyFont="1" applyBorder="1" applyAlignment="1">
      <alignment horizontal="center" vertical="center"/>
    </xf>
    <xf numFmtId="0" fontId="80" fillId="0" borderId="5" xfId="14" quotePrefix="1" applyFont="1" applyBorder="1" applyAlignment="1">
      <alignment horizontal="center" vertical="center" wrapText="1"/>
    </xf>
    <xf numFmtId="0" fontId="34" fillId="0" borderId="31" xfId="14" quotePrefix="1" applyFont="1" applyBorder="1" applyAlignment="1">
      <alignment horizontal="center" vertical="center" wrapText="1"/>
    </xf>
    <xf numFmtId="0" fontId="34" fillId="0" borderId="31" xfId="14" applyFont="1" applyBorder="1" applyAlignment="1">
      <alignment horizontal="left" vertical="center" wrapText="1"/>
    </xf>
    <xf numFmtId="3" fontId="34" fillId="0" borderId="31" xfId="14" applyNumberFormat="1" applyFont="1" applyBorder="1" applyAlignment="1">
      <alignment vertical="center"/>
    </xf>
    <xf numFmtId="0" fontId="85" fillId="0" borderId="0" xfId="14" applyFont="1" applyAlignment="1">
      <alignment vertical="center"/>
    </xf>
    <xf numFmtId="0" fontId="34" fillId="0" borderId="9" xfId="14" applyFont="1" applyBorder="1" applyAlignment="1">
      <alignment horizontal="center" vertical="center" wrapText="1"/>
    </xf>
    <xf numFmtId="0" fontId="34" fillId="0" borderId="9" xfId="14" applyFont="1" applyBorder="1" applyAlignment="1">
      <alignment vertical="center" wrapText="1"/>
    </xf>
    <xf numFmtId="3" fontId="34" fillId="0" borderId="9" xfId="14" applyNumberFormat="1" applyFont="1" applyBorder="1" applyAlignment="1">
      <alignment vertical="center"/>
    </xf>
    <xf numFmtId="0" fontId="63" fillId="0" borderId="7" xfId="14" applyFont="1" applyBorder="1" applyAlignment="1">
      <alignment horizontal="center" vertical="center" wrapText="1"/>
    </xf>
    <xf numFmtId="0" fontId="63" fillId="0" borderId="7" xfId="14" applyFont="1" applyBorder="1" applyAlignment="1">
      <alignment vertical="center" wrapText="1"/>
    </xf>
    <xf numFmtId="3" fontId="63" fillId="0" borderId="7" xfId="14" applyNumberFormat="1" applyFont="1" applyBorder="1" applyAlignment="1">
      <alignment vertical="center"/>
    </xf>
    <xf numFmtId="0" fontId="86" fillId="0" borderId="0" xfId="14" applyFont="1" applyAlignment="1">
      <alignment vertical="center"/>
    </xf>
    <xf numFmtId="0" fontId="63" fillId="0" borderId="0" xfId="14" applyFont="1" applyAlignment="1">
      <alignment vertical="center"/>
    </xf>
    <xf numFmtId="0" fontId="32" fillId="0" borderId="10" xfId="4" quotePrefix="1" applyFont="1" applyBorder="1" applyAlignment="1">
      <alignment horizontal="center" vertical="center" wrapText="1"/>
    </xf>
    <xf numFmtId="0" fontId="32" fillId="0" borderId="10" xfId="4" applyFont="1" applyBorder="1" applyAlignment="1">
      <alignment horizontal="left" vertical="center" wrapText="1"/>
    </xf>
    <xf numFmtId="3" fontId="32" fillId="0" borderId="10" xfId="4" applyNumberFormat="1" applyFont="1" applyBorder="1" applyAlignment="1">
      <alignment horizontal="right" vertical="center" wrapText="1"/>
    </xf>
    <xf numFmtId="0" fontId="63" fillId="0" borderId="0" xfId="4" applyFont="1" applyAlignment="1">
      <alignment vertical="center"/>
    </xf>
    <xf numFmtId="0" fontId="51" fillId="0" borderId="13" xfId="4" quotePrefix="1" applyFont="1" applyBorder="1" applyAlignment="1">
      <alignment horizontal="center" vertical="center" wrapText="1"/>
    </xf>
    <xf numFmtId="3" fontId="35" fillId="0" borderId="15" xfId="4" applyNumberFormat="1" applyFont="1" applyBorder="1" applyAlignment="1">
      <alignment horizontal="right" vertical="center" wrapText="1"/>
    </xf>
    <xf numFmtId="3" fontId="2" fillId="0" borderId="0" xfId="8" applyNumberFormat="1" applyFont="1" applyAlignment="1">
      <alignment horizontal="center" vertical="center" wrapText="1"/>
    </xf>
    <xf numFmtId="3" fontId="10" fillId="0" borderId="0" xfId="8" applyNumberFormat="1" applyFont="1" applyAlignment="1">
      <alignment horizontal="center" vertical="center" wrapText="1"/>
    </xf>
    <xf numFmtId="1" fontId="1" fillId="0" borderId="7" xfId="0" applyNumberFormat="1" applyFont="1" applyBorder="1" applyAlignment="1">
      <alignment horizontal="center" vertical="center" wrapText="1"/>
    </xf>
    <xf numFmtId="1" fontId="1" fillId="0" borderId="7" xfId="0" applyNumberFormat="1" applyFont="1" applyBorder="1" applyAlignment="1">
      <alignment horizontal="left" vertical="center" wrapText="1"/>
    </xf>
    <xf numFmtId="0" fontId="1" fillId="0" borderId="7" xfId="0" applyFont="1" applyBorder="1" applyAlignment="1">
      <alignment horizontal="left" vertical="center" wrapText="1"/>
    </xf>
    <xf numFmtId="0" fontId="57" fillId="0" borderId="7" xfId="0" applyFont="1" applyBorder="1" applyAlignment="1">
      <alignment horizontal="left" vertical="center" wrapText="1"/>
    </xf>
    <xf numFmtId="0" fontId="57" fillId="0" borderId="7" xfId="0" applyFont="1" applyBorder="1" applyAlignment="1">
      <alignment horizontal="center" vertical="center" wrapText="1"/>
    </xf>
    <xf numFmtId="1" fontId="57" fillId="0" borderId="7" xfId="0" applyNumberFormat="1" applyFont="1" applyBorder="1" applyAlignment="1">
      <alignment horizontal="center" vertical="center" wrapText="1"/>
    </xf>
    <xf numFmtId="3" fontId="2" fillId="0" borderId="7" xfId="0" applyNumberFormat="1" applyFont="1" applyBorder="1" applyAlignment="1">
      <alignment vertical="center"/>
    </xf>
    <xf numFmtId="3" fontId="1" fillId="0" borderId="7" xfId="0" applyNumberFormat="1" applyFont="1" applyBorder="1" applyAlignment="1">
      <alignment vertical="center"/>
    </xf>
    <xf numFmtId="3" fontId="1" fillId="0" borderId="7" xfId="0" applyNumberFormat="1" applyFont="1" applyBorder="1" applyAlignment="1">
      <alignment horizontal="center" vertical="center"/>
    </xf>
    <xf numFmtId="0" fontId="1" fillId="0" borderId="7" xfId="0" applyFont="1" applyBorder="1" applyAlignment="1">
      <alignment horizontal="left" vertical="center"/>
    </xf>
    <xf numFmtId="1" fontId="57" fillId="0" borderId="7" xfId="0" applyNumberFormat="1" applyFont="1" applyBorder="1" applyAlignment="1">
      <alignment horizontal="left" vertical="center" wrapText="1"/>
    </xf>
    <xf numFmtId="0" fontId="1" fillId="0" borderId="7"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1" fontId="2" fillId="0" borderId="4" xfId="8" applyNumberFormat="1" applyFont="1" applyBorder="1" applyAlignment="1">
      <alignment vertical="center"/>
    </xf>
    <xf numFmtId="1" fontId="2" fillId="0" borderId="4" xfId="8" applyNumberFormat="1" applyFont="1" applyBorder="1" applyAlignment="1">
      <alignment horizontal="center" vertical="center"/>
    </xf>
    <xf numFmtId="3" fontId="2" fillId="0" borderId="4" xfId="8" applyNumberFormat="1" applyFont="1" applyBorder="1" applyAlignment="1">
      <alignment vertical="center"/>
    </xf>
    <xf numFmtId="3" fontId="1" fillId="0" borderId="16" xfId="8" applyNumberFormat="1" applyFont="1" applyBorder="1" applyAlignment="1">
      <alignment horizontal="center" vertical="center"/>
    </xf>
    <xf numFmtId="3" fontId="1" fillId="0" borderId="16" xfId="8" applyNumberFormat="1" applyFont="1" applyBorder="1" applyAlignment="1">
      <alignment horizontal="right" vertical="center"/>
    </xf>
    <xf numFmtId="3" fontId="1" fillId="0" borderId="2" xfId="8" applyNumberFormat="1" applyFont="1" applyBorder="1" applyAlignment="1">
      <alignment horizontal="center" vertical="center"/>
    </xf>
    <xf numFmtId="3" fontId="2" fillId="0" borderId="7" xfId="8" quotePrefix="1" applyNumberFormat="1" applyFont="1" applyBorder="1" applyAlignment="1">
      <alignment horizontal="center" vertical="center" wrapText="1"/>
    </xf>
    <xf numFmtId="49" fontId="1" fillId="0" borderId="7" xfId="8" quotePrefix="1" applyNumberFormat="1" applyFont="1" applyBorder="1" applyAlignment="1">
      <alignment horizontal="center" vertical="center"/>
    </xf>
    <xf numFmtId="0" fontId="3" fillId="0" borderId="0" xfId="6" applyFont="1" applyAlignment="1">
      <alignment vertical="center" wrapText="1" readingOrder="1"/>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1" fontId="2" fillId="0" borderId="7" xfId="0" applyNumberFormat="1" applyFont="1" applyBorder="1" applyAlignment="1">
      <alignment horizontal="center" vertical="center" wrapText="1"/>
    </xf>
    <xf numFmtId="0" fontId="2" fillId="2" borderId="7" xfId="9"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1" fontId="2" fillId="0" borderId="9" xfId="0" applyNumberFormat="1" applyFont="1" applyBorder="1" applyAlignment="1">
      <alignment horizontal="center" vertical="center" wrapText="1"/>
    </xf>
    <xf numFmtId="49" fontId="57" fillId="0" borderId="7" xfId="8" quotePrefix="1" applyNumberFormat="1" applyFont="1" applyBorder="1" applyAlignment="1">
      <alignment horizontal="center" vertical="center"/>
    </xf>
    <xf numFmtId="1" fontId="10" fillId="0" borderId="0" xfId="8" applyNumberFormat="1" applyFont="1" applyBorder="1" applyAlignment="1">
      <alignment vertical="center"/>
    </xf>
    <xf numFmtId="0" fontId="4" fillId="0" borderId="0" xfId="0" applyFont="1" applyAlignment="1">
      <alignment horizontal="right" vertical="center"/>
    </xf>
    <xf numFmtId="0" fontId="3" fillId="0" borderId="2" xfId="0" applyFont="1" applyBorder="1" applyAlignment="1">
      <alignment horizontal="center" vertical="center" wrapText="1"/>
    </xf>
    <xf numFmtId="0" fontId="4" fillId="0" borderId="0" xfId="0" applyFont="1" applyAlignment="1">
      <alignment horizontal="left" vertical="center"/>
    </xf>
    <xf numFmtId="3" fontId="3" fillId="0" borderId="7" xfId="0" applyNumberFormat="1" applyFont="1" applyBorder="1" applyAlignment="1">
      <alignment vertical="center"/>
    </xf>
    <xf numFmtId="9" fontId="3" fillId="0" borderId="7" xfId="0" applyNumberFormat="1" applyFont="1" applyBorder="1" applyAlignment="1">
      <alignment vertical="center"/>
    </xf>
    <xf numFmtId="0" fontId="3" fillId="0" borderId="0" xfId="0" applyFont="1" applyAlignment="1">
      <alignment horizontal="right" vertical="center"/>
    </xf>
    <xf numFmtId="0" fontId="59" fillId="0" borderId="0" xfId="0" applyFont="1" applyAlignment="1">
      <alignment horizontal="center" vertical="center"/>
    </xf>
    <xf numFmtId="0" fontId="66" fillId="0" borderId="0" xfId="0" applyFont="1" applyAlignment="1">
      <alignment horizontal="center" vertical="center"/>
    </xf>
    <xf numFmtId="0" fontId="4" fillId="0" borderId="0" xfId="0" applyFont="1" applyAlignment="1">
      <alignment horizontal="right" vertical="center"/>
    </xf>
    <xf numFmtId="0" fontId="3" fillId="0" borderId="2" xfId="0" applyFont="1" applyBorder="1" applyAlignment="1">
      <alignment horizontal="center" vertical="center" wrapText="1"/>
    </xf>
    <xf numFmtId="0" fontId="47" fillId="0" borderId="28" xfId="0" quotePrefix="1" applyFont="1" applyBorder="1" applyAlignment="1">
      <alignment horizontal="left" vertical="center" wrapText="1"/>
    </xf>
    <xf numFmtId="0" fontId="10" fillId="0" borderId="0" xfId="0" applyFont="1" applyAlignment="1">
      <alignment horizontal="left" vertical="center" wrapText="1"/>
    </xf>
    <xf numFmtId="0" fontId="10" fillId="0" borderId="0" xfId="0" quotePrefix="1" applyFont="1" applyAlignment="1">
      <alignment horizontal="left" vertical="center" wrapText="1"/>
    </xf>
    <xf numFmtId="0" fontId="4" fillId="0" borderId="0" xfId="0" applyFont="1" applyAlignment="1">
      <alignment horizontal="left" vertical="center"/>
    </xf>
    <xf numFmtId="0" fontId="70" fillId="0" borderId="0" xfId="0" applyFont="1" applyAlignment="1">
      <alignment horizontal="center" vertical="center"/>
    </xf>
    <xf numFmtId="0" fontId="71" fillId="0" borderId="0" xfId="0" applyFont="1" applyAlignment="1">
      <alignment horizontal="center" vertical="center"/>
    </xf>
    <xf numFmtId="0" fontId="3" fillId="0" borderId="2" xfId="0" applyFont="1" applyBorder="1" applyAlignment="1">
      <alignment horizontal="center" vertical="center"/>
    </xf>
    <xf numFmtId="0" fontId="0" fillId="0" borderId="2" xfId="0" applyFont="1" applyBorder="1" applyAlignment="1">
      <alignment vertical="center" wrapText="1"/>
    </xf>
    <xf numFmtId="0" fontId="58" fillId="0" borderId="0" xfId="0" applyFont="1" applyAlignment="1">
      <alignment horizontal="center" vertical="center"/>
    </xf>
    <xf numFmtId="0" fontId="65" fillId="0" borderId="0" xfId="0" applyFont="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48" fillId="0" borderId="0" xfId="0" applyFont="1" applyAlignment="1">
      <alignment horizontal="center" vertical="center"/>
    </xf>
    <xf numFmtId="0" fontId="4" fillId="0" borderId="4" xfId="0" applyFont="1" applyBorder="1" applyAlignment="1">
      <alignment horizontal="right" vertical="center"/>
    </xf>
    <xf numFmtId="0" fontId="19" fillId="0" borderId="2" xfId="0" quotePrefix="1" applyFont="1" applyBorder="1" applyAlignment="1">
      <alignment horizontal="center" vertical="center"/>
    </xf>
    <xf numFmtId="0" fontId="80" fillId="0" borderId="2" xfId="14" applyFont="1" applyBorder="1" applyAlignment="1">
      <alignment horizontal="center" vertical="center"/>
    </xf>
    <xf numFmtId="0" fontId="58" fillId="0" borderId="0" xfId="0" applyFont="1" applyAlignment="1">
      <alignment horizontal="center" vertical="center" wrapText="1"/>
    </xf>
    <xf numFmtId="0" fontId="53" fillId="0" borderId="4" xfId="14" applyFont="1" applyBorder="1" applyAlignment="1">
      <alignment horizontal="center" vertical="center"/>
    </xf>
    <xf numFmtId="0" fontId="80" fillId="0" borderId="5" xfId="14" applyFont="1" applyBorder="1" applyAlignment="1">
      <alignment horizontal="center" vertical="center" wrapText="1"/>
    </xf>
    <xf numFmtId="0" fontId="80" fillId="0" borderId="1" xfId="14" applyFont="1" applyBorder="1" applyAlignment="1">
      <alignment horizontal="center" vertical="center" wrapText="1"/>
    </xf>
    <xf numFmtId="0" fontId="80" fillId="0" borderId="2" xfId="14" applyFont="1" applyBorder="1" applyAlignment="1">
      <alignment horizontal="center" vertical="center" wrapText="1"/>
    </xf>
    <xf numFmtId="0" fontId="31" fillId="0" borderId="13" xfId="4" applyFont="1" applyBorder="1" applyAlignment="1">
      <alignment horizontal="center" vertical="center" wrapText="1"/>
    </xf>
    <xf numFmtId="0" fontId="18" fillId="0" borderId="0" xfId="4" applyFont="1" applyAlignment="1">
      <alignment horizontal="center"/>
    </xf>
    <xf numFmtId="0" fontId="73" fillId="0" borderId="0" xfId="4" applyFont="1" applyAlignment="1">
      <alignment horizontal="center" vertical="center" wrapText="1"/>
    </xf>
    <xf numFmtId="0" fontId="74" fillId="0" borderId="0" xfId="4" applyFont="1" applyAlignment="1">
      <alignment horizontal="center"/>
    </xf>
    <xf numFmtId="0" fontId="30" fillId="0" borderId="12" xfId="4" applyFont="1" applyBorder="1" applyAlignment="1">
      <alignment horizontal="center" vertical="center"/>
    </xf>
    <xf numFmtId="0" fontId="56" fillId="0" borderId="2" xfId="6" applyFont="1" applyBorder="1" applyAlignment="1">
      <alignment horizontal="center" vertical="center" wrapText="1"/>
    </xf>
    <xf numFmtId="0" fontId="68" fillId="0" borderId="2" xfId="6" applyFont="1" applyBorder="1" applyAlignment="1">
      <alignment horizontal="center" vertical="center" wrapText="1"/>
    </xf>
    <xf numFmtId="0" fontId="18" fillId="0" borderId="0" xfId="4" applyFont="1" applyAlignment="1">
      <alignment horizontal="center" vertical="center"/>
    </xf>
    <xf numFmtId="0" fontId="75" fillId="0" borderId="0" xfId="4" applyFont="1" applyAlignment="1">
      <alignment horizontal="center" vertical="center"/>
    </xf>
    <xf numFmtId="0" fontId="76" fillId="0" borderId="0" xfId="4" applyFont="1" applyAlignment="1">
      <alignment horizontal="center" vertical="center" wrapText="1"/>
    </xf>
    <xf numFmtId="0" fontId="67" fillId="0" borderId="2" xfId="6" applyFont="1" applyBorder="1" applyAlignment="1">
      <alignment horizontal="center" vertical="center" wrapText="1"/>
    </xf>
    <xf numFmtId="0" fontId="35" fillId="0" borderId="13" xfId="4" applyFont="1" applyBorder="1" applyAlignment="1">
      <alignment horizontal="center" vertical="center" wrapText="1"/>
    </xf>
    <xf numFmtId="0" fontId="35" fillId="0" borderId="17" xfId="4" applyFont="1" applyBorder="1" applyAlignment="1">
      <alignment horizontal="center" vertical="center" wrapText="1"/>
    </xf>
    <xf numFmtId="0" fontId="35" fillId="0" borderId="18" xfId="4" applyFont="1" applyBorder="1" applyAlignment="1">
      <alignment horizontal="center" vertical="center" wrapText="1"/>
    </xf>
    <xf numFmtId="0" fontId="19" fillId="0" borderId="0" xfId="4" applyFont="1" applyAlignment="1">
      <alignment horizontal="center" vertical="center"/>
    </xf>
    <xf numFmtId="0" fontId="60" fillId="0" borderId="0" xfId="4" applyFont="1" applyAlignment="1">
      <alignment horizontal="center" vertical="center" wrapText="1"/>
    </xf>
    <xf numFmtId="0" fontId="62" fillId="0" borderId="0" xfId="4" applyFont="1" applyAlignment="1">
      <alignment horizontal="center" vertical="center"/>
    </xf>
    <xf numFmtId="0" fontId="50" fillId="0" borderId="12" xfId="4" applyFont="1" applyBorder="1" applyAlignment="1">
      <alignment horizontal="center" vertical="center"/>
    </xf>
    <xf numFmtId="0" fontId="69" fillId="0" borderId="13" xfId="4" applyFont="1" applyBorder="1" applyAlignment="1">
      <alignment horizontal="center" vertical="center" wrapText="1"/>
    </xf>
    <xf numFmtId="0" fontId="18" fillId="0" borderId="0" xfId="4" applyFont="1" applyAlignment="1">
      <alignment horizontal="right" vertical="center"/>
    </xf>
    <xf numFmtId="0" fontId="27" fillId="0" borderId="0" xfId="4" applyFont="1" applyAlignment="1">
      <alignment horizontal="center" vertical="center" wrapText="1"/>
    </xf>
    <xf numFmtId="0" fontId="72" fillId="0" borderId="0" xfId="4" applyFont="1" applyAlignment="1">
      <alignment horizontal="center" vertical="center"/>
    </xf>
    <xf numFmtId="0" fontId="24" fillId="0" borderId="13" xfId="4" applyFont="1" applyBorder="1" applyAlignment="1">
      <alignment horizontal="center" vertical="center" wrapText="1"/>
    </xf>
    <xf numFmtId="0" fontId="55" fillId="0" borderId="13" xfId="4" applyFont="1" applyBorder="1" applyAlignment="1">
      <alignment horizontal="center" vertical="center" wrapText="1"/>
    </xf>
    <xf numFmtId="0" fontId="56" fillId="0" borderId="13" xfId="4" applyFont="1" applyBorder="1" applyAlignment="1">
      <alignment horizontal="center" vertical="center"/>
    </xf>
    <xf numFmtId="0" fontId="4" fillId="0" borderId="0" xfId="0" applyFont="1" applyAlignment="1">
      <alignment horizontal="center" vertical="center"/>
    </xf>
    <xf numFmtId="0" fontId="75" fillId="0" borderId="0" xfId="4" applyFont="1" applyAlignment="1">
      <alignment horizontal="center" vertical="center" wrapText="1"/>
    </xf>
    <xf numFmtId="0" fontId="76" fillId="0" borderId="0" xfId="4" applyFont="1" applyAlignment="1">
      <alignment horizontal="center" vertical="center"/>
    </xf>
    <xf numFmtId="0" fontId="2" fillId="0" borderId="0" xfId="0" applyFont="1" applyAlignment="1">
      <alignment horizontal="left" vertical="center" wrapText="1"/>
    </xf>
    <xf numFmtId="1" fontId="77" fillId="2" borderId="0" xfId="8" applyNumberFormat="1" applyFont="1" applyFill="1" applyAlignment="1">
      <alignment horizontal="center" vertical="center" wrapText="1"/>
    </xf>
    <xf numFmtId="0" fontId="78" fillId="2" borderId="0" xfId="4" applyFont="1" applyFill="1" applyAlignment="1">
      <alignment horizontal="center" vertical="center"/>
    </xf>
    <xf numFmtId="3" fontId="7" fillId="0" borderId="5" xfId="8" applyNumberFormat="1" applyFont="1" applyBorder="1" applyAlignment="1">
      <alignment horizontal="center" vertical="center" wrapText="1"/>
    </xf>
    <xf numFmtId="3" fontId="7" fillId="0" borderId="1" xfId="8" applyNumberFormat="1" applyFont="1" applyBorder="1" applyAlignment="1">
      <alignment horizontal="center" vertical="center" wrapText="1"/>
    </xf>
    <xf numFmtId="1" fontId="63" fillId="0" borderId="4" xfId="8" applyNumberFormat="1" applyFont="1" applyBorder="1" applyAlignment="1">
      <alignment horizontal="center" vertical="center"/>
    </xf>
    <xf numFmtId="3" fontId="7" fillId="0" borderId="2" xfId="8" applyNumberFormat="1" applyFont="1" applyBorder="1" applyAlignment="1">
      <alignment horizontal="center" vertical="center" wrapText="1"/>
    </xf>
    <xf numFmtId="3" fontId="1" fillId="0" borderId="2" xfId="8" applyNumberFormat="1" applyFont="1" applyBorder="1" applyAlignment="1">
      <alignment horizontal="center" vertical="center" wrapText="1"/>
    </xf>
    <xf numFmtId="3" fontId="2" fillId="0" borderId="0" xfId="8" applyNumberFormat="1" applyFont="1" applyAlignment="1">
      <alignment horizontal="center" vertical="center" wrapText="1"/>
    </xf>
    <xf numFmtId="1" fontId="58" fillId="0" borderId="0" xfId="8" applyNumberFormat="1" applyFont="1" applyAlignment="1">
      <alignment horizontal="center" vertical="center" readingOrder="1"/>
    </xf>
    <xf numFmtId="0" fontId="3" fillId="0" borderId="0" xfId="6" applyFont="1" applyAlignment="1">
      <alignment horizontal="center" vertical="center" readingOrder="1"/>
    </xf>
    <xf numFmtId="0" fontId="7" fillId="0" borderId="2" xfId="0" applyFont="1" applyBorder="1" applyAlignment="1">
      <alignment horizontal="center" vertical="center" wrapText="1"/>
    </xf>
    <xf numFmtId="0" fontId="3" fillId="0" borderId="31" xfId="0" applyFont="1" applyBorder="1" applyAlignment="1">
      <alignment horizontal="center" vertical="center"/>
    </xf>
    <xf numFmtId="0" fontId="3" fillId="0" borderId="31" xfId="0" applyFont="1" applyBorder="1" applyAlignment="1">
      <alignment vertical="center"/>
    </xf>
    <xf numFmtId="3" fontId="19" fillId="0" borderId="31" xfId="0" applyNumberFormat="1" applyFont="1" applyBorder="1" applyAlignment="1">
      <alignment horizontal="right" vertical="center"/>
    </xf>
    <xf numFmtId="0" fontId="34" fillId="0" borderId="32" xfId="4" applyFont="1" applyBorder="1" applyAlignment="1">
      <alignment horizontal="center" vertical="center" wrapText="1"/>
    </xf>
    <xf numFmtId="0" fontId="34" fillId="0" borderId="32" xfId="4" applyFont="1" applyBorder="1" applyAlignment="1">
      <alignment vertical="center" wrapText="1"/>
    </xf>
    <xf numFmtId="3" fontId="35" fillId="0" borderId="32" xfId="4" applyNumberFormat="1" applyFont="1" applyBorder="1" applyAlignment="1">
      <alignment horizontal="right" vertical="center" wrapText="1"/>
    </xf>
    <xf numFmtId="3" fontId="31" fillId="0" borderId="32" xfId="4" applyNumberFormat="1" applyFont="1" applyBorder="1" applyAlignment="1">
      <alignment horizontal="right" vertical="center" wrapText="1"/>
    </xf>
    <xf numFmtId="167" fontId="3" fillId="0" borderId="6" xfId="0" applyNumberFormat="1" applyFont="1" applyBorder="1" applyAlignment="1">
      <alignment vertical="center"/>
    </xf>
    <xf numFmtId="167" fontId="5" fillId="0" borderId="16" xfId="14" applyNumberFormat="1" applyFont="1" applyBorder="1" applyAlignment="1">
      <alignment horizontal="right" vertical="center"/>
    </xf>
  </cellXfs>
  <cellStyles count="19">
    <cellStyle name="Comma 2" xfId="13" xr:uid="{358A324F-1BCB-46B5-88F8-F42B3D4F66E0}"/>
    <cellStyle name="Comma 3" xfId="10" xr:uid="{109C3F5F-97DC-4EBA-A798-6CA0A669F003}"/>
    <cellStyle name="Comma 4" xfId="16" xr:uid="{9E96E32C-1A40-40B1-B258-E4BD9454A360}"/>
    <cellStyle name="Normal" xfId="0" builtinId="0"/>
    <cellStyle name="Normal 12" xfId="15" xr:uid="{08D893F7-227F-4DCE-BEDC-1E4FAA1F0116}"/>
    <cellStyle name="Normal 14" xfId="11" xr:uid="{E2A6B131-E5F0-46EA-BE78-349645745C75}"/>
    <cellStyle name="Normal 2" xfId="7" xr:uid="{69DA6A74-6FF6-4420-8001-A3C8C4B4B6B5}"/>
    <cellStyle name="Normal 2 3" xfId="14" xr:uid="{2817ED47-9776-4A71-A0C2-50BC0A357E23}"/>
    <cellStyle name="Normal 3" xfId="4" xr:uid="{A1ED4229-379E-45A5-96AA-07A44152C9D8}"/>
    <cellStyle name="Normal 4" xfId="2" xr:uid="{1F820F6D-1CF3-4CF3-A391-D148C6905BCD}"/>
    <cellStyle name="Normal 5" xfId="3" xr:uid="{63E9704A-9FD2-4A55-AC9C-B8E8B80F7A3C}"/>
    <cellStyle name="Normal 5 2" xfId="17" xr:uid="{EF95FE64-21EE-49A8-B755-6B4D53B0511B}"/>
    <cellStyle name="Normal 5 3" xfId="18" xr:uid="{F8FE0F4D-4CD4-42D8-8DB0-1462208C18C6}"/>
    <cellStyle name="Normal 6" xfId="12" xr:uid="{AE8F0681-1E57-4A7C-8F5A-5C7E57A6822E}"/>
    <cellStyle name="Normal 6 3 2" xfId="6" xr:uid="{47A20CDF-230A-4AB9-B197-5C26CA305F48}"/>
    <cellStyle name="Normal 6 6" xfId="5" xr:uid="{CF632735-7D46-4CCD-AAD6-ED01CE615C01}"/>
    <cellStyle name="Normal 6 6 2" xfId="9" xr:uid="{9A0B4C3E-E09A-4C21-858A-9D7C14E5DF43}"/>
    <cellStyle name="Normal_Bieu mau (CV )" xfId="8" xr:uid="{3AF3BDE2-EB38-4258-A62E-DDC45D53F801}"/>
    <cellStyle name="Normal_Chi NSTW NSDP 2002 - PL" xfId="1" xr:uid="{6BCA676F-7F45-4A3B-8EB4-F33BCC24E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HONG%20TAI%20CHINH/Phan%20bo%20Du%20toan%202023/Dong%20gop%20y%20kien/PL_Phuong%20an%20Phan%20bo%20Du%20toan%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nhvan\tam\nah%2095-97\My%20Documents\DT%20XECEL\A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HONG%20TAI%20CHINH/Phan%20bo%20Du%20toan%202023/Phuong%20an%20Phan%20bo%20Du%20toan%202023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 val="_REF"/>
      <sheetName val="MTP"/>
      <sheetName val="CT Thang Mo"/>
      <sheetName val="CT  PL"/>
      <sheetName val="dg-VTu"/>
      <sheetName val="khongin"/>
      <sheetName val="CHITIET VL-NC-TT1p"/>
      <sheetName val="TONGKE3p"/>
      <sheetName val="CHITIET VL-NC-TT -1p"/>
      <sheetName val="PNT-QUOT-#3"/>
      <sheetName val="COAT&amp;WRAP-QIOT-#3"/>
      <sheetName val="XL4Poppy"/>
      <sheetName val="dongia (2)"/>
      <sheetName val="B-B"/>
      <sheetName val="CHITIET VL-NC"/>
      <sheetName val="DON GIA"/>
      <sheetName val="Sheet1"/>
      <sheetName val="DN"/>
      <sheetName val="VP"/>
      <sheetName val="KD"/>
      <sheetName val="DD"/>
      <sheetName val="CT"/>
      <sheetName val="PX"/>
      <sheetName val="GR"/>
      <sheetName val="00000000"/>
      <sheetName val="DS CHU Phuc"/>
      <sheetName val="DS THI AT"/>
      <sheetName val="Bien Ban"/>
      <sheetName val="Sheet2"/>
      <sheetName val="Tổng kê"/>
      <sheetName val="Dgia vat tu"/>
      <sheetName val="Don gia_III"/>
      <sheetName val="MTP1"/>
      <sheetName val="MTO REV.2(ARMOR)"/>
      <sheetName val="MeKong - Penetration"/>
      <sheetName val="Dist. Perform - Ctns.sales in "/>
      <sheetName val="Dist. Perform - Value.sales in"/>
      <sheetName val="Dist. Perform - Value.sales Out"/>
      <sheetName val="Head Count"/>
      <sheetName val="Sales Result For Month"/>
      <sheetName val="PTTL"/>
      <sheetName val="CHITIET VL-NC-TT-3p"/>
      <sheetName val="BC Ton Kho New"/>
      <sheetName val="BC Cua GSBH New"/>
      <sheetName val="10000000"/>
      <sheetName val="Quantity"/>
      <sheetName val="CaMay"/>
      <sheetName val="DGiaTN"/>
      <sheetName val="DGiaT"/>
      <sheetName val="TT"/>
      <sheetName val="DTKLg"/>
      <sheetName val="VL"/>
      <sheetName val="PTVTu"/>
      <sheetName val="THKP-Full"/>
      <sheetName val="KLg"/>
      <sheetName val="data"/>
      <sheetName val="ThongSo"/>
      <sheetName val="Chitiet"/>
      <sheetName val="Dongia"/>
      <sheetName val="Gia_GC_Satthep"/>
      <sheetName val="Ref"/>
      <sheetName val="ESTI."/>
      <sheetName val="DI-ESTI"/>
      <sheetName val="DS CHU Ph_x0001__x0000_"/>
      <sheetName val=""/>
      <sheetName val="Chuso"/>
      <sheetName val="Bhyt t1"/>
      <sheetName val="bieu_solieu"/>
      <sheetName val="MTO_REV_2(ARMOR)"/>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dongia_(2)"/>
      <sheetName val="Leave_Statistic_Report"/>
      <sheetName val="VC"/>
      <sheetName val="gVL"/>
      <sheetName val="Sheet3"/>
      <sheetName val="GiaVL"/>
      <sheetName val="ND"/>
      <sheetName val="Cp&gt;10-Ln&lt;10"/>
      <sheetName val="Ln&lt;20"/>
      <sheetName val="EIRR&gt;1&lt;1"/>
      <sheetName val="EIRR&gt; 2"/>
      <sheetName val="EIRR&lt;2"/>
      <sheetName val="DS CHU Ph_x0001__"/>
      <sheetName val="Chiet tinh dz35"/>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3pha-XDM"/>
      <sheetName val="3pha-CT"/>
      <sheetName val="VT A cap-THI CONG"/>
      <sheetName val="DANH SACH VAT TU THU HOI"/>
      <sheetName val="TONG.HT"/>
      <sheetName val="DAMNEN KHONG HC"/>
      <sheetName val="dochat"/>
      <sheetName val="DAM NEN HC"/>
      <sheetName val="Detailed Reporting"/>
      <sheetName val="���v������"/>
      <sheetName val="���Z�C��"/>
      <sheetName val="PL_�V�����Q��"/>
      <sheetName val="PL_DUO_2�Q��"/>
      <sheetName val="total"/>
      <sheetName val="global"/>
      <sheetName val="2001"/>
      <sheetName val="156nhap01"/>
      <sheetName val="CT00"/>
      <sheetName val="CT99"/>
      <sheetName val="¡X??v??¡Ea?A"/>
      <sheetName val="???Z?C?3"/>
      <sheetName val="?O¡§u"/>
      <sheetName val="PL_?V?¡V?A?Q??"/>
      <sheetName val="PL_DUO_2?Q??"/>
      <sheetName val="¡X__v__¡Ea_A"/>
      <sheetName val="___Z_C_3"/>
      <sheetName val="_O¡§u"/>
      <sheetName val="PL__V_¡V_A_Q__"/>
      <sheetName val="PL_DUO_2_Q__"/>
      <sheetName val="REN"/>
      <sheetName val="VP-MM"/>
      <sheetName val="SILICATE"/>
      <sheetName val="Nhan cong"/>
      <sheetName val="Vat tu"/>
      <sheetName val="Bang KL"/>
      <sheetName val="DM.ChiPhi"/>
      <sheetName val="DS CHU Ph_x0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01)"/>
      <sheetName val="Thu xã (01a)"/>
      <sheetName val="Chi NSĐP (02)"/>
      <sheetName val="Chi huyện (03)"/>
      <sheetName val="Chi tiết NS cấp huyện (04)"/>
      <sheetName val="Vốn SN (05)"/>
      <sheetName val="Chi tiết NSX (06)"/>
      <sheetName val="SN giáo dục (07)"/>
      <sheetName val="KP 116 (07a)"/>
      <sheetName val="KP 42 (07b)"/>
      <sheetName val="KP 105 (07c)"/>
      <sheetName val="KP 81 (07d)"/>
      <sheetName val="KP TTHTCĐ (07e)"/>
      <sheetName val="Thu học phí (7g)"/>
      <sheetName val="BSMT (08)"/>
      <sheetName val="99 (9)"/>
    </sheetNames>
    <sheetDataSet>
      <sheetData sheetId="0"/>
      <sheetData sheetId="1"/>
      <sheetData sheetId="2"/>
      <sheetData sheetId="3"/>
      <sheetData sheetId="4">
        <row r="313">
          <cell r="I313">
            <v>2400</v>
          </cell>
        </row>
      </sheetData>
      <sheetData sheetId="5"/>
      <sheetData sheetId="6"/>
      <sheetData sheetId="7">
        <row r="69">
          <cell r="M69">
            <v>5159</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Ph­¬ng mai 2"/>
      <sheetName val="CL Ph­¬ng mai 2"/>
      <sheetName val="DT MN V¨n H­¬ng"/>
      <sheetName val="CL MN V¨n H­¬ng"/>
      <sheetName val="DT Hµ t©y"/>
      <sheetName val="CL Hµ t©y"/>
      <sheetName val="DT Bæ tóc"/>
      <sheetName val="CL Bæ tóc"/>
      <sheetName val="DT Ph­¬ng mai 1"/>
      <sheetName val="CL Ph­¬ng mai  1"/>
      <sheetName val="§¬n gi¸ chÝnh"/>
      <sheetName val="Dù to¸n mÉu"/>
      <sheetName val="CLVL MÉu"/>
      <sheetName val="00000000"/>
      <sheetName val="Dialog1"/>
    </sheetNames>
    <sheetDataSet>
      <sheetData sheetId="0"/>
      <sheetData sheetId="1"/>
      <sheetData sheetId="2"/>
      <sheetData sheetId="3"/>
      <sheetData sheetId="4"/>
      <sheetData sheetId="5"/>
      <sheetData sheetId="6"/>
      <sheetData sheetId="7"/>
      <sheetData sheetId="8"/>
      <sheetData sheetId="9"/>
      <sheetData sheetId="10">
        <row r="4">
          <cell r="F4">
            <v>0</v>
          </cell>
        </row>
        <row r="5">
          <cell r="F5">
            <v>1369</v>
          </cell>
        </row>
        <row r="6">
          <cell r="F6">
            <v>1712</v>
          </cell>
        </row>
        <row r="7">
          <cell r="F7">
            <v>1011</v>
          </cell>
        </row>
        <row r="9">
          <cell r="F9">
            <v>1011</v>
          </cell>
        </row>
        <row r="10">
          <cell r="F10">
            <v>643.1</v>
          </cell>
        </row>
        <row r="11">
          <cell r="F11">
            <v>2750</v>
          </cell>
        </row>
        <row r="12">
          <cell r="F12">
            <v>3951</v>
          </cell>
        </row>
        <row r="13">
          <cell r="F13">
            <v>1617</v>
          </cell>
        </row>
        <row r="14">
          <cell r="F14">
            <v>2780</v>
          </cell>
        </row>
        <row r="15">
          <cell r="F15">
            <v>4052</v>
          </cell>
        </row>
        <row r="16">
          <cell r="F16">
            <v>1232</v>
          </cell>
        </row>
        <row r="17">
          <cell r="F17">
            <v>1960</v>
          </cell>
        </row>
        <row r="18">
          <cell r="F18">
            <v>780</v>
          </cell>
        </row>
        <row r="19">
          <cell r="F19">
            <v>2206</v>
          </cell>
        </row>
        <row r="20">
          <cell r="F20">
            <v>2206</v>
          </cell>
        </row>
        <row r="21">
          <cell r="F21">
            <v>1312</v>
          </cell>
        </row>
        <row r="22">
          <cell r="F22">
            <v>12840</v>
          </cell>
        </row>
        <row r="23">
          <cell r="F23">
            <v>2599</v>
          </cell>
        </row>
        <row r="24">
          <cell r="F24">
            <v>1471</v>
          </cell>
        </row>
        <row r="25">
          <cell r="F25">
            <v>135290</v>
          </cell>
        </row>
        <row r="26">
          <cell r="F26">
            <v>1894</v>
          </cell>
        </row>
        <row r="27">
          <cell r="F27">
            <v>3632</v>
          </cell>
        </row>
        <row r="28">
          <cell r="F28">
            <v>1894</v>
          </cell>
        </row>
        <row r="29">
          <cell r="F29">
            <v>14747</v>
          </cell>
        </row>
        <row r="30">
          <cell r="F30">
            <v>5835</v>
          </cell>
        </row>
        <row r="31">
          <cell r="F31">
            <v>12840</v>
          </cell>
        </row>
        <row r="32">
          <cell r="F32">
            <v>1471</v>
          </cell>
        </row>
        <row r="33">
          <cell r="F33">
            <v>12840</v>
          </cell>
        </row>
        <row r="40">
          <cell r="F40">
            <v>324</v>
          </cell>
        </row>
        <row r="41">
          <cell r="F41">
            <v>891</v>
          </cell>
        </row>
        <row r="42">
          <cell r="F42">
            <v>891</v>
          </cell>
        </row>
        <row r="43">
          <cell r="F43">
            <v>130</v>
          </cell>
        </row>
        <row r="53">
          <cell r="F53">
            <v>400</v>
          </cell>
        </row>
        <row r="54">
          <cell r="F54">
            <v>1068</v>
          </cell>
        </row>
        <row r="55">
          <cell r="F55">
            <v>12840</v>
          </cell>
        </row>
        <row r="56">
          <cell r="F56">
            <v>12840</v>
          </cell>
        </row>
        <row r="60">
          <cell r="F60">
            <v>2470</v>
          </cell>
        </row>
        <row r="61">
          <cell r="F61">
            <v>2007</v>
          </cell>
        </row>
        <row r="62">
          <cell r="F62">
            <v>12840</v>
          </cell>
        </row>
        <row r="63">
          <cell r="F63">
            <v>10700</v>
          </cell>
        </row>
        <row r="64">
          <cell r="F64">
            <v>2189</v>
          </cell>
        </row>
        <row r="65">
          <cell r="F65">
            <v>2736</v>
          </cell>
        </row>
        <row r="66">
          <cell r="F66">
            <v>2736</v>
          </cell>
        </row>
        <row r="67">
          <cell r="F67">
            <v>1519</v>
          </cell>
        </row>
        <row r="68">
          <cell r="F68">
            <v>304</v>
          </cell>
        </row>
        <row r="69">
          <cell r="F69">
            <v>12840</v>
          </cell>
        </row>
        <row r="70">
          <cell r="F70">
            <v>12840</v>
          </cell>
        </row>
        <row r="72">
          <cell r="F72">
            <v>2803</v>
          </cell>
        </row>
        <row r="73">
          <cell r="F73">
            <v>8072</v>
          </cell>
        </row>
        <row r="74">
          <cell r="F74">
            <v>1528</v>
          </cell>
        </row>
        <row r="75">
          <cell r="F75">
            <v>12840</v>
          </cell>
        </row>
        <row r="76">
          <cell r="F76">
            <v>540</v>
          </cell>
        </row>
        <row r="82">
          <cell r="F82">
            <v>1518.99</v>
          </cell>
        </row>
        <row r="83">
          <cell r="F83">
            <v>12840</v>
          </cell>
        </row>
        <row r="89">
          <cell r="F89">
            <v>8988</v>
          </cell>
        </row>
        <row r="90">
          <cell r="F90">
            <v>2736</v>
          </cell>
        </row>
        <row r="91">
          <cell r="F91">
            <v>5188</v>
          </cell>
        </row>
        <row r="92">
          <cell r="F92">
            <v>51495</v>
          </cell>
        </row>
        <row r="93">
          <cell r="F93">
            <v>1700.58</v>
          </cell>
        </row>
        <row r="94">
          <cell r="F94">
            <v>1700.58</v>
          </cell>
        </row>
        <row r="95">
          <cell r="F95">
            <v>1700.58</v>
          </cell>
        </row>
        <row r="96">
          <cell r="F96">
            <v>12840</v>
          </cell>
        </row>
        <row r="97">
          <cell r="F97">
            <v>2375</v>
          </cell>
        </row>
        <row r="100">
          <cell r="F100">
            <v>12840</v>
          </cell>
        </row>
        <row r="101">
          <cell r="F101">
            <v>20714</v>
          </cell>
        </row>
        <row r="102">
          <cell r="F102">
            <v>2969</v>
          </cell>
        </row>
        <row r="103">
          <cell r="F103">
            <v>20000</v>
          </cell>
        </row>
        <row r="105">
          <cell r="F105">
            <v>36282</v>
          </cell>
        </row>
        <row r="107">
          <cell r="F107">
            <v>4525</v>
          </cell>
        </row>
        <row r="108">
          <cell r="F108">
            <v>5430</v>
          </cell>
        </row>
        <row r="113">
          <cell r="F113">
            <v>539</v>
          </cell>
        </row>
        <row r="114">
          <cell r="F114">
            <v>552</v>
          </cell>
        </row>
        <row r="115">
          <cell r="F115">
            <v>1962</v>
          </cell>
        </row>
        <row r="116">
          <cell r="F116">
            <v>1962</v>
          </cell>
        </row>
        <row r="117">
          <cell r="F117">
            <v>892</v>
          </cell>
        </row>
        <row r="118">
          <cell r="F118">
            <v>892</v>
          </cell>
        </row>
        <row r="119">
          <cell r="F119">
            <v>892</v>
          </cell>
        </row>
        <row r="120">
          <cell r="F120">
            <v>892</v>
          </cell>
        </row>
        <row r="122">
          <cell r="F122">
            <v>11940</v>
          </cell>
        </row>
        <row r="125">
          <cell r="F125">
            <v>583.70000000000005</v>
          </cell>
        </row>
        <row r="126">
          <cell r="F126">
            <v>583.70000000000005</v>
          </cell>
        </row>
        <row r="127">
          <cell r="F127">
            <v>4510</v>
          </cell>
        </row>
        <row r="129">
          <cell r="F129">
            <v>10700</v>
          </cell>
        </row>
        <row r="132">
          <cell r="F132">
            <v>5000</v>
          </cell>
        </row>
        <row r="133">
          <cell r="F133">
            <v>5000</v>
          </cell>
        </row>
        <row r="135">
          <cell r="F135">
            <v>4510</v>
          </cell>
        </row>
        <row r="136">
          <cell r="F136">
            <v>1649</v>
          </cell>
        </row>
        <row r="137">
          <cell r="F137">
            <v>1649</v>
          </cell>
        </row>
        <row r="138">
          <cell r="F138">
            <v>1649</v>
          </cell>
        </row>
        <row r="139">
          <cell r="F139">
            <v>1649</v>
          </cell>
        </row>
        <row r="140">
          <cell r="F140">
            <v>10000</v>
          </cell>
        </row>
        <row r="141">
          <cell r="F141">
            <v>5000</v>
          </cell>
        </row>
        <row r="142">
          <cell r="F142">
            <v>50000</v>
          </cell>
        </row>
        <row r="143">
          <cell r="F143">
            <v>35490</v>
          </cell>
        </row>
        <row r="148">
          <cell r="F148">
            <v>300</v>
          </cell>
        </row>
        <row r="149">
          <cell r="F149">
            <v>465</v>
          </cell>
        </row>
        <row r="150">
          <cell r="F150">
            <v>300</v>
          </cell>
        </row>
        <row r="151">
          <cell r="F151">
            <v>8068</v>
          </cell>
        </row>
        <row r="152">
          <cell r="F152">
            <v>6413</v>
          </cell>
        </row>
        <row r="154">
          <cell r="F154">
            <v>43152</v>
          </cell>
        </row>
        <row r="155">
          <cell r="F155">
            <v>13079</v>
          </cell>
        </row>
        <row r="156">
          <cell r="F156">
            <v>10700</v>
          </cell>
        </row>
        <row r="157">
          <cell r="F157">
            <v>35490</v>
          </cell>
        </row>
        <row r="160">
          <cell r="F160">
            <v>3091</v>
          </cell>
        </row>
        <row r="161">
          <cell r="F161">
            <v>3091</v>
          </cell>
        </row>
        <row r="162">
          <cell r="F162">
            <v>2089</v>
          </cell>
        </row>
        <row r="163">
          <cell r="F163">
            <v>1962</v>
          </cell>
        </row>
        <row r="165">
          <cell r="F165">
            <v>2189</v>
          </cell>
        </row>
        <row r="166">
          <cell r="F166">
            <v>583.70000000000005</v>
          </cell>
        </row>
        <row r="170">
          <cell r="F170">
            <v>12960</v>
          </cell>
        </row>
        <row r="175">
          <cell r="F175">
            <v>15494</v>
          </cell>
        </row>
        <row r="554">
          <cell r="F554">
            <v>1490</v>
          </cell>
        </row>
        <row r="555">
          <cell r="F555">
            <v>6082</v>
          </cell>
        </row>
        <row r="556">
          <cell r="F556">
            <v>1738</v>
          </cell>
        </row>
        <row r="557">
          <cell r="F557">
            <v>6827</v>
          </cell>
        </row>
        <row r="558">
          <cell r="F558">
            <v>2483</v>
          </cell>
        </row>
        <row r="559">
          <cell r="F559">
            <v>8689</v>
          </cell>
        </row>
        <row r="560">
          <cell r="F560">
            <v>16758</v>
          </cell>
        </row>
        <row r="561">
          <cell r="F561">
            <v>40218</v>
          </cell>
        </row>
        <row r="562">
          <cell r="F562">
            <v>15695</v>
          </cell>
        </row>
        <row r="563">
          <cell r="F563">
            <v>15695</v>
          </cell>
        </row>
        <row r="564">
          <cell r="F564">
            <v>15695</v>
          </cell>
        </row>
        <row r="565">
          <cell r="F565">
            <v>27369</v>
          </cell>
        </row>
        <row r="566">
          <cell r="F566">
            <v>27369</v>
          </cell>
        </row>
        <row r="567">
          <cell r="F567">
            <v>27369</v>
          </cell>
        </row>
        <row r="568">
          <cell r="F568">
            <v>19716</v>
          </cell>
        </row>
        <row r="569">
          <cell r="F569">
            <v>31390</v>
          </cell>
        </row>
        <row r="570">
          <cell r="F570">
            <v>21662</v>
          </cell>
        </row>
        <row r="571">
          <cell r="F571">
            <v>26072</v>
          </cell>
        </row>
        <row r="572">
          <cell r="F572">
            <v>23607</v>
          </cell>
        </row>
        <row r="573">
          <cell r="F573">
            <v>26720</v>
          </cell>
        </row>
        <row r="574">
          <cell r="F574">
            <v>46177</v>
          </cell>
        </row>
        <row r="575">
          <cell r="F575">
            <v>66152</v>
          </cell>
        </row>
        <row r="576">
          <cell r="F576">
            <v>60964</v>
          </cell>
        </row>
        <row r="577">
          <cell r="F577">
            <v>115312</v>
          </cell>
        </row>
        <row r="578">
          <cell r="F578">
            <v>68746</v>
          </cell>
        </row>
        <row r="579">
          <cell r="F579">
            <v>118036</v>
          </cell>
        </row>
        <row r="580">
          <cell r="F580">
            <v>389</v>
          </cell>
        </row>
        <row r="581">
          <cell r="F581">
            <v>649</v>
          </cell>
        </row>
        <row r="582">
          <cell r="F582">
            <v>1167</v>
          </cell>
        </row>
        <row r="583">
          <cell r="F583">
            <v>908</v>
          </cell>
        </row>
        <row r="584">
          <cell r="F584">
            <v>1038</v>
          </cell>
        </row>
        <row r="585">
          <cell r="F585">
            <v>519</v>
          </cell>
        </row>
        <row r="586">
          <cell r="F586">
            <v>778</v>
          </cell>
        </row>
        <row r="587">
          <cell r="F587">
            <v>1167</v>
          </cell>
        </row>
        <row r="588">
          <cell r="F588">
            <v>2594</v>
          </cell>
        </row>
        <row r="589">
          <cell r="F589">
            <v>259</v>
          </cell>
        </row>
        <row r="590">
          <cell r="F590">
            <v>454</v>
          </cell>
        </row>
        <row r="591">
          <cell r="F591">
            <v>1038</v>
          </cell>
        </row>
        <row r="592">
          <cell r="F592">
            <v>1245</v>
          </cell>
        </row>
        <row r="593">
          <cell r="F593">
            <v>23348</v>
          </cell>
        </row>
        <row r="594">
          <cell r="F594">
            <v>21402</v>
          </cell>
        </row>
        <row r="595">
          <cell r="F595">
            <v>14138</v>
          </cell>
        </row>
        <row r="596">
          <cell r="F596">
            <v>26201</v>
          </cell>
        </row>
        <row r="597">
          <cell r="F597">
            <v>24385</v>
          </cell>
        </row>
        <row r="598">
          <cell r="F598">
            <v>24515</v>
          </cell>
        </row>
        <row r="599">
          <cell r="F599">
            <v>24515</v>
          </cell>
        </row>
        <row r="600">
          <cell r="F600">
            <v>38783</v>
          </cell>
        </row>
        <row r="601">
          <cell r="F601">
            <v>38783</v>
          </cell>
        </row>
        <row r="602">
          <cell r="F602">
            <v>84.311999999999998</v>
          </cell>
        </row>
        <row r="603">
          <cell r="F603">
            <v>114.145</v>
          </cell>
        </row>
        <row r="604">
          <cell r="F604">
            <v>778</v>
          </cell>
        </row>
        <row r="605">
          <cell r="F605">
            <v>1167</v>
          </cell>
        </row>
        <row r="606">
          <cell r="F606">
            <v>389</v>
          </cell>
        </row>
        <row r="607">
          <cell r="F607">
            <v>519</v>
          </cell>
        </row>
        <row r="608">
          <cell r="F608">
            <v>649</v>
          </cell>
        </row>
        <row r="609">
          <cell r="F609">
            <v>778</v>
          </cell>
        </row>
        <row r="610">
          <cell r="F610">
            <v>778</v>
          </cell>
        </row>
        <row r="611">
          <cell r="F611">
            <v>519</v>
          </cell>
        </row>
        <row r="612">
          <cell r="F612">
            <v>1427</v>
          </cell>
        </row>
        <row r="613">
          <cell r="F613">
            <v>1686</v>
          </cell>
        </row>
        <row r="614">
          <cell r="F614">
            <v>389</v>
          </cell>
        </row>
        <row r="615">
          <cell r="F615">
            <v>519</v>
          </cell>
        </row>
        <row r="616">
          <cell r="F616">
            <v>519</v>
          </cell>
        </row>
        <row r="617">
          <cell r="F617">
            <v>778</v>
          </cell>
        </row>
        <row r="618">
          <cell r="F618">
            <v>1297</v>
          </cell>
        </row>
        <row r="619">
          <cell r="F619">
            <v>5837</v>
          </cell>
        </row>
        <row r="620">
          <cell r="F620">
            <v>1297</v>
          </cell>
        </row>
        <row r="621">
          <cell r="F621">
            <v>1686</v>
          </cell>
        </row>
        <row r="622">
          <cell r="F622">
            <v>1946</v>
          </cell>
        </row>
        <row r="623">
          <cell r="F623">
            <v>7783</v>
          </cell>
        </row>
        <row r="624">
          <cell r="F624">
            <v>2594</v>
          </cell>
        </row>
        <row r="625">
          <cell r="F625">
            <v>11373</v>
          </cell>
        </row>
        <row r="626">
          <cell r="F626">
            <v>12099</v>
          </cell>
        </row>
        <row r="627">
          <cell r="F627">
            <v>19721</v>
          </cell>
        </row>
        <row r="628">
          <cell r="F628">
            <v>17302</v>
          </cell>
        </row>
        <row r="629">
          <cell r="F629">
            <v>5445</v>
          </cell>
        </row>
        <row r="630">
          <cell r="F630">
            <v>7501</v>
          </cell>
        </row>
        <row r="631">
          <cell r="F631">
            <v>9437</v>
          </cell>
        </row>
        <row r="632">
          <cell r="F632">
            <v>6775</v>
          </cell>
        </row>
        <row r="633">
          <cell r="F633">
            <v>9921</v>
          </cell>
        </row>
        <row r="634">
          <cell r="F634">
            <v>15003</v>
          </cell>
        </row>
        <row r="635">
          <cell r="F635">
            <v>23351</v>
          </cell>
        </row>
        <row r="636">
          <cell r="F636">
            <v>7501</v>
          </cell>
        </row>
        <row r="637">
          <cell r="F637">
            <v>10647</v>
          </cell>
        </row>
        <row r="638">
          <cell r="F638">
            <v>15850</v>
          </cell>
        </row>
        <row r="639">
          <cell r="F639">
            <v>24198</v>
          </cell>
        </row>
        <row r="640">
          <cell r="F640">
            <v>5566</v>
          </cell>
        </row>
        <row r="641">
          <cell r="F641">
            <v>7622</v>
          </cell>
        </row>
        <row r="642">
          <cell r="F642">
            <v>11736</v>
          </cell>
        </row>
        <row r="643">
          <cell r="F643">
            <v>17665</v>
          </cell>
        </row>
        <row r="644">
          <cell r="F644">
            <v>13188</v>
          </cell>
        </row>
        <row r="645">
          <cell r="F645">
            <v>9195</v>
          </cell>
        </row>
        <row r="646">
          <cell r="F646">
            <v>14398</v>
          </cell>
        </row>
        <row r="647">
          <cell r="F647">
            <v>22988</v>
          </cell>
        </row>
        <row r="648">
          <cell r="F648">
            <v>37507</v>
          </cell>
        </row>
        <row r="649">
          <cell r="F649">
            <v>13188</v>
          </cell>
        </row>
        <row r="650">
          <cell r="F650">
            <v>19116</v>
          </cell>
        </row>
        <row r="651">
          <cell r="F651">
            <v>28312</v>
          </cell>
        </row>
        <row r="652">
          <cell r="F652">
            <v>43556</v>
          </cell>
        </row>
        <row r="653">
          <cell r="F653">
            <v>6050</v>
          </cell>
        </row>
        <row r="654">
          <cell r="F654">
            <v>9316</v>
          </cell>
        </row>
        <row r="655">
          <cell r="F655">
            <v>15124</v>
          </cell>
        </row>
        <row r="656">
          <cell r="F656">
            <v>24198</v>
          </cell>
        </row>
        <row r="657">
          <cell r="F657">
            <v>18269</v>
          </cell>
        </row>
        <row r="658">
          <cell r="F658">
            <v>28312</v>
          </cell>
        </row>
        <row r="659">
          <cell r="F659">
            <v>16334</v>
          </cell>
        </row>
        <row r="660">
          <cell r="F660">
            <v>6331</v>
          </cell>
        </row>
        <row r="661">
          <cell r="F661">
            <v>7448</v>
          </cell>
        </row>
        <row r="662">
          <cell r="F662">
            <v>8317</v>
          </cell>
        </row>
        <row r="663">
          <cell r="F663">
            <v>8317</v>
          </cell>
        </row>
        <row r="664">
          <cell r="F664">
            <v>6775</v>
          </cell>
        </row>
        <row r="665">
          <cell r="F665">
            <v>6775</v>
          </cell>
        </row>
        <row r="666">
          <cell r="F666">
            <v>188.08</v>
          </cell>
        </row>
        <row r="667">
          <cell r="F667">
            <v>194.56</v>
          </cell>
        </row>
        <row r="668">
          <cell r="F668">
            <v>259.42</v>
          </cell>
        </row>
        <row r="669">
          <cell r="F669">
            <v>259.42</v>
          </cell>
        </row>
        <row r="671">
          <cell r="F671">
            <v>233.48</v>
          </cell>
        </row>
        <row r="672">
          <cell r="F672">
            <v>364.49</v>
          </cell>
        </row>
        <row r="673">
          <cell r="F673">
            <v>12960</v>
          </cell>
        </row>
        <row r="674">
          <cell r="F674">
            <v>622.61</v>
          </cell>
        </row>
        <row r="675">
          <cell r="F675">
            <v>648.54999999999995</v>
          </cell>
        </row>
        <row r="676">
          <cell r="F676">
            <v>882.03</v>
          </cell>
        </row>
        <row r="677">
          <cell r="F677">
            <v>679.68</v>
          </cell>
        </row>
        <row r="678">
          <cell r="F678">
            <v>840.52</v>
          </cell>
        </row>
        <row r="679">
          <cell r="F679">
            <v>1011.74</v>
          </cell>
        </row>
        <row r="680">
          <cell r="F680">
            <v>3923</v>
          </cell>
        </row>
        <row r="681">
          <cell r="F681">
            <v>4600</v>
          </cell>
        </row>
        <row r="682">
          <cell r="F682">
            <v>10417</v>
          </cell>
        </row>
        <row r="683">
          <cell r="F683">
            <v>10958</v>
          </cell>
        </row>
        <row r="684">
          <cell r="F684">
            <v>12988</v>
          </cell>
        </row>
        <row r="687">
          <cell r="F687">
            <v>24775</v>
          </cell>
        </row>
        <row r="688">
          <cell r="F688">
            <v>24775</v>
          </cell>
        </row>
        <row r="689">
          <cell r="F689">
            <v>24775</v>
          </cell>
        </row>
        <row r="690">
          <cell r="F690">
            <v>23867</v>
          </cell>
        </row>
        <row r="691">
          <cell r="F691">
            <v>23867</v>
          </cell>
        </row>
        <row r="692">
          <cell r="F692">
            <v>23867</v>
          </cell>
        </row>
        <row r="693">
          <cell r="F693">
            <v>32428</v>
          </cell>
        </row>
        <row r="694">
          <cell r="F694">
            <v>32428</v>
          </cell>
        </row>
        <row r="695">
          <cell r="F695">
            <v>32428</v>
          </cell>
        </row>
        <row r="696">
          <cell r="F696">
            <v>26980</v>
          </cell>
        </row>
        <row r="697">
          <cell r="F697">
            <v>26980</v>
          </cell>
        </row>
        <row r="698">
          <cell r="F698">
            <v>26980</v>
          </cell>
        </row>
        <row r="699">
          <cell r="F699">
            <v>30741</v>
          </cell>
        </row>
        <row r="700">
          <cell r="F700">
            <v>30741</v>
          </cell>
        </row>
        <row r="701">
          <cell r="F701">
            <v>30741</v>
          </cell>
        </row>
        <row r="702">
          <cell r="F702">
            <v>21662</v>
          </cell>
        </row>
        <row r="703">
          <cell r="F703">
            <v>21662</v>
          </cell>
        </row>
        <row r="704">
          <cell r="F704">
            <v>21662</v>
          </cell>
        </row>
        <row r="705">
          <cell r="F705">
            <v>21662</v>
          </cell>
        </row>
        <row r="706">
          <cell r="F706">
            <v>21662</v>
          </cell>
        </row>
        <row r="707">
          <cell r="F707">
            <v>19327</v>
          </cell>
        </row>
        <row r="708">
          <cell r="F708">
            <v>19327</v>
          </cell>
        </row>
        <row r="709">
          <cell r="F709">
            <v>19327</v>
          </cell>
        </row>
        <row r="710">
          <cell r="F710">
            <v>19327</v>
          </cell>
        </row>
        <row r="711">
          <cell r="F711">
            <v>19327</v>
          </cell>
        </row>
        <row r="712">
          <cell r="F712">
            <v>21662</v>
          </cell>
        </row>
        <row r="713">
          <cell r="F713">
            <v>21662</v>
          </cell>
        </row>
        <row r="714">
          <cell r="F714">
            <v>21662</v>
          </cell>
        </row>
        <row r="715">
          <cell r="F715">
            <v>21662</v>
          </cell>
        </row>
        <row r="716">
          <cell r="F716">
            <v>21662</v>
          </cell>
        </row>
        <row r="717">
          <cell r="F717">
            <v>19327</v>
          </cell>
        </row>
        <row r="718">
          <cell r="F718">
            <v>19327</v>
          </cell>
        </row>
        <row r="719">
          <cell r="F719">
            <v>19327</v>
          </cell>
        </row>
        <row r="720">
          <cell r="F720">
            <v>19327</v>
          </cell>
        </row>
        <row r="721">
          <cell r="F721">
            <v>19327</v>
          </cell>
        </row>
        <row r="722">
          <cell r="F722">
            <v>31260</v>
          </cell>
        </row>
        <row r="723">
          <cell r="F723">
            <v>31260</v>
          </cell>
        </row>
        <row r="724">
          <cell r="F724">
            <v>31260</v>
          </cell>
        </row>
        <row r="725">
          <cell r="F725">
            <v>31260</v>
          </cell>
        </row>
        <row r="726">
          <cell r="F726">
            <v>31260</v>
          </cell>
        </row>
        <row r="727">
          <cell r="F727">
            <v>31260</v>
          </cell>
        </row>
        <row r="728">
          <cell r="F728">
            <v>31260</v>
          </cell>
        </row>
        <row r="729">
          <cell r="F729">
            <v>31260</v>
          </cell>
        </row>
        <row r="730">
          <cell r="F730">
            <v>31260</v>
          </cell>
        </row>
        <row r="731">
          <cell r="F731">
            <v>31260</v>
          </cell>
        </row>
        <row r="732">
          <cell r="F732">
            <v>31520</v>
          </cell>
        </row>
        <row r="733">
          <cell r="F733">
            <v>31520</v>
          </cell>
        </row>
        <row r="734">
          <cell r="F734">
            <v>31520</v>
          </cell>
        </row>
        <row r="735">
          <cell r="F735">
            <v>31520</v>
          </cell>
        </row>
        <row r="736">
          <cell r="F736">
            <v>31520</v>
          </cell>
        </row>
        <row r="737">
          <cell r="F737">
            <v>31520</v>
          </cell>
        </row>
        <row r="738">
          <cell r="F738">
            <v>31520</v>
          </cell>
        </row>
        <row r="739">
          <cell r="F739">
            <v>31520</v>
          </cell>
        </row>
        <row r="740">
          <cell r="F740">
            <v>31520</v>
          </cell>
        </row>
        <row r="741">
          <cell r="F741">
            <v>31520</v>
          </cell>
        </row>
        <row r="742">
          <cell r="F742">
            <v>31520</v>
          </cell>
        </row>
        <row r="743">
          <cell r="F743">
            <v>31260</v>
          </cell>
        </row>
        <row r="744">
          <cell r="F744">
            <v>31260</v>
          </cell>
        </row>
        <row r="745">
          <cell r="F745">
            <v>31260</v>
          </cell>
        </row>
        <row r="746">
          <cell r="F746">
            <v>31260</v>
          </cell>
        </row>
        <row r="747">
          <cell r="F747">
            <v>31260</v>
          </cell>
        </row>
        <row r="748">
          <cell r="F748">
            <v>31520</v>
          </cell>
        </row>
        <row r="749">
          <cell r="F749">
            <v>31520</v>
          </cell>
        </row>
        <row r="750">
          <cell r="F750">
            <v>31520</v>
          </cell>
        </row>
        <row r="751">
          <cell r="F751">
            <v>31520</v>
          </cell>
        </row>
        <row r="752">
          <cell r="F752">
            <v>31520</v>
          </cell>
        </row>
        <row r="753">
          <cell r="F753">
            <v>24904</v>
          </cell>
        </row>
        <row r="754">
          <cell r="F754">
            <v>24904</v>
          </cell>
        </row>
        <row r="755">
          <cell r="F755">
            <v>24904</v>
          </cell>
        </row>
        <row r="756">
          <cell r="F756">
            <v>24904</v>
          </cell>
        </row>
        <row r="757">
          <cell r="F757">
            <v>24904</v>
          </cell>
        </row>
        <row r="758">
          <cell r="F758">
            <v>24904</v>
          </cell>
        </row>
        <row r="759">
          <cell r="F759">
            <v>24904</v>
          </cell>
        </row>
        <row r="760">
          <cell r="F760">
            <v>25553</v>
          </cell>
        </row>
        <row r="761">
          <cell r="F761">
            <v>25553</v>
          </cell>
        </row>
        <row r="762">
          <cell r="F762">
            <v>25553</v>
          </cell>
        </row>
        <row r="763">
          <cell r="F763">
            <v>25553</v>
          </cell>
        </row>
        <row r="764">
          <cell r="F764">
            <v>25553</v>
          </cell>
        </row>
        <row r="765">
          <cell r="F765">
            <v>25553</v>
          </cell>
        </row>
        <row r="766">
          <cell r="F766">
            <v>25553</v>
          </cell>
        </row>
        <row r="767">
          <cell r="F767">
            <v>25553</v>
          </cell>
        </row>
        <row r="768">
          <cell r="F768">
            <v>25553</v>
          </cell>
        </row>
        <row r="769">
          <cell r="F769">
            <v>24904</v>
          </cell>
        </row>
        <row r="770">
          <cell r="F770">
            <v>24904</v>
          </cell>
        </row>
        <row r="771">
          <cell r="F771">
            <v>24904</v>
          </cell>
        </row>
        <row r="772">
          <cell r="F772">
            <v>24904</v>
          </cell>
        </row>
        <row r="773">
          <cell r="F773">
            <v>24904</v>
          </cell>
        </row>
        <row r="774">
          <cell r="F774">
            <v>25553</v>
          </cell>
        </row>
        <row r="775">
          <cell r="F775">
            <v>25553</v>
          </cell>
        </row>
        <row r="776">
          <cell r="F776">
            <v>25553</v>
          </cell>
        </row>
        <row r="777">
          <cell r="F777">
            <v>25553</v>
          </cell>
        </row>
        <row r="778">
          <cell r="F778">
            <v>25553</v>
          </cell>
        </row>
        <row r="779">
          <cell r="F779">
            <v>21532</v>
          </cell>
        </row>
        <row r="780">
          <cell r="F780">
            <v>21532</v>
          </cell>
        </row>
        <row r="781">
          <cell r="F781">
            <v>21532</v>
          </cell>
        </row>
        <row r="782">
          <cell r="F782">
            <v>21532</v>
          </cell>
        </row>
        <row r="783">
          <cell r="F783">
            <v>21532</v>
          </cell>
        </row>
        <row r="784">
          <cell r="F784">
            <v>23348</v>
          </cell>
        </row>
        <row r="785">
          <cell r="F785">
            <v>23348</v>
          </cell>
        </row>
        <row r="786">
          <cell r="F786">
            <v>23348</v>
          </cell>
        </row>
        <row r="787">
          <cell r="F787">
            <v>23348</v>
          </cell>
        </row>
        <row r="788">
          <cell r="F788">
            <v>23348</v>
          </cell>
        </row>
        <row r="789">
          <cell r="F789">
            <v>38913</v>
          </cell>
        </row>
        <row r="790">
          <cell r="F790">
            <v>38913</v>
          </cell>
        </row>
        <row r="791">
          <cell r="F791">
            <v>38913</v>
          </cell>
        </row>
        <row r="792">
          <cell r="F792">
            <v>38913</v>
          </cell>
        </row>
        <row r="793">
          <cell r="F793">
            <v>51884</v>
          </cell>
        </row>
        <row r="794">
          <cell r="F794">
            <v>51884</v>
          </cell>
        </row>
        <row r="795">
          <cell r="F795">
            <v>51884</v>
          </cell>
        </row>
        <row r="796">
          <cell r="F796">
            <v>51884</v>
          </cell>
        </row>
        <row r="797">
          <cell r="F797">
            <v>46696</v>
          </cell>
        </row>
        <row r="798">
          <cell r="F798">
            <v>46696</v>
          </cell>
        </row>
        <row r="799">
          <cell r="F799">
            <v>46696</v>
          </cell>
        </row>
        <row r="800">
          <cell r="F800">
            <v>51884</v>
          </cell>
        </row>
        <row r="801">
          <cell r="F801">
            <v>51884</v>
          </cell>
        </row>
        <row r="802">
          <cell r="F802">
            <v>7653</v>
          </cell>
        </row>
        <row r="803">
          <cell r="F803">
            <v>20481</v>
          </cell>
        </row>
        <row r="804">
          <cell r="F804">
            <v>20481</v>
          </cell>
        </row>
        <row r="805">
          <cell r="F805">
            <v>14647</v>
          </cell>
        </row>
        <row r="806">
          <cell r="F806">
            <v>14647</v>
          </cell>
        </row>
        <row r="807">
          <cell r="F807">
            <v>20357</v>
          </cell>
        </row>
        <row r="808">
          <cell r="F808">
            <v>20357</v>
          </cell>
        </row>
        <row r="809">
          <cell r="F809">
            <v>20357</v>
          </cell>
        </row>
        <row r="810">
          <cell r="F810">
            <v>20357</v>
          </cell>
        </row>
        <row r="811">
          <cell r="F811">
            <v>20357</v>
          </cell>
        </row>
        <row r="812">
          <cell r="F812">
            <v>19612</v>
          </cell>
        </row>
        <row r="813">
          <cell r="F813">
            <v>19612</v>
          </cell>
        </row>
        <row r="814">
          <cell r="F814">
            <v>46177</v>
          </cell>
        </row>
        <row r="815">
          <cell r="F815">
            <v>58370</v>
          </cell>
        </row>
        <row r="816">
          <cell r="F816">
            <v>62520</v>
          </cell>
        </row>
        <row r="817">
          <cell r="F817">
            <v>46177</v>
          </cell>
        </row>
        <row r="818">
          <cell r="F818">
            <v>46177</v>
          </cell>
        </row>
        <row r="819">
          <cell r="F819">
            <v>32168</v>
          </cell>
        </row>
        <row r="820">
          <cell r="F820">
            <v>32168</v>
          </cell>
        </row>
        <row r="821">
          <cell r="F821">
            <v>32168</v>
          </cell>
        </row>
        <row r="822">
          <cell r="F822">
            <v>49290</v>
          </cell>
        </row>
        <row r="823">
          <cell r="F823">
            <v>49290</v>
          </cell>
        </row>
        <row r="824">
          <cell r="F824">
            <v>37616</v>
          </cell>
        </row>
        <row r="825">
          <cell r="F825">
            <v>39821</v>
          </cell>
        </row>
        <row r="826">
          <cell r="F826">
            <v>14523</v>
          </cell>
        </row>
        <row r="827">
          <cell r="F827">
            <v>14523</v>
          </cell>
        </row>
        <row r="828">
          <cell r="F828">
            <v>12289</v>
          </cell>
        </row>
        <row r="829">
          <cell r="F829">
            <v>12289</v>
          </cell>
        </row>
        <row r="830">
          <cell r="F830">
            <v>31901</v>
          </cell>
        </row>
        <row r="831">
          <cell r="F831">
            <v>61693</v>
          </cell>
        </row>
        <row r="832">
          <cell r="F832">
            <v>38729</v>
          </cell>
        </row>
        <row r="833">
          <cell r="F833">
            <v>35501</v>
          </cell>
        </row>
        <row r="834">
          <cell r="F834">
            <v>146.83000000000001</v>
          </cell>
        </row>
        <row r="835">
          <cell r="F835">
            <v>108.18</v>
          </cell>
        </row>
        <row r="836">
          <cell r="F836">
            <v>82.37</v>
          </cell>
        </row>
        <row r="837">
          <cell r="F837">
            <v>179.834</v>
          </cell>
        </row>
        <row r="838">
          <cell r="F838">
            <v>186.29900000000001</v>
          </cell>
        </row>
        <row r="839">
          <cell r="F839">
            <v>147.37700000000001</v>
          </cell>
        </row>
        <row r="840">
          <cell r="F840">
            <v>160.96700000000001</v>
          </cell>
        </row>
        <row r="841">
          <cell r="F841">
            <v>120.065</v>
          </cell>
        </row>
        <row r="842">
          <cell r="F842">
            <v>134.447</v>
          </cell>
        </row>
        <row r="843">
          <cell r="F843">
            <v>196.33</v>
          </cell>
        </row>
        <row r="844">
          <cell r="F844">
            <v>201.34</v>
          </cell>
        </row>
        <row r="845">
          <cell r="F845">
            <v>132.19999999999999</v>
          </cell>
        </row>
        <row r="846">
          <cell r="F846">
            <v>134.44999999999999</v>
          </cell>
        </row>
        <row r="847">
          <cell r="F847">
            <v>111.89</v>
          </cell>
        </row>
        <row r="848">
          <cell r="F848">
            <v>116.77</v>
          </cell>
        </row>
        <row r="849">
          <cell r="F849">
            <v>213.74</v>
          </cell>
        </row>
        <row r="850">
          <cell r="F850">
            <v>218.63</v>
          </cell>
        </row>
        <row r="851">
          <cell r="F851">
            <v>132.47</v>
          </cell>
        </row>
        <row r="852">
          <cell r="F852">
            <v>137.35</v>
          </cell>
        </row>
        <row r="853">
          <cell r="F853">
            <v>120.07</v>
          </cell>
        </row>
        <row r="854">
          <cell r="F854">
            <v>120.99</v>
          </cell>
        </row>
        <row r="855">
          <cell r="F855">
            <v>286.57</v>
          </cell>
        </row>
        <row r="856">
          <cell r="F856">
            <v>286.57</v>
          </cell>
        </row>
        <row r="857">
          <cell r="F857">
            <v>291.72000000000003</v>
          </cell>
        </row>
        <row r="858">
          <cell r="F858">
            <v>291.72000000000003</v>
          </cell>
        </row>
        <row r="859">
          <cell r="F859">
            <v>272.19</v>
          </cell>
        </row>
        <row r="860">
          <cell r="F860">
            <v>272.19</v>
          </cell>
        </row>
        <row r="861">
          <cell r="F861">
            <v>276.94</v>
          </cell>
        </row>
        <row r="862">
          <cell r="F862">
            <v>276.94</v>
          </cell>
        </row>
        <row r="863">
          <cell r="F863">
            <v>189.77</v>
          </cell>
        </row>
        <row r="864">
          <cell r="F864">
            <v>141.51</v>
          </cell>
        </row>
        <row r="865">
          <cell r="F865">
            <v>239.21</v>
          </cell>
        </row>
        <row r="866">
          <cell r="F866">
            <v>244.22</v>
          </cell>
        </row>
        <row r="867">
          <cell r="F867">
            <v>190.13</v>
          </cell>
        </row>
        <row r="868">
          <cell r="F868">
            <v>193.03</v>
          </cell>
        </row>
        <row r="869">
          <cell r="F869">
            <v>185.11</v>
          </cell>
        </row>
        <row r="870">
          <cell r="F870">
            <v>189.99</v>
          </cell>
        </row>
        <row r="871">
          <cell r="F871">
            <v>376.69</v>
          </cell>
        </row>
        <row r="872">
          <cell r="F872">
            <v>381.7</v>
          </cell>
        </row>
        <row r="873">
          <cell r="F873">
            <v>292.12</v>
          </cell>
        </row>
        <row r="874">
          <cell r="F874">
            <v>297</v>
          </cell>
        </row>
        <row r="875">
          <cell r="F875">
            <v>193.03</v>
          </cell>
        </row>
        <row r="876">
          <cell r="F876">
            <v>197.91</v>
          </cell>
        </row>
        <row r="877">
          <cell r="F877">
            <v>221.8</v>
          </cell>
        </row>
        <row r="878">
          <cell r="F878">
            <v>1765.35</v>
          </cell>
        </row>
        <row r="879">
          <cell r="F879">
            <v>6323.36</v>
          </cell>
        </row>
        <row r="880">
          <cell r="F880">
            <v>3852.39</v>
          </cell>
        </row>
        <row r="881">
          <cell r="F881">
            <v>10659.5</v>
          </cell>
        </row>
        <row r="882">
          <cell r="F882">
            <v>4315.75</v>
          </cell>
        </row>
        <row r="883">
          <cell r="F883">
            <v>4651.2700000000004</v>
          </cell>
        </row>
        <row r="884">
          <cell r="F884">
            <v>3646.06</v>
          </cell>
        </row>
        <row r="885">
          <cell r="F885">
            <v>3851.71</v>
          </cell>
        </row>
        <row r="886">
          <cell r="F886">
            <v>6190.87</v>
          </cell>
        </row>
        <row r="887">
          <cell r="F887">
            <v>12730.79</v>
          </cell>
        </row>
        <row r="888">
          <cell r="F888">
            <v>5867.53</v>
          </cell>
        </row>
        <row r="889">
          <cell r="F889">
            <v>7056.73</v>
          </cell>
        </row>
        <row r="890">
          <cell r="F890">
            <v>3180.21</v>
          </cell>
        </row>
        <row r="891">
          <cell r="F891">
            <v>2029</v>
          </cell>
        </row>
        <row r="892">
          <cell r="F892">
            <v>3382</v>
          </cell>
        </row>
        <row r="893">
          <cell r="F893">
            <v>6088</v>
          </cell>
        </row>
        <row r="894">
          <cell r="F894">
            <v>11500</v>
          </cell>
        </row>
        <row r="895">
          <cell r="F895">
            <v>107003</v>
          </cell>
        </row>
        <row r="896">
          <cell r="F896">
            <v>107003</v>
          </cell>
        </row>
        <row r="897">
          <cell r="F897">
            <v>141308</v>
          </cell>
        </row>
        <row r="898">
          <cell r="F898">
            <v>111357</v>
          </cell>
        </row>
        <row r="899">
          <cell r="F899">
            <v>111357</v>
          </cell>
        </row>
        <row r="900">
          <cell r="F900">
            <v>128773</v>
          </cell>
        </row>
        <row r="901">
          <cell r="F901">
            <v>131266</v>
          </cell>
        </row>
        <row r="902">
          <cell r="F902">
            <v>129191</v>
          </cell>
        </row>
        <row r="903">
          <cell r="F903">
            <v>51495</v>
          </cell>
        </row>
        <row r="904">
          <cell r="F904">
            <v>55127</v>
          </cell>
        </row>
        <row r="905">
          <cell r="F905">
            <v>50198</v>
          </cell>
        </row>
        <row r="906">
          <cell r="F906">
            <v>1946</v>
          </cell>
        </row>
        <row r="907">
          <cell r="F907">
            <v>2929</v>
          </cell>
        </row>
        <row r="908">
          <cell r="F908">
            <v>3243</v>
          </cell>
        </row>
        <row r="909">
          <cell r="F909">
            <v>5188</v>
          </cell>
        </row>
        <row r="910">
          <cell r="F910">
            <v>577.04999999999995</v>
          </cell>
        </row>
        <row r="911">
          <cell r="F911">
            <v>491.99</v>
          </cell>
        </row>
        <row r="912">
          <cell r="F912">
            <v>91.06</v>
          </cell>
        </row>
        <row r="913">
          <cell r="F913">
            <v>483.053</v>
          </cell>
        </row>
        <row r="914">
          <cell r="F914">
            <v>339.69</v>
          </cell>
        </row>
        <row r="915">
          <cell r="F915">
            <v>305.87700000000001</v>
          </cell>
        </row>
        <row r="916">
          <cell r="F916">
            <v>384.14</v>
          </cell>
        </row>
        <row r="917">
          <cell r="F917">
            <v>477.13</v>
          </cell>
        </row>
        <row r="918">
          <cell r="F918">
            <v>15176</v>
          </cell>
        </row>
        <row r="919">
          <cell r="F919">
            <v>16862</v>
          </cell>
        </row>
        <row r="920">
          <cell r="F920">
            <v>19456</v>
          </cell>
        </row>
        <row r="921">
          <cell r="F921">
            <v>22051</v>
          </cell>
        </row>
        <row r="922">
          <cell r="F922">
            <v>125.97</v>
          </cell>
        </row>
        <row r="923">
          <cell r="F923">
            <v>78.290000000000006</v>
          </cell>
        </row>
        <row r="924">
          <cell r="F924">
            <v>35.409999999999997</v>
          </cell>
        </row>
        <row r="925">
          <cell r="F925">
            <v>35.409999999999997</v>
          </cell>
        </row>
        <row r="926">
          <cell r="F926">
            <v>31</v>
          </cell>
        </row>
        <row r="927">
          <cell r="F927">
            <v>91.834000000000003</v>
          </cell>
        </row>
        <row r="928">
          <cell r="F928">
            <v>169.18</v>
          </cell>
        </row>
        <row r="929">
          <cell r="F929">
            <v>6467</v>
          </cell>
        </row>
        <row r="930">
          <cell r="F930">
            <v>4059</v>
          </cell>
        </row>
        <row r="931">
          <cell r="F931">
            <v>5412</v>
          </cell>
        </row>
        <row r="932">
          <cell r="F932">
            <v>2706</v>
          </cell>
        </row>
        <row r="933">
          <cell r="F933">
            <v>6764</v>
          </cell>
        </row>
        <row r="934">
          <cell r="F934">
            <v>4059</v>
          </cell>
        </row>
        <row r="935">
          <cell r="F935">
            <v>151.24</v>
          </cell>
        </row>
        <row r="936">
          <cell r="F936">
            <v>1541.7</v>
          </cell>
        </row>
        <row r="937">
          <cell r="F937">
            <v>1541.7</v>
          </cell>
        </row>
        <row r="938">
          <cell r="F938">
            <v>1700.58</v>
          </cell>
        </row>
        <row r="939">
          <cell r="F939">
            <v>1700.58</v>
          </cell>
        </row>
        <row r="940">
          <cell r="F940">
            <v>946.88</v>
          </cell>
        </row>
        <row r="941">
          <cell r="F941">
            <v>830.14</v>
          </cell>
        </row>
        <row r="942">
          <cell r="F942">
            <v>583.70000000000005</v>
          </cell>
        </row>
        <row r="943">
          <cell r="F943">
            <v>583.70000000000005</v>
          </cell>
        </row>
        <row r="944">
          <cell r="F944">
            <v>583.70000000000005</v>
          </cell>
        </row>
        <row r="945">
          <cell r="F945">
            <v>583.70000000000005</v>
          </cell>
        </row>
        <row r="946">
          <cell r="F946">
            <v>583.70000000000005</v>
          </cell>
        </row>
        <row r="947">
          <cell r="F947">
            <v>664.12</v>
          </cell>
        </row>
        <row r="948">
          <cell r="F948">
            <v>6764</v>
          </cell>
        </row>
        <row r="949">
          <cell r="F949">
            <v>7441</v>
          </cell>
        </row>
        <row r="950">
          <cell r="F950">
            <v>1808</v>
          </cell>
        </row>
        <row r="951">
          <cell r="F951">
            <v>1808</v>
          </cell>
        </row>
        <row r="952">
          <cell r="F952">
            <v>1808</v>
          </cell>
        </row>
        <row r="953">
          <cell r="F953">
            <v>1808</v>
          </cell>
        </row>
        <row r="954">
          <cell r="F954">
            <v>2599</v>
          </cell>
        </row>
        <row r="955">
          <cell r="F955">
            <v>2599</v>
          </cell>
        </row>
        <row r="956">
          <cell r="F956">
            <v>2599</v>
          </cell>
        </row>
        <row r="957">
          <cell r="F957">
            <v>2599</v>
          </cell>
        </row>
        <row r="958">
          <cell r="F958">
            <v>1808</v>
          </cell>
        </row>
        <row r="959">
          <cell r="F959">
            <v>1808</v>
          </cell>
        </row>
        <row r="960">
          <cell r="F960">
            <v>1808</v>
          </cell>
        </row>
        <row r="961">
          <cell r="F961">
            <v>1808</v>
          </cell>
        </row>
        <row r="962">
          <cell r="F962">
            <v>2599</v>
          </cell>
        </row>
        <row r="963">
          <cell r="F963">
            <v>2599</v>
          </cell>
        </row>
        <row r="964">
          <cell r="F964">
            <v>2599</v>
          </cell>
        </row>
        <row r="965">
          <cell r="F965">
            <v>2599</v>
          </cell>
        </row>
        <row r="966">
          <cell r="F966">
            <v>1808</v>
          </cell>
        </row>
        <row r="967">
          <cell r="F967">
            <v>1808</v>
          </cell>
        </row>
        <row r="968">
          <cell r="F968">
            <v>1808</v>
          </cell>
        </row>
        <row r="969">
          <cell r="F969">
            <v>1808</v>
          </cell>
        </row>
        <row r="970">
          <cell r="F970">
            <v>1808</v>
          </cell>
        </row>
        <row r="971">
          <cell r="F971">
            <v>1808</v>
          </cell>
        </row>
        <row r="972">
          <cell r="F972">
            <v>1808</v>
          </cell>
        </row>
        <row r="973">
          <cell r="F973">
            <v>2599</v>
          </cell>
        </row>
        <row r="974">
          <cell r="F974">
            <v>2166</v>
          </cell>
        </row>
        <row r="975">
          <cell r="F975">
            <v>2166</v>
          </cell>
        </row>
        <row r="976">
          <cell r="F976">
            <v>2599</v>
          </cell>
        </row>
        <row r="977">
          <cell r="F977">
            <v>2599</v>
          </cell>
        </row>
        <row r="978">
          <cell r="F978">
            <v>2599</v>
          </cell>
        </row>
        <row r="979">
          <cell r="F979">
            <v>6571</v>
          </cell>
        </row>
        <row r="980">
          <cell r="F980">
            <v>6571</v>
          </cell>
        </row>
        <row r="981">
          <cell r="F981">
            <v>6571</v>
          </cell>
        </row>
        <row r="982">
          <cell r="F982">
            <v>6571</v>
          </cell>
        </row>
        <row r="983">
          <cell r="F983">
            <v>6571</v>
          </cell>
        </row>
        <row r="984">
          <cell r="F984">
            <v>6571</v>
          </cell>
        </row>
        <row r="985">
          <cell r="F985">
            <v>6571</v>
          </cell>
        </row>
        <row r="986">
          <cell r="F986">
            <v>6571</v>
          </cell>
        </row>
        <row r="987">
          <cell r="F987">
            <v>6571</v>
          </cell>
        </row>
        <row r="988">
          <cell r="F988">
            <v>6571</v>
          </cell>
        </row>
        <row r="989">
          <cell r="F989">
            <v>6571</v>
          </cell>
        </row>
        <row r="990">
          <cell r="F990">
            <v>6571</v>
          </cell>
        </row>
        <row r="991">
          <cell r="F991">
            <v>6571</v>
          </cell>
        </row>
        <row r="992">
          <cell r="F992">
            <v>6571</v>
          </cell>
        </row>
        <row r="993">
          <cell r="F993">
            <v>4354</v>
          </cell>
        </row>
        <row r="994">
          <cell r="F994">
            <v>4354</v>
          </cell>
        </row>
        <row r="995">
          <cell r="F995">
            <v>4354</v>
          </cell>
        </row>
        <row r="996">
          <cell r="F996">
            <v>4354</v>
          </cell>
        </row>
        <row r="997">
          <cell r="F997">
            <v>3958</v>
          </cell>
        </row>
        <row r="998">
          <cell r="F998">
            <v>3958</v>
          </cell>
        </row>
        <row r="999">
          <cell r="F999">
            <v>3958</v>
          </cell>
        </row>
        <row r="1000">
          <cell r="F1000">
            <v>3958</v>
          </cell>
        </row>
        <row r="1001">
          <cell r="F1001">
            <v>3958</v>
          </cell>
        </row>
        <row r="1002">
          <cell r="F1002">
            <v>2985</v>
          </cell>
        </row>
        <row r="1003">
          <cell r="F1003">
            <v>2985</v>
          </cell>
        </row>
        <row r="1004">
          <cell r="F1004">
            <v>2985</v>
          </cell>
        </row>
        <row r="1005">
          <cell r="F1005">
            <v>2985</v>
          </cell>
        </row>
        <row r="1006">
          <cell r="F1006">
            <v>1821</v>
          </cell>
        </row>
        <row r="1007">
          <cell r="F1007">
            <v>1821</v>
          </cell>
        </row>
        <row r="1008">
          <cell r="F1008">
            <v>1821</v>
          </cell>
        </row>
        <row r="1009">
          <cell r="F1009">
            <v>1821</v>
          </cell>
        </row>
        <row r="1010">
          <cell r="F1010">
            <v>3167</v>
          </cell>
        </row>
        <row r="1011">
          <cell r="F1011">
            <v>3167</v>
          </cell>
        </row>
        <row r="1012">
          <cell r="F1012">
            <v>3167</v>
          </cell>
        </row>
        <row r="1013">
          <cell r="F1013">
            <v>3167</v>
          </cell>
        </row>
        <row r="1014">
          <cell r="F1014">
            <v>3167</v>
          </cell>
        </row>
        <row r="1015">
          <cell r="F1015">
            <v>4090</v>
          </cell>
        </row>
        <row r="1016">
          <cell r="F1016">
            <v>4222</v>
          </cell>
        </row>
        <row r="1017">
          <cell r="F1017">
            <v>4222</v>
          </cell>
        </row>
        <row r="1018">
          <cell r="F1018">
            <v>38658</v>
          </cell>
        </row>
        <row r="1019">
          <cell r="F1019">
            <v>38658</v>
          </cell>
        </row>
        <row r="1020">
          <cell r="F1020">
            <v>20451</v>
          </cell>
        </row>
        <row r="1021">
          <cell r="F1021">
            <v>20451</v>
          </cell>
        </row>
        <row r="1022">
          <cell r="F1022">
            <v>20451</v>
          </cell>
        </row>
        <row r="1023">
          <cell r="F1023">
            <v>20451</v>
          </cell>
        </row>
        <row r="1024">
          <cell r="F1024">
            <v>13854</v>
          </cell>
        </row>
        <row r="1025">
          <cell r="F1025">
            <v>13854</v>
          </cell>
        </row>
        <row r="1026">
          <cell r="F1026">
            <v>13854</v>
          </cell>
        </row>
        <row r="1027">
          <cell r="F1027">
            <v>13854</v>
          </cell>
        </row>
        <row r="1028">
          <cell r="F1028">
            <v>33381</v>
          </cell>
        </row>
        <row r="1029">
          <cell r="F1029">
            <v>33381</v>
          </cell>
        </row>
        <row r="1030">
          <cell r="F1030">
            <v>33381</v>
          </cell>
        </row>
        <row r="1031">
          <cell r="F1031">
            <v>33381</v>
          </cell>
        </row>
        <row r="1032">
          <cell r="F1032">
            <v>7238</v>
          </cell>
        </row>
        <row r="1033">
          <cell r="F1033">
            <v>7400</v>
          </cell>
        </row>
        <row r="1034">
          <cell r="F1034">
            <v>14476</v>
          </cell>
        </row>
        <row r="1035">
          <cell r="F1035">
            <v>14801</v>
          </cell>
        </row>
        <row r="1036">
          <cell r="F1036">
            <v>14206</v>
          </cell>
        </row>
        <row r="1037">
          <cell r="F1037">
            <v>14611</v>
          </cell>
        </row>
        <row r="1038">
          <cell r="F1038">
            <v>9064</v>
          </cell>
        </row>
        <row r="1039">
          <cell r="F1039">
            <v>9606</v>
          </cell>
        </row>
        <row r="1040">
          <cell r="F1040">
            <v>9606</v>
          </cell>
        </row>
        <row r="1041">
          <cell r="F1041">
            <v>10526</v>
          </cell>
        </row>
        <row r="1042">
          <cell r="F1042">
            <v>14151</v>
          </cell>
        </row>
        <row r="1043">
          <cell r="F1043">
            <v>15004</v>
          </cell>
        </row>
        <row r="1044">
          <cell r="F1044">
            <v>8794</v>
          </cell>
        </row>
        <row r="1045">
          <cell r="F1045">
            <v>9470</v>
          </cell>
        </row>
        <row r="1046">
          <cell r="F1046">
            <v>6764</v>
          </cell>
        </row>
        <row r="1047">
          <cell r="F1047">
            <v>7441</v>
          </cell>
        </row>
        <row r="1048">
          <cell r="F1048">
            <v>10958</v>
          </cell>
        </row>
        <row r="1049">
          <cell r="F1049">
            <v>12582</v>
          </cell>
        </row>
        <row r="1050">
          <cell r="F1050">
            <v>8388</v>
          </cell>
        </row>
        <row r="1051">
          <cell r="F1051">
            <v>9606</v>
          </cell>
        </row>
        <row r="1052">
          <cell r="F1052">
            <v>17588</v>
          </cell>
        </row>
        <row r="1053">
          <cell r="F1053">
            <v>20294</v>
          </cell>
        </row>
        <row r="1054">
          <cell r="F1054">
            <v>24758</v>
          </cell>
        </row>
        <row r="1055">
          <cell r="F1055">
            <v>28140</v>
          </cell>
        </row>
        <row r="1056">
          <cell r="F1056">
            <v>18955</v>
          </cell>
        </row>
        <row r="1057">
          <cell r="F1057">
            <v>21790</v>
          </cell>
        </row>
        <row r="1058">
          <cell r="F1058">
            <v>19402</v>
          </cell>
        </row>
        <row r="1059">
          <cell r="F1059">
            <v>22984</v>
          </cell>
        </row>
        <row r="1060">
          <cell r="F1060">
            <v>30298</v>
          </cell>
        </row>
        <row r="1061">
          <cell r="F1061">
            <v>24776</v>
          </cell>
        </row>
        <row r="1062">
          <cell r="F1062">
            <v>897</v>
          </cell>
        </row>
        <row r="1063">
          <cell r="F1063">
            <v>897</v>
          </cell>
        </row>
        <row r="1064">
          <cell r="F1064">
            <v>897</v>
          </cell>
        </row>
        <row r="1065">
          <cell r="F1065">
            <v>897</v>
          </cell>
        </row>
        <row r="1066">
          <cell r="F1066">
            <v>1029</v>
          </cell>
        </row>
        <row r="1067">
          <cell r="F1067">
            <v>1029</v>
          </cell>
        </row>
        <row r="1068">
          <cell r="F1068">
            <v>1029</v>
          </cell>
        </row>
        <row r="1069">
          <cell r="F1069">
            <v>1029</v>
          </cell>
        </row>
        <row r="1070">
          <cell r="F1070">
            <v>1399</v>
          </cell>
        </row>
        <row r="1071">
          <cell r="F1071">
            <v>1399</v>
          </cell>
        </row>
        <row r="1072">
          <cell r="F1072">
            <v>1399</v>
          </cell>
        </row>
        <row r="1073">
          <cell r="F1073">
            <v>1399</v>
          </cell>
        </row>
        <row r="1074">
          <cell r="F1074">
            <v>1517</v>
          </cell>
        </row>
        <row r="1075">
          <cell r="F1075">
            <v>1517</v>
          </cell>
        </row>
        <row r="1076">
          <cell r="F1076">
            <v>1517</v>
          </cell>
        </row>
        <row r="1077">
          <cell r="F1077">
            <v>1517</v>
          </cell>
        </row>
        <row r="1078">
          <cell r="F1078">
            <v>1201</v>
          </cell>
        </row>
        <row r="1079">
          <cell r="F1079">
            <v>1201</v>
          </cell>
        </row>
        <row r="1080">
          <cell r="F1080">
            <v>1201</v>
          </cell>
        </row>
        <row r="1081">
          <cell r="F1081">
            <v>1340</v>
          </cell>
        </row>
        <row r="1082">
          <cell r="F1082">
            <v>1340</v>
          </cell>
        </row>
        <row r="1083">
          <cell r="F1083">
            <v>1340</v>
          </cell>
        </row>
        <row r="1084">
          <cell r="F1084">
            <v>1649</v>
          </cell>
        </row>
        <row r="1085">
          <cell r="F1085">
            <v>1649</v>
          </cell>
        </row>
        <row r="1086">
          <cell r="F1086">
            <v>1649</v>
          </cell>
        </row>
        <row r="1087">
          <cell r="F1087">
            <v>1781</v>
          </cell>
        </row>
        <row r="1088">
          <cell r="F1088">
            <v>1781</v>
          </cell>
        </row>
        <row r="1089">
          <cell r="F1089">
            <v>1781</v>
          </cell>
        </row>
        <row r="1090">
          <cell r="F1090">
            <v>1557</v>
          </cell>
        </row>
        <row r="1091">
          <cell r="F1091">
            <v>1557</v>
          </cell>
        </row>
        <row r="1092">
          <cell r="F1092">
            <v>1557</v>
          </cell>
        </row>
        <row r="1093">
          <cell r="F1093">
            <v>1874</v>
          </cell>
        </row>
        <row r="1094">
          <cell r="F1094">
            <v>1874</v>
          </cell>
        </row>
        <row r="1095">
          <cell r="F1095">
            <v>1874</v>
          </cell>
        </row>
        <row r="1096">
          <cell r="F1096">
            <v>1557</v>
          </cell>
        </row>
        <row r="1097">
          <cell r="F1097">
            <v>1781</v>
          </cell>
        </row>
        <row r="1098">
          <cell r="F1098">
            <v>1781</v>
          </cell>
        </row>
        <row r="1099">
          <cell r="F1099">
            <v>1781</v>
          </cell>
        </row>
        <row r="1100">
          <cell r="F1100">
            <v>20055</v>
          </cell>
        </row>
        <row r="1101">
          <cell r="F1101">
            <v>25069</v>
          </cell>
        </row>
        <row r="1102">
          <cell r="F1102">
            <v>36547</v>
          </cell>
        </row>
        <row r="1103">
          <cell r="F1103">
            <v>1764</v>
          </cell>
        </row>
        <row r="1104">
          <cell r="F1104">
            <v>1979</v>
          </cell>
        </row>
        <row r="1105">
          <cell r="F1105">
            <v>1979</v>
          </cell>
        </row>
        <row r="1106">
          <cell r="F1106">
            <v>2283</v>
          </cell>
        </row>
        <row r="1107">
          <cell r="F1107">
            <v>2507</v>
          </cell>
        </row>
        <row r="1108">
          <cell r="F1108">
            <v>2243</v>
          </cell>
        </row>
        <row r="1109">
          <cell r="F1109">
            <v>2375</v>
          </cell>
        </row>
        <row r="1110">
          <cell r="F1110">
            <v>2243</v>
          </cell>
        </row>
        <row r="1111">
          <cell r="F1111">
            <v>2375</v>
          </cell>
        </row>
        <row r="1112">
          <cell r="F1112">
            <v>2503</v>
          </cell>
        </row>
        <row r="1113">
          <cell r="F1113">
            <v>2909</v>
          </cell>
        </row>
        <row r="1114">
          <cell r="F1114">
            <v>5412</v>
          </cell>
        </row>
        <row r="1115">
          <cell r="F1115">
            <v>6088</v>
          </cell>
        </row>
        <row r="1116">
          <cell r="F1116">
            <v>4329</v>
          </cell>
        </row>
        <row r="1117">
          <cell r="F1117">
            <v>5141</v>
          </cell>
        </row>
        <row r="1118">
          <cell r="F1118">
            <v>3112</v>
          </cell>
        </row>
        <row r="1119">
          <cell r="F1119">
            <v>3788</v>
          </cell>
        </row>
        <row r="1120">
          <cell r="F1120">
            <v>2594</v>
          </cell>
        </row>
        <row r="1121">
          <cell r="F1121">
            <v>2854</v>
          </cell>
        </row>
        <row r="1122">
          <cell r="F1122">
            <v>2335</v>
          </cell>
        </row>
        <row r="1123">
          <cell r="F1123">
            <v>2594</v>
          </cell>
        </row>
        <row r="1124">
          <cell r="F1124">
            <v>2205</v>
          </cell>
        </row>
        <row r="1125">
          <cell r="F1125">
            <v>2335</v>
          </cell>
        </row>
        <row r="1126">
          <cell r="F1126">
            <v>2706</v>
          </cell>
        </row>
        <row r="1127">
          <cell r="F1127">
            <v>2570</v>
          </cell>
        </row>
        <row r="1128">
          <cell r="F1128">
            <v>2300</v>
          </cell>
        </row>
        <row r="1129">
          <cell r="F1129">
            <v>2165</v>
          </cell>
        </row>
        <row r="1130">
          <cell r="F1130">
            <v>6764</v>
          </cell>
        </row>
        <row r="1131">
          <cell r="F1131">
            <v>7441</v>
          </cell>
        </row>
        <row r="1132">
          <cell r="F1132">
            <v>5885</v>
          </cell>
        </row>
        <row r="1133">
          <cell r="F1133">
            <v>6764</v>
          </cell>
        </row>
        <row r="1134">
          <cell r="F1134">
            <v>5006</v>
          </cell>
        </row>
        <row r="1135">
          <cell r="F1135">
            <v>5682</v>
          </cell>
        </row>
        <row r="1136">
          <cell r="F1136">
            <v>3636</v>
          </cell>
        </row>
        <row r="1137">
          <cell r="F1137">
            <v>3632</v>
          </cell>
        </row>
        <row r="1138">
          <cell r="F1138">
            <v>1816</v>
          </cell>
        </row>
        <row r="1139">
          <cell r="F1139">
            <v>1816</v>
          </cell>
        </row>
        <row r="1140">
          <cell r="F1140">
            <v>1894</v>
          </cell>
        </row>
        <row r="1141">
          <cell r="F1141">
            <v>1894</v>
          </cell>
        </row>
        <row r="1142">
          <cell r="F1142">
            <v>1894</v>
          </cell>
        </row>
        <row r="1143">
          <cell r="F1143">
            <v>1894</v>
          </cell>
        </row>
        <row r="1144">
          <cell r="F1144">
            <v>1894</v>
          </cell>
        </row>
        <row r="1145">
          <cell r="F1145">
            <v>1894</v>
          </cell>
        </row>
        <row r="1146">
          <cell r="F1146">
            <v>11940</v>
          </cell>
        </row>
        <row r="1147">
          <cell r="F1147">
            <v>11940</v>
          </cell>
        </row>
        <row r="1148">
          <cell r="F1148">
            <v>27058</v>
          </cell>
        </row>
        <row r="1149">
          <cell r="F1149">
            <v>9470</v>
          </cell>
        </row>
        <row r="1150">
          <cell r="F1150">
            <v>23676</v>
          </cell>
        </row>
        <row r="1151">
          <cell r="F1151">
            <v>23676</v>
          </cell>
        </row>
        <row r="1152">
          <cell r="F1152">
            <v>4059</v>
          </cell>
        </row>
        <row r="1153">
          <cell r="F1153">
            <v>5141</v>
          </cell>
        </row>
        <row r="1154">
          <cell r="F1154">
            <v>5141</v>
          </cell>
        </row>
        <row r="1155">
          <cell r="F1155">
            <v>7847</v>
          </cell>
        </row>
        <row r="1156">
          <cell r="F1156">
            <v>7847</v>
          </cell>
        </row>
        <row r="1157">
          <cell r="F1157">
            <v>2134</v>
          </cell>
        </row>
        <row r="1158">
          <cell r="F1158">
            <v>2567</v>
          </cell>
        </row>
        <row r="1159">
          <cell r="F1159">
            <v>5970</v>
          </cell>
        </row>
        <row r="1160">
          <cell r="F1160">
            <v>7313</v>
          </cell>
        </row>
        <row r="1161">
          <cell r="F1161">
            <v>108232</v>
          </cell>
        </row>
        <row r="1162">
          <cell r="F1162">
            <v>135290</v>
          </cell>
        </row>
        <row r="1163">
          <cell r="F1163">
            <v>135290</v>
          </cell>
        </row>
        <row r="1164">
          <cell r="F1164">
            <v>14747</v>
          </cell>
        </row>
        <row r="1165">
          <cell r="F1165">
            <v>14747</v>
          </cell>
        </row>
        <row r="1166">
          <cell r="F1166">
            <v>14747</v>
          </cell>
        </row>
        <row r="1167">
          <cell r="F1167">
            <v>15558</v>
          </cell>
        </row>
        <row r="1168">
          <cell r="F1168">
            <v>15558</v>
          </cell>
        </row>
        <row r="1169">
          <cell r="F1169">
            <v>11364</v>
          </cell>
        </row>
        <row r="1170">
          <cell r="F1170">
            <v>10012</v>
          </cell>
        </row>
        <row r="1171">
          <cell r="F1171">
            <v>4059</v>
          </cell>
        </row>
        <row r="1172">
          <cell r="F1172">
            <v>4465</v>
          </cell>
        </row>
        <row r="1173">
          <cell r="F1173">
            <v>1353</v>
          </cell>
        </row>
        <row r="1174">
          <cell r="F1174">
            <v>676</v>
          </cell>
        </row>
        <row r="1175">
          <cell r="F1175">
            <v>1353</v>
          </cell>
        </row>
        <row r="1176">
          <cell r="F1176">
            <v>1624</v>
          </cell>
        </row>
        <row r="1177">
          <cell r="F1177">
            <v>1759</v>
          </cell>
        </row>
        <row r="1178">
          <cell r="F1178">
            <v>1894</v>
          </cell>
        </row>
        <row r="1179">
          <cell r="F1179">
            <v>10823</v>
          </cell>
        </row>
        <row r="1180">
          <cell r="F1180">
            <v>29764</v>
          </cell>
        </row>
        <row r="1181">
          <cell r="F1181">
            <v>0</v>
          </cell>
        </row>
        <row r="1182">
          <cell r="F1182">
            <v>415</v>
          </cell>
        </row>
        <row r="1183">
          <cell r="F1183">
            <v>493</v>
          </cell>
        </row>
        <row r="1184">
          <cell r="F1184">
            <v>415</v>
          </cell>
        </row>
        <row r="1185">
          <cell r="F1185">
            <v>493</v>
          </cell>
        </row>
        <row r="1186">
          <cell r="F1186">
            <v>246</v>
          </cell>
        </row>
        <row r="1187">
          <cell r="F1187">
            <v>272</v>
          </cell>
        </row>
        <row r="1188">
          <cell r="F1188">
            <v>1092</v>
          </cell>
        </row>
        <row r="1189">
          <cell r="F1189">
            <v>1353</v>
          </cell>
        </row>
        <row r="1190">
          <cell r="F1190">
            <v>6494</v>
          </cell>
        </row>
        <row r="1191">
          <cell r="F1191">
            <v>8659</v>
          </cell>
        </row>
        <row r="1192">
          <cell r="F1192">
            <v>6088</v>
          </cell>
        </row>
        <row r="1193">
          <cell r="F1193">
            <v>7306</v>
          </cell>
        </row>
        <row r="1194">
          <cell r="F1194">
            <v>5818</v>
          </cell>
        </row>
        <row r="1195">
          <cell r="F1195">
            <v>6900</v>
          </cell>
        </row>
        <row r="1196">
          <cell r="F1196">
            <v>649</v>
          </cell>
        </row>
        <row r="1197">
          <cell r="F1197">
            <v>830</v>
          </cell>
        </row>
        <row r="1198">
          <cell r="F1198">
            <v>1608</v>
          </cell>
        </row>
        <row r="1199">
          <cell r="F1199">
            <v>2075</v>
          </cell>
        </row>
        <row r="1200">
          <cell r="F1200">
            <v>2400</v>
          </cell>
        </row>
        <row r="1201">
          <cell r="F1201">
            <v>3113</v>
          </cell>
        </row>
        <row r="1202">
          <cell r="F1202">
            <v>1842</v>
          </cell>
        </row>
        <row r="1203">
          <cell r="F1203">
            <v>2166</v>
          </cell>
        </row>
        <row r="1204">
          <cell r="F1204">
            <v>272</v>
          </cell>
        </row>
        <row r="1205">
          <cell r="F1205">
            <v>934</v>
          </cell>
        </row>
        <row r="1206">
          <cell r="F1206">
            <v>1180</v>
          </cell>
        </row>
        <row r="1207">
          <cell r="F1207">
            <v>662</v>
          </cell>
        </row>
        <row r="1208">
          <cell r="F1208">
            <v>960</v>
          </cell>
        </row>
        <row r="1209">
          <cell r="F1209">
            <v>1116</v>
          </cell>
        </row>
        <row r="1210">
          <cell r="F1210">
            <v>1621</v>
          </cell>
        </row>
        <row r="1211">
          <cell r="F1211">
            <v>731</v>
          </cell>
        </row>
        <row r="1212">
          <cell r="F1212">
            <v>731</v>
          </cell>
        </row>
        <row r="1213">
          <cell r="F1213">
            <v>920</v>
          </cell>
        </row>
        <row r="1214">
          <cell r="F1214">
            <v>372</v>
          </cell>
        </row>
        <row r="1215">
          <cell r="F1215">
            <v>5074</v>
          </cell>
        </row>
        <row r="1216">
          <cell r="F1216">
            <v>6268</v>
          </cell>
        </row>
        <row r="1217">
          <cell r="F1217">
            <v>908</v>
          </cell>
        </row>
        <row r="1218">
          <cell r="F1218">
            <v>259</v>
          </cell>
        </row>
        <row r="1219">
          <cell r="F1219">
            <v>5445</v>
          </cell>
        </row>
        <row r="1220">
          <cell r="F1220">
            <v>1704</v>
          </cell>
        </row>
        <row r="1221">
          <cell r="F1221">
            <v>1967</v>
          </cell>
        </row>
        <row r="1222">
          <cell r="F1222">
            <v>3147</v>
          </cell>
        </row>
        <row r="1223">
          <cell r="F1223">
            <v>3409</v>
          </cell>
        </row>
        <row r="1224">
          <cell r="F1224">
            <v>3802</v>
          </cell>
        </row>
        <row r="1225">
          <cell r="F1225">
            <v>5900</v>
          </cell>
        </row>
        <row r="1226">
          <cell r="F1226">
            <v>4458</v>
          </cell>
        </row>
        <row r="1227">
          <cell r="F1227">
            <v>6293</v>
          </cell>
        </row>
        <row r="1228">
          <cell r="F1228">
            <v>3278</v>
          </cell>
        </row>
        <row r="1229">
          <cell r="F1229">
            <v>3933</v>
          </cell>
        </row>
        <row r="1230">
          <cell r="F1230">
            <v>4327</v>
          </cell>
        </row>
        <row r="1231">
          <cell r="F1231">
            <v>2360</v>
          </cell>
        </row>
        <row r="1232">
          <cell r="F1232">
            <v>2622</v>
          </cell>
        </row>
        <row r="1233">
          <cell r="F1233">
            <v>2098</v>
          </cell>
        </row>
        <row r="1234">
          <cell r="F1234">
            <v>1573</v>
          </cell>
        </row>
        <row r="1235">
          <cell r="F1235">
            <v>1967</v>
          </cell>
        </row>
        <row r="1236">
          <cell r="F1236">
            <v>3278</v>
          </cell>
        </row>
        <row r="1237">
          <cell r="F1237">
            <v>4589</v>
          </cell>
        </row>
        <row r="1238">
          <cell r="F1238">
            <v>2622</v>
          </cell>
        </row>
        <row r="1239">
          <cell r="F1239">
            <v>656</v>
          </cell>
        </row>
        <row r="1240">
          <cell r="F1240">
            <v>787</v>
          </cell>
        </row>
        <row r="1241">
          <cell r="F1241">
            <v>813</v>
          </cell>
        </row>
        <row r="1242">
          <cell r="F1242">
            <v>852</v>
          </cell>
        </row>
        <row r="1243">
          <cell r="F1243">
            <v>1246</v>
          </cell>
        </row>
        <row r="1244">
          <cell r="F1244">
            <v>1442</v>
          </cell>
        </row>
        <row r="1245">
          <cell r="F1245">
            <v>2622</v>
          </cell>
        </row>
        <row r="1246">
          <cell r="F1246">
            <v>3409</v>
          </cell>
        </row>
        <row r="1247">
          <cell r="F1247">
            <v>3802</v>
          </cell>
        </row>
        <row r="1248">
          <cell r="F1248">
            <v>4589</v>
          </cell>
        </row>
        <row r="1249">
          <cell r="F1249">
            <v>5376</v>
          </cell>
        </row>
        <row r="1250">
          <cell r="F1250">
            <v>6031</v>
          </cell>
        </row>
        <row r="1251">
          <cell r="F1251">
            <v>4982</v>
          </cell>
        </row>
        <row r="1252">
          <cell r="F1252">
            <v>5507</v>
          </cell>
        </row>
        <row r="1253">
          <cell r="F1253">
            <v>5900</v>
          </cell>
        </row>
        <row r="1254">
          <cell r="F1254">
            <v>7080</v>
          </cell>
        </row>
        <row r="1255">
          <cell r="F1255">
            <v>197</v>
          </cell>
        </row>
        <row r="1256">
          <cell r="F1256">
            <v>262</v>
          </cell>
        </row>
        <row r="1257">
          <cell r="F1257">
            <v>629</v>
          </cell>
        </row>
        <row r="1258">
          <cell r="F1258">
            <v>747</v>
          </cell>
        </row>
        <row r="1259">
          <cell r="F1259">
            <v>892</v>
          </cell>
        </row>
        <row r="1260">
          <cell r="F1260">
            <v>2045</v>
          </cell>
        </row>
        <row r="1261">
          <cell r="F1261">
            <v>2045</v>
          </cell>
        </row>
        <row r="1262">
          <cell r="F1262">
            <v>3671</v>
          </cell>
        </row>
        <row r="1263">
          <cell r="F1263">
            <v>6556</v>
          </cell>
        </row>
        <row r="1264">
          <cell r="F1264">
            <v>288</v>
          </cell>
        </row>
        <row r="1265">
          <cell r="F1265">
            <v>380</v>
          </cell>
        </row>
        <row r="1266">
          <cell r="F1266">
            <v>616</v>
          </cell>
        </row>
        <row r="1270">
          <cell r="F1270">
            <v>1573</v>
          </cell>
        </row>
        <row r="1271">
          <cell r="F1271">
            <v>1967</v>
          </cell>
        </row>
        <row r="1272">
          <cell r="F1272">
            <v>2753</v>
          </cell>
        </row>
        <row r="1273">
          <cell r="F1273">
            <v>328</v>
          </cell>
        </row>
        <row r="1274">
          <cell r="F1274">
            <v>393</v>
          </cell>
        </row>
        <row r="1275">
          <cell r="F1275">
            <v>328</v>
          </cell>
        </row>
        <row r="1276">
          <cell r="F1276">
            <v>328</v>
          </cell>
        </row>
        <row r="1277">
          <cell r="F1277">
            <v>1967</v>
          </cell>
        </row>
        <row r="1278">
          <cell r="F1278">
            <v>1967</v>
          </cell>
        </row>
        <row r="1279">
          <cell r="F1279">
            <v>2163</v>
          </cell>
        </row>
        <row r="1280">
          <cell r="F1280">
            <v>2163</v>
          </cell>
        </row>
        <row r="1281">
          <cell r="F1281">
            <v>1311</v>
          </cell>
        </row>
        <row r="1282">
          <cell r="F1282">
            <v>1967</v>
          </cell>
        </row>
        <row r="1283">
          <cell r="F1283">
            <v>2756</v>
          </cell>
        </row>
        <row r="1284">
          <cell r="F1284">
            <v>3626</v>
          </cell>
        </row>
        <row r="1285">
          <cell r="F1285">
            <v>6904</v>
          </cell>
        </row>
        <row r="1286">
          <cell r="F1286">
            <v>8285</v>
          </cell>
        </row>
        <row r="1287">
          <cell r="F1287">
            <v>20714</v>
          </cell>
        </row>
        <row r="1288">
          <cell r="F1288">
            <v>20714</v>
          </cell>
        </row>
        <row r="1289">
          <cell r="F1289">
            <v>20714</v>
          </cell>
        </row>
        <row r="1290">
          <cell r="F1290">
            <v>20714</v>
          </cell>
        </row>
        <row r="1291">
          <cell r="F1291">
            <v>2762</v>
          </cell>
        </row>
        <row r="1292">
          <cell r="F1292">
            <v>2348</v>
          </cell>
        </row>
        <row r="1293">
          <cell r="F1293">
            <v>30104</v>
          </cell>
        </row>
        <row r="1294">
          <cell r="F1294">
            <v>2209</v>
          </cell>
        </row>
        <row r="1295">
          <cell r="F1295">
            <v>2624</v>
          </cell>
        </row>
        <row r="1296">
          <cell r="F1296">
            <v>6076</v>
          </cell>
        </row>
        <row r="1297">
          <cell r="F1297">
            <v>1726</v>
          </cell>
        </row>
        <row r="1298">
          <cell r="F1298">
            <v>19873</v>
          </cell>
        </row>
        <row r="1299">
          <cell r="F1299">
            <v>23500</v>
          </cell>
        </row>
        <row r="1300">
          <cell r="F1300">
            <v>27561</v>
          </cell>
        </row>
        <row r="1301">
          <cell r="F1301">
            <v>4439.59</v>
          </cell>
        </row>
        <row r="1302">
          <cell r="F1302">
            <v>4439.59</v>
          </cell>
        </row>
        <row r="1303">
          <cell r="F1303">
            <v>4439.59</v>
          </cell>
        </row>
        <row r="1304">
          <cell r="F1304">
            <v>4690.92</v>
          </cell>
        </row>
        <row r="1305">
          <cell r="F1305">
            <v>5468.36</v>
          </cell>
        </row>
        <row r="1306">
          <cell r="F1306">
            <v>6296.9</v>
          </cell>
        </row>
        <row r="1307">
          <cell r="F1307">
            <v>5937.87</v>
          </cell>
        </row>
        <row r="1308">
          <cell r="F1308">
            <v>7594.95</v>
          </cell>
        </row>
        <row r="1309">
          <cell r="F1309">
            <v>8988</v>
          </cell>
        </row>
        <row r="1310">
          <cell r="F1310">
            <v>3646</v>
          </cell>
        </row>
        <row r="1311">
          <cell r="F1311">
            <v>1400.23</v>
          </cell>
        </row>
        <row r="1312">
          <cell r="F1312">
            <v>1518.99</v>
          </cell>
        </row>
        <row r="1313">
          <cell r="F1313">
            <v>1778.6</v>
          </cell>
        </row>
        <row r="1314">
          <cell r="F1314">
            <v>2188.73</v>
          </cell>
        </row>
        <row r="1315">
          <cell r="F1315">
            <v>1311.86</v>
          </cell>
        </row>
        <row r="1316">
          <cell r="F1316">
            <v>1339.47</v>
          </cell>
        </row>
        <row r="1317">
          <cell r="F1317">
            <v>1443.04</v>
          </cell>
        </row>
        <row r="1318">
          <cell r="F1318">
            <v>1415.42</v>
          </cell>
        </row>
        <row r="1319">
          <cell r="F1319">
            <v>1739.93</v>
          </cell>
        </row>
        <row r="1320">
          <cell r="F1320">
            <v>2209.44</v>
          </cell>
        </row>
        <row r="1321">
          <cell r="F1321">
            <v>1450</v>
          </cell>
        </row>
        <row r="1322">
          <cell r="F1322">
            <v>1712</v>
          </cell>
        </row>
        <row r="1323">
          <cell r="F1323">
            <v>2016</v>
          </cell>
        </row>
        <row r="1324">
          <cell r="F1324">
            <v>2389</v>
          </cell>
        </row>
        <row r="1325">
          <cell r="F1325">
            <v>2886</v>
          </cell>
        </row>
        <row r="1326">
          <cell r="F1326">
            <v>3646</v>
          </cell>
        </row>
        <row r="1327">
          <cell r="F1327">
            <v>1450</v>
          </cell>
        </row>
        <row r="1328">
          <cell r="F1328">
            <v>1712</v>
          </cell>
        </row>
        <row r="1329">
          <cell r="F1329">
            <v>2016</v>
          </cell>
        </row>
        <row r="1330">
          <cell r="F1330">
            <v>2389</v>
          </cell>
        </row>
        <row r="1331">
          <cell r="F1331">
            <v>2886</v>
          </cell>
        </row>
        <row r="1332">
          <cell r="F1332">
            <v>524</v>
          </cell>
        </row>
        <row r="1333">
          <cell r="F1333">
            <v>656</v>
          </cell>
        </row>
        <row r="1334">
          <cell r="F1334">
            <v>1049</v>
          </cell>
        </row>
        <row r="1335">
          <cell r="F1335">
            <v>1180</v>
          </cell>
        </row>
        <row r="1336">
          <cell r="F1336">
            <v>1442</v>
          </cell>
        </row>
        <row r="1337">
          <cell r="F1337">
            <v>1573</v>
          </cell>
        </row>
        <row r="1338">
          <cell r="F1338">
            <v>387</v>
          </cell>
        </row>
        <row r="1339">
          <cell r="F1339">
            <v>483</v>
          </cell>
        </row>
        <row r="1340">
          <cell r="F1340">
            <v>511</v>
          </cell>
        </row>
        <row r="1341">
          <cell r="F1341">
            <v>539</v>
          </cell>
        </row>
        <row r="1342">
          <cell r="F1342">
            <v>552</v>
          </cell>
        </row>
        <row r="1343">
          <cell r="F1343">
            <v>608</v>
          </cell>
        </row>
        <row r="1344">
          <cell r="F1344">
            <v>387</v>
          </cell>
        </row>
        <row r="1345">
          <cell r="F1345">
            <v>483</v>
          </cell>
        </row>
        <row r="1346">
          <cell r="F1346">
            <v>511</v>
          </cell>
        </row>
        <row r="1347">
          <cell r="F1347">
            <v>539</v>
          </cell>
        </row>
        <row r="1348">
          <cell r="F1348">
            <v>552</v>
          </cell>
        </row>
        <row r="1349">
          <cell r="F1349">
            <v>608</v>
          </cell>
        </row>
        <row r="1350">
          <cell r="F1350">
            <v>552</v>
          </cell>
        </row>
        <row r="1351">
          <cell r="F1351">
            <v>690</v>
          </cell>
        </row>
        <row r="1352">
          <cell r="F1352">
            <v>704</v>
          </cell>
        </row>
        <row r="1353">
          <cell r="F1353">
            <v>801</v>
          </cell>
        </row>
        <row r="1354">
          <cell r="F1354">
            <v>829</v>
          </cell>
        </row>
        <row r="1355">
          <cell r="F1355">
            <v>898</v>
          </cell>
        </row>
        <row r="1356">
          <cell r="F1356">
            <v>829</v>
          </cell>
        </row>
        <row r="1357">
          <cell r="F1357">
            <v>884</v>
          </cell>
        </row>
        <row r="1358">
          <cell r="F1358">
            <v>994</v>
          </cell>
        </row>
        <row r="1359">
          <cell r="F1359">
            <v>1091</v>
          </cell>
        </row>
        <row r="1360">
          <cell r="F1360">
            <v>1381</v>
          </cell>
        </row>
        <row r="1361">
          <cell r="F1361">
            <v>1519</v>
          </cell>
        </row>
        <row r="1362">
          <cell r="F1362">
            <v>829</v>
          </cell>
        </row>
        <row r="1363">
          <cell r="F1363">
            <v>884</v>
          </cell>
        </row>
        <row r="1364">
          <cell r="F1364">
            <v>994</v>
          </cell>
        </row>
        <row r="1365">
          <cell r="F1365">
            <v>1091</v>
          </cell>
        </row>
        <row r="1366">
          <cell r="F1366">
            <v>1381</v>
          </cell>
        </row>
        <row r="1367">
          <cell r="F1367">
            <v>1519</v>
          </cell>
        </row>
        <row r="1368">
          <cell r="F1368">
            <v>1243</v>
          </cell>
        </row>
        <row r="1369">
          <cell r="F1369">
            <v>1312</v>
          </cell>
        </row>
        <row r="1370">
          <cell r="F1370">
            <v>1491</v>
          </cell>
        </row>
        <row r="1371">
          <cell r="F1371">
            <v>1629</v>
          </cell>
        </row>
        <row r="1372">
          <cell r="F1372">
            <v>2071</v>
          </cell>
        </row>
        <row r="1373">
          <cell r="F1373">
            <v>2278</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XL4Poppy"/>
      <sheetName val="1"/>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Gia VL"/>
      <sheetName val="Bang gia ca may"/>
      <sheetName val="Bang luong CB"/>
      <sheetName val="Bang P.tich CT"/>
      <sheetName val="D.toan chi tiet"/>
      <sheetName val="Bang TH Dtoan"/>
      <sheetName val="XXXXXXXX"/>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MD"/>
      <sheetName val="ND"/>
      <sheetName val="CONG"/>
      <sheetName val="DGCT"/>
      <sheetName val="Congty"/>
      <sheetName val="VPPN"/>
      <sheetName val="XN74"/>
      <sheetName val="XN54"/>
      <sheetName val="XN33"/>
      <sheetName val="NK96"/>
      <sheetName val="XL4Test5"/>
      <sheetName val="KH12"/>
      <sheetName val="CN12"/>
      <sheetName val="HD12"/>
      <sheetName val="KH1"/>
      <sheetName val="Chi tiet - Dv lap"/>
      <sheetName val="TH KHTC"/>
      <sheetName val="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Dong Dau"/>
      <sheetName val="Dong Dau (2)"/>
      <sheetName val="Sau dong"/>
      <sheetName val="Ma xa"/>
      <sheetName val="My dinh"/>
      <sheetName val="Tong cong"/>
      <sheetName val="VL"/>
      <sheetName val="CTXD"/>
      <sheetName val=".."/>
      <sheetName val="CTDN"/>
      <sheetName val="san vuon"/>
      <sheetName val="khu phu tro"/>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art2"/>
      <sheetName val="be tong"/>
      <sheetName val="Thep"/>
      <sheetName val="Tong hop thep"/>
      <sheetName val="Thuyet minh"/>
      <sheetName val="CQ-HQ"/>
      <sheetName val="00000001"/>
      <sheetName val="00000002"/>
      <sheetName val="00000003"/>
      <sheetName val="00000004"/>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9"/>
      <sheetName val="10"/>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DTHH"/>
      <sheetName val="Bang1"/>
      <sheetName val="TAI TRONG"/>
      <sheetName val="NOI LUC"/>
      <sheetName val="TINH DUYET THTT CHINH"/>
      <sheetName val="TDUYET THTT PHU"/>
      <sheetName val="TINH DAO DONG VA DO VONG"/>
      <sheetName val="TINH NEO"/>
      <sheetName val="Phu luc"/>
      <sheetName val="Gia trÞ"/>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scd"/>
      <sheetName val="KM"/>
      <sheetName val="KHOANMUC"/>
      <sheetName val="CPQL"/>
      <sheetName val="SANLUONG"/>
      <sheetName val="SSCP-SL"/>
      <sheetName val="CPSX"/>
      <sheetName val="KQKD"/>
      <sheetName val="CDSL (2)"/>
      <sheetName val="Thep "/>
      <sheetName val="Chi tiet Khoi luong"/>
      <sheetName val="TH khoi luong"/>
      <sheetName val="Chiet tinh vat lieu "/>
      <sheetName val="TH KL VL"/>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THCT"/>
      <sheetName val="cap cho cac DT"/>
      <sheetName val="Ung - hoan"/>
      <sheetName val="CP may"/>
      <sheetName val="SS"/>
      <sheetName val="NVL"/>
      <sheetName val="10000000"/>
      <sheetName val="Quang Tri"/>
      <sheetName val="TTHue"/>
      <sheetName val="Da Nang"/>
      <sheetName val="Quang Nam"/>
      <sheetName val="Quang Ngai"/>
      <sheetName val="TH DH-QN"/>
      <sheetName val="KP HD"/>
      <sheetName val="DB HD"/>
      <sheetName val="dutoan1"/>
      <sheetName val="Anhtoan"/>
      <sheetName val="dutoan2"/>
      <sheetName val="vat tu"/>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sent to"/>
      <sheetName val="C45A-BH"/>
      <sheetName val="C46A-BH"/>
      <sheetName val="C47A-BH"/>
      <sheetName val="C48A-BH"/>
      <sheetName val="S-53-1"/>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phan tich DG"/>
      <sheetName val="gia vat lieu"/>
      <sheetName val="gia xe may"/>
      <sheetName val="gia nhan cong"/>
      <sheetName val="Q1-02"/>
      <sheetName val="Q2-02"/>
      <sheetName val="Q3-02"/>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Quyet toan"/>
      <sheetName val="Thu hoi"/>
      <sheetName val="Lai vay"/>
      <sheetName val="Tien vay"/>
      <sheetName val="Cong no"/>
      <sheetName val="Cop pha"/>
      <sheetName val="20000000"/>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T1(T1)04"/>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DT"/>
      <sheetName val="THND"/>
      <sheetName val="THMD"/>
      <sheetName val="Phtro1"/>
      <sheetName val="DTKS1"/>
      <sheetName val="CT1m"/>
      <sheetName val="binh do"/>
      <sheetName val="cot lieu"/>
      <sheetName val="van khuon"/>
      <sheetName val="CT BT"/>
      <sheetName val="lay mau"/>
      <sheetName val="mat ngoai goi"/>
      <sheetName val="coc tram-bt"/>
      <sheetName val="cong Q2"/>
      <sheetName val="T.U luong Q1"/>
      <sheetName val="T.U luong Q2"/>
      <sheetName val="T.U luong Q3"/>
      <sheetName val="KL VL"/>
      <sheetName val="KHCTiet"/>
      <sheetName val="QT 9-6"/>
      <sheetName val="Thuong luu HB"/>
      <sheetName val="QT03"/>
      <sheetName val="QT"/>
      <sheetName val="PTmay"/>
      <sheetName val="KK"/>
      <sheetName val="QT Ky T"/>
      <sheetName val="BCKT"/>
      <sheetName val="bc vt TON BAI"/>
      <sheetName val="XXXXXXX0"/>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THDT"/>
      <sheetName val="DM-Goc"/>
      <sheetName val="Gia-CT"/>
      <sheetName val="PTCP"/>
      <sheetName val="cphoi"/>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TM"/>
      <sheetName val="Caodo"/>
      <sheetName val="Dat"/>
      <sheetName val="KL-CTTK"/>
      <sheetName val="BTH"/>
      <sheetName val="BU-gian"/>
      <sheetName val="Bu-Ha"/>
      <sheetName val="PTVT"/>
      <sheetName val="Gia DAN"/>
      <sheetName val="Dan"/>
      <sheetName val="Cuoc"/>
      <sheetName val="Bugia"/>
      <sheetName val="KL57"/>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Phu luc HD"/>
      <sheetName val="Gia du thau"/>
      <sheetName val="PTDG"/>
      <sheetName val="Ca xe"/>
      <sheetName val="Tien ung"/>
      <sheetName val="phi luong3"/>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tc"/>
      <sheetName val="XN79"/>
      <sheetName val="CTMT"/>
      <sheetName val="N1111"/>
      <sheetName val="C1111"/>
      <sheetName val="1121"/>
      <sheetName val="daura"/>
      <sheetName val="dauvao"/>
      <sheetName val="HTSD6LD"/>
      <sheetName val="HTSDDNN"/>
      <sheetName val="HTSDKT"/>
      <sheetName val="BD"/>
      <sheetName val="HTNT"/>
      <sheetName val="CHART"/>
      <sheetName val="HTDT"/>
      <sheetName val="HTSDD"/>
      <sheetName val="TDT"/>
      <sheetName val="xl"/>
      <sheetName val="NN"/>
      <sheetName val="Tralaivay"/>
      <sheetName val="TBTN"/>
      <sheetName val="CPTV"/>
      <sheetName val="PCCHAY"/>
      <sheetName val="dtks"/>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TH du toan "/>
      <sheetName val="Du toan "/>
      <sheetName val="C.Tinh"/>
      <sheetName val="TK_cap"/>
      <sheetName val="KH 200³ (moi max)"/>
      <sheetName val="C47T11"/>
      <sheetName val="C45T11"/>
      <sheetName val="C45 T10"/>
      <sheetName val="C47-t10"/>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 val="0_x0000_Ԁ_x0000_가"/>
      <sheetName val="JanÐ"/>
      <sheetName val="T_x0003_"/>
      <sheetName val="TD"/>
      <sheetName val="Cong n"/>
      <sheetName val="BU13-_x0003_"/>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refreshError="1"/>
      <sheetData sheetId="416" refreshError="1"/>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refreshError="1"/>
      <sheetData sheetId="479" refreshError="1"/>
      <sheetData sheetId="480"/>
      <sheetData sheetId="481"/>
      <sheetData sheetId="482"/>
      <sheetData sheetId="483"/>
      <sheetData sheetId="484"/>
      <sheetData sheetId="485"/>
      <sheetData sheetId="486"/>
      <sheetData sheetId="487"/>
      <sheetData sheetId="488"/>
      <sheetData sheetId="489"/>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refreshError="1"/>
      <sheetData sheetId="530" refreshError="1"/>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refreshError="1"/>
      <sheetData sheetId="546" refreshError="1"/>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refreshError="1"/>
      <sheetData sheetId="604" refreshError="1"/>
      <sheetData sheetId="605" refreshError="1"/>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refreshError="1"/>
      <sheetData sheetId="665" refreshError="1"/>
      <sheetData sheetId="666" refreshError="1"/>
      <sheetData sheetId="667" refreshError="1"/>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refreshError="1"/>
      <sheetData sheetId="790"/>
      <sheetData sheetId="791"/>
      <sheetData sheetId="792"/>
      <sheetData sheetId="793" refreshError="1"/>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refreshError="1"/>
      <sheetData sheetId="814" refreshError="1"/>
      <sheetData sheetId="815" refreshError="1"/>
      <sheetData sheetId="816"/>
      <sheetData sheetId="817"/>
      <sheetData sheetId="818"/>
      <sheetData sheetId="819" refreshError="1"/>
      <sheetData sheetId="820" refreshError="1"/>
      <sheetData sheetId="821" refreshError="1"/>
      <sheetData sheetId="822" refreshError="1"/>
      <sheetData sheetId="823" refreshError="1"/>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sheetData sheetId="881"/>
      <sheetData sheetId="882"/>
      <sheetData sheetId="883"/>
      <sheetData sheetId="884"/>
      <sheetData sheetId="885"/>
      <sheetData sheetId="886" refreshError="1"/>
      <sheetData sheetId="887"/>
      <sheetData sheetId="888"/>
      <sheetData sheetId="889" refreshError="1"/>
      <sheetData sheetId="890" refreshError="1"/>
      <sheetData sheetId="891" refreshError="1"/>
      <sheetData sheetId="892"/>
      <sheetData sheetId="893"/>
      <sheetData sheetId="894"/>
      <sheetData sheetId="895"/>
      <sheetData sheetId="896"/>
      <sheetData sheetId="897"/>
      <sheetData sheetId="898"/>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sheetData sheetId="1362" refreshError="1"/>
      <sheetData sheetId="1363" refreshError="1"/>
      <sheetData sheetId="1364" refreshError="1"/>
      <sheetData sheetId="1365"/>
      <sheetData sheetId="1366"/>
      <sheetData sheetId="1367"/>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 sheetId="1523" refreshError="1"/>
      <sheetData sheetId="1524"/>
      <sheetData sheetId="1525"/>
      <sheetData sheetId="1526" refreshError="1"/>
      <sheetData sheetId="15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May"/>
      <sheetName val="Adix A"/>
      <sheetName val="dg67-1"/>
      <sheetName val="DM 6061"/>
      <sheetName val="Gia"/>
      <sheetName val="dm366"/>
      <sheetName val="DG thep ma kem"/>
      <sheetName val="Don_gia"/>
      <sheetName val="DON_GIA_TRAM_(3)"/>
      <sheetName val="7606_DZ"/>
      <sheetName val="TONG_HOP_VL-NC_TT"/>
      <sheetName val="CHITIET_VL-NC-TT_-1p"/>
      <sheetName val="KPVC-BD_"/>
      <sheetName val="Du_lieu"/>
      <sheetName val="DG7606DZ"/>
      <sheetName val="집계표"/>
      <sheetName val="Ng.hàng xà+bulong"/>
      <sheetName val="TBA"/>
      <sheetName val="DM1776"/>
      <sheetName val="DM228"/>
      <sheetName val="DM4970"/>
      <sheetName val="Camay_DP"/>
      <sheetName val="chiet tinh"/>
      <sheetName val="KPTH-T12"/>
      <sheetName val="Thamgia-T10"/>
      <sheetName val="Đầu vào"/>
      <sheetName val="Ts"/>
      <sheetName val="K95"/>
      <sheetName val="K98"/>
      <sheetName val="THVT"/>
      <sheetName val="O20"/>
      <sheetName val="CAT_5"/>
      <sheetName val="BQMP"/>
      <sheetName val="산근"/>
      <sheetName val="inter"/>
      <sheetName val="대비"/>
      <sheetName val="REINF."/>
      <sheetName val="SKETCH"/>
      <sheetName val="LOADS"/>
      <sheetName val="P"/>
      <sheetName val="MAIN GATE HOUSE"/>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refreshError="1"/>
      <sheetData sheetId="131" refreshError="1"/>
      <sheetData sheetId="132" refreshError="1"/>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
      <sheetName val="Biểu số 02"/>
      <sheetName val="biểu số 3"/>
      <sheetName val="Biểu số 4"/>
      <sheetName val="Biểu số 5"/>
      <sheetName val="Thu (01)"/>
      <sheetName val="Thu xã (01a)"/>
      <sheetName val="Điều tiết xã (1b)"/>
      <sheetName val="Chi NSĐP (02)"/>
      <sheetName val="Chi huyện (03)"/>
      <sheetName val="Chi tiết NS cấp huyện (04)"/>
      <sheetName val="Vốn SN (05)"/>
      <sheetName val="Chi tiết NSX (06)"/>
      <sheetName val="SN giáo dục (07)"/>
      <sheetName val="SN giáo dục (09)_1"/>
      <sheetName val="KP 116 (07a)"/>
      <sheetName val="KP 42 (07b)"/>
      <sheetName val="KP 105 (07c)"/>
      <sheetName val="KP 81 (07d)"/>
      <sheetName val="KP TTHTCĐ (07e)"/>
      <sheetName val="Thu học phí (7g)"/>
      <sheetName val="BSMT (08)"/>
      <sheetName val="99 (9)"/>
      <sheetName val="Sheet1"/>
      <sheetName val="DM cầu treo (12)"/>
      <sheetName val="Cân đối NSX (13)"/>
      <sheetName val="XL4Poppy"/>
    </sheetNames>
    <sheetDataSet>
      <sheetData sheetId="0"/>
      <sheetData sheetId="1"/>
      <sheetData sheetId="2"/>
      <sheetData sheetId="3"/>
      <sheetData sheetId="4"/>
      <sheetData sheetId="5"/>
      <sheetData sheetId="6"/>
      <sheetData sheetId="7"/>
      <sheetData sheetId="8"/>
      <sheetData sheetId="9"/>
      <sheetData sheetId="10">
        <row r="17">
          <cell r="H17">
            <v>702</v>
          </cell>
        </row>
        <row r="20">
          <cell r="H20">
            <v>6318</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EEE2A-99B2-4174-8D9A-9D2BC314765E}">
  <sheetPr codeName="Sheet4">
    <tabColor rgb="FF7030A0"/>
    <pageSetUpPr fitToPage="1"/>
  </sheetPr>
  <dimension ref="A1:IV51"/>
  <sheetViews>
    <sheetView topLeftCell="A19" zoomScaleNormal="100" workbookViewId="0">
      <selection activeCell="E28" sqref="E28"/>
    </sheetView>
  </sheetViews>
  <sheetFormatPr defaultRowHeight="15.75"/>
  <cols>
    <col min="1" max="1" width="6.25" style="6" customWidth="1"/>
    <col min="2" max="2" width="48" style="6" customWidth="1"/>
    <col min="3" max="5" width="13" style="6" customWidth="1"/>
    <col min="6" max="6" width="11.5" style="6" customWidth="1"/>
    <col min="7" max="7" width="11.625" style="6" customWidth="1"/>
    <col min="8" max="8" width="11.125" style="6" customWidth="1"/>
    <col min="9" max="16384" width="9" style="6"/>
  </cols>
  <sheetData>
    <row r="1" spans="1:7" ht="18.75">
      <c r="A1" s="4"/>
      <c r="B1" s="45"/>
      <c r="C1" s="5"/>
      <c r="D1" s="5"/>
      <c r="E1" s="5"/>
      <c r="F1" s="404" t="s">
        <v>295</v>
      </c>
      <c r="G1" s="404"/>
    </row>
    <row r="2" spans="1:7" ht="18.75">
      <c r="A2" s="7"/>
      <c r="B2" s="7"/>
      <c r="C2" s="5"/>
      <c r="D2" s="5"/>
      <c r="E2" s="5"/>
      <c r="F2" s="5"/>
      <c r="G2" s="5"/>
    </row>
    <row r="3" spans="1:7" s="242" customFormat="1" ht="26.25" customHeight="1">
      <c r="A3" s="405" t="s">
        <v>458</v>
      </c>
      <c r="B3" s="405"/>
      <c r="C3" s="405"/>
      <c r="D3" s="405"/>
      <c r="E3" s="405"/>
      <c r="F3" s="405"/>
      <c r="G3" s="405"/>
    </row>
    <row r="4" spans="1:7" s="242" customFormat="1" ht="27.75" customHeight="1">
      <c r="A4" s="406" t="s">
        <v>459</v>
      </c>
      <c r="B4" s="406"/>
      <c r="C4" s="406"/>
      <c r="D4" s="406"/>
      <c r="E4" s="406"/>
      <c r="F4" s="406"/>
      <c r="G4" s="406"/>
    </row>
    <row r="5" spans="1:7" ht="11.25" customHeight="1">
      <c r="A5" s="237"/>
      <c r="B5" s="237"/>
      <c r="C5" s="237"/>
      <c r="D5" s="237"/>
      <c r="E5" s="237"/>
      <c r="F5" s="237"/>
      <c r="G5" s="237"/>
    </row>
    <row r="6" spans="1:7" ht="23.25" customHeight="1">
      <c r="A6" s="112"/>
      <c r="B6" s="112"/>
      <c r="C6" s="10"/>
      <c r="D6" s="10"/>
      <c r="E6" s="407" t="s">
        <v>0</v>
      </c>
      <c r="F6" s="407"/>
      <c r="G6" s="407"/>
    </row>
    <row r="7" spans="1:7" s="11" customFormat="1" ht="21.75" customHeight="1">
      <c r="A7" s="408" t="s">
        <v>79</v>
      </c>
      <c r="B7" s="408" t="s">
        <v>286</v>
      </c>
      <c r="C7" s="408" t="s">
        <v>310</v>
      </c>
      <c r="D7" s="408" t="s">
        <v>460</v>
      </c>
      <c r="E7" s="408" t="s">
        <v>461</v>
      </c>
      <c r="F7" s="408" t="s">
        <v>311</v>
      </c>
      <c r="G7" s="408"/>
    </row>
    <row r="8" spans="1:7" s="11" customFormat="1" ht="37.5">
      <c r="A8" s="408"/>
      <c r="B8" s="408"/>
      <c r="C8" s="408"/>
      <c r="D8" s="408"/>
      <c r="E8" s="408"/>
      <c r="F8" s="111" t="s">
        <v>3</v>
      </c>
      <c r="G8" s="111" t="s">
        <v>80</v>
      </c>
    </row>
    <row r="9" spans="1:7" s="2" customFormat="1" ht="17.25" customHeight="1">
      <c r="A9" s="1" t="s">
        <v>4</v>
      </c>
      <c r="B9" s="1" t="s">
        <v>5</v>
      </c>
      <c r="C9" s="1">
        <v>1</v>
      </c>
      <c r="D9" s="1">
        <f>C9+1</f>
        <v>2</v>
      </c>
      <c r="E9" s="1">
        <f>D9+1</f>
        <v>3</v>
      </c>
      <c r="F9" s="1">
        <f>E9+1</f>
        <v>4</v>
      </c>
      <c r="G9" s="1">
        <f>F9+1</f>
        <v>5</v>
      </c>
    </row>
    <row r="10" spans="1:7" s="10" customFormat="1" ht="31.5" customHeight="1">
      <c r="A10" s="15" t="s">
        <v>4</v>
      </c>
      <c r="B10" s="91" t="s">
        <v>251</v>
      </c>
      <c r="C10" s="90">
        <f>C11+C14+C17+C18+C19</f>
        <v>407254</v>
      </c>
      <c r="D10" s="90">
        <f>D11+D14+D17+D18+D19</f>
        <v>600818.26270600001</v>
      </c>
      <c r="E10" s="90">
        <f>E11+E14+E17+E18+E19</f>
        <v>545367</v>
      </c>
      <c r="F10" s="90">
        <f t="shared" ref="F10" si="0">F11+F14+F17+F18+F19</f>
        <v>40942</v>
      </c>
      <c r="G10" s="120">
        <f t="shared" ref="G10:G16" si="1">E10/D10</f>
        <v>0.90770709522667403</v>
      </c>
    </row>
    <row r="11" spans="1:7" s="10" customFormat="1" ht="31.5" customHeight="1">
      <c r="A11" s="18" t="s">
        <v>8</v>
      </c>
      <c r="B11" s="41" t="s">
        <v>252</v>
      </c>
      <c r="C11" s="108">
        <f>SUM(C12:C13)</f>
        <v>31700</v>
      </c>
      <c r="D11" s="108">
        <f>SUM(D12:D13)</f>
        <v>23000</v>
      </c>
      <c r="E11" s="108">
        <f t="shared" ref="E11:F11" si="2">SUM(E12:E13)</f>
        <v>21855</v>
      </c>
      <c r="F11" s="108">
        <f t="shared" si="2"/>
        <v>-1145</v>
      </c>
      <c r="G11" s="120">
        <f t="shared" si="1"/>
        <v>0.95021739130434779</v>
      </c>
    </row>
    <row r="12" spans="1:7" s="124" customFormat="1" ht="31.5" customHeight="1">
      <c r="A12" s="121" t="s">
        <v>87</v>
      </c>
      <c r="B12" s="122" t="s">
        <v>253</v>
      </c>
      <c r="C12" s="107">
        <f>16026+8824</f>
        <v>24850</v>
      </c>
      <c r="D12" s="107">
        <v>12500</v>
      </c>
      <c r="E12" s="107">
        <v>15203</v>
      </c>
      <c r="F12" s="107">
        <f>E12-D12</f>
        <v>2703</v>
      </c>
      <c r="G12" s="123">
        <f t="shared" si="1"/>
        <v>1.21624</v>
      </c>
    </row>
    <row r="13" spans="1:7" s="124" customFormat="1" ht="31.5" customHeight="1">
      <c r="A13" s="121" t="s">
        <v>88</v>
      </c>
      <c r="B13" s="122" t="s">
        <v>254</v>
      </c>
      <c r="C13" s="107">
        <v>6850</v>
      </c>
      <c r="D13" s="107">
        <v>10500</v>
      </c>
      <c r="E13" s="107">
        <v>6652</v>
      </c>
      <c r="F13" s="107">
        <f>E13-D13</f>
        <v>-3848</v>
      </c>
      <c r="G13" s="123">
        <f t="shared" si="1"/>
        <v>0.63352380952380949</v>
      </c>
    </row>
    <row r="14" spans="1:7" s="10" customFormat="1" ht="31.5" customHeight="1">
      <c r="A14" s="18" t="s">
        <v>17</v>
      </c>
      <c r="B14" s="41" t="s">
        <v>11</v>
      </c>
      <c r="C14" s="108">
        <f>SUM(C15:C16)</f>
        <v>375554</v>
      </c>
      <c r="D14" s="108">
        <f>SUM(D15:D16)</f>
        <v>481425</v>
      </c>
      <c r="E14" s="108">
        <f t="shared" ref="E14:F14" si="3">SUM(E15:E16)</f>
        <v>523512</v>
      </c>
      <c r="F14" s="108">
        <f t="shared" si="3"/>
        <v>42087</v>
      </c>
      <c r="G14" s="120">
        <f t="shared" si="1"/>
        <v>1.0874217167783145</v>
      </c>
    </row>
    <row r="15" spans="1:7" s="10" customFormat="1" ht="31.5" customHeight="1">
      <c r="A15" s="21">
        <v>1</v>
      </c>
      <c r="B15" s="42" t="s">
        <v>13</v>
      </c>
      <c r="C15" s="20">
        <v>366425</v>
      </c>
      <c r="D15" s="20">
        <v>366425</v>
      </c>
      <c r="E15" s="20">
        <v>398242</v>
      </c>
      <c r="F15" s="107">
        <f>E15-D15</f>
        <v>31817</v>
      </c>
      <c r="G15" s="123">
        <f t="shared" si="1"/>
        <v>1.0868308657979122</v>
      </c>
    </row>
    <row r="16" spans="1:7" s="10" customFormat="1" ht="31.5" customHeight="1">
      <c r="A16" s="21">
        <f>A15+1</f>
        <v>2</v>
      </c>
      <c r="B16" s="42" t="s">
        <v>14</v>
      </c>
      <c r="C16" s="20">
        <v>9129</v>
      </c>
      <c r="D16" s="20">
        <v>115000</v>
      </c>
      <c r="E16" s="20">
        <v>125270</v>
      </c>
      <c r="F16" s="107">
        <f>E16-D16</f>
        <v>10270</v>
      </c>
      <c r="G16" s="123">
        <f t="shared" si="1"/>
        <v>1.0893043478260869</v>
      </c>
    </row>
    <row r="17" spans="1:8" s="10" customFormat="1" ht="31.5" customHeight="1">
      <c r="A17" s="18" t="s">
        <v>23</v>
      </c>
      <c r="B17" s="41" t="s">
        <v>294</v>
      </c>
      <c r="C17" s="20"/>
      <c r="D17" s="20"/>
      <c r="E17" s="20"/>
      <c r="F17" s="20"/>
      <c r="G17" s="125"/>
    </row>
    <row r="18" spans="1:8" s="10" customFormat="1" ht="31.5" customHeight="1">
      <c r="A18" s="18" t="s">
        <v>48</v>
      </c>
      <c r="B18" s="41" t="s">
        <v>15</v>
      </c>
      <c r="C18" s="20"/>
      <c r="D18" s="20">
        <v>6568.5045500000006</v>
      </c>
      <c r="E18" s="20"/>
      <c r="F18" s="20"/>
      <c r="G18" s="125"/>
    </row>
    <row r="19" spans="1:8" s="10" customFormat="1" ht="31.5" customHeight="1">
      <c r="A19" s="18" t="s">
        <v>255</v>
      </c>
      <c r="B19" s="41" t="s">
        <v>16</v>
      </c>
      <c r="C19" s="20"/>
      <c r="D19" s="20">
        <v>89824.758155999996</v>
      </c>
      <c r="E19" s="20"/>
      <c r="F19" s="20"/>
      <c r="G19" s="125"/>
    </row>
    <row r="20" spans="1:8" s="10" customFormat="1" ht="31.5" customHeight="1">
      <c r="A20" s="18" t="s">
        <v>5</v>
      </c>
      <c r="B20" s="41" t="s">
        <v>34</v>
      </c>
      <c r="C20" s="108">
        <f>C21+C26+C29</f>
        <v>407254</v>
      </c>
      <c r="D20" s="108">
        <f>D21+D26+D29</f>
        <v>600818</v>
      </c>
      <c r="E20" s="108">
        <f>E21+E26+E29</f>
        <v>545367</v>
      </c>
      <c r="F20" s="108">
        <f t="shared" ref="F20:F21" si="4">E20-C20</f>
        <v>138113</v>
      </c>
      <c r="G20" s="120">
        <f t="shared" ref="G20:G21" si="5">E20/C20</f>
        <v>1.3391323351029087</v>
      </c>
      <c r="H20" s="126">
        <f>E10-E20</f>
        <v>0</v>
      </c>
    </row>
    <row r="21" spans="1:8" s="10" customFormat="1" ht="31.5" customHeight="1">
      <c r="A21" s="18" t="s">
        <v>8</v>
      </c>
      <c r="B21" s="41" t="s">
        <v>256</v>
      </c>
      <c r="C21" s="108">
        <f>SUM(C22:C25)</f>
        <v>407134</v>
      </c>
      <c r="D21" s="108">
        <f>SUM(D22:D25)</f>
        <v>411364</v>
      </c>
      <c r="E21" s="108">
        <f>SUM(E22:E25)</f>
        <v>433065</v>
      </c>
      <c r="F21" s="108">
        <f t="shared" si="4"/>
        <v>25931</v>
      </c>
      <c r="G21" s="120">
        <f t="shared" si="5"/>
        <v>1.0636915610093973</v>
      </c>
    </row>
    <row r="22" spans="1:8" s="10" customFormat="1" ht="31.5" customHeight="1">
      <c r="A22" s="24" t="s">
        <v>87</v>
      </c>
      <c r="B22" s="42" t="s">
        <v>55</v>
      </c>
      <c r="C22" s="20">
        <v>32773</v>
      </c>
      <c r="D22" s="20">
        <v>43000</v>
      </c>
      <c r="E22" s="20">
        <v>23950</v>
      </c>
      <c r="F22" s="107">
        <f>E22-C22</f>
        <v>-8823</v>
      </c>
      <c r="G22" s="123">
        <f>E22/C22</f>
        <v>0.73078448723034206</v>
      </c>
    </row>
    <row r="23" spans="1:8" s="10" customFormat="1" ht="31.5" customHeight="1">
      <c r="A23" s="24" t="s">
        <v>88</v>
      </c>
      <c r="B23" s="42" t="s">
        <v>46</v>
      </c>
      <c r="C23" s="20">
        <f>365387+1010</f>
        <v>366397</v>
      </c>
      <c r="D23" s="20">
        <f>370000-1636</f>
        <v>368364</v>
      </c>
      <c r="E23" s="20">
        <v>400713</v>
      </c>
      <c r="F23" s="107">
        <f>E23-C23</f>
        <v>34316</v>
      </c>
      <c r="G23" s="123">
        <f>E23/C23</f>
        <v>1.0936579720903827</v>
      </c>
    </row>
    <row r="24" spans="1:8" s="10" customFormat="1" ht="31.5" customHeight="1">
      <c r="A24" s="24" t="s">
        <v>89</v>
      </c>
      <c r="B24" s="42" t="s">
        <v>49</v>
      </c>
      <c r="C24" s="20">
        <v>7964</v>
      </c>
      <c r="D24" s="20"/>
      <c r="E24" s="20">
        <v>8402</v>
      </c>
      <c r="F24" s="107">
        <f>E24-C24</f>
        <v>438</v>
      </c>
      <c r="G24" s="123">
        <f>E24/C24</f>
        <v>1.0549974886991462</v>
      </c>
      <c r="H24" s="126">
        <f>D10-D20</f>
        <v>0.26270600000862032</v>
      </c>
    </row>
    <row r="25" spans="1:8" s="10" customFormat="1" ht="31.5" customHeight="1">
      <c r="A25" s="24" t="s">
        <v>90</v>
      </c>
      <c r="B25" s="42" t="s">
        <v>50</v>
      </c>
      <c r="C25" s="20"/>
      <c r="D25" s="20"/>
      <c r="E25" s="20"/>
      <c r="F25" s="107"/>
      <c r="G25" s="123"/>
    </row>
    <row r="26" spans="1:8" s="10" customFormat="1" ht="31.5" customHeight="1">
      <c r="A26" s="18" t="s">
        <v>17</v>
      </c>
      <c r="B26" s="41" t="s">
        <v>257</v>
      </c>
      <c r="C26" s="108">
        <f>SUM(C27:C28)</f>
        <v>120</v>
      </c>
      <c r="D26" s="108">
        <f t="shared" ref="D26:F26" si="6">SUM(D27:D28)</f>
        <v>81845</v>
      </c>
      <c r="E26" s="108">
        <f t="shared" si="6"/>
        <v>112302</v>
      </c>
      <c r="F26" s="108">
        <f t="shared" si="6"/>
        <v>112182</v>
      </c>
      <c r="G26" s="120">
        <f>E26/C26</f>
        <v>935.85</v>
      </c>
    </row>
    <row r="27" spans="1:8" s="10" customFormat="1" ht="31.5" customHeight="1">
      <c r="A27" s="21">
        <v>1</v>
      </c>
      <c r="B27" s="42" t="s">
        <v>52</v>
      </c>
      <c r="C27" s="20"/>
      <c r="D27" s="20">
        <v>75000</v>
      </c>
      <c r="E27" s="20">
        <v>112222</v>
      </c>
      <c r="F27" s="107">
        <f>E27-C27</f>
        <v>112222</v>
      </c>
      <c r="G27" s="123"/>
    </row>
    <row r="28" spans="1:8" s="10" customFormat="1" ht="31.5" customHeight="1">
      <c r="A28" s="21">
        <f>A27+1</f>
        <v>2</v>
      </c>
      <c r="B28" s="42" t="s">
        <v>53</v>
      </c>
      <c r="C28" s="20">
        <v>120</v>
      </c>
      <c r="D28" s="20">
        <v>6845</v>
      </c>
      <c r="E28" s="20">
        <v>80</v>
      </c>
      <c r="F28" s="107">
        <f>E28-C28</f>
        <v>-40</v>
      </c>
      <c r="G28" s="123">
        <f>E28/C28</f>
        <v>0.66666666666666663</v>
      </c>
    </row>
    <row r="29" spans="1:8" s="10" customFormat="1" ht="31.5" customHeight="1">
      <c r="A29" s="39" t="s">
        <v>23</v>
      </c>
      <c r="B29" s="44" t="s">
        <v>22</v>
      </c>
      <c r="C29" s="127"/>
      <c r="D29" s="127">
        <v>107609</v>
      </c>
      <c r="E29" s="127"/>
      <c r="F29" s="127"/>
      <c r="G29" s="128"/>
    </row>
    <row r="30" spans="1:8" s="10" customFormat="1" ht="45" customHeight="1">
      <c r="A30" s="409" t="s">
        <v>312</v>
      </c>
      <c r="B30" s="409"/>
      <c r="C30" s="409"/>
      <c r="D30" s="409"/>
      <c r="E30" s="409"/>
      <c r="F30" s="409"/>
      <c r="G30" s="409"/>
    </row>
    <row r="31" spans="1:8" ht="20.25" customHeight="1">
      <c r="A31" s="410" t="s">
        <v>293</v>
      </c>
      <c r="B31" s="410"/>
      <c r="C31" s="410"/>
      <c r="D31" s="410"/>
      <c r="E31" s="410"/>
      <c r="F31" s="410"/>
      <c r="G31" s="410"/>
    </row>
    <row r="32" spans="1:8">
      <c r="A32" s="114"/>
      <c r="B32" s="410" t="s">
        <v>292</v>
      </c>
      <c r="C32" s="410"/>
      <c r="D32" s="410"/>
      <c r="E32" s="410"/>
      <c r="F32" s="410"/>
      <c r="G32" s="410"/>
    </row>
    <row r="33" spans="1:256" ht="15.75" customHeight="1">
      <c r="A33" s="12"/>
      <c r="B33" s="12" t="s">
        <v>291</v>
      </c>
    </row>
    <row r="34" spans="1:256" ht="15.75" customHeight="1">
      <c r="A34" s="12"/>
      <c r="B34" s="105" t="s">
        <v>290</v>
      </c>
    </row>
    <row r="35" spans="1:256" ht="15.75" customHeight="1">
      <c r="A35" s="12"/>
      <c r="B35" s="411" t="s">
        <v>289</v>
      </c>
      <c r="C35" s="410"/>
      <c r="D35" s="410"/>
      <c r="E35" s="410"/>
      <c r="F35" s="410"/>
      <c r="G35" s="410"/>
    </row>
    <row r="36" spans="1:256" ht="15.75" customHeight="1">
      <c r="A36" s="12"/>
      <c r="B36" s="411" t="s">
        <v>288</v>
      </c>
      <c r="C36" s="410"/>
      <c r="D36" s="410"/>
      <c r="E36" s="410"/>
      <c r="F36" s="410"/>
      <c r="G36" s="410"/>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t="s">
        <v>287</v>
      </c>
      <c r="AT36" s="12" t="s">
        <v>287</v>
      </c>
      <c r="AU36" s="12" t="s">
        <v>287</v>
      </c>
      <c r="AV36" s="12" t="s">
        <v>287</v>
      </c>
      <c r="AW36" s="12" t="s">
        <v>287</v>
      </c>
      <c r="AX36" s="12" t="s">
        <v>287</v>
      </c>
      <c r="AY36" s="12" t="s">
        <v>287</v>
      </c>
      <c r="AZ36" s="12" t="s">
        <v>287</v>
      </c>
      <c r="BA36" s="12" t="s">
        <v>287</v>
      </c>
      <c r="BB36" s="12" t="s">
        <v>287</v>
      </c>
      <c r="BC36" s="12" t="s">
        <v>287</v>
      </c>
      <c r="BD36" s="12" t="s">
        <v>287</v>
      </c>
      <c r="BE36" s="12" t="s">
        <v>287</v>
      </c>
      <c r="BF36" s="12" t="s">
        <v>287</v>
      </c>
      <c r="BG36" s="12" t="s">
        <v>287</v>
      </c>
      <c r="BH36" s="12" t="s">
        <v>287</v>
      </c>
      <c r="BI36" s="12" t="s">
        <v>287</v>
      </c>
      <c r="BJ36" s="12" t="s">
        <v>287</v>
      </c>
      <c r="BK36" s="12" t="s">
        <v>287</v>
      </c>
      <c r="BL36" s="12" t="s">
        <v>287</v>
      </c>
      <c r="BM36" s="12" t="s">
        <v>287</v>
      </c>
      <c r="BN36" s="12" t="s">
        <v>287</v>
      </c>
      <c r="BO36" s="12" t="s">
        <v>287</v>
      </c>
      <c r="BP36" s="12" t="s">
        <v>287</v>
      </c>
      <c r="BQ36" s="12" t="s">
        <v>287</v>
      </c>
      <c r="BR36" s="12" t="s">
        <v>287</v>
      </c>
      <c r="BS36" s="12" t="s">
        <v>287</v>
      </c>
      <c r="BT36" s="12" t="s">
        <v>287</v>
      </c>
      <c r="BU36" s="12" t="s">
        <v>287</v>
      </c>
      <c r="BV36" s="12" t="s">
        <v>287</v>
      </c>
      <c r="BW36" s="12" t="s">
        <v>287</v>
      </c>
      <c r="BX36" s="12" t="s">
        <v>287</v>
      </c>
      <c r="BY36" s="12" t="s">
        <v>287</v>
      </c>
      <c r="BZ36" s="12" t="s">
        <v>287</v>
      </c>
      <c r="CA36" s="12" t="s">
        <v>287</v>
      </c>
      <c r="CB36" s="12" t="s">
        <v>287</v>
      </c>
      <c r="CC36" s="12" t="s">
        <v>287</v>
      </c>
      <c r="CD36" s="12" t="s">
        <v>287</v>
      </c>
      <c r="CE36" s="12" t="s">
        <v>287</v>
      </c>
      <c r="CF36" s="12" t="s">
        <v>287</v>
      </c>
      <c r="CG36" s="12" t="s">
        <v>287</v>
      </c>
      <c r="CH36" s="12" t="s">
        <v>287</v>
      </c>
      <c r="CI36" s="12" t="s">
        <v>287</v>
      </c>
      <c r="CJ36" s="12" t="s">
        <v>287</v>
      </c>
      <c r="CK36" s="12" t="s">
        <v>287</v>
      </c>
      <c r="CL36" s="12" t="s">
        <v>287</v>
      </c>
      <c r="CM36" s="12" t="s">
        <v>287</v>
      </c>
      <c r="CN36" s="12" t="s">
        <v>287</v>
      </c>
      <c r="CO36" s="12" t="s">
        <v>287</v>
      </c>
      <c r="CP36" s="12" t="s">
        <v>287</v>
      </c>
      <c r="CQ36" s="12" t="s">
        <v>287</v>
      </c>
      <c r="CR36" s="12" t="s">
        <v>287</v>
      </c>
      <c r="CS36" s="12" t="s">
        <v>287</v>
      </c>
      <c r="CT36" s="12" t="s">
        <v>287</v>
      </c>
      <c r="CU36" s="12" t="s">
        <v>287</v>
      </c>
      <c r="CV36" s="12" t="s">
        <v>287</v>
      </c>
      <c r="CW36" s="12" t="s">
        <v>287</v>
      </c>
      <c r="CX36" s="12" t="s">
        <v>287</v>
      </c>
      <c r="CY36" s="12" t="s">
        <v>287</v>
      </c>
      <c r="CZ36" s="12" t="s">
        <v>287</v>
      </c>
      <c r="DA36" s="12" t="s">
        <v>287</v>
      </c>
      <c r="DB36" s="12" t="s">
        <v>287</v>
      </c>
      <c r="DC36" s="12" t="s">
        <v>287</v>
      </c>
      <c r="DD36" s="12" t="s">
        <v>287</v>
      </c>
      <c r="DE36" s="12" t="s">
        <v>287</v>
      </c>
      <c r="DF36" s="12" t="s">
        <v>287</v>
      </c>
      <c r="DG36" s="12" t="s">
        <v>287</v>
      </c>
      <c r="DH36" s="12" t="s">
        <v>287</v>
      </c>
      <c r="DI36" s="12" t="s">
        <v>287</v>
      </c>
      <c r="DJ36" s="12" t="s">
        <v>287</v>
      </c>
      <c r="DK36" s="12" t="s">
        <v>287</v>
      </c>
      <c r="DL36" s="12" t="s">
        <v>287</v>
      </c>
      <c r="DM36" s="12" t="s">
        <v>287</v>
      </c>
      <c r="DN36" s="12" t="s">
        <v>287</v>
      </c>
      <c r="DO36" s="12" t="s">
        <v>287</v>
      </c>
      <c r="DP36" s="12" t="s">
        <v>287</v>
      </c>
      <c r="DQ36" s="12" t="s">
        <v>287</v>
      </c>
      <c r="DR36" s="12" t="s">
        <v>287</v>
      </c>
      <c r="DS36" s="12" t="s">
        <v>287</v>
      </c>
      <c r="DT36" s="12" t="s">
        <v>287</v>
      </c>
      <c r="DU36" s="12" t="s">
        <v>287</v>
      </c>
      <c r="DV36" s="12" t="s">
        <v>287</v>
      </c>
      <c r="DW36" s="12" t="s">
        <v>287</v>
      </c>
      <c r="DX36" s="12" t="s">
        <v>287</v>
      </c>
      <c r="DY36" s="12" t="s">
        <v>287</v>
      </c>
      <c r="DZ36" s="12" t="s">
        <v>287</v>
      </c>
      <c r="EA36" s="12" t="s">
        <v>287</v>
      </c>
      <c r="EB36" s="12" t="s">
        <v>287</v>
      </c>
      <c r="EC36" s="12" t="s">
        <v>287</v>
      </c>
      <c r="ED36" s="12" t="s">
        <v>287</v>
      </c>
      <c r="EE36" s="12" t="s">
        <v>287</v>
      </c>
      <c r="EF36" s="12" t="s">
        <v>287</v>
      </c>
      <c r="EG36" s="12" t="s">
        <v>287</v>
      </c>
      <c r="EH36" s="12" t="s">
        <v>287</v>
      </c>
      <c r="EI36" s="12" t="s">
        <v>287</v>
      </c>
      <c r="EJ36" s="12" t="s">
        <v>287</v>
      </c>
      <c r="EK36" s="12" t="s">
        <v>287</v>
      </c>
      <c r="EL36" s="12" t="s">
        <v>287</v>
      </c>
      <c r="EM36" s="12" t="s">
        <v>287</v>
      </c>
      <c r="EN36" s="12" t="s">
        <v>287</v>
      </c>
      <c r="EO36" s="12" t="s">
        <v>287</v>
      </c>
      <c r="EP36" s="12" t="s">
        <v>287</v>
      </c>
      <c r="EQ36" s="12" t="s">
        <v>287</v>
      </c>
      <c r="ER36" s="12" t="s">
        <v>287</v>
      </c>
      <c r="ES36" s="12" t="s">
        <v>287</v>
      </c>
      <c r="ET36" s="12" t="s">
        <v>287</v>
      </c>
      <c r="EU36" s="12" t="s">
        <v>287</v>
      </c>
      <c r="EV36" s="12" t="s">
        <v>287</v>
      </c>
      <c r="EW36" s="12" t="s">
        <v>287</v>
      </c>
      <c r="EX36" s="12" t="s">
        <v>287</v>
      </c>
      <c r="EY36" s="12" t="s">
        <v>287</v>
      </c>
      <c r="EZ36" s="12" t="s">
        <v>287</v>
      </c>
      <c r="FA36" s="12" t="s">
        <v>287</v>
      </c>
      <c r="FB36" s="12" t="s">
        <v>287</v>
      </c>
      <c r="FC36" s="12" t="s">
        <v>287</v>
      </c>
      <c r="FD36" s="12" t="s">
        <v>287</v>
      </c>
      <c r="FE36" s="12" t="s">
        <v>287</v>
      </c>
      <c r="FF36" s="12" t="s">
        <v>287</v>
      </c>
      <c r="FG36" s="12" t="s">
        <v>287</v>
      </c>
      <c r="FH36" s="12" t="s">
        <v>287</v>
      </c>
      <c r="FI36" s="12" t="s">
        <v>287</v>
      </c>
      <c r="FJ36" s="12" t="s">
        <v>287</v>
      </c>
      <c r="FK36" s="12" t="s">
        <v>287</v>
      </c>
      <c r="FL36" s="12" t="s">
        <v>287</v>
      </c>
      <c r="FM36" s="12" t="s">
        <v>287</v>
      </c>
      <c r="FN36" s="12" t="s">
        <v>287</v>
      </c>
      <c r="FO36" s="12" t="s">
        <v>287</v>
      </c>
      <c r="FP36" s="12" t="s">
        <v>287</v>
      </c>
      <c r="FQ36" s="12" t="s">
        <v>287</v>
      </c>
      <c r="FR36" s="12" t="s">
        <v>287</v>
      </c>
      <c r="FS36" s="12" t="s">
        <v>287</v>
      </c>
      <c r="FT36" s="12" t="s">
        <v>287</v>
      </c>
      <c r="FU36" s="12" t="s">
        <v>287</v>
      </c>
      <c r="FV36" s="12" t="s">
        <v>287</v>
      </c>
      <c r="FW36" s="12" t="s">
        <v>287</v>
      </c>
      <c r="FX36" s="12" t="s">
        <v>287</v>
      </c>
      <c r="FY36" s="12" t="s">
        <v>287</v>
      </c>
      <c r="FZ36" s="12" t="s">
        <v>287</v>
      </c>
      <c r="GA36" s="12" t="s">
        <v>287</v>
      </c>
      <c r="GB36" s="12" t="s">
        <v>287</v>
      </c>
      <c r="GC36" s="12" t="s">
        <v>287</v>
      </c>
      <c r="GD36" s="12" t="s">
        <v>287</v>
      </c>
      <c r="GE36" s="12" t="s">
        <v>287</v>
      </c>
      <c r="GF36" s="12" t="s">
        <v>287</v>
      </c>
      <c r="GG36" s="12" t="s">
        <v>287</v>
      </c>
      <c r="GH36" s="12" t="s">
        <v>287</v>
      </c>
      <c r="GI36" s="12" t="s">
        <v>287</v>
      </c>
      <c r="GJ36" s="12" t="s">
        <v>287</v>
      </c>
      <c r="GK36" s="12" t="s">
        <v>287</v>
      </c>
      <c r="GL36" s="12" t="s">
        <v>287</v>
      </c>
      <c r="GM36" s="12" t="s">
        <v>287</v>
      </c>
      <c r="GN36" s="12" t="s">
        <v>287</v>
      </c>
      <c r="GO36" s="12" t="s">
        <v>287</v>
      </c>
      <c r="GP36" s="12" t="s">
        <v>287</v>
      </c>
      <c r="GQ36" s="12" t="s">
        <v>287</v>
      </c>
      <c r="GR36" s="12" t="s">
        <v>287</v>
      </c>
      <c r="GS36" s="12" t="s">
        <v>287</v>
      </c>
      <c r="GT36" s="12" t="s">
        <v>287</v>
      </c>
      <c r="GU36" s="12" t="s">
        <v>287</v>
      </c>
      <c r="GV36" s="12" t="s">
        <v>287</v>
      </c>
      <c r="GW36" s="12" t="s">
        <v>287</v>
      </c>
      <c r="GX36" s="12" t="s">
        <v>287</v>
      </c>
      <c r="GY36" s="12" t="s">
        <v>287</v>
      </c>
      <c r="GZ36" s="12" t="s">
        <v>287</v>
      </c>
      <c r="HA36" s="12" t="s">
        <v>287</v>
      </c>
      <c r="HB36" s="12" t="s">
        <v>287</v>
      </c>
      <c r="HC36" s="12" t="s">
        <v>287</v>
      </c>
      <c r="HD36" s="12" t="s">
        <v>287</v>
      </c>
      <c r="HE36" s="12" t="s">
        <v>287</v>
      </c>
      <c r="HF36" s="12" t="s">
        <v>287</v>
      </c>
      <c r="HG36" s="12" t="s">
        <v>287</v>
      </c>
      <c r="HH36" s="12" t="s">
        <v>287</v>
      </c>
      <c r="HI36" s="12" t="s">
        <v>287</v>
      </c>
      <c r="HJ36" s="12" t="s">
        <v>287</v>
      </c>
      <c r="HK36" s="12" t="s">
        <v>287</v>
      </c>
      <c r="HL36" s="12" t="s">
        <v>287</v>
      </c>
      <c r="HM36" s="12" t="s">
        <v>287</v>
      </c>
      <c r="HN36" s="12" t="s">
        <v>287</v>
      </c>
      <c r="HO36" s="12" t="s">
        <v>287</v>
      </c>
      <c r="HP36" s="12" t="s">
        <v>287</v>
      </c>
      <c r="HQ36" s="12" t="s">
        <v>287</v>
      </c>
      <c r="HR36" s="12" t="s">
        <v>287</v>
      </c>
      <c r="HS36" s="12" t="s">
        <v>287</v>
      </c>
      <c r="HT36" s="12" t="s">
        <v>287</v>
      </c>
      <c r="HU36" s="12" t="s">
        <v>287</v>
      </c>
      <c r="HV36" s="12" t="s">
        <v>287</v>
      </c>
      <c r="HW36" s="12" t="s">
        <v>287</v>
      </c>
      <c r="HX36" s="12" t="s">
        <v>287</v>
      </c>
      <c r="HY36" s="12" t="s">
        <v>287</v>
      </c>
      <c r="HZ36" s="12" t="s">
        <v>287</v>
      </c>
      <c r="IA36" s="12" t="s">
        <v>287</v>
      </c>
      <c r="IB36" s="12" t="s">
        <v>287</v>
      </c>
      <c r="IC36" s="12" t="s">
        <v>287</v>
      </c>
      <c r="ID36" s="12" t="s">
        <v>287</v>
      </c>
      <c r="IE36" s="12" t="s">
        <v>287</v>
      </c>
      <c r="IF36" s="12" t="s">
        <v>287</v>
      </c>
      <c r="IG36" s="12" t="s">
        <v>287</v>
      </c>
      <c r="IH36" s="12" t="s">
        <v>287</v>
      </c>
      <c r="II36" s="12" t="s">
        <v>287</v>
      </c>
      <c r="IJ36" s="12" t="s">
        <v>287</v>
      </c>
      <c r="IK36" s="12" t="s">
        <v>287</v>
      </c>
      <c r="IL36" s="12" t="s">
        <v>287</v>
      </c>
      <c r="IM36" s="12" t="s">
        <v>287</v>
      </c>
      <c r="IN36" s="12" t="s">
        <v>287</v>
      </c>
      <c r="IO36" s="12" t="s">
        <v>287</v>
      </c>
      <c r="IP36" s="12" t="s">
        <v>287</v>
      </c>
      <c r="IQ36" s="12" t="s">
        <v>287</v>
      </c>
      <c r="IR36" s="12" t="s">
        <v>287</v>
      </c>
      <c r="IS36" s="12" t="s">
        <v>287</v>
      </c>
      <c r="IT36" s="12" t="s">
        <v>287</v>
      </c>
      <c r="IU36" s="12" t="s">
        <v>287</v>
      </c>
      <c r="IV36" s="12" t="s">
        <v>287</v>
      </c>
    </row>
    <row r="37" spans="1:256" ht="18.75">
      <c r="A37" s="10"/>
      <c r="B37" s="13"/>
      <c r="C37" s="10"/>
      <c r="D37" s="10"/>
      <c r="E37" s="10"/>
      <c r="F37" s="10"/>
      <c r="G37" s="10"/>
    </row>
    <row r="38" spans="1:256" ht="11.25" customHeight="1">
      <c r="A38" s="10"/>
      <c r="B38" s="10"/>
      <c r="C38" s="10"/>
      <c r="D38" s="10"/>
      <c r="E38" s="10"/>
      <c r="F38" s="10"/>
      <c r="G38" s="10"/>
    </row>
    <row r="39" spans="1:256" ht="18.75">
      <c r="A39" s="10"/>
      <c r="B39" s="10"/>
      <c r="C39" s="10"/>
      <c r="D39" s="10"/>
      <c r="E39" s="10"/>
      <c r="F39" s="10"/>
      <c r="G39" s="10"/>
    </row>
    <row r="40" spans="1:256" ht="18.75">
      <c r="A40" s="10"/>
      <c r="B40" s="10"/>
      <c r="C40" s="10"/>
      <c r="D40" s="10"/>
      <c r="E40" s="10"/>
      <c r="F40" s="10"/>
      <c r="G40" s="10"/>
    </row>
    <row r="41" spans="1:256" ht="18.75">
      <c r="A41" s="10"/>
      <c r="B41" s="10"/>
      <c r="C41" s="10"/>
      <c r="D41" s="10"/>
      <c r="E41" s="10"/>
      <c r="F41" s="10"/>
      <c r="G41" s="10"/>
    </row>
    <row r="42" spans="1:256" ht="18.75">
      <c r="A42" s="10"/>
      <c r="B42" s="10"/>
      <c r="C42" s="10"/>
      <c r="D42" s="10"/>
      <c r="E42" s="10"/>
      <c r="F42" s="10"/>
      <c r="G42" s="10"/>
    </row>
    <row r="43" spans="1:256" ht="18.75">
      <c r="A43" s="10"/>
      <c r="B43" s="10"/>
      <c r="C43" s="10"/>
      <c r="D43" s="10"/>
      <c r="E43" s="10"/>
      <c r="F43" s="10"/>
      <c r="G43" s="10"/>
    </row>
    <row r="44" spans="1:256" ht="18.75">
      <c r="A44" s="10"/>
      <c r="B44" s="10"/>
      <c r="C44" s="10"/>
      <c r="D44" s="10"/>
      <c r="E44" s="10"/>
      <c r="F44" s="10"/>
      <c r="G44" s="10"/>
    </row>
    <row r="45" spans="1:256" ht="18.75">
      <c r="A45" s="10"/>
      <c r="B45" s="10"/>
      <c r="C45" s="10"/>
      <c r="D45" s="10"/>
      <c r="E45" s="10"/>
      <c r="F45" s="10"/>
      <c r="G45" s="10"/>
    </row>
    <row r="46" spans="1:256" ht="18.75">
      <c r="A46" s="10"/>
      <c r="B46" s="10"/>
      <c r="C46" s="10"/>
      <c r="D46" s="10"/>
      <c r="E46" s="10"/>
      <c r="F46" s="10"/>
      <c r="G46" s="10"/>
    </row>
    <row r="47" spans="1:256" ht="22.5" customHeight="1">
      <c r="A47" s="10"/>
      <c r="B47" s="10"/>
      <c r="C47" s="10"/>
      <c r="D47" s="10"/>
      <c r="E47" s="10"/>
      <c r="F47" s="10"/>
      <c r="G47" s="10"/>
    </row>
    <row r="48" spans="1:256" ht="18.75">
      <c r="A48" s="10"/>
      <c r="B48" s="10"/>
      <c r="C48" s="10"/>
      <c r="D48" s="10"/>
      <c r="E48" s="10"/>
      <c r="F48" s="10"/>
      <c r="G48" s="10"/>
    </row>
    <row r="49" spans="1:7" ht="18.75">
      <c r="A49" s="10"/>
      <c r="B49" s="10"/>
      <c r="C49" s="10"/>
      <c r="D49" s="10"/>
      <c r="E49" s="10"/>
      <c r="F49" s="10"/>
      <c r="G49" s="10"/>
    </row>
    <row r="50" spans="1:7" ht="18.75">
      <c r="A50" s="10"/>
      <c r="B50" s="10"/>
      <c r="C50" s="10"/>
      <c r="D50" s="10"/>
      <c r="E50" s="10"/>
      <c r="F50" s="10"/>
      <c r="G50" s="10"/>
    </row>
    <row r="51" spans="1:7" ht="18.75">
      <c r="A51" s="10"/>
      <c r="B51" s="10"/>
      <c r="C51" s="10"/>
      <c r="D51" s="10"/>
      <c r="E51" s="10"/>
      <c r="F51" s="10"/>
      <c r="G51" s="10"/>
    </row>
  </sheetData>
  <mergeCells count="15">
    <mergeCell ref="A30:G30"/>
    <mergeCell ref="A31:G31"/>
    <mergeCell ref="B32:G32"/>
    <mergeCell ref="B35:G35"/>
    <mergeCell ref="B36:G36"/>
    <mergeCell ref="F1:G1"/>
    <mergeCell ref="A3:G3"/>
    <mergeCell ref="A4:G4"/>
    <mergeCell ref="E6:G6"/>
    <mergeCell ref="A7:A8"/>
    <mergeCell ref="B7:B8"/>
    <mergeCell ref="C7:C8"/>
    <mergeCell ref="D7:D8"/>
    <mergeCell ref="E7:E8"/>
    <mergeCell ref="F7:G7"/>
  </mergeCells>
  <phoneticPr fontId="43" type="noConversion"/>
  <pageMargins left="0.71" right="0.28000000000000003" top="0.59" bottom="0.17" header="0.17" footer="0.2"/>
  <pageSetup paperSize="9" scale="74" fitToHeight="0" orientation="portrait" r:id="rId1"/>
  <headerFooter alignWithMargins="0">
    <oddHeader xml:space="preserve">&amp;C                                                                                                                                  </oddHeader>
    <oddFooter xml:space="preserve">&amp;C&amp;".VnTime,Italic"&amp;8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1A5A3-F033-423E-A2B2-A7283843FA38}">
  <sheetPr codeName="Sheet26">
    <tabColor rgb="FF7030A0"/>
    <pageSetUpPr fitToPage="1"/>
  </sheetPr>
  <dimension ref="A1:R89"/>
  <sheetViews>
    <sheetView topLeftCell="A7" workbookViewId="0">
      <pane ySplit="5" topLeftCell="A32" activePane="bottomLeft" state="frozen"/>
      <selection activeCell="A7" sqref="A7"/>
      <selection pane="bottomLeft" activeCell="B86" sqref="B86"/>
    </sheetView>
  </sheetViews>
  <sheetFormatPr defaultRowHeight="16.5"/>
  <cols>
    <col min="1" max="1" width="5.125" style="184" customWidth="1"/>
    <col min="2" max="2" width="29" style="184" customWidth="1"/>
    <col min="3" max="4" width="9" style="184"/>
    <col min="5" max="6" width="9.375" style="184" customWidth="1"/>
    <col min="7" max="8" width="9" style="184"/>
    <col min="9" max="9" width="10" style="184" customWidth="1"/>
    <col min="10" max="10" width="9" style="184"/>
    <col min="11" max="11" width="9.5" style="184" customWidth="1"/>
    <col min="12" max="12" width="9" style="184"/>
    <col min="13" max="13" width="9.25" style="184" customWidth="1"/>
    <col min="14" max="14" width="13.25" style="184" customWidth="1"/>
    <col min="15" max="15" width="12.5" style="184" customWidth="1"/>
    <col min="16" max="16384" width="9" style="184"/>
  </cols>
  <sheetData>
    <row r="1" spans="1:18" s="181" customFormat="1" ht="18.75">
      <c r="A1" s="179"/>
      <c r="B1" s="180"/>
      <c r="L1" s="182"/>
      <c r="O1" s="447" t="s">
        <v>245</v>
      </c>
      <c r="P1" s="447"/>
      <c r="Q1" s="447"/>
      <c r="R1" s="447"/>
    </row>
    <row r="2" spans="1:18" s="181" customFormat="1" ht="17.25">
      <c r="A2" s="179"/>
      <c r="B2" s="180"/>
      <c r="C2" s="179"/>
    </row>
    <row r="3" spans="1:18" s="183" customFormat="1" ht="20.25">
      <c r="A3" s="448" t="s">
        <v>495</v>
      </c>
      <c r="B3" s="448"/>
      <c r="C3" s="448"/>
      <c r="D3" s="448"/>
      <c r="E3" s="448"/>
      <c r="F3" s="448"/>
      <c r="G3" s="448"/>
      <c r="H3" s="448"/>
      <c r="I3" s="448"/>
      <c r="J3" s="448"/>
      <c r="K3" s="448"/>
      <c r="L3" s="448"/>
      <c r="M3" s="448"/>
      <c r="N3" s="448"/>
      <c r="O3" s="448"/>
      <c r="P3" s="448"/>
      <c r="Q3" s="448"/>
      <c r="R3" s="448"/>
    </row>
    <row r="4" spans="1:18" s="183" customFormat="1" ht="33" customHeight="1">
      <c r="A4" s="449" t="s">
        <v>459</v>
      </c>
      <c r="B4" s="449"/>
      <c r="C4" s="449"/>
      <c r="D4" s="449"/>
      <c r="E4" s="449"/>
      <c r="F4" s="449"/>
      <c r="G4" s="449"/>
      <c r="H4" s="449"/>
      <c r="I4" s="449"/>
      <c r="J4" s="449"/>
      <c r="K4" s="449"/>
      <c r="L4" s="449"/>
      <c r="M4" s="449"/>
      <c r="N4" s="449"/>
      <c r="O4" s="449"/>
      <c r="P4" s="449"/>
      <c r="Q4" s="449"/>
      <c r="R4" s="449"/>
    </row>
    <row r="6" spans="1:18" ht="17.25">
      <c r="A6" s="181"/>
      <c r="B6" s="181"/>
      <c r="C6" s="181"/>
      <c r="D6" s="181"/>
      <c r="E6" s="181"/>
      <c r="F6" s="181"/>
      <c r="G6" s="181"/>
      <c r="H6" s="181"/>
      <c r="I6" s="181"/>
      <c r="J6" s="181"/>
      <c r="K6" s="181"/>
      <c r="L6" s="181"/>
      <c r="M6" s="181"/>
      <c r="N6" s="181"/>
      <c r="O6" s="450" t="s">
        <v>0</v>
      </c>
      <c r="P6" s="450"/>
      <c r="Q6" s="450"/>
      <c r="R6" s="450"/>
    </row>
    <row r="7" spans="1:18" ht="22.5" customHeight="1">
      <c r="A7" s="444" t="s">
        <v>79</v>
      </c>
      <c r="B7" s="444" t="s">
        <v>28</v>
      </c>
      <c r="C7" s="444" t="s">
        <v>72</v>
      </c>
      <c r="D7" s="444" t="s">
        <v>75</v>
      </c>
      <c r="E7" s="444"/>
      <c r="F7" s="444"/>
      <c r="G7" s="444"/>
      <c r="H7" s="444"/>
      <c r="I7" s="444"/>
      <c r="J7" s="444"/>
      <c r="K7" s="444"/>
      <c r="L7" s="444"/>
      <c r="M7" s="444"/>
      <c r="N7" s="444"/>
      <c r="O7" s="444"/>
      <c r="P7" s="444"/>
      <c r="Q7" s="444"/>
      <c r="R7" s="444"/>
    </row>
    <row r="8" spans="1:18" ht="18">
      <c r="A8" s="444"/>
      <c r="B8" s="444"/>
      <c r="C8" s="444"/>
      <c r="D8" s="444" t="s">
        <v>56</v>
      </c>
      <c r="E8" s="444" t="s">
        <v>57</v>
      </c>
      <c r="F8" s="445" t="s">
        <v>246</v>
      </c>
      <c r="G8" s="444" t="s">
        <v>366</v>
      </c>
      <c r="H8" s="444" t="s">
        <v>61</v>
      </c>
      <c r="I8" s="444" t="s">
        <v>62</v>
      </c>
      <c r="J8" s="444" t="s">
        <v>63</v>
      </c>
      <c r="K8" s="444" t="s">
        <v>64</v>
      </c>
      <c r="L8" s="444" t="s">
        <v>65</v>
      </c>
      <c r="M8" s="451" t="s">
        <v>75</v>
      </c>
      <c r="N8" s="451"/>
      <c r="O8" s="444" t="s">
        <v>247</v>
      </c>
      <c r="P8" s="444" t="s">
        <v>67</v>
      </c>
      <c r="Q8" s="445" t="s">
        <v>501</v>
      </c>
      <c r="R8" s="444" t="s">
        <v>69</v>
      </c>
    </row>
    <row r="9" spans="1:18" ht="93" customHeight="1">
      <c r="A9" s="444"/>
      <c r="B9" s="444"/>
      <c r="C9" s="444"/>
      <c r="D9" s="444"/>
      <c r="E9" s="444"/>
      <c r="F9" s="446"/>
      <c r="G9" s="444"/>
      <c r="H9" s="444"/>
      <c r="I9" s="444"/>
      <c r="J9" s="444"/>
      <c r="K9" s="444"/>
      <c r="L9" s="444"/>
      <c r="M9" s="303" t="s">
        <v>76</v>
      </c>
      <c r="N9" s="303" t="s">
        <v>77</v>
      </c>
      <c r="O9" s="444"/>
      <c r="P9" s="444"/>
      <c r="Q9" s="446"/>
      <c r="R9" s="444"/>
    </row>
    <row r="10" spans="1:18" ht="17.25">
      <c r="A10" s="185" t="s">
        <v>4</v>
      </c>
      <c r="B10" s="185" t="s">
        <v>5</v>
      </c>
      <c r="C10" s="185">
        <v>1</v>
      </c>
      <c r="D10" s="185">
        <v>2</v>
      </c>
      <c r="E10" s="185">
        <v>3</v>
      </c>
      <c r="F10" s="185"/>
      <c r="G10" s="185">
        <v>4</v>
      </c>
      <c r="H10" s="185">
        <v>5</v>
      </c>
      <c r="I10" s="185">
        <v>6</v>
      </c>
      <c r="J10" s="185">
        <v>7</v>
      </c>
      <c r="K10" s="185">
        <v>8</v>
      </c>
      <c r="L10" s="185">
        <v>9</v>
      </c>
      <c r="M10" s="185">
        <v>10</v>
      </c>
      <c r="N10" s="185">
        <v>11</v>
      </c>
      <c r="O10" s="185">
        <v>12</v>
      </c>
      <c r="P10" s="185">
        <v>13</v>
      </c>
      <c r="Q10" s="185">
        <v>14</v>
      </c>
      <c r="R10" s="363" t="s">
        <v>133</v>
      </c>
    </row>
    <row r="11" spans="1:18" ht="24" customHeight="1">
      <c r="A11" s="186"/>
      <c r="B11" s="186" t="s">
        <v>30</v>
      </c>
      <c r="C11" s="187">
        <f t="shared" ref="C11:R11" si="0">SUM(C12:C81)</f>
        <v>324909</v>
      </c>
      <c r="D11" s="187">
        <f t="shared" si="0"/>
        <v>227895</v>
      </c>
      <c r="E11" s="187">
        <f t="shared" si="0"/>
        <v>200</v>
      </c>
      <c r="F11" s="187">
        <f t="shared" si="0"/>
        <v>774</v>
      </c>
      <c r="G11" s="187">
        <f t="shared" si="0"/>
        <v>15648</v>
      </c>
      <c r="H11" s="187">
        <f t="shared" si="0"/>
        <v>2175</v>
      </c>
      <c r="I11" s="187">
        <f t="shared" si="0"/>
        <v>1544</v>
      </c>
      <c r="J11" s="187">
        <f t="shared" si="0"/>
        <v>300</v>
      </c>
      <c r="K11" s="187">
        <f t="shared" si="0"/>
        <v>4095</v>
      </c>
      <c r="L11" s="187">
        <f t="shared" si="0"/>
        <v>14520</v>
      </c>
      <c r="M11" s="187">
        <f t="shared" si="0"/>
        <v>300</v>
      </c>
      <c r="N11" s="187">
        <f t="shared" si="0"/>
        <v>4752</v>
      </c>
      <c r="O11" s="187">
        <f t="shared" si="0"/>
        <v>35010</v>
      </c>
      <c r="P11" s="187">
        <f t="shared" si="0"/>
        <v>18134</v>
      </c>
      <c r="Q11" s="187">
        <f t="shared" si="0"/>
        <v>396</v>
      </c>
      <c r="R11" s="187">
        <f>SUM(R12:R81)</f>
        <v>4218</v>
      </c>
    </row>
    <row r="12" spans="1:18" ht="20.100000000000001" customHeight="1">
      <c r="A12" s="188" t="s">
        <v>87</v>
      </c>
      <c r="B12" s="189" t="s">
        <v>119</v>
      </c>
      <c r="C12" s="190">
        <f>SUM(D12:R12)-M12-N12</f>
        <v>7015</v>
      </c>
      <c r="D12" s="190"/>
      <c r="E12" s="190"/>
      <c r="F12" s="190"/>
      <c r="G12" s="190">
        <v>374</v>
      </c>
      <c r="H12" s="190"/>
      <c r="I12" s="190"/>
      <c r="J12" s="190"/>
      <c r="K12" s="190"/>
      <c r="L12" s="190">
        <v>0</v>
      </c>
      <c r="M12" s="190"/>
      <c r="N12" s="190"/>
      <c r="O12" s="190">
        <v>6305</v>
      </c>
      <c r="P12" s="190">
        <v>336</v>
      </c>
      <c r="Q12" s="190"/>
      <c r="R12" s="190"/>
    </row>
    <row r="13" spans="1:18" ht="39.950000000000003" customHeight="1">
      <c r="A13" s="188" t="s">
        <v>88</v>
      </c>
      <c r="B13" s="189" t="s">
        <v>120</v>
      </c>
      <c r="C13" s="190">
        <f t="shared" ref="C13:C36" si="1">SUM(D13:R13)-M13-N13</f>
        <v>4571</v>
      </c>
      <c r="D13" s="190"/>
      <c r="E13" s="190"/>
      <c r="F13" s="190"/>
      <c r="G13" s="190"/>
      <c r="H13" s="190"/>
      <c r="I13" s="190"/>
      <c r="J13" s="190"/>
      <c r="K13" s="190"/>
      <c r="L13" s="190">
        <v>3453</v>
      </c>
      <c r="M13" s="190"/>
      <c r="N13" s="190">
        <v>2553</v>
      </c>
      <c r="O13" s="190">
        <v>1098</v>
      </c>
      <c r="P13" s="190"/>
      <c r="Q13" s="190">
        <v>20</v>
      </c>
      <c r="R13" s="190"/>
    </row>
    <row r="14" spans="1:18" ht="20.100000000000001" customHeight="1">
      <c r="A14" s="188" t="s">
        <v>89</v>
      </c>
      <c r="B14" s="189" t="s">
        <v>121</v>
      </c>
      <c r="C14" s="190">
        <f t="shared" si="1"/>
        <v>815</v>
      </c>
      <c r="D14" s="190"/>
      <c r="E14" s="190"/>
      <c r="F14" s="190"/>
      <c r="G14" s="190"/>
      <c r="H14" s="190"/>
      <c r="I14" s="190"/>
      <c r="J14" s="190"/>
      <c r="K14" s="190"/>
      <c r="L14" s="190">
        <v>0</v>
      </c>
      <c r="M14" s="190"/>
      <c r="N14" s="190"/>
      <c r="O14" s="190">
        <v>815</v>
      </c>
      <c r="P14" s="190"/>
      <c r="Q14" s="190"/>
      <c r="R14" s="190"/>
    </row>
    <row r="15" spans="1:18" ht="20.100000000000001" customHeight="1">
      <c r="A15" s="188" t="s">
        <v>90</v>
      </c>
      <c r="B15" s="189" t="s">
        <v>122</v>
      </c>
      <c r="C15" s="190">
        <f t="shared" si="1"/>
        <v>6032</v>
      </c>
      <c r="D15" s="190"/>
      <c r="E15" s="190">
        <v>200</v>
      </c>
      <c r="F15" s="190"/>
      <c r="G15" s="190">
        <v>80</v>
      </c>
      <c r="H15" s="190"/>
      <c r="I15" s="190"/>
      <c r="J15" s="190"/>
      <c r="K15" s="190">
        <v>1000</v>
      </c>
      <c r="L15" s="190">
        <v>3855</v>
      </c>
      <c r="M15" s="190">
        <v>300</v>
      </c>
      <c r="N15" s="190"/>
      <c r="O15" s="190">
        <v>897</v>
      </c>
      <c r="P15" s="190"/>
      <c r="Q15" s="190"/>
      <c r="R15" s="190"/>
    </row>
    <row r="16" spans="1:18" ht="20.100000000000001" customHeight="1">
      <c r="A16" s="188" t="s">
        <v>91</v>
      </c>
      <c r="B16" s="189" t="s">
        <v>123</v>
      </c>
      <c r="C16" s="190">
        <f t="shared" si="1"/>
        <v>1795</v>
      </c>
      <c r="D16" s="190"/>
      <c r="E16" s="190"/>
      <c r="F16" s="190"/>
      <c r="G16" s="190"/>
      <c r="H16" s="190"/>
      <c r="I16" s="190"/>
      <c r="J16" s="190"/>
      <c r="K16" s="190"/>
      <c r="L16" s="190">
        <v>0</v>
      </c>
      <c r="M16" s="190"/>
      <c r="N16" s="190"/>
      <c r="O16" s="190">
        <v>1795</v>
      </c>
      <c r="P16" s="190"/>
      <c r="Q16" s="190"/>
      <c r="R16" s="190"/>
    </row>
    <row r="17" spans="1:18" ht="20.100000000000001" customHeight="1">
      <c r="A17" s="188" t="s">
        <v>92</v>
      </c>
      <c r="B17" s="189" t="s">
        <v>124</v>
      </c>
      <c r="C17" s="190">
        <f t="shared" si="1"/>
        <v>706</v>
      </c>
      <c r="D17" s="190"/>
      <c r="E17" s="190"/>
      <c r="F17" s="190"/>
      <c r="G17" s="190">
        <v>100</v>
      </c>
      <c r="H17" s="190"/>
      <c r="I17" s="190"/>
      <c r="J17" s="190"/>
      <c r="K17" s="190"/>
      <c r="L17" s="190">
        <v>0</v>
      </c>
      <c r="M17" s="190"/>
      <c r="N17" s="190"/>
      <c r="O17" s="190">
        <v>606</v>
      </c>
      <c r="P17" s="190"/>
      <c r="Q17" s="190"/>
      <c r="R17" s="190"/>
    </row>
    <row r="18" spans="1:18" ht="20.100000000000001" customHeight="1">
      <c r="A18" s="188" t="s">
        <v>93</v>
      </c>
      <c r="B18" s="189" t="s">
        <v>125</v>
      </c>
      <c r="C18" s="190">
        <f t="shared" si="1"/>
        <v>794</v>
      </c>
      <c r="D18" s="190"/>
      <c r="E18" s="190"/>
      <c r="F18" s="190"/>
      <c r="G18" s="190"/>
      <c r="H18" s="190"/>
      <c r="I18" s="190"/>
      <c r="J18" s="190"/>
      <c r="K18" s="190"/>
      <c r="L18" s="190">
        <v>0</v>
      </c>
      <c r="M18" s="190"/>
      <c r="N18" s="190"/>
      <c r="O18" s="190">
        <v>569</v>
      </c>
      <c r="P18" s="190">
        <v>205</v>
      </c>
      <c r="Q18" s="190">
        <v>20</v>
      </c>
      <c r="R18" s="190"/>
    </row>
    <row r="19" spans="1:18" ht="20.100000000000001" customHeight="1">
      <c r="A19" s="188" t="s">
        <v>94</v>
      </c>
      <c r="B19" s="189" t="s">
        <v>126</v>
      </c>
      <c r="C19" s="190">
        <f t="shared" si="1"/>
        <v>3178</v>
      </c>
      <c r="D19" s="190">
        <v>780</v>
      </c>
      <c r="E19" s="190"/>
      <c r="F19" s="190"/>
      <c r="G19" s="190">
        <v>200</v>
      </c>
      <c r="H19" s="190"/>
      <c r="I19" s="190"/>
      <c r="J19" s="190"/>
      <c r="K19" s="190"/>
      <c r="L19" s="190">
        <v>0</v>
      </c>
      <c r="M19" s="190"/>
      <c r="N19" s="190"/>
      <c r="O19" s="190">
        <v>1613</v>
      </c>
      <c r="P19" s="190">
        <v>135</v>
      </c>
      <c r="Q19" s="190"/>
      <c r="R19" s="190">
        <v>450</v>
      </c>
    </row>
    <row r="20" spans="1:18" ht="20.100000000000001" customHeight="1">
      <c r="A20" s="188" t="s">
        <v>95</v>
      </c>
      <c r="B20" s="189" t="s">
        <v>127</v>
      </c>
      <c r="C20" s="190">
        <f t="shared" si="1"/>
        <v>1064</v>
      </c>
      <c r="D20" s="190"/>
      <c r="E20" s="190"/>
      <c r="F20" s="190"/>
      <c r="G20" s="190"/>
      <c r="H20" s="190">
        <v>245</v>
      </c>
      <c r="I20" s="190"/>
      <c r="J20" s="190"/>
      <c r="K20" s="190"/>
      <c r="L20" s="190">
        <v>0</v>
      </c>
      <c r="M20" s="190"/>
      <c r="N20" s="190"/>
      <c r="O20" s="190">
        <v>799</v>
      </c>
      <c r="P20" s="190"/>
      <c r="Q20" s="190">
        <v>20</v>
      </c>
      <c r="R20" s="190"/>
    </row>
    <row r="21" spans="1:18" ht="20.100000000000001" customHeight="1">
      <c r="A21" s="188" t="s">
        <v>96</v>
      </c>
      <c r="B21" s="189" t="s">
        <v>128</v>
      </c>
      <c r="C21" s="190">
        <f t="shared" si="1"/>
        <v>933</v>
      </c>
      <c r="D21" s="190"/>
      <c r="E21" s="190"/>
      <c r="F21" s="190"/>
      <c r="G21" s="190"/>
      <c r="H21" s="190"/>
      <c r="I21" s="190"/>
      <c r="J21" s="190"/>
      <c r="K21" s="190"/>
      <c r="L21" s="190">
        <v>0</v>
      </c>
      <c r="M21" s="190"/>
      <c r="N21" s="190"/>
      <c r="O21" s="190">
        <v>893</v>
      </c>
      <c r="P21" s="190"/>
      <c r="Q21" s="190">
        <v>40</v>
      </c>
      <c r="R21" s="190"/>
    </row>
    <row r="22" spans="1:18" ht="20.100000000000001" customHeight="1">
      <c r="A22" s="188" t="s">
        <v>97</v>
      </c>
      <c r="B22" s="189" t="s">
        <v>129</v>
      </c>
      <c r="C22" s="190">
        <f t="shared" si="1"/>
        <v>26013</v>
      </c>
      <c r="D22" s="190">
        <v>25258</v>
      </c>
      <c r="E22" s="190"/>
      <c r="F22" s="190"/>
      <c r="G22" s="190"/>
      <c r="H22" s="190"/>
      <c r="I22" s="190"/>
      <c r="J22" s="190"/>
      <c r="K22" s="190"/>
      <c r="L22" s="190">
        <v>0</v>
      </c>
      <c r="M22" s="190"/>
      <c r="N22" s="190"/>
      <c r="O22" s="190">
        <v>755</v>
      </c>
      <c r="P22" s="190"/>
      <c r="Q22" s="190"/>
      <c r="R22" s="190"/>
    </row>
    <row r="23" spans="1:18" ht="39.950000000000003" customHeight="1">
      <c r="A23" s="188" t="s">
        <v>98</v>
      </c>
      <c r="B23" s="189" t="s">
        <v>130</v>
      </c>
      <c r="C23" s="190">
        <f t="shared" si="1"/>
        <v>16648</v>
      </c>
      <c r="D23" s="190"/>
      <c r="E23" s="190"/>
      <c r="F23" s="190">
        <v>774</v>
      </c>
      <c r="G23" s="190"/>
      <c r="H23" s="190"/>
      <c r="I23" s="190"/>
      <c r="J23" s="190"/>
      <c r="K23" s="190"/>
      <c r="L23" s="190">
        <v>0</v>
      </c>
      <c r="M23" s="190"/>
      <c r="N23" s="190"/>
      <c r="O23" s="190">
        <v>1145</v>
      </c>
      <c r="P23" s="190">
        <v>14409</v>
      </c>
      <c r="Q23" s="190">
        <v>20</v>
      </c>
      <c r="R23" s="190">
        <v>300</v>
      </c>
    </row>
    <row r="24" spans="1:18" ht="39.950000000000003" customHeight="1">
      <c r="A24" s="188" t="s">
        <v>99</v>
      </c>
      <c r="B24" s="189" t="s">
        <v>131</v>
      </c>
      <c r="C24" s="190">
        <f t="shared" si="1"/>
        <v>1447</v>
      </c>
      <c r="D24" s="190"/>
      <c r="E24" s="190"/>
      <c r="F24" s="190"/>
      <c r="G24" s="190"/>
      <c r="H24" s="190"/>
      <c r="I24" s="190"/>
      <c r="J24" s="190"/>
      <c r="K24" s="190">
        <v>95</v>
      </c>
      <c r="L24" s="190">
        <v>278</v>
      </c>
      <c r="M24" s="190"/>
      <c r="N24" s="190"/>
      <c r="O24" s="190">
        <v>1054</v>
      </c>
      <c r="P24" s="190"/>
      <c r="Q24" s="190">
        <v>20</v>
      </c>
      <c r="R24" s="190"/>
    </row>
    <row r="25" spans="1:18" ht="20.100000000000001" customHeight="1">
      <c r="A25" s="188" t="s">
        <v>100</v>
      </c>
      <c r="B25" s="189" t="s">
        <v>132</v>
      </c>
      <c r="C25" s="190">
        <f t="shared" si="1"/>
        <v>40</v>
      </c>
      <c r="D25" s="190"/>
      <c r="E25" s="190"/>
      <c r="F25" s="190"/>
      <c r="G25" s="190"/>
      <c r="H25" s="190"/>
      <c r="I25" s="190"/>
      <c r="J25" s="190"/>
      <c r="K25" s="190"/>
      <c r="L25" s="190">
        <v>0</v>
      </c>
      <c r="M25" s="190"/>
      <c r="N25" s="190"/>
      <c r="O25" s="190">
        <v>40</v>
      </c>
      <c r="P25" s="190"/>
      <c r="Q25" s="190"/>
      <c r="R25" s="190"/>
    </row>
    <row r="26" spans="1:18" ht="20.100000000000001" customHeight="1">
      <c r="A26" s="188" t="s">
        <v>133</v>
      </c>
      <c r="B26" s="189" t="s">
        <v>134</v>
      </c>
      <c r="C26" s="190">
        <f t="shared" si="1"/>
        <v>11853</v>
      </c>
      <c r="D26" s="190"/>
      <c r="E26" s="190"/>
      <c r="F26" s="190"/>
      <c r="G26" s="190">
        <v>738</v>
      </c>
      <c r="H26" s="190"/>
      <c r="I26" s="190"/>
      <c r="J26" s="190"/>
      <c r="K26" s="190"/>
      <c r="L26" s="190">
        <v>0</v>
      </c>
      <c r="M26" s="190"/>
      <c r="N26" s="190"/>
      <c r="O26" s="190">
        <v>10859</v>
      </c>
      <c r="P26" s="190"/>
      <c r="Q26" s="190">
        <v>256</v>
      </c>
      <c r="R26" s="190"/>
    </row>
    <row r="27" spans="1:18" ht="20.100000000000001" customHeight="1">
      <c r="A27" s="188" t="s">
        <v>135</v>
      </c>
      <c r="B27" s="189" t="s">
        <v>136</v>
      </c>
      <c r="C27" s="190">
        <f t="shared" si="1"/>
        <v>2722</v>
      </c>
      <c r="D27" s="190"/>
      <c r="E27" s="190"/>
      <c r="F27" s="190"/>
      <c r="G27" s="190"/>
      <c r="H27" s="190"/>
      <c r="I27" s="190"/>
      <c r="J27" s="190"/>
      <c r="K27" s="190"/>
      <c r="L27" s="190">
        <v>0</v>
      </c>
      <c r="M27" s="190"/>
      <c r="N27" s="190"/>
      <c r="O27" s="190">
        <v>1248</v>
      </c>
      <c r="P27" s="190">
        <f>620+854</f>
        <v>1474</v>
      </c>
      <c r="Q27" s="190"/>
      <c r="R27" s="190"/>
    </row>
    <row r="28" spans="1:18" ht="20.100000000000001" customHeight="1">
      <c r="A28" s="188" t="s">
        <v>137</v>
      </c>
      <c r="B28" s="189" t="s">
        <v>138</v>
      </c>
      <c r="C28" s="190">
        <f t="shared" si="1"/>
        <v>1424</v>
      </c>
      <c r="D28" s="190"/>
      <c r="E28" s="190"/>
      <c r="F28" s="190"/>
      <c r="G28" s="190"/>
      <c r="H28" s="190"/>
      <c r="I28" s="190"/>
      <c r="J28" s="190"/>
      <c r="K28" s="190"/>
      <c r="L28" s="190">
        <v>0</v>
      </c>
      <c r="M28" s="190"/>
      <c r="N28" s="190"/>
      <c r="O28" s="190">
        <v>1424</v>
      </c>
      <c r="P28" s="190"/>
      <c r="Q28" s="190"/>
      <c r="R28" s="190"/>
    </row>
    <row r="29" spans="1:18" ht="20.100000000000001" customHeight="1">
      <c r="A29" s="188" t="s">
        <v>139</v>
      </c>
      <c r="B29" s="189" t="s">
        <v>140</v>
      </c>
      <c r="C29" s="190">
        <f t="shared" si="1"/>
        <v>1039</v>
      </c>
      <c r="D29" s="190"/>
      <c r="E29" s="190"/>
      <c r="F29" s="190"/>
      <c r="G29" s="190"/>
      <c r="H29" s="190"/>
      <c r="I29" s="190"/>
      <c r="J29" s="190"/>
      <c r="K29" s="190"/>
      <c r="L29" s="190">
        <v>0</v>
      </c>
      <c r="M29" s="190"/>
      <c r="N29" s="190"/>
      <c r="O29" s="190">
        <v>964</v>
      </c>
      <c r="P29" s="190">
        <v>75</v>
      </c>
      <c r="Q29" s="190"/>
      <c r="R29" s="190"/>
    </row>
    <row r="30" spans="1:18" ht="20.100000000000001" customHeight="1">
      <c r="A30" s="188" t="s">
        <v>141</v>
      </c>
      <c r="B30" s="189" t="s">
        <v>142</v>
      </c>
      <c r="C30" s="190">
        <f t="shared" si="1"/>
        <v>1737</v>
      </c>
      <c r="D30" s="190"/>
      <c r="E30" s="190"/>
      <c r="F30" s="190"/>
      <c r="G30" s="190"/>
      <c r="H30" s="190"/>
      <c r="I30" s="190"/>
      <c r="J30" s="190"/>
      <c r="K30" s="190"/>
      <c r="L30" s="190">
        <v>0</v>
      </c>
      <c r="M30" s="190"/>
      <c r="N30" s="190"/>
      <c r="O30" s="190">
        <v>1437</v>
      </c>
      <c r="P30" s="190"/>
      <c r="Q30" s="190"/>
      <c r="R30" s="190">
        <v>300</v>
      </c>
    </row>
    <row r="31" spans="1:18" ht="20.100000000000001" customHeight="1">
      <c r="A31" s="188" t="s">
        <v>143</v>
      </c>
      <c r="B31" s="189" t="s">
        <v>144</v>
      </c>
      <c r="C31" s="190">
        <f t="shared" si="1"/>
        <v>694</v>
      </c>
      <c r="D31" s="190"/>
      <c r="E31" s="190"/>
      <c r="F31" s="190"/>
      <c r="G31" s="190"/>
      <c r="H31" s="190"/>
      <c r="I31" s="190"/>
      <c r="J31" s="190"/>
      <c r="K31" s="190"/>
      <c r="L31" s="190">
        <v>0</v>
      </c>
      <c r="M31" s="190"/>
      <c r="N31" s="190"/>
      <c r="O31" s="190">
        <v>694</v>
      </c>
      <c r="P31" s="190"/>
      <c r="Q31" s="190"/>
      <c r="R31" s="190"/>
    </row>
    <row r="32" spans="1:18" ht="20.100000000000001" customHeight="1">
      <c r="A32" s="188" t="s">
        <v>145</v>
      </c>
      <c r="B32" s="189" t="s">
        <v>146</v>
      </c>
      <c r="C32" s="190">
        <f t="shared" si="1"/>
        <v>100</v>
      </c>
      <c r="D32" s="190"/>
      <c r="E32" s="190"/>
      <c r="F32" s="190"/>
      <c r="G32" s="190"/>
      <c r="H32" s="190"/>
      <c r="I32" s="190"/>
      <c r="J32" s="190"/>
      <c r="K32" s="190"/>
      <c r="L32" s="190">
        <v>0</v>
      </c>
      <c r="M32" s="190"/>
      <c r="N32" s="190"/>
      <c r="O32" s="190"/>
      <c r="P32" s="190"/>
      <c r="Q32" s="190"/>
      <c r="R32" s="190">
        <v>100</v>
      </c>
    </row>
    <row r="33" spans="1:18" ht="20.100000000000001" customHeight="1">
      <c r="A33" s="188" t="s">
        <v>147</v>
      </c>
      <c r="B33" s="189" t="s">
        <v>148</v>
      </c>
      <c r="C33" s="190">
        <f t="shared" si="1"/>
        <v>197</v>
      </c>
      <c r="D33" s="190"/>
      <c r="E33" s="190"/>
      <c r="F33" s="190"/>
      <c r="G33" s="190"/>
      <c r="H33" s="190"/>
      <c r="I33" s="190"/>
      <c r="J33" s="190"/>
      <c r="K33" s="190"/>
      <c r="L33" s="190">
        <v>0</v>
      </c>
      <c r="M33" s="190"/>
      <c r="N33" s="190"/>
      <c r="O33" s="190"/>
      <c r="P33" s="190"/>
      <c r="Q33" s="190"/>
      <c r="R33" s="190">
        <v>197</v>
      </c>
    </row>
    <row r="34" spans="1:18" ht="20.100000000000001" customHeight="1">
      <c r="A34" s="188" t="s">
        <v>149</v>
      </c>
      <c r="B34" s="191" t="s">
        <v>150</v>
      </c>
      <c r="C34" s="190">
        <f t="shared" si="1"/>
        <v>140</v>
      </c>
      <c r="D34" s="190"/>
      <c r="E34" s="190"/>
      <c r="F34" s="190"/>
      <c r="G34" s="190"/>
      <c r="H34" s="190"/>
      <c r="I34" s="190"/>
      <c r="J34" s="190"/>
      <c r="K34" s="190"/>
      <c r="L34" s="190">
        <v>0</v>
      </c>
      <c r="M34" s="190"/>
      <c r="N34" s="190"/>
      <c r="O34" s="190"/>
      <c r="P34" s="190"/>
      <c r="Q34" s="190"/>
      <c r="R34" s="190">
        <v>140</v>
      </c>
    </row>
    <row r="35" spans="1:18" ht="39.950000000000003" customHeight="1">
      <c r="A35" s="188" t="s">
        <v>151</v>
      </c>
      <c r="B35" s="191" t="s">
        <v>152</v>
      </c>
      <c r="C35" s="190">
        <f t="shared" si="1"/>
        <v>200</v>
      </c>
      <c r="D35" s="190"/>
      <c r="E35" s="190"/>
      <c r="F35" s="190"/>
      <c r="G35" s="190"/>
      <c r="H35" s="190"/>
      <c r="I35" s="190"/>
      <c r="J35" s="190"/>
      <c r="K35" s="190"/>
      <c r="L35" s="190">
        <v>0</v>
      </c>
      <c r="M35" s="190"/>
      <c r="N35" s="190"/>
      <c r="O35" s="190"/>
      <c r="P35" s="190"/>
      <c r="Q35" s="190"/>
      <c r="R35" s="190">
        <v>200</v>
      </c>
    </row>
    <row r="36" spans="1:18" ht="20.100000000000001" customHeight="1">
      <c r="A36" s="188" t="s">
        <v>153</v>
      </c>
      <c r="B36" s="191" t="s">
        <v>154</v>
      </c>
      <c r="C36" s="190">
        <f t="shared" si="1"/>
        <v>11</v>
      </c>
      <c r="D36" s="190"/>
      <c r="E36" s="190"/>
      <c r="F36" s="190"/>
      <c r="G36" s="190"/>
      <c r="H36" s="190"/>
      <c r="I36" s="190"/>
      <c r="J36" s="190"/>
      <c r="K36" s="190"/>
      <c r="L36" s="190">
        <v>0</v>
      </c>
      <c r="M36" s="190"/>
      <c r="N36" s="190"/>
      <c r="O36" s="190"/>
      <c r="P36" s="190"/>
      <c r="Q36" s="190"/>
      <c r="R36" s="190">
        <v>11</v>
      </c>
    </row>
    <row r="37" spans="1:18" ht="39.950000000000003" customHeight="1">
      <c r="A37" s="188" t="s">
        <v>155</v>
      </c>
      <c r="B37" s="191" t="s">
        <v>156</v>
      </c>
      <c r="C37" s="190">
        <f t="shared" ref="C37:C80" si="2">SUM(D37:R37)-M37-N37</f>
        <v>200</v>
      </c>
      <c r="D37" s="190"/>
      <c r="E37" s="190"/>
      <c r="F37" s="190"/>
      <c r="G37" s="190"/>
      <c r="H37" s="190"/>
      <c r="I37" s="190"/>
      <c r="J37" s="190"/>
      <c r="K37" s="190"/>
      <c r="L37" s="190">
        <v>0</v>
      </c>
      <c r="M37" s="190"/>
      <c r="N37" s="190"/>
      <c r="O37" s="190"/>
      <c r="P37" s="190"/>
      <c r="Q37" s="190"/>
      <c r="R37" s="190">
        <v>200</v>
      </c>
    </row>
    <row r="38" spans="1:18" ht="39.950000000000003" customHeight="1">
      <c r="A38" s="188" t="s">
        <v>157</v>
      </c>
      <c r="B38" s="189" t="s">
        <v>158</v>
      </c>
      <c r="C38" s="190">
        <f t="shared" si="2"/>
        <v>3774</v>
      </c>
      <c r="D38" s="190"/>
      <c r="E38" s="190"/>
      <c r="F38" s="190"/>
      <c r="G38" s="190"/>
      <c r="H38" s="190">
        <v>1930</v>
      </c>
      <c r="I38" s="190">
        <v>1544</v>
      </c>
      <c r="J38" s="190">
        <v>300</v>
      </c>
      <c r="K38" s="190"/>
      <c r="L38" s="190">
        <v>0</v>
      </c>
      <c r="M38" s="190"/>
      <c r="N38" s="190"/>
      <c r="O38" s="190"/>
      <c r="P38" s="190"/>
      <c r="Q38" s="190"/>
      <c r="R38" s="190"/>
    </row>
    <row r="39" spans="1:18" ht="39.950000000000003" customHeight="1">
      <c r="A39" s="188" t="s">
        <v>159</v>
      </c>
      <c r="B39" s="189" t="s">
        <v>160</v>
      </c>
      <c r="C39" s="190">
        <f t="shared" si="2"/>
        <v>2144</v>
      </c>
      <c r="D39" s="190"/>
      <c r="E39" s="190"/>
      <c r="F39" s="190"/>
      <c r="G39" s="190"/>
      <c r="H39" s="190"/>
      <c r="I39" s="190"/>
      <c r="J39" s="190"/>
      <c r="K39" s="190"/>
      <c r="L39" s="190">
        <v>2144</v>
      </c>
      <c r="M39" s="190"/>
      <c r="N39" s="190">
        <v>2144</v>
      </c>
      <c r="O39" s="190"/>
      <c r="P39" s="190"/>
      <c r="Q39" s="190"/>
      <c r="R39" s="190"/>
    </row>
    <row r="40" spans="1:18" ht="20.100000000000001" customHeight="1">
      <c r="A40" s="188" t="s">
        <v>161</v>
      </c>
      <c r="B40" s="189" t="s">
        <v>162</v>
      </c>
      <c r="C40" s="190">
        <f t="shared" si="2"/>
        <v>1920</v>
      </c>
      <c r="D40" s="190"/>
      <c r="E40" s="190"/>
      <c r="F40" s="190"/>
      <c r="G40" s="190">
        <v>1920</v>
      </c>
      <c r="H40" s="190"/>
      <c r="I40" s="190"/>
      <c r="J40" s="190"/>
      <c r="K40" s="190"/>
      <c r="L40" s="190">
        <v>0</v>
      </c>
      <c r="M40" s="190"/>
      <c r="N40" s="190"/>
      <c r="O40" s="190"/>
      <c r="P40" s="190"/>
      <c r="Q40" s="190"/>
      <c r="R40" s="190"/>
    </row>
    <row r="41" spans="1:18" ht="20.100000000000001" customHeight="1">
      <c r="A41" s="188" t="s">
        <v>163</v>
      </c>
      <c r="B41" s="189" t="s">
        <v>164</v>
      </c>
      <c r="C41" s="190">
        <f t="shared" si="2"/>
        <v>9836</v>
      </c>
      <c r="D41" s="190"/>
      <c r="E41" s="190"/>
      <c r="F41" s="190"/>
      <c r="G41" s="190">
        <f>8036+1800</f>
        <v>9836</v>
      </c>
      <c r="H41" s="190"/>
      <c r="I41" s="190"/>
      <c r="J41" s="190"/>
      <c r="K41" s="190"/>
      <c r="L41" s="190">
        <v>0</v>
      </c>
      <c r="M41" s="190"/>
      <c r="N41" s="190"/>
      <c r="O41" s="190"/>
      <c r="P41" s="190"/>
      <c r="Q41" s="190"/>
      <c r="R41" s="190"/>
    </row>
    <row r="42" spans="1:18" ht="20.100000000000001" customHeight="1">
      <c r="A42" s="188" t="s">
        <v>165</v>
      </c>
      <c r="B42" s="191" t="s">
        <v>166</v>
      </c>
      <c r="C42" s="190">
        <f t="shared" si="2"/>
        <v>1500</v>
      </c>
      <c r="D42" s="190"/>
      <c r="E42" s="190"/>
      <c r="F42" s="190"/>
      <c r="G42" s="190"/>
      <c r="H42" s="190"/>
      <c r="I42" s="190"/>
      <c r="J42" s="190"/>
      <c r="K42" s="190"/>
      <c r="L42" s="190">
        <v>0</v>
      </c>
      <c r="M42" s="190"/>
      <c r="N42" s="190"/>
      <c r="O42" s="190"/>
      <c r="P42" s="190">
        <v>1500</v>
      </c>
      <c r="Q42" s="190"/>
      <c r="R42" s="190"/>
    </row>
    <row r="43" spans="1:18" ht="20.100000000000001" customHeight="1">
      <c r="A43" s="188" t="s">
        <v>167</v>
      </c>
      <c r="B43" s="191" t="s">
        <v>168</v>
      </c>
      <c r="C43" s="190">
        <f t="shared" si="2"/>
        <v>55</v>
      </c>
      <c r="D43" s="190"/>
      <c r="E43" s="190"/>
      <c r="F43" s="190"/>
      <c r="G43" s="190"/>
      <c r="H43" s="190"/>
      <c r="I43" s="190"/>
      <c r="J43" s="190"/>
      <c r="K43" s="190"/>
      <c r="L43" s="190">
        <v>55</v>
      </c>
      <c r="M43" s="190"/>
      <c r="N43" s="190">
        <v>55</v>
      </c>
      <c r="O43" s="190"/>
      <c r="P43" s="190"/>
      <c r="Q43" s="190"/>
      <c r="R43" s="190"/>
    </row>
    <row r="44" spans="1:18" ht="34.5">
      <c r="A44" s="188" t="s">
        <v>169</v>
      </c>
      <c r="B44" s="191" t="s">
        <v>170</v>
      </c>
      <c r="C44" s="190">
        <f t="shared" si="2"/>
        <v>842</v>
      </c>
      <c r="D44" s="190">
        <v>842</v>
      </c>
      <c r="E44" s="190"/>
      <c r="F44" s="190"/>
      <c r="G44" s="190"/>
      <c r="H44" s="190"/>
      <c r="I44" s="190"/>
      <c r="J44" s="190"/>
      <c r="K44" s="190"/>
      <c r="L44" s="190">
        <v>0</v>
      </c>
      <c r="M44" s="190"/>
      <c r="N44" s="190"/>
      <c r="O44" s="190"/>
      <c r="P44" s="190"/>
      <c r="Q44" s="190"/>
      <c r="R44" s="190"/>
    </row>
    <row r="45" spans="1:18" ht="39.950000000000003" customHeight="1">
      <c r="A45" s="188" t="s">
        <v>171</v>
      </c>
      <c r="B45" s="191" t="s">
        <v>172</v>
      </c>
      <c r="C45" s="190">
        <f t="shared" si="2"/>
        <v>1661</v>
      </c>
      <c r="D45" s="190">
        <v>1661</v>
      </c>
      <c r="E45" s="190"/>
      <c r="F45" s="190"/>
      <c r="G45" s="190"/>
      <c r="H45" s="190"/>
      <c r="I45" s="190"/>
      <c r="J45" s="190"/>
      <c r="K45" s="190"/>
      <c r="L45" s="190">
        <v>0</v>
      </c>
      <c r="M45" s="190"/>
      <c r="N45" s="190"/>
      <c r="O45" s="190"/>
      <c r="P45" s="190"/>
      <c r="Q45" s="190"/>
      <c r="R45" s="190"/>
    </row>
    <row r="46" spans="1:18" ht="39.950000000000003" customHeight="1">
      <c r="A46" s="188" t="s">
        <v>173</v>
      </c>
      <c r="B46" s="189" t="s">
        <v>174</v>
      </c>
      <c r="C46" s="190">
        <f t="shared" si="2"/>
        <v>3045</v>
      </c>
      <c r="D46" s="190">
        <v>3045</v>
      </c>
      <c r="E46" s="190"/>
      <c r="F46" s="190"/>
      <c r="G46" s="190"/>
      <c r="H46" s="190"/>
      <c r="I46" s="190"/>
      <c r="J46" s="190"/>
      <c r="K46" s="190"/>
      <c r="L46" s="190">
        <v>0</v>
      </c>
      <c r="M46" s="190"/>
      <c r="N46" s="190"/>
      <c r="O46" s="190"/>
      <c r="P46" s="190"/>
      <c r="Q46" s="190"/>
      <c r="R46" s="190"/>
    </row>
    <row r="47" spans="1:18" ht="20.100000000000001" customHeight="1">
      <c r="A47" s="188" t="s">
        <v>175</v>
      </c>
      <c r="B47" s="189" t="s">
        <v>176</v>
      </c>
      <c r="C47" s="190">
        <f t="shared" si="2"/>
        <v>1968</v>
      </c>
      <c r="D47" s="190">
        <v>1968</v>
      </c>
      <c r="E47" s="190"/>
      <c r="F47" s="190"/>
      <c r="G47" s="190"/>
      <c r="H47" s="190"/>
      <c r="I47" s="190"/>
      <c r="J47" s="190"/>
      <c r="K47" s="190"/>
      <c r="L47" s="190">
        <v>0</v>
      </c>
      <c r="M47" s="190"/>
      <c r="N47" s="190"/>
      <c r="O47" s="190"/>
      <c r="P47" s="190"/>
      <c r="Q47" s="190"/>
      <c r="R47" s="190"/>
    </row>
    <row r="48" spans="1:18" ht="20.100000000000001" customHeight="1">
      <c r="A48" s="188" t="s">
        <v>177</v>
      </c>
      <c r="B48" s="189" t="s">
        <v>178</v>
      </c>
      <c r="C48" s="190">
        <f t="shared" si="2"/>
        <v>1732</v>
      </c>
      <c r="D48" s="190">
        <v>1732</v>
      </c>
      <c r="E48" s="190"/>
      <c r="F48" s="190"/>
      <c r="G48" s="190"/>
      <c r="H48" s="190"/>
      <c r="I48" s="190"/>
      <c r="J48" s="190"/>
      <c r="K48" s="190"/>
      <c r="L48" s="190">
        <v>0</v>
      </c>
      <c r="M48" s="190"/>
      <c r="N48" s="190"/>
      <c r="O48" s="190"/>
      <c r="P48" s="190"/>
      <c r="Q48" s="190"/>
      <c r="R48" s="190"/>
    </row>
    <row r="49" spans="1:18" ht="39.950000000000003" customHeight="1">
      <c r="A49" s="188" t="s">
        <v>179</v>
      </c>
      <c r="B49" s="189" t="s">
        <v>180</v>
      </c>
      <c r="C49" s="190">
        <f t="shared" si="2"/>
        <v>3443</v>
      </c>
      <c r="D49" s="190">
        <v>3443</v>
      </c>
      <c r="E49" s="190"/>
      <c r="F49" s="190"/>
      <c r="G49" s="190"/>
      <c r="H49" s="190"/>
      <c r="I49" s="190"/>
      <c r="J49" s="190"/>
      <c r="K49" s="190"/>
      <c r="L49" s="190">
        <v>0</v>
      </c>
      <c r="M49" s="190"/>
      <c r="N49" s="190"/>
      <c r="O49" s="190"/>
      <c r="P49" s="190"/>
      <c r="Q49" s="190"/>
      <c r="R49" s="190"/>
    </row>
    <row r="50" spans="1:18" ht="20.100000000000001" customHeight="1">
      <c r="A50" s="188" t="s">
        <v>181</v>
      </c>
      <c r="B50" s="189" t="s">
        <v>182</v>
      </c>
      <c r="C50" s="190">
        <f t="shared" si="2"/>
        <v>1452</v>
      </c>
      <c r="D50" s="190">
        <v>1452</v>
      </c>
      <c r="E50" s="190"/>
      <c r="F50" s="190"/>
      <c r="G50" s="190"/>
      <c r="H50" s="190"/>
      <c r="I50" s="190"/>
      <c r="J50" s="190"/>
      <c r="K50" s="190"/>
      <c r="L50" s="190">
        <v>0</v>
      </c>
      <c r="M50" s="190"/>
      <c r="N50" s="190"/>
      <c r="O50" s="190"/>
      <c r="P50" s="190"/>
      <c r="Q50" s="190"/>
      <c r="R50" s="190"/>
    </row>
    <row r="51" spans="1:18" ht="39.950000000000003" customHeight="1">
      <c r="A51" s="188" t="s">
        <v>183</v>
      </c>
      <c r="B51" s="189" t="s">
        <v>184</v>
      </c>
      <c r="C51" s="190">
        <f t="shared" si="2"/>
        <v>7118</v>
      </c>
      <c r="D51" s="190">
        <v>7118</v>
      </c>
      <c r="E51" s="190"/>
      <c r="F51" s="190"/>
      <c r="G51" s="190"/>
      <c r="H51" s="190"/>
      <c r="I51" s="190"/>
      <c r="J51" s="190"/>
      <c r="K51" s="190"/>
      <c r="L51" s="190">
        <v>0</v>
      </c>
      <c r="M51" s="190"/>
      <c r="N51" s="190"/>
      <c r="O51" s="190"/>
      <c r="P51" s="190"/>
      <c r="Q51" s="190"/>
      <c r="R51" s="190"/>
    </row>
    <row r="52" spans="1:18" ht="39.950000000000003" customHeight="1">
      <c r="A52" s="188" t="s">
        <v>185</v>
      </c>
      <c r="B52" s="189" t="s">
        <v>186</v>
      </c>
      <c r="C52" s="190">
        <f t="shared" si="2"/>
        <v>3489</v>
      </c>
      <c r="D52" s="190">
        <v>3489</v>
      </c>
      <c r="E52" s="190"/>
      <c r="F52" s="190"/>
      <c r="G52" s="190"/>
      <c r="H52" s="190"/>
      <c r="I52" s="190"/>
      <c r="J52" s="190"/>
      <c r="K52" s="190"/>
      <c r="L52" s="190">
        <v>0</v>
      </c>
      <c r="M52" s="190"/>
      <c r="N52" s="190"/>
      <c r="O52" s="190"/>
      <c r="P52" s="190"/>
      <c r="Q52" s="190"/>
      <c r="R52" s="190"/>
    </row>
    <row r="53" spans="1:18" ht="39.950000000000003" customHeight="1">
      <c r="A53" s="188" t="s">
        <v>187</v>
      </c>
      <c r="B53" s="189" t="s">
        <v>188</v>
      </c>
      <c r="C53" s="190">
        <f t="shared" si="2"/>
        <v>2497</v>
      </c>
      <c r="D53" s="190">
        <v>2497</v>
      </c>
      <c r="E53" s="190"/>
      <c r="F53" s="190"/>
      <c r="G53" s="190"/>
      <c r="H53" s="190"/>
      <c r="I53" s="190"/>
      <c r="J53" s="190"/>
      <c r="K53" s="190"/>
      <c r="L53" s="190">
        <v>0</v>
      </c>
      <c r="M53" s="190"/>
      <c r="N53" s="190"/>
      <c r="O53" s="190"/>
      <c r="P53" s="190"/>
      <c r="Q53" s="190"/>
      <c r="R53" s="190"/>
    </row>
    <row r="54" spans="1:18" ht="20.100000000000001" customHeight="1">
      <c r="A54" s="188" t="s">
        <v>189</v>
      </c>
      <c r="B54" s="189" t="s">
        <v>190</v>
      </c>
      <c r="C54" s="190">
        <f t="shared" si="2"/>
        <v>3981</v>
      </c>
      <c r="D54" s="190">
        <v>3981</v>
      </c>
      <c r="E54" s="190"/>
      <c r="F54" s="190"/>
      <c r="G54" s="190"/>
      <c r="H54" s="190"/>
      <c r="I54" s="190"/>
      <c r="J54" s="190"/>
      <c r="K54" s="190"/>
      <c r="L54" s="190">
        <v>0</v>
      </c>
      <c r="M54" s="190"/>
      <c r="N54" s="190"/>
      <c r="O54" s="190"/>
      <c r="P54" s="190"/>
      <c r="Q54" s="190"/>
      <c r="R54" s="190"/>
    </row>
    <row r="55" spans="1:18" ht="39.950000000000003" customHeight="1">
      <c r="A55" s="188" t="s">
        <v>191</v>
      </c>
      <c r="B55" s="189" t="s">
        <v>192</v>
      </c>
      <c r="C55" s="190">
        <f t="shared" si="2"/>
        <v>3628</v>
      </c>
      <c r="D55" s="190">
        <v>3628</v>
      </c>
      <c r="E55" s="190"/>
      <c r="F55" s="190"/>
      <c r="G55" s="190"/>
      <c r="H55" s="190"/>
      <c r="I55" s="190"/>
      <c r="J55" s="190"/>
      <c r="K55" s="190"/>
      <c r="L55" s="190">
        <v>0</v>
      </c>
      <c r="M55" s="190"/>
      <c r="N55" s="190"/>
      <c r="O55" s="190"/>
      <c r="P55" s="190"/>
      <c r="Q55" s="190"/>
      <c r="R55" s="190"/>
    </row>
    <row r="56" spans="1:18" ht="20.100000000000001" customHeight="1">
      <c r="A56" s="188" t="s">
        <v>193</v>
      </c>
      <c r="B56" s="189" t="s">
        <v>194</v>
      </c>
      <c r="C56" s="190">
        <f t="shared" si="2"/>
        <v>5923</v>
      </c>
      <c r="D56" s="190">
        <v>5923</v>
      </c>
      <c r="E56" s="190"/>
      <c r="F56" s="190"/>
      <c r="G56" s="190"/>
      <c r="H56" s="190"/>
      <c r="I56" s="190"/>
      <c r="J56" s="190"/>
      <c r="K56" s="190"/>
      <c r="L56" s="190">
        <v>0</v>
      </c>
      <c r="M56" s="190"/>
      <c r="N56" s="190"/>
      <c r="O56" s="190"/>
      <c r="P56" s="190"/>
      <c r="Q56" s="190"/>
      <c r="R56" s="190"/>
    </row>
    <row r="57" spans="1:18" ht="39.950000000000003" customHeight="1">
      <c r="A57" s="188" t="s">
        <v>195</v>
      </c>
      <c r="B57" s="189" t="s">
        <v>196</v>
      </c>
      <c r="C57" s="190">
        <f t="shared" si="2"/>
        <v>6387</v>
      </c>
      <c r="D57" s="190">
        <v>6387</v>
      </c>
      <c r="E57" s="190"/>
      <c r="F57" s="190"/>
      <c r="G57" s="190"/>
      <c r="H57" s="190"/>
      <c r="I57" s="190"/>
      <c r="J57" s="190"/>
      <c r="K57" s="190"/>
      <c r="L57" s="190">
        <v>0</v>
      </c>
      <c r="M57" s="190"/>
      <c r="N57" s="190"/>
      <c r="O57" s="190"/>
      <c r="P57" s="190"/>
      <c r="Q57" s="190"/>
      <c r="R57" s="190"/>
    </row>
    <row r="58" spans="1:18" ht="20.100000000000001" customHeight="1">
      <c r="A58" s="188" t="s">
        <v>197</v>
      </c>
      <c r="B58" s="189" t="s">
        <v>198</v>
      </c>
      <c r="C58" s="190">
        <f t="shared" si="2"/>
        <v>7706</v>
      </c>
      <c r="D58" s="190">
        <v>7706</v>
      </c>
      <c r="E58" s="190"/>
      <c r="F58" s="190"/>
      <c r="G58" s="190"/>
      <c r="H58" s="190"/>
      <c r="I58" s="190"/>
      <c r="J58" s="190"/>
      <c r="K58" s="190"/>
      <c r="L58" s="190">
        <v>0</v>
      </c>
      <c r="M58" s="190"/>
      <c r="N58" s="190"/>
      <c r="O58" s="190"/>
      <c r="P58" s="190"/>
      <c r="Q58" s="190"/>
      <c r="R58" s="190"/>
    </row>
    <row r="59" spans="1:18" ht="39.950000000000003" customHeight="1">
      <c r="A59" s="188" t="s">
        <v>199</v>
      </c>
      <c r="B59" s="189" t="s">
        <v>202</v>
      </c>
      <c r="C59" s="190">
        <f t="shared" si="2"/>
        <v>5371</v>
      </c>
      <c r="D59" s="190">
        <v>5371</v>
      </c>
      <c r="E59" s="190"/>
      <c r="F59" s="190"/>
      <c r="G59" s="190"/>
      <c r="H59" s="190"/>
      <c r="I59" s="190"/>
      <c r="J59" s="190"/>
      <c r="K59" s="190"/>
      <c r="L59" s="190">
        <v>0</v>
      </c>
      <c r="M59" s="190"/>
      <c r="N59" s="190"/>
      <c r="O59" s="190"/>
      <c r="P59" s="190"/>
      <c r="Q59" s="190"/>
      <c r="R59" s="190"/>
    </row>
    <row r="60" spans="1:18" ht="39.950000000000003" customHeight="1">
      <c r="A60" s="188" t="s">
        <v>200</v>
      </c>
      <c r="B60" s="189" t="s">
        <v>362</v>
      </c>
      <c r="C60" s="190">
        <f t="shared" si="2"/>
        <v>6175</v>
      </c>
      <c r="D60" s="190">
        <v>6175</v>
      </c>
      <c r="E60" s="190"/>
      <c r="F60" s="190"/>
      <c r="G60" s="190"/>
      <c r="H60" s="190"/>
      <c r="I60" s="190"/>
      <c r="J60" s="190"/>
      <c r="K60" s="190"/>
      <c r="L60" s="190">
        <v>0</v>
      </c>
      <c r="M60" s="190"/>
      <c r="N60" s="190"/>
      <c r="O60" s="190"/>
      <c r="P60" s="190"/>
      <c r="Q60" s="190"/>
      <c r="R60" s="190"/>
    </row>
    <row r="61" spans="1:18" ht="20.100000000000001" customHeight="1">
      <c r="A61" s="188" t="s">
        <v>201</v>
      </c>
      <c r="B61" s="189" t="s">
        <v>205</v>
      </c>
      <c r="C61" s="190">
        <f t="shared" si="2"/>
        <v>5782</v>
      </c>
      <c r="D61" s="190">
        <v>5782</v>
      </c>
      <c r="E61" s="190"/>
      <c r="F61" s="190"/>
      <c r="G61" s="190"/>
      <c r="H61" s="190"/>
      <c r="I61" s="190"/>
      <c r="J61" s="190"/>
      <c r="K61" s="190"/>
      <c r="L61" s="190">
        <v>0</v>
      </c>
      <c r="M61" s="190"/>
      <c r="N61" s="190"/>
      <c r="O61" s="190"/>
      <c r="P61" s="190"/>
      <c r="Q61" s="190"/>
      <c r="R61" s="190"/>
    </row>
    <row r="62" spans="1:18" ht="20.100000000000001" customHeight="1">
      <c r="A62" s="188" t="s">
        <v>203</v>
      </c>
      <c r="B62" s="189" t="s">
        <v>207</v>
      </c>
      <c r="C62" s="190">
        <f t="shared" si="2"/>
        <v>12516</v>
      </c>
      <c r="D62" s="190">
        <v>12516</v>
      </c>
      <c r="E62" s="190"/>
      <c r="F62" s="190"/>
      <c r="G62" s="190"/>
      <c r="H62" s="190"/>
      <c r="I62" s="190"/>
      <c r="J62" s="190"/>
      <c r="K62" s="190"/>
      <c r="L62" s="190">
        <v>0</v>
      </c>
      <c r="M62" s="190"/>
      <c r="N62" s="190"/>
      <c r="O62" s="190"/>
      <c r="P62" s="190"/>
      <c r="Q62" s="190"/>
      <c r="R62" s="190"/>
    </row>
    <row r="63" spans="1:18" ht="20.100000000000001" customHeight="1">
      <c r="A63" s="188" t="s">
        <v>204</v>
      </c>
      <c r="B63" s="189" t="s">
        <v>209</v>
      </c>
      <c r="C63" s="190">
        <f t="shared" si="2"/>
        <v>7958</v>
      </c>
      <c r="D63" s="190">
        <v>7958</v>
      </c>
      <c r="E63" s="190"/>
      <c r="F63" s="190"/>
      <c r="G63" s="190"/>
      <c r="H63" s="190"/>
      <c r="I63" s="190"/>
      <c r="J63" s="190"/>
      <c r="K63" s="190"/>
      <c r="L63" s="190">
        <v>0</v>
      </c>
      <c r="M63" s="190"/>
      <c r="N63" s="190"/>
      <c r="O63" s="190"/>
      <c r="P63" s="190"/>
      <c r="Q63" s="190"/>
      <c r="R63" s="190"/>
    </row>
    <row r="64" spans="1:18" ht="39.950000000000003" customHeight="1">
      <c r="A64" s="188" t="s">
        <v>206</v>
      </c>
      <c r="B64" s="189" t="s">
        <v>211</v>
      </c>
      <c r="C64" s="190">
        <f t="shared" si="2"/>
        <v>5879</v>
      </c>
      <c r="D64" s="190">
        <v>5879</v>
      </c>
      <c r="E64" s="190"/>
      <c r="F64" s="190"/>
      <c r="G64" s="190"/>
      <c r="H64" s="190"/>
      <c r="I64" s="190"/>
      <c r="J64" s="190"/>
      <c r="K64" s="190"/>
      <c r="L64" s="190">
        <v>0</v>
      </c>
      <c r="M64" s="190"/>
      <c r="N64" s="190"/>
      <c r="O64" s="190"/>
      <c r="P64" s="190"/>
      <c r="Q64" s="190"/>
      <c r="R64" s="190"/>
    </row>
    <row r="65" spans="1:18" ht="39.950000000000003" customHeight="1">
      <c r="A65" s="188" t="s">
        <v>208</v>
      </c>
      <c r="B65" s="189" t="s">
        <v>220</v>
      </c>
      <c r="C65" s="190">
        <f t="shared" si="2"/>
        <v>7670</v>
      </c>
      <c r="D65" s="190">
        <v>7670</v>
      </c>
      <c r="E65" s="190"/>
      <c r="F65" s="190"/>
      <c r="G65" s="190"/>
      <c r="H65" s="190"/>
      <c r="I65" s="190"/>
      <c r="J65" s="190"/>
      <c r="K65" s="190"/>
      <c r="L65" s="190">
        <v>0</v>
      </c>
      <c r="M65" s="190"/>
      <c r="N65" s="190"/>
      <c r="O65" s="190"/>
      <c r="P65" s="190"/>
      <c r="Q65" s="190"/>
      <c r="R65" s="190"/>
    </row>
    <row r="66" spans="1:18" ht="39.950000000000003" customHeight="1">
      <c r="A66" s="188" t="s">
        <v>210</v>
      </c>
      <c r="B66" s="189" t="s">
        <v>224</v>
      </c>
      <c r="C66" s="190">
        <f t="shared" si="2"/>
        <v>4722</v>
      </c>
      <c r="D66" s="190">
        <v>4722</v>
      </c>
      <c r="E66" s="190"/>
      <c r="F66" s="190"/>
      <c r="G66" s="190"/>
      <c r="H66" s="190"/>
      <c r="I66" s="190"/>
      <c r="J66" s="190"/>
      <c r="K66" s="190"/>
      <c r="L66" s="190">
        <v>0</v>
      </c>
      <c r="M66" s="190"/>
      <c r="N66" s="190"/>
      <c r="O66" s="190"/>
      <c r="P66" s="190"/>
      <c r="Q66" s="190"/>
      <c r="R66" s="190"/>
    </row>
    <row r="67" spans="1:18" ht="20.100000000000001" customHeight="1">
      <c r="A67" s="188" t="s">
        <v>212</v>
      </c>
      <c r="B67" s="189" t="s">
        <v>227</v>
      </c>
      <c r="C67" s="190">
        <f t="shared" si="2"/>
        <v>4214</v>
      </c>
      <c r="D67" s="190">
        <v>4214</v>
      </c>
      <c r="E67" s="190"/>
      <c r="F67" s="190"/>
      <c r="G67" s="190"/>
      <c r="H67" s="190"/>
      <c r="I67" s="190"/>
      <c r="J67" s="190"/>
      <c r="K67" s="190"/>
      <c r="L67" s="190">
        <v>0</v>
      </c>
      <c r="M67" s="190"/>
      <c r="N67" s="190"/>
      <c r="O67" s="190"/>
      <c r="P67" s="190"/>
      <c r="Q67" s="190"/>
      <c r="R67" s="190"/>
    </row>
    <row r="68" spans="1:18" ht="20.100000000000001" customHeight="1">
      <c r="A68" s="188" t="s">
        <v>214</v>
      </c>
      <c r="B68" s="189" t="s">
        <v>229</v>
      </c>
      <c r="C68" s="190">
        <f t="shared" si="2"/>
        <v>4055</v>
      </c>
      <c r="D68" s="190">
        <v>4055</v>
      </c>
      <c r="E68" s="190"/>
      <c r="F68" s="190"/>
      <c r="G68" s="190"/>
      <c r="H68" s="190"/>
      <c r="I68" s="190"/>
      <c r="J68" s="190"/>
      <c r="K68" s="190"/>
      <c r="L68" s="190">
        <v>0</v>
      </c>
      <c r="M68" s="190"/>
      <c r="N68" s="190"/>
      <c r="O68" s="190"/>
      <c r="P68" s="190"/>
      <c r="Q68" s="190"/>
      <c r="R68" s="190"/>
    </row>
    <row r="69" spans="1:18" ht="39.950000000000003" customHeight="1">
      <c r="A69" s="188" t="s">
        <v>216</v>
      </c>
      <c r="B69" s="189" t="s">
        <v>233</v>
      </c>
      <c r="C69" s="190">
        <f t="shared" si="2"/>
        <v>10641</v>
      </c>
      <c r="D69" s="190">
        <v>10641</v>
      </c>
      <c r="E69" s="190"/>
      <c r="F69" s="190"/>
      <c r="G69" s="190"/>
      <c r="H69" s="190"/>
      <c r="I69" s="190"/>
      <c r="J69" s="190"/>
      <c r="K69" s="190"/>
      <c r="L69" s="190">
        <v>0</v>
      </c>
      <c r="M69" s="190"/>
      <c r="N69" s="190"/>
      <c r="O69" s="190"/>
      <c r="P69" s="190"/>
      <c r="Q69" s="190"/>
      <c r="R69" s="190"/>
    </row>
    <row r="70" spans="1:18" ht="17.25">
      <c r="A70" s="188" t="s">
        <v>217</v>
      </c>
      <c r="B70" s="189" t="s">
        <v>235</v>
      </c>
      <c r="C70" s="190">
        <f t="shared" si="2"/>
        <v>6534</v>
      </c>
      <c r="D70" s="190">
        <v>6534</v>
      </c>
      <c r="E70" s="190"/>
      <c r="F70" s="190"/>
      <c r="G70" s="190"/>
      <c r="H70" s="190"/>
      <c r="I70" s="190"/>
      <c r="J70" s="190"/>
      <c r="K70" s="190"/>
      <c r="L70" s="190">
        <v>0</v>
      </c>
      <c r="M70" s="190"/>
      <c r="N70" s="190"/>
      <c r="O70" s="190"/>
      <c r="P70" s="190"/>
      <c r="Q70" s="190"/>
      <c r="R70" s="190"/>
    </row>
    <row r="71" spans="1:18" ht="39.950000000000003" customHeight="1">
      <c r="A71" s="188" t="s">
        <v>219</v>
      </c>
      <c r="B71" s="189" t="s">
        <v>213</v>
      </c>
      <c r="C71" s="190">
        <f t="shared" si="2"/>
        <v>8993</v>
      </c>
      <c r="D71" s="190">
        <v>8993</v>
      </c>
      <c r="E71" s="190"/>
      <c r="F71" s="190"/>
      <c r="G71" s="190"/>
      <c r="H71" s="190"/>
      <c r="I71" s="190"/>
      <c r="J71" s="190"/>
      <c r="K71" s="190"/>
      <c r="L71" s="190">
        <v>0</v>
      </c>
      <c r="M71" s="190"/>
      <c r="N71" s="190"/>
      <c r="O71" s="190"/>
      <c r="P71" s="190"/>
      <c r="Q71" s="190"/>
      <c r="R71" s="190"/>
    </row>
    <row r="72" spans="1:18" ht="39.950000000000003" customHeight="1">
      <c r="A72" s="188" t="s">
        <v>221</v>
      </c>
      <c r="B72" s="189" t="s">
        <v>222</v>
      </c>
      <c r="C72" s="190">
        <f t="shared" si="2"/>
        <v>5638</v>
      </c>
      <c r="D72" s="190">
        <v>5638</v>
      </c>
      <c r="E72" s="190"/>
      <c r="F72" s="190"/>
      <c r="G72" s="190"/>
      <c r="H72" s="190"/>
      <c r="I72" s="190"/>
      <c r="J72" s="190"/>
      <c r="K72" s="190"/>
      <c r="L72" s="190">
        <v>0</v>
      </c>
      <c r="M72" s="190"/>
      <c r="N72" s="190"/>
      <c r="O72" s="190"/>
      <c r="P72" s="190"/>
      <c r="Q72" s="190"/>
      <c r="R72" s="190"/>
    </row>
    <row r="73" spans="1:18" ht="39.950000000000003" customHeight="1">
      <c r="A73" s="188" t="s">
        <v>223</v>
      </c>
      <c r="B73" s="189" t="s">
        <v>218</v>
      </c>
      <c r="C73" s="190">
        <f t="shared" si="2"/>
        <v>6057</v>
      </c>
      <c r="D73" s="190">
        <v>6057</v>
      </c>
      <c r="E73" s="190"/>
      <c r="F73" s="190"/>
      <c r="G73" s="190"/>
      <c r="H73" s="190"/>
      <c r="I73" s="190"/>
      <c r="J73" s="190"/>
      <c r="K73" s="190"/>
      <c r="L73" s="190">
        <v>0</v>
      </c>
      <c r="M73" s="190"/>
      <c r="N73" s="190"/>
      <c r="O73" s="190"/>
      <c r="P73" s="190"/>
      <c r="Q73" s="190"/>
      <c r="R73" s="190"/>
    </row>
    <row r="74" spans="1:18" ht="39.950000000000003" customHeight="1">
      <c r="A74" s="188" t="s">
        <v>225</v>
      </c>
      <c r="B74" s="189" t="s">
        <v>215</v>
      </c>
      <c r="C74" s="190">
        <f t="shared" si="2"/>
        <v>10088</v>
      </c>
      <c r="D74" s="190">
        <v>10088</v>
      </c>
      <c r="E74" s="190"/>
      <c r="F74" s="190"/>
      <c r="G74" s="190"/>
      <c r="H74" s="190"/>
      <c r="I74" s="190"/>
      <c r="J74" s="190"/>
      <c r="K74" s="190"/>
      <c r="L74" s="190">
        <v>0</v>
      </c>
      <c r="M74" s="190"/>
      <c r="N74" s="190"/>
      <c r="O74" s="190"/>
      <c r="P74" s="190"/>
      <c r="Q74" s="190"/>
      <c r="R74" s="190"/>
    </row>
    <row r="75" spans="1:18" ht="39.950000000000003" customHeight="1">
      <c r="A75" s="188" t="s">
        <v>226</v>
      </c>
      <c r="B75" s="189" t="s">
        <v>231</v>
      </c>
      <c r="C75" s="190">
        <f t="shared" si="2"/>
        <v>6367</v>
      </c>
      <c r="D75" s="190">
        <v>6367</v>
      </c>
      <c r="E75" s="190"/>
      <c r="F75" s="190"/>
      <c r="G75" s="190"/>
      <c r="H75" s="190"/>
      <c r="I75" s="190"/>
      <c r="J75" s="190"/>
      <c r="K75" s="190"/>
      <c r="L75" s="190">
        <v>0</v>
      </c>
      <c r="M75" s="190"/>
      <c r="N75" s="190"/>
      <c r="O75" s="190"/>
      <c r="P75" s="190"/>
      <c r="Q75" s="190"/>
      <c r="R75" s="190"/>
    </row>
    <row r="76" spans="1:18" ht="39.950000000000003" customHeight="1">
      <c r="A76" s="188" t="s">
        <v>228</v>
      </c>
      <c r="B76" s="189" t="s">
        <v>496</v>
      </c>
      <c r="C76" s="190">
        <f t="shared" si="2"/>
        <v>9170</v>
      </c>
      <c r="D76" s="190">
        <v>9170</v>
      </c>
      <c r="E76" s="190"/>
      <c r="F76" s="190"/>
      <c r="G76" s="190"/>
      <c r="H76" s="190"/>
      <c r="I76" s="190"/>
      <c r="J76" s="190"/>
      <c r="K76" s="190"/>
      <c r="L76" s="190"/>
      <c r="M76" s="190"/>
      <c r="N76" s="190"/>
      <c r="O76" s="190"/>
      <c r="P76" s="190"/>
      <c r="Q76" s="190"/>
      <c r="R76" s="190"/>
    </row>
    <row r="77" spans="1:18" ht="39.950000000000003" customHeight="1">
      <c r="A77" s="188" t="s">
        <v>230</v>
      </c>
      <c r="B77" s="189" t="s">
        <v>497</v>
      </c>
      <c r="C77" s="190">
        <f t="shared" si="2"/>
        <v>9468</v>
      </c>
      <c r="D77" s="190">
        <v>9468</v>
      </c>
      <c r="E77" s="190"/>
      <c r="F77" s="190"/>
      <c r="G77" s="190"/>
      <c r="H77" s="190"/>
      <c r="I77" s="190"/>
      <c r="J77" s="190"/>
      <c r="K77" s="190"/>
      <c r="L77" s="190"/>
      <c r="M77" s="190"/>
      <c r="N77" s="190"/>
      <c r="O77" s="190"/>
      <c r="P77" s="190"/>
      <c r="Q77" s="190"/>
      <c r="R77" s="190"/>
    </row>
    <row r="78" spans="1:18" ht="39.950000000000003" customHeight="1">
      <c r="A78" s="188" t="s">
        <v>232</v>
      </c>
      <c r="B78" s="191" t="s">
        <v>237</v>
      </c>
      <c r="C78" s="190">
        <f t="shared" si="2"/>
        <v>480</v>
      </c>
      <c r="D78" s="190">
        <v>480</v>
      </c>
      <c r="E78" s="190"/>
      <c r="F78" s="190"/>
      <c r="G78" s="190"/>
      <c r="H78" s="190"/>
      <c r="I78" s="190"/>
      <c r="J78" s="190"/>
      <c r="K78" s="190"/>
      <c r="L78" s="190">
        <v>0</v>
      </c>
      <c r="M78" s="190"/>
      <c r="N78" s="190"/>
      <c r="O78" s="190"/>
      <c r="P78" s="190"/>
      <c r="Q78" s="190"/>
      <c r="R78" s="190"/>
    </row>
    <row r="79" spans="1:18" ht="17.25">
      <c r="A79" s="188" t="s">
        <v>234</v>
      </c>
      <c r="B79" s="191" t="s">
        <v>238</v>
      </c>
      <c r="C79" s="190">
        <f t="shared" si="2"/>
        <v>5111</v>
      </c>
      <c r="D79" s="190"/>
      <c r="E79" s="190"/>
      <c r="F79" s="190"/>
      <c r="G79" s="190"/>
      <c r="H79" s="190"/>
      <c r="I79" s="190"/>
      <c r="J79" s="190"/>
      <c r="K79" s="190">
        <v>3000</v>
      </c>
      <c r="L79" s="190">
        <v>2111</v>
      </c>
      <c r="M79" s="190"/>
      <c r="N79" s="190"/>
      <c r="O79" s="190"/>
      <c r="P79" s="190"/>
      <c r="Q79" s="190"/>
      <c r="R79" s="190"/>
    </row>
    <row r="80" spans="1:18" ht="34.5">
      <c r="A80" s="188" t="s">
        <v>236</v>
      </c>
      <c r="B80" s="191" t="s">
        <v>566</v>
      </c>
      <c r="C80" s="190">
        <f t="shared" si="2"/>
        <v>100</v>
      </c>
      <c r="D80" s="190"/>
      <c r="E80" s="190"/>
      <c r="F80" s="190"/>
      <c r="G80" s="190"/>
      <c r="H80" s="190"/>
      <c r="I80" s="190"/>
      <c r="J80" s="190"/>
      <c r="K80" s="190"/>
      <c r="L80" s="190"/>
      <c r="M80" s="190"/>
      <c r="N80" s="190"/>
      <c r="O80" s="190"/>
      <c r="P80" s="190"/>
      <c r="Q80" s="190"/>
      <c r="R80" s="190">
        <v>100</v>
      </c>
    </row>
    <row r="81" spans="1:18" ht="20.100000000000001" customHeight="1">
      <c r="A81" s="188" t="s">
        <v>565</v>
      </c>
      <c r="B81" s="191" t="s">
        <v>454</v>
      </c>
      <c r="C81" s="190">
        <f>SUM(C82:C88)</f>
        <v>16451</v>
      </c>
      <c r="D81" s="190">
        <f t="shared" ref="D81:R81" si="3">SUM(D82:D88)</f>
        <v>9207</v>
      </c>
      <c r="E81" s="190">
        <f t="shared" si="3"/>
        <v>0</v>
      </c>
      <c r="F81" s="190">
        <f t="shared" si="3"/>
        <v>0</v>
      </c>
      <c r="G81" s="190">
        <f t="shared" si="3"/>
        <v>2400</v>
      </c>
      <c r="H81" s="190">
        <f t="shared" si="3"/>
        <v>0</v>
      </c>
      <c r="I81" s="190">
        <f t="shared" si="3"/>
        <v>0</v>
      </c>
      <c r="J81" s="190">
        <f t="shared" si="3"/>
        <v>0</v>
      </c>
      <c r="K81" s="190">
        <f t="shared" si="3"/>
        <v>0</v>
      </c>
      <c r="L81" s="190">
        <f t="shared" si="3"/>
        <v>2624</v>
      </c>
      <c r="M81" s="190">
        <f t="shared" si="3"/>
        <v>0</v>
      </c>
      <c r="N81" s="190">
        <f t="shared" si="3"/>
        <v>0</v>
      </c>
      <c r="O81" s="190">
        <f t="shared" si="3"/>
        <v>0</v>
      </c>
      <c r="P81" s="190">
        <f t="shared" si="3"/>
        <v>0</v>
      </c>
      <c r="Q81" s="190">
        <f t="shared" si="3"/>
        <v>0</v>
      </c>
      <c r="R81" s="190">
        <f t="shared" si="3"/>
        <v>2220</v>
      </c>
    </row>
    <row r="82" spans="1:18" s="362" customFormat="1" ht="20.100000000000001" customHeight="1">
      <c r="A82" s="359" t="s">
        <v>12</v>
      </c>
      <c r="B82" s="360" t="s">
        <v>455</v>
      </c>
      <c r="C82" s="361">
        <f>SUM(D82:R82)-M82-N82</f>
        <v>2220</v>
      </c>
      <c r="D82" s="361"/>
      <c r="E82" s="361"/>
      <c r="F82" s="361"/>
      <c r="G82" s="361"/>
      <c r="H82" s="361"/>
      <c r="I82" s="361"/>
      <c r="J82" s="361"/>
      <c r="K82" s="361"/>
      <c r="L82" s="361"/>
      <c r="M82" s="361"/>
      <c r="N82" s="361"/>
      <c r="O82" s="361"/>
      <c r="P82" s="361"/>
      <c r="Q82" s="361"/>
      <c r="R82" s="361">
        <v>2220</v>
      </c>
    </row>
    <row r="83" spans="1:18" ht="75" customHeight="1">
      <c r="A83" s="174" t="s">
        <v>12</v>
      </c>
      <c r="B83" s="175" t="s">
        <v>412</v>
      </c>
      <c r="C83" s="190">
        <f>SUM(D83:R83)-M83-N83</f>
        <v>2400</v>
      </c>
      <c r="D83" s="192"/>
      <c r="E83" s="192"/>
      <c r="F83" s="192"/>
      <c r="G83" s="193">
        <f>'[10]Chi tiết NS cấp huyện (04)'!$I$313</f>
        <v>2400</v>
      </c>
      <c r="H83" s="192"/>
      <c r="I83" s="192"/>
      <c r="J83" s="192"/>
      <c r="K83" s="192"/>
      <c r="L83" s="192"/>
      <c r="M83" s="192"/>
      <c r="N83" s="192"/>
      <c r="O83" s="192"/>
      <c r="P83" s="192"/>
      <c r="Q83" s="192"/>
      <c r="R83" s="192"/>
    </row>
    <row r="84" spans="1:18" ht="51.75">
      <c r="A84" s="174" t="s">
        <v>12</v>
      </c>
      <c r="B84" s="175" t="s">
        <v>567</v>
      </c>
      <c r="C84" s="190">
        <f>SUM(D84:R84)-M84-N84</f>
        <v>1924</v>
      </c>
      <c r="D84" s="192"/>
      <c r="E84" s="192"/>
      <c r="F84" s="192"/>
      <c r="G84" s="193"/>
      <c r="H84" s="192"/>
      <c r="I84" s="192"/>
      <c r="J84" s="192"/>
      <c r="K84" s="192"/>
      <c r="L84" s="193">
        <f>1331+593</f>
        <v>1924</v>
      </c>
      <c r="M84" s="192"/>
      <c r="N84" s="192"/>
      <c r="O84" s="192"/>
      <c r="P84" s="192"/>
      <c r="Q84" s="192"/>
      <c r="R84" s="192"/>
    </row>
    <row r="85" spans="1:18" ht="51.75">
      <c r="A85" s="174" t="s">
        <v>12</v>
      </c>
      <c r="B85" s="175" t="s">
        <v>498</v>
      </c>
      <c r="C85" s="190">
        <f t="shared" ref="C85:C86" si="4">SUM(D85:R85)-M85-N85</f>
        <v>5278</v>
      </c>
      <c r="D85" s="193">
        <v>5278</v>
      </c>
      <c r="E85" s="192"/>
      <c r="F85" s="192"/>
      <c r="G85" s="192"/>
      <c r="H85" s="192"/>
      <c r="I85" s="192"/>
      <c r="J85" s="192"/>
      <c r="K85" s="192"/>
      <c r="L85" s="192"/>
      <c r="M85" s="192"/>
      <c r="N85" s="192"/>
      <c r="O85" s="192"/>
      <c r="P85" s="192"/>
      <c r="Q85" s="192"/>
      <c r="R85" s="192"/>
    </row>
    <row r="86" spans="1:18" ht="34.5">
      <c r="A86" s="174" t="s">
        <v>12</v>
      </c>
      <c r="B86" s="175" t="s">
        <v>564</v>
      </c>
      <c r="C86" s="190">
        <f t="shared" si="4"/>
        <v>500</v>
      </c>
      <c r="D86" s="193"/>
      <c r="E86" s="192"/>
      <c r="F86" s="192"/>
      <c r="G86" s="192"/>
      <c r="H86" s="192"/>
      <c r="I86" s="192"/>
      <c r="J86" s="192"/>
      <c r="K86" s="192"/>
      <c r="L86" s="192">
        <v>500</v>
      </c>
      <c r="M86" s="192"/>
      <c r="N86" s="192"/>
      <c r="O86" s="192"/>
      <c r="P86" s="192"/>
      <c r="Q86" s="192"/>
      <c r="R86" s="192"/>
    </row>
    <row r="87" spans="1:18" ht="51.75">
      <c r="A87" s="174" t="s">
        <v>12</v>
      </c>
      <c r="B87" s="175" t="s">
        <v>500</v>
      </c>
      <c r="C87" s="190">
        <f>SUM(D87:R87)-M87-N87</f>
        <v>200</v>
      </c>
      <c r="D87" s="193"/>
      <c r="E87" s="192"/>
      <c r="F87" s="192"/>
      <c r="G87" s="192"/>
      <c r="H87" s="192"/>
      <c r="I87" s="192"/>
      <c r="J87" s="192"/>
      <c r="K87" s="192"/>
      <c r="L87" s="192">
        <v>200</v>
      </c>
      <c r="M87" s="192"/>
      <c r="N87" s="192"/>
      <c r="O87" s="192"/>
      <c r="P87" s="192"/>
      <c r="Q87" s="192"/>
      <c r="R87" s="192"/>
    </row>
    <row r="88" spans="1:18" ht="34.5">
      <c r="A88" s="194" t="s">
        <v>12</v>
      </c>
      <c r="B88" s="195" t="s">
        <v>502</v>
      </c>
      <c r="C88" s="304">
        <f>SUM(D88:R88)-M88-N88</f>
        <v>3929</v>
      </c>
      <c r="D88" s="196">
        <v>3929</v>
      </c>
      <c r="E88" s="197"/>
      <c r="F88" s="197"/>
      <c r="G88" s="197"/>
      <c r="H88" s="197"/>
      <c r="I88" s="197"/>
      <c r="J88" s="197"/>
      <c r="K88" s="197"/>
      <c r="L88" s="197"/>
      <c r="M88" s="197"/>
      <c r="N88" s="197"/>
      <c r="O88" s="197"/>
      <c r="P88" s="197"/>
      <c r="Q88" s="197"/>
      <c r="R88" s="197"/>
    </row>
    <row r="89" spans="1:18" ht="8.25" customHeight="1"/>
  </sheetData>
  <mergeCells count="22">
    <mergeCell ref="Q8:Q9"/>
    <mergeCell ref="O1:R1"/>
    <mergeCell ref="A3:R3"/>
    <mergeCell ref="A4:R4"/>
    <mergeCell ref="O6:R6"/>
    <mergeCell ref="A7:A9"/>
    <mergeCell ref="B7:B9"/>
    <mergeCell ref="C7:C9"/>
    <mergeCell ref="D7:R7"/>
    <mergeCell ref="D8:D9"/>
    <mergeCell ref="E8:E9"/>
    <mergeCell ref="L8:L9"/>
    <mergeCell ref="M8:N8"/>
    <mergeCell ref="O8:O9"/>
    <mergeCell ref="R8:R9"/>
    <mergeCell ref="F8:F9"/>
    <mergeCell ref="G8:G9"/>
    <mergeCell ref="P8:P9"/>
    <mergeCell ref="H8:H9"/>
    <mergeCell ref="I8:I9"/>
    <mergeCell ref="J8:J9"/>
    <mergeCell ref="K8:K9"/>
  </mergeCells>
  <phoneticPr fontId="43" type="noConversion"/>
  <pageMargins left="0.85" right="0.22" top="0.62" bottom="0.44" header="0.24" footer="0.2"/>
  <pageSetup paperSize="9" scale="67"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5B5B2-9662-4170-8958-0156C18058E0}">
  <sheetPr codeName="Sheet28">
    <tabColor rgb="FF7030A0"/>
    <pageSetUpPr fitToPage="1"/>
  </sheetPr>
  <dimension ref="A1:P23"/>
  <sheetViews>
    <sheetView topLeftCell="A7" workbookViewId="0">
      <selection activeCell="G12" sqref="G12"/>
    </sheetView>
  </sheetViews>
  <sheetFormatPr defaultRowHeight="17.25"/>
  <cols>
    <col min="1" max="1" width="6" style="72" customWidth="1"/>
    <col min="2" max="2" width="24.125" style="72" customWidth="1"/>
    <col min="3" max="3" width="14" style="72" customWidth="1"/>
    <col min="4" max="4" width="12.375" style="72" customWidth="1"/>
    <col min="5" max="5" width="11.375" style="72" customWidth="1"/>
    <col min="6" max="6" width="11.75" style="72" customWidth="1"/>
    <col min="7" max="7" width="13" style="72" customWidth="1"/>
    <col min="8" max="8" width="11.875" style="72" customWidth="1"/>
    <col min="9" max="9" width="12.125" style="72" customWidth="1"/>
    <col min="10" max="10" width="13.25" style="72" customWidth="1"/>
    <col min="11" max="11" width="12.875" style="72" customWidth="1"/>
    <col min="12" max="16384" width="9" style="72"/>
  </cols>
  <sheetData>
    <row r="1" spans="1:16" ht="18.75">
      <c r="A1" s="51"/>
      <c r="B1" s="52"/>
      <c r="J1" s="452" t="s">
        <v>367</v>
      </c>
      <c r="K1" s="452"/>
      <c r="L1" s="73"/>
    </row>
    <row r="2" spans="1:16">
      <c r="A2" s="51"/>
      <c r="B2" s="52"/>
      <c r="C2" s="198"/>
    </row>
    <row r="3" spans="1:16" ht="41.25" customHeight="1">
      <c r="A3" s="453" t="s">
        <v>507</v>
      </c>
      <c r="B3" s="453"/>
      <c r="C3" s="453"/>
      <c r="D3" s="453"/>
      <c r="E3" s="453"/>
      <c r="F3" s="453"/>
      <c r="G3" s="453"/>
      <c r="H3" s="453"/>
      <c r="I3" s="453"/>
      <c r="J3" s="453"/>
      <c r="K3" s="453"/>
      <c r="L3" s="199"/>
      <c r="M3" s="199"/>
      <c r="N3" s="199"/>
      <c r="O3" s="199"/>
      <c r="P3" s="199"/>
    </row>
    <row r="4" spans="1:16" ht="33.75" customHeight="1">
      <c r="A4" s="454" t="s">
        <v>508</v>
      </c>
      <c r="B4" s="454"/>
      <c r="C4" s="454"/>
      <c r="D4" s="454"/>
      <c r="E4" s="454"/>
      <c r="F4" s="454"/>
      <c r="G4" s="454"/>
      <c r="H4" s="454"/>
      <c r="I4" s="454"/>
      <c r="J4" s="454"/>
      <c r="K4" s="454"/>
      <c r="L4" s="200"/>
      <c r="M4" s="200"/>
      <c r="N4" s="200"/>
      <c r="O4" s="200"/>
      <c r="P4" s="200"/>
    </row>
    <row r="6" spans="1:16">
      <c r="J6" s="437" t="s">
        <v>0</v>
      </c>
      <c r="K6" s="437"/>
    </row>
    <row r="7" spans="1:16" ht="22.5" customHeight="1">
      <c r="A7" s="455" t="s">
        <v>79</v>
      </c>
      <c r="B7" s="455" t="s">
        <v>28</v>
      </c>
      <c r="C7" s="455" t="s">
        <v>82</v>
      </c>
      <c r="D7" s="455" t="s">
        <v>252</v>
      </c>
      <c r="E7" s="456" t="s">
        <v>368</v>
      </c>
      <c r="F7" s="456"/>
      <c r="G7" s="456"/>
      <c r="H7" s="455" t="s">
        <v>369</v>
      </c>
      <c r="I7" s="455" t="s">
        <v>370</v>
      </c>
      <c r="J7" s="455" t="s">
        <v>16</v>
      </c>
      <c r="K7" s="455" t="s">
        <v>256</v>
      </c>
    </row>
    <row r="8" spans="1:16" ht="26.25" customHeight="1">
      <c r="A8" s="455"/>
      <c r="B8" s="455"/>
      <c r="C8" s="455"/>
      <c r="D8" s="455"/>
      <c r="E8" s="456" t="s">
        <v>371</v>
      </c>
      <c r="F8" s="457" t="s">
        <v>372</v>
      </c>
      <c r="G8" s="457"/>
      <c r="H8" s="455"/>
      <c r="I8" s="455"/>
      <c r="J8" s="455"/>
      <c r="K8" s="455"/>
    </row>
    <row r="9" spans="1:16" ht="70.5" customHeight="1">
      <c r="A9" s="455"/>
      <c r="B9" s="455"/>
      <c r="C9" s="455"/>
      <c r="D9" s="455"/>
      <c r="E9" s="456"/>
      <c r="F9" s="201" t="s">
        <v>72</v>
      </c>
      <c r="G9" s="201" t="s">
        <v>373</v>
      </c>
      <c r="H9" s="455"/>
      <c r="I9" s="455"/>
      <c r="J9" s="455"/>
      <c r="K9" s="455"/>
    </row>
    <row r="10" spans="1:16" s="203" customFormat="1" ht="16.5">
      <c r="A10" s="202" t="s">
        <v>4</v>
      </c>
      <c r="B10" s="202" t="s">
        <v>5</v>
      </c>
      <c r="C10" s="202">
        <v>1</v>
      </c>
      <c r="D10" s="202" t="s">
        <v>374</v>
      </c>
      <c r="E10" s="202">
        <v>3</v>
      </c>
      <c r="F10" s="202">
        <f>E10+1</f>
        <v>4</v>
      </c>
      <c r="G10" s="202">
        <f>F10+1</f>
        <v>5</v>
      </c>
      <c r="H10" s="202">
        <f>G10+1</f>
        <v>6</v>
      </c>
      <c r="I10" s="202">
        <f>H10+1</f>
        <v>7</v>
      </c>
      <c r="J10" s="202">
        <f>I10+1</f>
        <v>8</v>
      </c>
      <c r="K10" s="202" t="s">
        <v>375</v>
      </c>
    </row>
    <row r="11" spans="1:16" s="198" customFormat="1" ht="26.25" customHeight="1">
      <c r="A11" s="204"/>
      <c r="B11" s="205" t="s">
        <v>30</v>
      </c>
      <c r="C11" s="206">
        <f>SUM(C12:C23)</f>
        <v>28130</v>
      </c>
      <c r="D11" s="206">
        <f t="shared" ref="D11:J11" si="0">SUM(D12:D23)</f>
        <v>1654</v>
      </c>
      <c r="E11" s="206">
        <f t="shared" si="0"/>
        <v>1654</v>
      </c>
      <c r="F11" s="206">
        <f t="shared" si="0"/>
        <v>0</v>
      </c>
      <c r="G11" s="206">
        <f t="shared" si="0"/>
        <v>0</v>
      </c>
      <c r="H11" s="206">
        <f>SUM(H12:H23)</f>
        <v>64455</v>
      </c>
      <c r="I11" s="206">
        <f t="shared" si="0"/>
        <v>0</v>
      </c>
      <c r="J11" s="206">
        <f t="shared" si="0"/>
        <v>0</v>
      </c>
      <c r="K11" s="206">
        <f>SUM(K12:K23)</f>
        <v>66109</v>
      </c>
    </row>
    <row r="12" spans="1:16" ht="26.25" customHeight="1">
      <c r="A12" s="207" t="s">
        <v>87</v>
      </c>
      <c r="B12" s="208" t="s">
        <v>101</v>
      </c>
      <c r="C12" s="209">
        <f>'32'!C11</f>
        <v>12135</v>
      </c>
      <c r="D12" s="209">
        <f>E12+G12</f>
        <v>1028</v>
      </c>
      <c r="E12" s="209">
        <v>1028</v>
      </c>
      <c r="F12" s="209"/>
      <c r="G12" s="209"/>
      <c r="H12" s="209">
        <v>5229.5</v>
      </c>
      <c r="I12" s="209"/>
      <c r="J12" s="209"/>
      <c r="K12" s="209">
        <f>D12+H12+I12+J12</f>
        <v>6257.5</v>
      </c>
    </row>
    <row r="13" spans="1:16" ht="26.25" customHeight="1">
      <c r="A13" s="207" t="s">
        <v>88</v>
      </c>
      <c r="B13" s="208" t="s">
        <v>102</v>
      </c>
      <c r="C13" s="209">
        <f>'32'!C12</f>
        <v>4861</v>
      </c>
      <c r="D13" s="209">
        <f t="shared" ref="D13:D23" si="1">E13+G13</f>
        <v>295</v>
      </c>
      <c r="E13" s="209">
        <v>295</v>
      </c>
      <c r="F13" s="209"/>
      <c r="G13" s="209"/>
      <c r="H13" s="209">
        <v>5158.5</v>
      </c>
      <c r="I13" s="209"/>
      <c r="J13" s="209"/>
      <c r="K13" s="209">
        <f t="shared" ref="K13:K23" si="2">D13+H13+I13+J13</f>
        <v>5453.5</v>
      </c>
    </row>
    <row r="14" spans="1:16" ht="26.25" customHeight="1">
      <c r="A14" s="207" t="s">
        <v>89</v>
      </c>
      <c r="B14" s="208" t="s">
        <v>103</v>
      </c>
      <c r="C14" s="209">
        <f>'32'!C13</f>
        <v>720</v>
      </c>
      <c r="D14" s="209">
        <f t="shared" si="1"/>
        <v>40</v>
      </c>
      <c r="E14" s="209">
        <v>40</v>
      </c>
      <c r="F14" s="209"/>
      <c r="G14" s="209"/>
      <c r="H14" s="209">
        <v>4298.5</v>
      </c>
      <c r="I14" s="209"/>
      <c r="J14" s="209"/>
      <c r="K14" s="209">
        <f t="shared" si="2"/>
        <v>4338.5</v>
      </c>
    </row>
    <row r="15" spans="1:16" ht="26.25" customHeight="1">
      <c r="A15" s="207" t="s">
        <v>90</v>
      </c>
      <c r="B15" s="208" t="s">
        <v>104</v>
      </c>
      <c r="C15" s="209">
        <f>'32'!C14</f>
        <v>1264</v>
      </c>
      <c r="D15" s="209">
        <f t="shared" si="1"/>
        <v>69</v>
      </c>
      <c r="E15" s="209">
        <v>69</v>
      </c>
      <c r="F15" s="209"/>
      <c r="G15" s="209"/>
      <c r="H15" s="209">
        <v>5776.5</v>
      </c>
      <c r="I15" s="209"/>
      <c r="J15" s="209"/>
      <c r="K15" s="209">
        <f t="shared" si="2"/>
        <v>5845.5</v>
      </c>
    </row>
    <row r="16" spans="1:16" ht="26.25" customHeight="1">
      <c r="A16" s="207" t="s">
        <v>91</v>
      </c>
      <c r="B16" s="208" t="s">
        <v>105</v>
      </c>
      <c r="C16" s="209">
        <f>'32'!C15</f>
        <v>410</v>
      </c>
      <c r="D16" s="209">
        <f t="shared" si="1"/>
        <v>40</v>
      </c>
      <c r="E16" s="209">
        <v>40</v>
      </c>
      <c r="F16" s="209"/>
      <c r="G16" s="209"/>
      <c r="H16" s="209">
        <v>7098.5</v>
      </c>
      <c r="I16" s="209"/>
      <c r="J16" s="209"/>
      <c r="K16" s="209">
        <f t="shared" si="2"/>
        <v>7138.5</v>
      </c>
    </row>
    <row r="17" spans="1:11" ht="26.25" customHeight="1">
      <c r="A17" s="207" t="s">
        <v>92</v>
      </c>
      <c r="B17" s="208" t="s">
        <v>109</v>
      </c>
      <c r="C17" s="209">
        <f>'32'!C16</f>
        <v>2570</v>
      </c>
      <c r="D17" s="209">
        <f t="shared" si="1"/>
        <v>80</v>
      </c>
      <c r="E17" s="209">
        <v>80</v>
      </c>
      <c r="F17" s="209"/>
      <c r="G17" s="209"/>
      <c r="H17" s="209">
        <v>5072.5</v>
      </c>
      <c r="I17" s="209"/>
      <c r="J17" s="209"/>
      <c r="K17" s="209">
        <f t="shared" si="2"/>
        <v>5152.5</v>
      </c>
    </row>
    <row r="18" spans="1:11" ht="26.25" customHeight="1">
      <c r="A18" s="207" t="s">
        <v>93</v>
      </c>
      <c r="B18" s="208" t="s">
        <v>110</v>
      </c>
      <c r="C18" s="209">
        <f>'32'!C17</f>
        <v>125</v>
      </c>
      <c r="D18" s="209">
        <f t="shared" si="1"/>
        <v>22</v>
      </c>
      <c r="E18" s="209">
        <v>22</v>
      </c>
      <c r="F18" s="209"/>
      <c r="G18" s="209"/>
      <c r="H18" s="209">
        <v>3593.5</v>
      </c>
      <c r="I18" s="209"/>
      <c r="J18" s="209"/>
      <c r="K18" s="209">
        <f t="shared" si="2"/>
        <v>3615.5</v>
      </c>
    </row>
    <row r="19" spans="1:11" ht="26.25" customHeight="1">
      <c r="A19" s="207" t="s">
        <v>94</v>
      </c>
      <c r="B19" s="208" t="s">
        <v>106</v>
      </c>
      <c r="C19" s="209">
        <f>'32'!C18</f>
        <v>4450</v>
      </c>
      <c r="D19" s="209">
        <f t="shared" si="1"/>
        <v>18</v>
      </c>
      <c r="E19" s="209">
        <v>18</v>
      </c>
      <c r="F19" s="209"/>
      <c r="G19" s="209"/>
      <c r="H19" s="209">
        <v>6078.5</v>
      </c>
      <c r="I19" s="209"/>
      <c r="J19" s="209"/>
      <c r="K19" s="209">
        <f t="shared" si="2"/>
        <v>6096.5</v>
      </c>
    </row>
    <row r="20" spans="1:11" ht="26.25" customHeight="1">
      <c r="A20" s="207" t="s">
        <v>95</v>
      </c>
      <c r="B20" s="208" t="s">
        <v>108</v>
      </c>
      <c r="C20" s="209">
        <f>'32'!C19</f>
        <v>75</v>
      </c>
      <c r="D20" s="209">
        <f t="shared" si="1"/>
        <v>13</v>
      </c>
      <c r="E20" s="209">
        <v>13</v>
      </c>
      <c r="F20" s="209"/>
      <c r="G20" s="209"/>
      <c r="H20" s="209">
        <v>5825.5</v>
      </c>
      <c r="I20" s="209"/>
      <c r="J20" s="209"/>
      <c r="K20" s="209">
        <f t="shared" si="2"/>
        <v>5838.5</v>
      </c>
    </row>
    <row r="21" spans="1:11" ht="26.25" customHeight="1">
      <c r="A21" s="207" t="s">
        <v>96</v>
      </c>
      <c r="B21" s="208" t="s">
        <v>107</v>
      </c>
      <c r="C21" s="209">
        <f>'32'!C20</f>
        <v>1430</v>
      </c>
      <c r="D21" s="209">
        <f t="shared" si="1"/>
        <v>18</v>
      </c>
      <c r="E21" s="209">
        <v>18</v>
      </c>
      <c r="F21" s="209"/>
      <c r="G21" s="209"/>
      <c r="H21" s="209">
        <v>4001.5</v>
      </c>
      <c r="I21" s="209"/>
      <c r="J21" s="209"/>
      <c r="K21" s="209">
        <f t="shared" si="2"/>
        <v>4019.5</v>
      </c>
    </row>
    <row r="22" spans="1:11" ht="26.25" customHeight="1">
      <c r="A22" s="207" t="s">
        <v>97</v>
      </c>
      <c r="B22" s="208" t="s">
        <v>111</v>
      </c>
      <c r="C22" s="209">
        <f>'32'!C21</f>
        <v>45</v>
      </c>
      <c r="D22" s="209">
        <f t="shared" si="1"/>
        <v>16</v>
      </c>
      <c r="E22" s="209">
        <v>16</v>
      </c>
      <c r="F22" s="209"/>
      <c r="G22" s="209"/>
      <c r="H22" s="209">
        <v>6134.5</v>
      </c>
      <c r="I22" s="209"/>
      <c r="J22" s="209"/>
      <c r="K22" s="209">
        <f t="shared" si="2"/>
        <v>6150.5</v>
      </c>
    </row>
    <row r="23" spans="1:11" ht="26.25" customHeight="1">
      <c r="A23" s="210" t="s">
        <v>98</v>
      </c>
      <c r="B23" s="211" t="s">
        <v>112</v>
      </c>
      <c r="C23" s="212">
        <f>'32'!C22</f>
        <v>45</v>
      </c>
      <c r="D23" s="212">
        <f t="shared" si="1"/>
        <v>15</v>
      </c>
      <c r="E23" s="212">
        <v>15</v>
      </c>
      <c r="F23" s="212"/>
      <c r="G23" s="212"/>
      <c r="H23" s="212">
        <v>6187.5</v>
      </c>
      <c r="I23" s="212"/>
      <c r="J23" s="212"/>
      <c r="K23" s="212">
        <f t="shared" si="2"/>
        <v>6202.5</v>
      </c>
    </row>
  </sheetData>
  <mergeCells count="15">
    <mergeCell ref="J1:K1"/>
    <mergeCell ref="A3:K3"/>
    <mergeCell ref="A4:K4"/>
    <mergeCell ref="J6:K6"/>
    <mergeCell ref="A7:A9"/>
    <mergeCell ref="B7:B9"/>
    <mergeCell ref="C7:C9"/>
    <mergeCell ref="D7:D9"/>
    <mergeCell ref="E7:G7"/>
    <mergeCell ref="H7:H9"/>
    <mergeCell ref="I7:I9"/>
    <mergeCell ref="J7:J9"/>
    <mergeCell ref="K7:K9"/>
    <mergeCell ref="E8:E9"/>
    <mergeCell ref="F8:G8"/>
  </mergeCells>
  <pageMargins left="0.61" right="0.25" top="0.65" bottom="0.56000000000000005" header="0.3" footer="0.3"/>
  <pageSetup paperSize="9" scale="6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8847-71C3-47EB-AA9E-7DD41D00F7E2}">
  <sheetPr codeName="Sheet29">
    <tabColor rgb="FF7030A0"/>
    <pageSetUpPr fitToPage="1"/>
  </sheetPr>
  <dimension ref="A1:O40"/>
  <sheetViews>
    <sheetView topLeftCell="A7" zoomScaleNormal="100" workbookViewId="0">
      <selection activeCell="K11" sqref="K11"/>
    </sheetView>
  </sheetViews>
  <sheetFormatPr defaultRowHeight="15.75"/>
  <cols>
    <col min="1" max="1" width="5.125" style="6" customWidth="1"/>
    <col min="2" max="2" width="22.5" style="6" customWidth="1"/>
    <col min="3" max="3" width="10.875" style="6" customWidth="1"/>
    <col min="4" max="4" width="11.875" style="6" customWidth="1"/>
    <col min="5" max="5" width="10.25" style="6" customWidth="1"/>
    <col min="6" max="6" width="11.375" style="6" customWidth="1"/>
    <col min="7" max="7" width="10" style="6" customWidth="1"/>
    <col min="8" max="8" width="11.375" style="6" customWidth="1"/>
    <col min="9" max="10" width="9.375" style="6" customWidth="1"/>
    <col min="11" max="11" width="9.75" style="6" customWidth="1"/>
    <col min="12" max="12" width="11.5" style="6" customWidth="1"/>
    <col min="13" max="13" width="11.375" style="6" customWidth="1"/>
    <col min="14" max="14" width="10" style="6" customWidth="1"/>
    <col min="15" max="15" width="8.25" style="6" customWidth="1"/>
    <col min="16" max="240" width="9" style="6"/>
    <col min="241" max="241" width="5.125" style="6" customWidth="1"/>
    <col min="242" max="242" width="31.375" style="6" customWidth="1"/>
    <col min="243" max="243" width="8.875" style="6" customWidth="1"/>
    <col min="244" max="244" width="11.875" style="6" customWidth="1"/>
    <col min="245" max="247" width="7.5" style="6" customWidth="1"/>
    <col min="248" max="250" width="8.125" style="6" customWidth="1"/>
    <col min="251" max="251" width="7.5" style="6" customWidth="1"/>
    <col min="252" max="253" width="7.875" style="6" customWidth="1"/>
    <col min="254" max="256" width="9.375" style="6" customWidth="1"/>
    <col min="257" max="260" width="9.25" style="6" customWidth="1"/>
    <col min="261" max="261" width="9.375" style="6" customWidth="1"/>
    <col min="262" max="262" width="9" style="6"/>
    <col min="263" max="264" width="9.375" style="6" customWidth="1"/>
    <col min="265" max="496" width="9" style="6"/>
    <col min="497" max="497" width="5.125" style="6" customWidth="1"/>
    <col min="498" max="498" width="31.375" style="6" customWidth="1"/>
    <col min="499" max="499" width="8.875" style="6" customWidth="1"/>
    <col min="500" max="500" width="11.875" style="6" customWidth="1"/>
    <col min="501" max="503" width="7.5" style="6" customWidth="1"/>
    <col min="504" max="506" width="8.125" style="6" customWidth="1"/>
    <col min="507" max="507" width="7.5" style="6" customWidth="1"/>
    <col min="508" max="509" width="7.875" style="6" customWidth="1"/>
    <col min="510" max="512" width="9.375" style="6" customWidth="1"/>
    <col min="513" max="516" width="9.25" style="6" customWidth="1"/>
    <col min="517" max="517" width="9.375" style="6" customWidth="1"/>
    <col min="518" max="518" width="9" style="6"/>
    <col min="519" max="520" width="9.375" style="6" customWidth="1"/>
    <col min="521" max="752" width="9" style="6"/>
    <col min="753" max="753" width="5.125" style="6" customWidth="1"/>
    <col min="754" max="754" width="31.375" style="6" customWidth="1"/>
    <col min="755" max="755" width="8.875" style="6" customWidth="1"/>
    <col min="756" max="756" width="11.875" style="6" customWidth="1"/>
    <col min="757" max="759" width="7.5" style="6" customWidth="1"/>
    <col min="760" max="762" width="8.125" style="6" customWidth="1"/>
    <col min="763" max="763" width="7.5" style="6" customWidth="1"/>
    <col min="764" max="765" width="7.875" style="6" customWidth="1"/>
    <col min="766" max="768" width="9.375" style="6" customWidth="1"/>
    <col min="769" max="772" width="9.25" style="6" customWidth="1"/>
    <col min="773" max="773" width="9.375" style="6" customWidth="1"/>
    <col min="774" max="774" width="9" style="6"/>
    <col min="775" max="776" width="9.375" style="6" customWidth="1"/>
    <col min="777" max="1008" width="9" style="6"/>
    <col min="1009" max="1009" width="5.125" style="6" customWidth="1"/>
    <col min="1010" max="1010" width="31.375" style="6" customWidth="1"/>
    <col min="1011" max="1011" width="8.875" style="6" customWidth="1"/>
    <col min="1012" max="1012" width="11.875" style="6" customWidth="1"/>
    <col min="1013" max="1015" width="7.5" style="6" customWidth="1"/>
    <col min="1016" max="1018" width="8.125" style="6" customWidth="1"/>
    <col min="1019" max="1019" width="7.5" style="6" customWidth="1"/>
    <col min="1020" max="1021" width="7.875" style="6" customWidth="1"/>
    <col min="1022" max="1024" width="9.375" style="6" customWidth="1"/>
    <col min="1025" max="1028" width="9.25" style="6" customWidth="1"/>
    <col min="1029" max="1029" width="9.375" style="6" customWidth="1"/>
    <col min="1030" max="1030" width="9" style="6"/>
    <col min="1031" max="1032" width="9.375" style="6" customWidth="1"/>
    <col min="1033" max="1264" width="9" style="6"/>
    <col min="1265" max="1265" width="5.125" style="6" customWidth="1"/>
    <col min="1266" max="1266" width="31.375" style="6" customWidth="1"/>
    <col min="1267" max="1267" width="8.875" style="6" customWidth="1"/>
    <col min="1268" max="1268" width="11.875" style="6" customWidth="1"/>
    <col min="1269" max="1271" width="7.5" style="6" customWidth="1"/>
    <col min="1272" max="1274" width="8.125" style="6" customWidth="1"/>
    <col min="1275" max="1275" width="7.5" style="6" customWidth="1"/>
    <col min="1276" max="1277" width="7.875" style="6" customWidth="1"/>
    <col min="1278" max="1280" width="9.375" style="6" customWidth="1"/>
    <col min="1281" max="1284" width="9.25" style="6" customWidth="1"/>
    <col min="1285" max="1285" width="9.375" style="6" customWidth="1"/>
    <col min="1286" max="1286" width="9" style="6"/>
    <col min="1287" max="1288" width="9.375" style="6" customWidth="1"/>
    <col min="1289" max="1520" width="9" style="6"/>
    <col min="1521" max="1521" width="5.125" style="6" customWidth="1"/>
    <col min="1522" max="1522" width="31.375" style="6" customWidth="1"/>
    <col min="1523" max="1523" width="8.875" style="6" customWidth="1"/>
    <col min="1524" max="1524" width="11.875" style="6" customWidth="1"/>
    <col min="1525" max="1527" width="7.5" style="6" customWidth="1"/>
    <col min="1528" max="1530" width="8.125" style="6" customWidth="1"/>
    <col min="1531" max="1531" width="7.5" style="6" customWidth="1"/>
    <col min="1532" max="1533" width="7.875" style="6" customWidth="1"/>
    <col min="1534" max="1536" width="9.375" style="6" customWidth="1"/>
    <col min="1537" max="1540" width="9.25" style="6" customWidth="1"/>
    <col min="1541" max="1541" width="9.375" style="6" customWidth="1"/>
    <col min="1542" max="1542" width="9" style="6"/>
    <col min="1543" max="1544" width="9.375" style="6" customWidth="1"/>
    <col min="1545" max="1776" width="9" style="6"/>
    <col min="1777" max="1777" width="5.125" style="6" customWidth="1"/>
    <col min="1778" max="1778" width="31.375" style="6" customWidth="1"/>
    <col min="1779" max="1779" width="8.875" style="6" customWidth="1"/>
    <col min="1780" max="1780" width="11.875" style="6" customWidth="1"/>
    <col min="1781" max="1783" width="7.5" style="6" customWidth="1"/>
    <col min="1784" max="1786" width="8.125" style="6" customWidth="1"/>
    <col min="1787" max="1787" width="7.5" style="6" customWidth="1"/>
    <col min="1788" max="1789" width="7.875" style="6" customWidth="1"/>
    <col min="1790" max="1792" width="9.375" style="6" customWidth="1"/>
    <col min="1793" max="1796" width="9.25" style="6" customWidth="1"/>
    <col min="1797" max="1797" width="9.375" style="6" customWidth="1"/>
    <col min="1798" max="1798" width="9" style="6"/>
    <col min="1799" max="1800" width="9.375" style="6" customWidth="1"/>
    <col min="1801" max="2032" width="9" style="6"/>
    <col min="2033" max="2033" width="5.125" style="6" customWidth="1"/>
    <col min="2034" max="2034" width="31.375" style="6" customWidth="1"/>
    <col min="2035" max="2035" width="8.875" style="6" customWidth="1"/>
    <col min="2036" max="2036" width="11.875" style="6" customWidth="1"/>
    <col min="2037" max="2039" width="7.5" style="6" customWidth="1"/>
    <col min="2040" max="2042" width="8.125" style="6" customWidth="1"/>
    <col min="2043" max="2043" width="7.5" style="6" customWidth="1"/>
    <col min="2044" max="2045" width="7.875" style="6" customWidth="1"/>
    <col min="2046" max="2048" width="9.375" style="6" customWidth="1"/>
    <col min="2049" max="2052" width="9.25" style="6" customWidth="1"/>
    <col min="2053" max="2053" width="9.375" style="6" customWidth="1"/>
    <col min="2054" max="2054" width="9" style="6"/>
    <col min="2055" max="2056" width="9.375" style="6" customWidth="1"/>
    <col min="2057" max="2288" width="9" style="6"/>
    <col min="2289" max="2289" width="5.125" style="6" customWidth="1"/>
    <col min="2290" max="2290" width="31.375" style="6" customWidth="1"/>
    <col min="2291" max="2291" width="8.875" style="6" customWidth="1"/>
    <col min="2292" max="2292" width="11.875" style="6" customWidth="1"/>
    <col min="2293" max="2295" width="7.5" style="6" customWidth="1"/>
    <col min="2296" max="2298" width="8.125" style="6" customWidth="1"/>
    <col min="2299" max="2299" width="7.5" style="6" customWidth="1"/>
    <col min="2300" max="2301" width="7.875" style="6" customWidth="1"/>
    <col min="2302" max="2304" width="9.375" style="6" customWidth="1"/>
    <col min="2305" max="2308" width="9.25" style="6" customWidth="1"/>
    <col min="2309" max="2309" width="9.375" style="6" customWidth="1"/>
    <col min="2310" max="2310" width="9" style="6"/>
    <col min="2311" max="2312" width="9.375" style="6" customWidth="1"/>
    <col min="2313" max="2544" width="9" style="6"/>
    <col min="2545" max="2545" width="5.125" style="6" customWidth="1"/>
    <col min="2546" max="2546" width="31.375" style="6" customWidth="1"/>
    <col min="2547" max="2547" width="8.875" style="6" customWidth="1"/>
    <col min="2548" max="2548" width="11.875" style="6" customWidth="1"/>
    <col min="2549" max="2551" width="7.5" style="6" customWidth="1"/>
    <col min="2552" max="2554" width="8.125" style="6" customWidth="1"/>
    <col min="2555" max="2555" width="7.5" style="6" customWidth="1"/>
    <col min="2556" max="2557" width="7.875" style="6" customWidth="1"/>
    <col min="2558" max="2560" width="9.375" style="6" customWidth="1"/>
    <col min="2561" max="2564" width="9.25" style="6" customWidth="1"/>
    <col min="2565" max="2565" width="9.375" style="6" customWidth="1"/>
    <col min="2566" max="2566" width="9" style="6"/>
    <col min="2567" max="2568" width="9.375" style="6" customWidth="1"/>
    <col min="2569" max="2800" width="9" style="6"/>
    <col min="2801" max="2801" width="5.125" style="6" customWidth="1"/>
    <col min="2802" max="2802" width="31.375" style="6" customWidth="1"/>
    <col min="2803" max="2803" width="8.875" style="6" customWidth="1"/>
    <col min="2804" max="2804" width="11.875" style="6" customWidth="1"/>
    <col min="2805" max="2807" width="7.5" style="6" customWidth="1"/>
    <col min="2808" max="2810" width="8.125" style="6" customWidth="1"/>
    <col min="2811" max="2811" width="7.5" style="6" customWidth="1"/>
    <col min="2812" max="2813" width="7.875" style="6" customWidth="1"/>
    <col min="2814" max="2816" width="9.375" style="6" customWidth="1"/>
    <col min="2817" max="2820" width="9.25" style="6" customWidth="1"/>
    <col min="2821" max="2821" width="9.375" style="6" customWidth="1"/>
    <col min="2822" max="2822" width="9" style="6"/>
    <col min="2823" max="2824" width="9.375" style="6" customWidth="1"/>
    <col min="2825" max="3056" width="9" style="6"/>
    <col min="3057" max="3057" width="5.125" style="6" customWidth="1"/>
    <col min="3058" max="3058" width="31.375" style="6" customWidth="1"/>
    <col min="3059" max="3059" width="8.875" style="6" customWidth="1"/>
    <col min="3060" max="3060" width="11.875" style="6" customWidth="1"/>
    <col min="3061" max="3063" width="7.5" style="6" customWidth="1"/>
    <col min="3064" max="3066" width="8.125" style="6" customWidth="1"/>
    <col min="3067" max="3067" width="7.5" style="6" customWidth="1"/>
    <col min="3068" max="3069" width="7.875" style="6" customWidth="1"/>
    <col min="3070" max="3072" width="9.375" style="6" customWidth="1"/>
    <col min="3073" max="3076" width="9.25" style="6" customWidth="1"/>
    <col min="3077" max="3077" width="9.375" style="6" customWidth="1"/>
    <col min="3078" max="3078" width="9" style="6"/>
    <col min="3079" max="3080" width="9.375" style="6" customWidth="1"/>
    <col min="3081" max="3312" width="9" style="6"/>
    <col min="3313" max="3313" width="5.125" style="6" customWidth="1"/>
    <col min="3314" max="3314" width="31.375" style="6" customWidth="1"/>
    <col min="3315" max="3315" width="8.875" style="6" customWidth="1"/>
    <col min="3316" max="3316" width="11.875" style="6" customWidth="1"/>
    <col min="3317" max="3319" width="7.5" style="6" customWidth="1"/>
    <col min="3320" max="3322" width="8.125" style="6" customWidth="1"/>
    <col min="3323" max="3323" width="7.5" style="6" customWidth="1"/>
    <col min="3324" max="3325" width="7.875" style="6" customWidth="1"/>
    <col min="3326" max="3328" width="9.375" style="6" customWidth="1"/>
    <col min="3329" max="3332" width="9.25" style="6" customWidth="1"/>
    <col min="3333" max="3333" width="9.375" style="6" customWidth="1"/>
    <col min="3334" max="3334" width="9" style="6"/>
    <col min="3335" max="3336" width="9.375" style="6" customWidth="1"/>
    <col min="3337" max="3568" width="9" style="6"/>
    <col min="3569" max="3569" width="5.125" style="6" customWidth="1"/>
    <col min="3570" max="3570" width="31.375" style="6" customWidth="1"/>
    <col min="3571" max="3571" width="8.875" style="6" customWidth="1"/>
    <col min="3572" max="3572" width="11.875" style="6" customWidth="1"/>
    <col min="3573" max="3575" width="7.5" style="6" customWidth="1"/>
    <col min="3576" max="3578" width="8.125" style="6" customWidth="1"/>
    <col min="3579" max="3579" width="7.5" style="6" customWidth="1"/>
    <col min="3580" max="3581" width="7.875" style="6" customWidth="1"/>
    <col min="3582" max="3584" width="9.375" style="6" customWidth="1"/>
    <col min="3585" max="3588" width="9.25" style="6" customWidth="1"/>
    <col min="3589" max="3589" width="9.375" style="6" customWidth="1"/>
    <col min="3590" max="3590" width="9" style="6"/>
    <col min="3591" max="3592" width="9.375" style="6" customWidth="1"/>
    <col min="3593" max="3824" width="9" style="6"/>
    <col min="3825" max="3825" width="5.125" style="6" customWidth="1"/>
    <col min="3826" max="3826" width="31.375" style="6" customWidth="1"/>
    <col min="3827" max="3827" width="8.875" style="6" customWidth="1"/>
    <col min="3828" max="3828" width="11.875" style="6" customWidth="1"/>
    <col min="3829" max="3831" width="7.5" style="6" customWidth="1"/>
    <col min="3832" max="3834" width="8.125" style="6" customWidth="1"/>
    <col min="3835" max="3835" width="7.5" style="6" customWidth="1"/>
    <col min="3836" max="3837" width="7.875" style="6" customWidth="1"/>
    <col min="3838" max="3840" width="9.375" style="6" customWidth="1"/>
    <col min="3841" max="3844" width="9.25" style="6" customWidth="1"/>
    <col min="3845" max="3845" width="9.375" style="6" customWidth="1"/>
    <col min="3846" max="3846" width="9" style="6"/>
    <col min="3847" max="3848" width="9.375" style="6" customWidth="1"/>
    <col min="3849" max="4080" width="9" style="6"/>
    <col min="4081" max="4081" width="5.125" style="6" customWidth="1"/>
    <col min="4082" max="4082" width="31.375" style="6" customWidth="1"/>
    <col min="4083" max="4083" width="8.875" style="6" customWidth="1"/>
    <col min="4084" max="4084" width="11.875" style="6" customWidth="1"/>
    <col min="4085" max="4087" width="7.5" style="6" customWidth="1"/>
    <col min="4088" max="4090" width="8.125" style="6" customWidth="1"/>
    <col min="4091" max="4091" width="7.5" style="6" customWidth="1"/>
    <col min="4092" max="4093" width="7.875" style="6" customWidth="1"/>
    <col min="4094" max="4096" width="9.375" style="6" customWidth="1"/>
    <col min="4097" max="4100" width="9.25" style="6" customWidth="1"/>
    <col min="4101" max="4101" width="9.375" style="6" customWidth="1"/>
    <col min="4102" max="4102" width="9" style="6"/>
    <col min="4103" max="4104" width="9.375" style="6" customWidth="1"/>
    <col min="4105" max="4336" width="9" style="6"/>
    <col min="4337" max="4337" width="5.125" style="6" customWidth="1"/>
    <col min="4338" max="4338" width="31.375" style="6" customWidth="1"/>
    <col min="4339" max="4339" width="8.875" style="6" customWidth="1"/>
    <col min="4340" max="4340" width="11.875" style="6" customWidth="1"/>
    <col min="4341" max="4343" width="7.5" style="6" customWidth="1"/>
    <col min="4344" max="4346" width="8.125" style="6" customWidth="1"/>
    <col min="4347" max="4347" width="7.5" style="6" customWidth="1"/>
    <col min="4348" max="4349" width="7.875" style="6" customWidth="1"/>
    <col min="4350" max="4352" width="9.375" style="6" customWidth="1"/>
    <col min="4353" max="4356" width="9.25" style="6" customWidth="1"/>
    <col min="4357" max="4357" width="9.375" style="6" customWidth="1"/>
    <col min="4358" max="4358" width="9" style="6"/>
    <col min="4359" max="4360" width="9.375" style="6" customWidth="1"/>
    <col min="4361" max="4592" width="9" style="6"/>
    <col min="4593" max="4593" width="5.125" style="6" customWidth="1"/>
    <col min="4594" max="4594" width="31.375" style="6" customWidth="1"/>
    <col min="4595" max="4595" width="8.875" style="6" customWidth="1"/>
    <col min="4596" max="4596" width="11.875" style="6" customWidth="1"/>
    <col min="4597" max="4599" width="7.5" style="6" customWidth="1"/>
    <col min="4600" max="4602" width="8.125" style="6" customWidth="1"/>
    <col min="4603" max="4603" width="7.5" style="6" customWidth="1"/>
    <col min="4604" max="4605" width="7.875" style="6" customWidth="1"/>
    <col min="4606" max="4608" width="9.375" style="6" customWidth="1"/>
    <col min="4609" max="4612" width="9.25" style="6" customWidth="1"/>
    <col min="4613" max="4613" width="9.375" style="6" customWidth="1"/>
    <col min="4614" max="4614" width="9" style="6"/>
    <col min="4615" max="4616" width="9.375" style="6" customWidth="1"/>
    <col min="4617" max="4848" width="9" style="6"/>
    <col min="4849" max="4849" width="5.125" style="6" customWidth="1"/>
    <col min="4850" max="4850" width="31.375" style="6" customWidth="1"/>
    <col min="4851" max="4851" width="8.875" style="6" customWidth="1"/>
    <col min="4852" max="4852" width="11.875" style="6" customWidth="1"/>
    <col min="4853" max="4855" width="7.5" style="6" customWidth="1"/>
    <col min="4856" max="4858" width="8.125" style="6" customWidth="1"/>
    <col min="4859" max="4859" width="7.5" style="6" customWidth="1"/>
    <col min="4860" max="4861" width="7.875" style="6" customWidth="1"/>
    <col min="4862" max="4864" width="9.375" style="6" customWidth="1"/>
    <col min="4865" max="4868" width="9.25" style="6" customWidth="1"/>
    <col min="4869" max="4869" width="9.375" style="6" customWidth="1"/>
    <col min="4870" max="4870" width="9" style="6"/>
    <col min="4871" max="4872" width="9.375" style="6" customWidth="1"/>
    <col min="4873" max="5104" width="9" style="6"/>
    <col min="5105" max="5105" width="5.125" style="6" customWidth="1"/>
    <col min="5106" max="5106" width="31.375" style="6" customWidth="1"/>
    <col min="5107" max="5107" width="8.875" style="6" customWidth="1"/>
    <col min="5108" max="5108" width="11.875" style="6" customWidth="1"/>
    <col min="5109" max="5111" width="7.5" style="6" customWidth="1"/>
    <col min="5112" max="5114" width="8.125" style="6" customWidth="1"/>
    <col min="5115" max="5115" width="7.5" style="6" customWidth="1"/>
    <col min="5116" max="5117" width="7.875" style="6" customWidth="1"/>
    <col min="5118" max="5120" width="9.375" style="6" customWidth="1"/>
    <col min="5121" max="5124" width="9.25" style="6" customWidth="1"/>
    <col min="5125" max="5125" width="9.375" style="6" customWidth="1"/>
    <col min="5126" max="5126" width="9" style="6"/>
    <col min="5127" max="5128" width="9.375" style="6" customWidth="1"/>
    <col min="5129" max="5360" width="9" style="6"/>
    <col min="5361" max="5361" width="5.125" style="6" customWidth="1"/>
    <col min="5362" max="5362" width="31.375" style="6" customWidth="1"/>
    <col min="5363" max="5363" width="8.875" style="6" customWidth="1"/>
    <col min="5364" max="5364" width="11.875" style="6" customWidth="1"/>
    <col min="5365" max="5367" width="7.5" style="6" customWidth="1"/>
    <col min="5368" max="5370" width="8.125" style="6" customWidth="1"/>
    <col min="5371" max="5371" width="7.5" style="6" customWidth="1"/>
    <col min="5372" max="5373" width="7.875" style="6" customWidth="1"/>
    <col min="5374" max="5376" width="9.375" style="6" customWidth="1"/>
    <col min="5377" max="5380" width="9.25" style="6" customWidth="1"/>
    <col min="5381" max="5381" width="9.375" style="6" customWidth="1"/>
    <col min="5382" max="5382" width="9" style="6"/>
    <col min="5383" max="5384" width="9.375" style="6" customWidth="1"/>
    <col min="5385" max="5616" width="9" style="6"/>
    <col min="5617" max="5617" width="5.125" style="6" customWidth="1"/>
    <col min="5618" max="5618" width="31.375" style="6" customWidth="1"/>
    <col min="5619" max="5619" width="8.875" style="6" customWidth="1"/>
    <col min="5620" max="5620" width="11.875" style="6" customWidth="1"/>
    <col min="5621" max="5623" width="7.5" style="6" customWidth="1"/>
    <col min="5624" max="5626" width="8.125" style="6" customWidth="1"/>
    <col min="5627" max="5627" width="7.5" style="6" customWidth="1"/>
    <col min="5628" max="5629" width="7.875" style="6" customWidth="1"/>
    <col min="5630" max="5632" width="9.375" style="6" customWidth="1"/>
    <col min="5633" max="5636" width="9.25" style="6" customWidth="1"/>
    <col min="5637" max="5637" width="9.375" style="6" customWidth="1"/>
    <col min="5638" max="5638" width="9" style="6"/>
    <col min="5639" max="5640" width="9.375" style="6" customWidth="1"/>
    <col min="5641" max="5872" width="9" style="6"/>
    <col min="5873" max="5873" width="5.125" style="6" customWidth="1"/>
    <col min="5874" max="5874" width="31.375" style="6" customWidth="1"/>
    <col min="5875" max="5875" width="8.875" style="6" customWidth="1"/>
    <col min="5876" max="5876" width="11.875" style="6" customWidth="1"/>
    <col min="5877" max="5879" width="7.5" style="6" customWidth="1"/>
    <col min="5880" max="5882" width="8.125" style="6" customWidth="1"/>
    <col min="5883" max="5883" width="7.5" style="6" customWidth="1"/>
    <col min="5884" max="5885" width="7.875" style="6" customWidth="1"/>
    <col min="5886" max="5888" width="9.375" style="6" customWidth="1"/>
    <col min="5889" max="5892" width="9.25" style="6" customWidth="1"/>
    <col min="5893" max="5893" width="9.375" style="6" customWidth="1"/>
    <col min="5894" max="5894" width="9" style="6"/>
    <col min="5895" max="5896" width="9.375" style="6" customWidth="1"/>
    <col min="5897" max="6128" width="9" style="6"/>
    <col min="6129" max="6129" width="5.125" style="6" customWidth="1"/>
    <col min="6130" max="6130" width="31.375" style="6" customWidth="1"/>
    <col min="6131" max="6131" width="8.875" style="6" customWidth="1"/>
    <col min="6132" max="6132" width="11.875" style="6" customWidth="1"/>
    <col min="6133" max="6135" width="7.5" style="6" customWidth="1"/>
    <col min="6136" max="6138" width="8.125" style="6" customWidth="1"/>
    <col min="6139" max="6139" width="7.5" style="6" customWidth="1"/>
    <col min="6140" max="6141" width="7.875" style="6" customWidth="1"/>
    <col min="6142" max="6144" width="9.375" style="6" customWidth="1"/>
    <col min="6145" max="6148" width="9.25" style="6" customWidth="1"/>
    <col min="6149" max="6149" width="9.375" style="6" customWidth="1"/>
    <col min="6150" max="6150" width="9" style="6"/>
    <col min="6151" max="6152" width="9.375" style="6" customWidth="1"/>
    <col min="6153" max="6384" width="9" style="6"/>
    <col min="6385" max="6385" width="5.125" style="6" customWidth="1"/>
    <col min="6386" max="6386" width="31.375" style="6" customWidth="1"/>
    <col min="6387" max="6387" width="8.875" style="6" customWidth="1"/>
    <col min="6388" max="6388" width="11.875" style="6" customWidth="1"/>
    <col min="6389" max="6391" width="7.5" style="6" customWidth="1"/>
    <col min="6392" max="6394" width="8.125" style="6" customWidth="1"/>
    <col min="6395" max="6395" width="7.5" style="6" customWidth="1"/>
    <col min="6396" max="6397" width="7.875" style="6" customWidth="1"/>
    <col min="6398" max="6400" width="9.375" style="6" customWidth="1"/>
    <col min="6401" max="6404" width="9.25" style="6" customWidth="1"/>
    <col min="6405" max="6405" width="9.375" style="6" customWidth="1"/>
    <col min="6406" max="6406" width="9" style="6"/>
    <col min="6407" max="6408" width="9.375" style="6" customWidth="1"/>
    <col min="6409" max="6640" width="9" style="6"/>
    <col min="6641" max="6641" width="5.125" style="6" customWidth="1"/>
    <col min="6642" max="6642" width="31.375" style="6" customWidth="1"/>
    <col min="6643" max="6643" width="8.875" style="6" customWidth="1"/>
    <col min="6644" max="6644" width="11.875" style="6" customWidth="1"/>
    <col min="6645" max="6647" width="7.5" style="6" customWidth="1"/>
    <col min="6648" max="6650" width="8.125" style="6" customWidth="1"/>
    <col min="6651" max="6651" width="7.5" style="6" customWidth="1"/>
    <col min="6652" max="6653" width="7.875" style="6" customWidth="1"/>
    <col min="6654" max="6656" width="9.375" style="6" customWidth="1"/>
    <col min="6657" max="6660" width="9.25" style="6" customWidth="1"/>
    <col min="6661" max="6661" width="9.375" style="6" customWidth="1"/>
    <col min="6662" max="6662" width="9" style="6"/>
    <col min="6663" max="6664" width="9.375" style="6" customWidth="1"/>
    <col min="6665" max="6896" width="9" style="6"/>
    <col min="6897" max="6897" width="5.125" style="6" customWidth="1"/>
    <col min="6898" max="6898" width="31.375" style="6" customWidth="1"/>
    <col min="6899" max="6899" width="8.875" style="6" customWidth="1"/>
    <col min="6900" max="6900" width="11.875" style="6" customWidth="1"/>
    <col min="6901" max="6903" width="7.5" style="6" customWidth="1"/>
    <col min="6904" max="6906" width="8.125" style="6" customWidth="1"/>
    <col min="6907" max="6907" width="7.5" style="6" customWidth="1"/>
    <col min="6908" max="6909" width="7.875" style="6" customWidth="1"/>
    <col min="6910" max="6912" width="9.375" style="6" customWidth="1"/>
    <col min="6913" max="6916" width="9.25" style="6" customWidth="1"/>
    <col min="6917" max="6917" width="9.375" style="6" customWidth="1"/>
    <col min="6918" max="6918" width="9" style="6"/>
    <col min="6919" max="6920" width="9.375" style="6" customWidth="1"/>
    <col min="6921" max="7152" width="9" style="6"/>
    <col min="7153" max="7153" width="5.125" style="6" customWidth="1"/>
    <col min="7154" max="7154" width="31.375" style="6" customWidth="1"/>
    <col min="7155" max="7155" width="8.875" style="6" customWidth="1"/>
    <col min="7156" max="7156" width="11.875" style="6" customWidth="1"/>
    <col min="7157" max="7159" width="7.5" style="6" customWidth="1"/>
    <col min="7160" max="7162" width="8.125" style="6" customWidth="1"/>
    <col min="7163" max="7163" width="7.5" style="6" customWidth="1"/>
    <col min="7164" max="7165" width="7.875" style="6" customWidth="1"/>
    <col min="7166" max="7168" width="9.375" style="6" customWidth="1"/>
    <col min="7169" max="7172" width="9.25" style="6" customWidth="1"/>
    <col min="7173" max="7173" width="9.375" style="6" customWidth="1"/>
    <col min="7174" max="7174" width="9" style="6"/>
    <col min="7175" max="7176" width="9.375" style="6" customWidth="1"/>
    <col min="7177" max="7408" width="9" style="6"/>
    <col min="7409" max="7409" width="5.125" style="6" customWidth="1"/>
    <col min="7410" max="7410" width="31.375" style="6" customWidth="1"/>
    <col min="7411" max="7411" width="8.875" style="6" customWidth="1"/>
    <col min="7412" max="7412" width="11.875" style="6" customWidth="1"/>
    <col min="7413" max="7415" width="7.5" style="6" customWidth="1"/>
    <col min="7416" max="7418" width="8.125" style="6" customWidth="1"/>
    <col min="7419" max="7419" width="7.5" style="6" customWidth="1"/>
    <col min="7420" max="7421" width="7.875" style="6" customWidth="1"/>
    <col min="7422" max="7424" width="9.375" style="6" customWidth="1"/>
    <col min="7425" max="7428" width="9.25" style="6" customWidth="1"/>
    <col min="7429" max="7429" width="9.375" style="6" customWidth="1"/>
    <col min="7430" max="7430" width="9" style="6"/>
    <col min="7431" max="7432" width="9.375" style="6" customWidth="1"/>
    <col min="7433" max="7664" width="9" style="6"/>
    <col min="7665" max="7665" width="5.125" style="6" customWidth="1"/>
    <col min="7666" max="7666" width="31.375" style="6" customWidth="1"/>
    <col min="7667" max="7667" width="8.875" style="6" customWidth="1"/>
    <col min="7668" max="7668" width="11.875" style="6" customWidth="1"/>
    <col min="7669" max="7671" width="7.5" style="6" customWidth="1"/>
    <col min="7672" max="7674" width="8.125" style="6" customWidth="1"/>
    <col min="7675" max="7675" width="7.5" style="6" customWidth="1"/>
    <col min="7676" max="7677" width="7.875" style="6" customWidth="1"/>
    <col min="7678" max="7680" width="9.375" style="6" customWidth="1"/>
    <col min="7681" max="7684" width="9.25" style="6" customWidth="1"/>
    <col min="7685" max="7685" width="9.375" style="6" customWidth="1"/>
    <col min="7686" max="7686" width="9" style="6"/>
    <col min="7687" max="7688" width="9.375" style="6" customWidth="1"/>
    <col min="7689" max="7920" width="9" style="6"/>
    <col min="7921" max="7921" width="5.125" style="6" customWidth="1"/>
    <col min="7922" max="7922" width="31.375" style="6" customWidth="1"/>
    <col min="7923" max="7923" width="8.875" style="6" customWidth="1"/>
    <col min="7924" max="7924" width="11.875" style="6" customWidth="1"/>
    <col min="7925" max="7927" width="7.5" style="6" customWidth="1"/>
    <col min="7928" max="7930" width="8.125" style="6" customWidth="1"/>
    <col min="7931" max="7931" width="7.5" style="6" customWidth="1"/>
    <col min="7932" max="7933" width="7.875" style="6" customWidth="1"/>
    <col min="7934" max="7936" width="9.375" style="6" customWidth="1"/>
    <col min="7937" max="7940" width="9.25" style="6" customWidth="1"/>
    <col min="7941" max="7941" width="9.375" style="6" customWidth="1"/>
    <col min="7942" max="7942" width="9" style="6"/>
    <col min="7943" max="7944" width="9.375" style="6" customWidth="1"/>
    <col min="7945" max="8176" width="9" style="6"/>
    <col min="8177" max="8177" width="5.125" style="6" customWidth="1"/>
    <col min="8178" max="8178" width="31.375" style="6" customWidth="1"/>
    <col min="8179" max="8179" width="8.875" style="6" customWidth="1"/>
    <col min="8180" max="8180" width="11.875" style="6" customWidth="1"/>
    <col min="8181" max="8183" width="7.5" style="6" customWidth="1"/>
    <col min="8184" max="8186" width="8.125" style="6" customWidth="1"/>
    <col min="8187" max="8187" width="7.5" style="6" customWidth="1"/>
    <col min="8188" max="8189" width="7.875" style="6" customWidth="1"/>
    <col min="8190" max="8192" width="9.375" style="6" customWidth="1"/>
    <col min="8193" max="8196" width="9.25" style="6" customWidth="1"/>
    <col min="8197" max="8197" width="9.375" style="6" customWidth="1"/>
    <col min="8198" max="8198" width="9" style="6"/>
    <col min="8199" max="8200" width="9.375" style="6" customWidth="1"/>
    <col min="8201" max="8432" width="9" style="6"/>
    <col min="8433" max="8433" width="5.125" style="6" customWidth="1"/>
    <col min="8434" max="8434" width="31.375" style="6" customWidth="1"/>
    <col min="8435" max="8435" width="8.875" style="6" customWidth="1"/>
    <col min="8436" max="8436" width="11.875" style="6" customWidth="1"/>
    <col min="8437" max="8439" width="7.5" style="6" customWidth="1"/>
    <col min="8440" max="8442" width="8.125" style="6" customWidth="1"/>
    <col min="8443" max="8443" width="7.5" style="6" customWidth="1"/>
    <col min="8444" max="8445" width="7.875" style="6" customWidth="1"/>
    <col min="8446" max="8448" width="9.375" style="6" customWidth="1"/>
    <col min="8449" max="8452" width="9.25" style="6" customWidth="1"/>
    <col min="8453" max="8453" width="9.375" style="6" customWidth="1"/>
    <col min="8454" max="8454" width="9" style="6"/>
    <col min="8455" max="8456" width="9.375" style="6" customWidth="1"/>
    <col min="8457" max="8688" width="9" style="6"/>
    <col min="8689" max="8689" width="5.125" style="6" customWidth="1"/>
    <col min="8690" max="8690" width="31.375" style="6" customWidth="1"/>
    <col min="8691" max="8691" width="8.875" style="6" customWidth="1"/>
    <col min="8692" max="8692" width="11.875" style="6" customWidth="1"/>
    <col min="8693" max="8695" width="7.5" style="6" customWidth="1"/>
    <col min="8696" max="8698" width="8.125" style="6" customWidth="1"/>
    <col min="8699" max="8699" width="7.5" style="6" customWidth="1"/>
    <col min="8700" max="8701" width="7.875" style="6" customWidth="1"/>
    <col min="8702" max="8704" width="9.375" style="6" customWidth="1"/>
    <col min="8705" max="8708" width="9.25" style="6" customWidth="1"/>
    <col min="8709" max="8709" width="9.375" style="6" customWidth="1"/>
    <col min="8710" max="8710" width="9" style="6"/>
    <col min="8711" max="8712" width="9.375" style="6" customWidth="1"/>
    <col min="8713" max="8944" width="9" style="6"/>
    <col min="8945" max="8945" width="5.125" style="6" customWidth="1"/>
    <col min="8946" max="8946" width="31.375" style="6" customWidth="1"/>
    <col min="8947" max="8947" width="8.875" style="6" customWidth="1"/>
    <col min="8948" max="8948" width="11.875" style="6" customWidth="1"/>
    <col min="8949" max="8951" width="7.5" style="6" customWidth="1"/>
    <col min="8952" max="8954" width="8.125" style="6" customWidth="1"/>
    <col min="8955" max="8955" width="7.5" style="6" customWidth="1"/>
    <col min="8956" max="8957" width="7.875" style="6" customWidth="1"/>
    <col min="8958" max="8960" width="9.375" style="6" customWidth="1"/>
    <col min="8961" max="8964" width="9.25" style="6" customWidth="1"/>
    <col min="8965" max="8965" width="9.375" style="6" customWidth="1"/>
    <col min="8966" max="8966" width="9" style="6"/>
    <col min="8967" max="8968" width="9.375" style="6" customWidth="1"/>
    <col min="8969" max="9200" width="9" style="6"/>
    <col min="9201" max="9201" width="5.125" style="6" customWidth="1"/>
    <col min="9202" max="9202" width="31.375" style="6" customWidth="1"/>
    <col min="9203" max="9203" width="8.875" style="6" customWidth="1"/>
    <col min="9204" max="9204" width="11.875" style="6" customWidth="1"/>
    <col min="9205" max="9207" width="7.5" style="6" customWidth="1"/>
    <col min="9208" max="9210" width="8.125" style="6" customWidth="1"/>
    <col min="9211" max="9211" width="7.5" style="6" customWidth="1"/>
    <col min="9212" max="9213" width="7.875" style="6" customWidth="1"/>
    <col min="9214" max="9216" width="9.375" style="6" customWidth="1"/>
    <col min="9217" max="9220" width="9.25" style="6" customWidth="1"/>
    <col min="9221" max="9221" width="9.375" style="6" customWidth="1"/>
    <col min="9222" max="9222" width="9" style="6"/>
    <col min="9223" max="9224" width="9.375" style="6" customWidth="1"/>
    <col min="9225" max="9456" width="9" style="6"/>
    <col min="9457" max="9457" width="5.125" style="6" customWidth="1"/>
    <col min="9458" max="9458" width="31.375" style="6" customWidth="1"/>
    <col min="9459" max="9459" width="8.875" style="6" customWidth="1"/>
    <col min="9460" max="9460" width="11.875" style="6" customWidth="1"/>
    <col min="9461" max="9463" width="7.5" style="6" customWidth="1"/>
    <col min="9464" max="9466" width="8.125" style="6" customWidth="1"/>
    <col min="9467" max="9467" width="7.5" style="6" customWidth="1"/>
    <col min="9468" max="9469" width="7.875" style="6" customWidth="1"/>
    <col min="9470" max="9472" width="9.375" style="6" customWidth="1"/>
    <col min="9473" max="9476" width="9.25" style="6" customWidth="1"/>
    <col min="9477" max="9477" width="9.375" style="6" customWidth="1"/>
    <col min="9478" max="9478" width="9" style="6"/>
    <col min="9479" max="9480" width="9.375" style="6" customWidth="1"/>
    <col min="9481" max="9712" width="9" style="6"/>
    <col min="9713" max="9713" width="5.125" style="6" customWidth="1"/>
    <col min="9714" max="9714" width="31.375" style="6" customWidth="1"/>
    <col min="9715" max="9715" width="8.875" style="6" customWidth="1"/>
    <col min="9716" max="9716" width="11.875" style="6" customWidth="1"/>
    <col min="9717" max="9719" width="7.5" style="6" customWidth="1"/>
    <col min="9720" max="9722" width="8.125" style="6" customWidth="1"/>
    <col min="9723" max="9723" width="7.5" style="6" customWidth="1"/>
    <col min="9724" max="9725" width="7.875" style="6" customWidth="1"/>
    <col min="9726" max="9728" width="9.375" style="6" customWidth="1"/>
    <col min="9729" max="9732" width="9.25" style="6" customWidth="1"/>
    <col min="9733" max="9733" width="9.375" style="6" customWidth="1"/>
    <col min="9734" max="9734" width="9" style="6"/>
    <col min="9735" max="9736" width="9.375" style="6" customWidth="1"/>
    <col min="9737" max="9968" width="9" style="6"/>
    <col min="9969" max="9969" width="5.125" style="6" customWidth="1"/>
    <col min="9970" max="9970" width="31.375" style="6" customWidth="1"/>
    <col min="9971" max="9971" width="8.875" style="6" customWidth="1"/>
    <col min="9972" max="9972" width="11.875" style="6" customWidth="1"/>
    <col min="9973" max="9975" width="7.5" style="6" customWidth="1"/>
    <col min="9976" max="9978" width="8.125" style="6" customWidth="1"/>
    <col min="9979" max="9979" width="7.5" style="6" customWidth="1"/>
    <col min="9980" max="9981" width="7.875" style="6" customWidth="1"/>
    <col min="9982" max="9984" width="9.375" style="6" customWidth="1"/>
    <col min="9985" max="9988" width="9.25" style="6" customWidth="1"/>
    <col min="9989" max="9989" width="9.375" style="6" customWidth="1"/>
    <col min="9990" max="9990" width="9" style="6"/>
    <col min="9991" max="9992" width="9.375" style="6" customWidth="1"/>
    <col min="9993" max="10224" width="9" style="6"/>
    <col min="10225" max="10225" width="5.125" style="6" customWidth="1"/>
    <col min="10226" max="10226" width="31.375" style="6" customWidth="1"/>
    <col min="10227" max="10227" width="8.875" style="6" customWidth="1"/>
    <col min="10228" max="10228" width="11.875" style="6" customWidth="1"/>
    <col min="10229" max="10231" width="7.5" style="6" customWidth="1"/>
    <col min="10232" max="10234" width="8.125" style="6" customWidth="1"/>
    <col min="10235" max="10235" width="7.5" style="6" customWidth="1"/>
    <col min="10236" max="10237" width="7.875" style="6" customWidth="1"/>
    <col min="10238" max="10240" width="9.375" style="6" customWidth="1"/>
    <col min="10241" max="10244" width="9.25" style="6" customWidth="1"/>
    <col min="10245" max="10245" width="9.375" style="6" customWidth="1"/>
    <col min="10246" max="10246" width="9" style="6"/>
    <col min="10247" max="10248" width="9.375" style="6" customWidth="1"/>
    <col min="10249" max="10480" width="9" style="6"/>
    <col min="10481" max="10481" width="5.125" style="6" customWidth="1"/>
    <col min="10482" max="10482" width="31.375" style="6" customWidth="1"/>
    <col min="10483" max="10483" width="8.875" style="6" customWidth="1"/>
    <col min="10484" max="10484" width="11.875" style="6" customWidth="1"/>
    <col min="10485" max="10487" width="7.5" style="6" customWidth="1"/>
    <col min="10488" max="10490" width="8.125" style="6" customWidth="1"/>
    <col min="10491" max="10491" width="7.5" style="6" customWidth="1"/>
    <col min="10492" max="10493" width="7.875" style="6" customWidth="1"/>
    <col min="10494" max="10496" width="9.375" style="6" customWidth="1"/>
    <col min="10497" max="10500" width="9.25" style="6" customWidth="1"/>
    <col min="10501" max="10501" width="9.375" style="6" customWidth="1"/>
    <col min="10502" max="10502" width="9" style="6"/>
    <col min="10503" max="10504" width="9.375" style="6" customWidth="1"/>
    <col min="10505" max="10736" width="9" style="6"/>
    <col min="10737" max="10737" width="5.125" style="6" customWidth="1"/>
    <col min="10738" max="10738" width="31.375" style="6" customWidth="1"/>
    <col min="10739" max="10739" width="8.875" style="6" customWidth="1"/>
    <col min="10740" max="10740" width="11.875" style="6" customWidth="1"/>
    <col min="10741" max="10743" width="7.5" style="6" customWidth="1"/>
    <col min="10744" max="10746" width="8.125" style="6" customWidth="1"/>
    <col min="10747" max="10747" width="7.5" style="6" customWidth="1"/>
    <col min="10748" max="10749" width="7.875" style="6" customWidth="1"/>
    <col min="10750" max="10752" width="9.375" style="6" customWidth="1"/>
    <col min="10753" max="10756" width="9.25" style="6" customWidth="1"/>
    <col min="10757" max="10757" width="9.375" style="6" customWidth="1"/>
    <col min="10758" max="10758" width="9" style="6"/>
    <col min="10759" max="10760" width="9.375" style="6" customWidth="1"/>
    <col min="10761" max="10992" width="9" style="6"/>
    <col min="10993" max="10993" width="5.125" style="6" customWidth="1"/>
    <col min="10994" max="10994" width="31.375" style="6" customWidth="1"/>
    <col min="10995" max="10995" width="8.875" style="6" customWidth="1"/>
    <col min="10996" max="10996" width="11.875" style="6" customWidth="1"/>
    <col min="10997" max="10999" width="7.5" style="6" customWidth="1"/>
    <col min="11000" max="11002" width="8.125" style="6" customWidth="1"/>
    <col min="11003" max="11003" width="7.5" style="6" customWidth="1"/>
    <col min="11004" max="11005" width="7.875" style="6" customWidth="1"/>
    <col min="11006" max="11008" width="9.375" style="6" customWidth="1"/>
    <col min="11009" max="11012" width="9.25" style="6" customWidth="1"/>
    <col min="11013" max="11013" width="9.375" style="6" customWidth="1"/>
    <col min="11014" max="11014" width="9" style="6"/>
    <col min="11015" max="11016" width="9.375" style="6" customWidth="1"/>
    <col min="11017" max="11248" width="9" style="6"/>
    <col min="11249" max="11249" width="5.125" style="6" customWidth="1"/>
    <col min="11250" max="11250" width="31.375" style="6" customWidth="1"/>
    <col min="11251" max="11251" width="8.875" style="6" customWidth="1"/>
    <col min="11252" max="11252" width="11.875" style="6" customWidth="1"/>
    <col min="11253" max="11255" width="7.5" style="6" customWidth="1"/>
    <col min="11256" max="11258" width="8.125" style="6" customWidth="1"/>
    <col min="11259" max="11259" width="7.5" style="6" customWidth="1"/>
    <col min="11260" max="11261" width="7.875" style="6" customWidth="1"/>
    <col min="11262" max="11264" width="9.375" style="6" customWidth="1"/>
    <col min="11265" max="11268" width="9.25" style="6" customWidth="1"/>
    <col min="11269" max="11269" width="9.375" style="6" customWidth="1"/>
    <col min="11270" max="11270" width="9" style="6"/>
    <col min="11271" max="11272" width="9.375" style="6" customWidth="1"/>
    <col min="11273" max="11504" width="9" style="6"/>
    <col min="11505" max="11505" width="5.125" style="6" customWidth="1"/>
    <col min="11506" max="11506" width="31.375" style="6" customWidth="1"/>
    <col min="11507" max="11507" width="8.875" style="6" customWidth="1"/>
    <col min="11508" max="11508" width="11.875" style="6" customWidth="1"/>
    <col min="11509" max="11511" width="7.5" style="6" customWidth="1"/>
    <col min="11512" max="11514" width="8.125" style="6" customWidth="1"/>
    <col min="11515" max="11515" width="7.5" style="6" customWidth="1"/>
    <col min="11516" max="11517" width="7.875" style="6" customWidth="1"/>
    <col min="11518" max="11520" width="9.375" style="6" customWidth="1"/>
    <col min="11521" max="11524" width="9.25" style="6" customWidth="1"/>
    <col min="11525" max="11525" width="9.375" style="6" customWidth="1"/>
    <col min="11526" max="11526" width="9" style="6"/>
    <col min="11527" max="11528" width="9.375" style="6" customWidth="1"/>
    <col min="11529" max="11760" width="9" style="6"/>
    <col min="11761" max="11761" width="5.125" style="6" customWidth="1"/>
    <col min="11762" max="11762" width="31.375" style="6" customWidth="1"/>
    <col min="11763" max="11763" width="8.875" style="6" customWidth="1"/>
    <col min="11764" max="11764" width="11.875" style="6" customWidth="1"/>
    <col min="11765" max="11767" width="7.5" style="6" customWidth="1"/>
    <col min="11768" max="11770" width="8.125" style="6" customWidth="1"/>
    <col min="11771" max="11771" width="7.5" style="6" customWidth="1"/>
    <col min="11772" max="11773" width="7.875" style="6" customWidth="1"/>
    <col min="11774" max="11776" width="9.375" style="6" customWidth="1"/>
    <col min="11777" max="11780" width="9.25" style="6" customWidth="1"/>
    <col min="11781" max="11781" width="9.375" style="6" customWidth="1"/>
    <col min="11782" max="11782" width="9" style="6"/>
    <col min="11783" max="11784" width="9.375" style="6" customWidth="1"/>
    <col min="11785" max="12016" width="9" style="6"/>
    <col min="12017" max="12017" width="5.125" style="6" customWidth="1"/>
    <col min="12018" max="12018" width="31.375" style="6" customWidth="1"/>
    <col min="12019" max="12019" width="8.875" style="6" customWidth="1"/>
    <col min="12020" max="12020" width="11.875" style="6" customWidth="1"/>
    <col min="12021" max="12023" width="7.5" style="6" customWidth="1"/>
    <col min="12024" max="12026" width="8.125" style="6" customWidth="1"/>
    <col min="12027" max="12027" width="7.5" style="6" customWidth="1"/>
    <col min="12028" max="12029" width="7.875" style="6" customWidth="1"/>
    <col min="12030" max="12032" width="9.375" style="6" customWidth="1"/>
    <col min="12033" max="12036" width="9.25" style="6" customWidth="1"/>
    <col min="12037" max="12037" width="9.375" style="6" customWidth="1"/>
    <col min="12038" max="12038" width="9" style="6"/>
    <col min="12039" max="12040" width="9.375" style="6" customWidth="1"/>
    <col min="12041" max="12272" width="9" style="6"/>
    <col min="12273" max="12273" width="5.125" style="6" customWidth="1"/>
    <col min="12274" max="12274" width="31.375" style="6" customWidth="1"/>
    <col min="12275" max="12275" width="8.875" style="6" customWidth="1"/>
    <col min="12276" max="12276" width="11.875" style="6" customWidth="1"/>
    <col min="12277" max="12279" width="7.5" style="6" customWidth="1"/>
    <col min="12280" max="12282" width="8.125" style="6" customWidth="1"/>
    <col min="12283" max="12283" width="7.5" style="6" customWidth="1"/>
    <col min="12284" max="12285" width="7.875" style="6" customWidth="1"/>
    <col min="12286" max="12288" width="9.375" style="6" customWidth="1"/>
    <col min="12289" max="12292" width="9.25" style="6" customWidth="1"/>
    <col min="12293" max="12293" width="9.375" style="6" customWidth="1"/>
    <col min="12294" max="12294" width="9" style="6"/>
    <col min="12295" max="12296" width="9.375" style="6" customWidth="1"/>
    <col min="12297" max="12528" width="9" style="6"/>
    <col min="12529" max="12529" width="5.125" style="6" customWidth="1"/>
    <col min="12530" max="12530" width="31.375" style="6" customWidth="1"/>
    <col min="12531" max="12531" width="8.875" style="6" customWidth="1"/>
    <col min="12532" max="12532" width="11.875" style="6" customWidth="1"/>
    <col min="12533" max="12535" width="7.5" style="6" customWidth="1"/>
    <col min="12536" max="12538" width="8.125" style="6" customWidth="1"/>
    <col min="12539" max="12539" width="7.5" style="6" customWidth="1"/>
    <col min="12540" max="12541" width="7.875" style="6" customWidth="1"/>
    <col min="12542" max="12544" width="9.375" style="6" customWidth="1"/>
    <col min="12545" max="12548" width="9.25" style="6" customWidth="1"/>
    <col min="12549" max="12549" width="9.375" style="6" customWidth="1"/>
    <col min="12550" max="12550" width="9" style="6"/>
    <col min="12551" max="12552" width="9.375" style="6" customWidth="1"/>
    <col min="12553" max="12784" width="9" style="6"/>
    <col min="12785" max="12785" width="5.125" style="6" customWidth="1"/>
    <col min="12786" max="12786" width="31.375" style="6" customWidth="1"/>
    <col min="12787" max="12787" width="8.875" style="6" customWidth="1"/>
    <col min="12788" max="12788" width="11.875" style="6" customWidth="1"/>
    <col min="12789" max="12791" width="7.5" style="6" customWidth="1"/>
    <col min="12792" max="12794" width="8.125" style="6" customWidth="1"/>
    <col min="12795" max="12795" width="7.5" style="6" customWidth="1"/>
    <col min="12796" max="12797" width="7.875" style="6" customWidth="1"/>
    <col min="12798" max="12800" width="9.375" style="6" customWidth="1"/>
    <col min="12801" max="12804" width="9.25" style="6" customWidth="1"/>
    <col min="12805" max="12805" width="9.375" style="6" customWidth="1"/>
    <col min="12806" max="12806" width="9" style="6"/>
    <col min="12807" max="12808" width="9.375" style="6" customWidth="1"/>
    <col min="12809" max="13040" width="9" style="6"/>
    <col min="13041" max="13041" width="5.125" style="6" customWidth="1"/>
    <col min="13042" max="13042" width="31.375" style="6" customWidth="1"/>
    <col min="13043" max="13043" width="8.875" style="6" customWidth="1"/>
    <col min="13044" max="13044" width="11.875" style="6" customWidth="1"/>
    <col min="13045" max="13047" width="7.5" style="6" customWidth="1"/>
    <col min="13048" max="13050" width="8.125" style="6" customWidth="1"/>
    <col min="13051" max="13051" width="7.5" style="6" customWidth="1"/>
    <col min="13052" max="13053" width="7.875" style="6" customWidth="1"/>
    <col min="13054" max="13056" width="9.375" style="6" customWidth="1"/>
    <col min="13057" max="13060" width="9.25" style="6" customWidth="1"/>
    <col min="13061" max="13061" width="9.375" style="6" customWidth="1"/>
    <col min="13062" max="13062" width="9" style="6"/>
    <col min="13063" max="13064" width="9.375" style="6" customWidth="1"/>
    <col min="13065" max="13296" width="9" style="6"/>
    <col min="13297" max="13297" width="5.125" style="6" customWidth="1"/>
    <col min="13298" max="13298" width="31.375" style="6" customWidth="1"/>
    <col min="13299" max="13299" width="8.875" style="6" customWidth="1"/>
    <col min="13300" max="13300" width="11.875" style="6" customWidth="1"/>
    <col min="13301" max="13303" width="7.5" style="6" customWidth="1"/>
    <col min="13304" max="13306" width="8.125" style="6" customWidth="1"/>
    <col min="13307" max="13307" width="7.5" style="6" customWidth="1"/>
    <col min="13308" max="13309" width="7.875" style="6" customWidth="1"/>
    <col min="13310" max="13312" width="9.375" style="6" customWidth="1"/>
    <col min="13313" max="13316" width="9.25" style="6" customWidth="1"/>
    <col min="13317" max="13317" width="9.375" style="6" customWidth="1"/>
    <col min="13318" max="13318" width="9" style="6"/>
    <col min="13319" max="13320" width="9.375" style="6" customWidth="1"/>
    <col min="13321" max="13552" width="9" style="6"/>
    <col min="13553" max="13553" width="5.125" style="6" customWidth="1"/>
    <col min="13554" max="13554" width="31.375" style="6" customWidth="1"/>
    <col min="13555" max="13555" width="8.875" style="6" customWidth="1"/>
    <col min="13556" max="13556" width="11.875" style="6" customWidth="1"/>
    <col min="13557" max="13559" width="7.5" style="6" customWidth="1"/>
    <col min="13560" max="13562" width="8.125" style="6" customWidth="1"/>
    <col min="13563" max="13563" width="7.5" style="6" customWidth="1"/>
    <col min="13564" max="13565" width="7.875" style="6" customWidth="1"/>
    <col min="13566" max="13568" width="9.375" style="6" customWidth="1"/>
    <col min="13569" max="13572" width="9.25" style="6" customWidth="1"/>
    <col min="13573" max="13573" width="9.375" style="6" customWidth="1"/>
    <col min="13574" max="13574" width="9" style="6"/>
    <col min="13575" max="13576" width="9.375" style="6" customWidth="1"/>
    <col min="13577" max="13808" width="9" style="6"/>
    <col min="13809" max="13809" width="5.125" style="6" customWidth="1"/>
    <col min="13810" max="13810" width="31.375" style="6" customWidth="1"/>
    <col min="13811" max="13811" width="8.875" style="6" customWidth="1"/>
    <col min="13812" max="13812" width="11.875" style="6" customWidth="1"/>
    <col min="13813" max="13815" width="7.5" style="6" customWidth="1"/>
    <col min="13816" max="13818" width="8.125" style="6" customWidth="1"/>
    <col min="13819" max="13819" width="7.5" style="6" customWidth="1"/>
    <col min="13820" max="13821" width="7.875" style="6" customWidth="1"/>
    <col min="13822" max="13824" width="9.375" style="6" customWidth="1"/>
    <col min="13825" max="13828" width="9.25" style="6" customWidth="1"/>
    <col min="13829" max="13829" width="9.375" style="6" customWidth="1"/>
    <col min="13830" max="13830" width="9" style="6"/>
    <col min="13831" max="13832" width="9.375" style="6" customWidth="1"/>
    <col min="13833" max="14064" width="9" style="6"/>
    <col min="14065" max="14065" width="5.125" style="6" customWidth="1"/>
    <col min="14066" max="14066" width="31.375" style="6" customWidth="1"/>
    <col min="14067" max="14067" width="8.875" style="6" customWidth="1"/>
    <col min="14068" max="14068" width="11.875" style="6" customWidth="1"/>
    <col min="14069" max="14071" width="7.5" style="6" customWidth="1"/>
    <col min="14072" max="14074" width="8.125" style="6" customWidth="1"/>
    <col min="14075" max="14075" width="7.5" style="6" customWidth="1"/>
    <col min="14076" max="14077" width="7.875" style="6" customWidth="1"/>
    <col min="14078" max="14080" width="9.375" style="6" customWidth="1"/>
    <col min="14081" max="14084" width="9.25" style="6" customWidth="1"/>
    <col min="14085" max="14085" width="9.375" style="6" customWidth="1"/>
    <col min="14086" max="14086" width="9" style="6"/>
    <col min="14087" max="14088" width="9.375" style="6" customWidth="1"/>
    <col min="14089" max="14320" width="9" style="6"/>
    <col min="14321" max="14321" width="5.125" style="6" customWidth="1"/>
    <col min="14322" max="14322" width="31.375" style="6" customWidth="1"/>
    <col min="14323" max="14323" width="8.875" style="6" customWidth="1"/>
    <col min="14324" max="14324" width="11.875" style="6" customWidth="1"/>
    <col min="14325" max="14327" width="7.5" style="6" customWidth="1"/>
    <col min="14328" max="14330" width="8.125" style="6" customWidth="1"/>
    <col min="14331" max="14331" width="7.5" style="6" customWidth="1"/>
    <col min="14332" max="14333" width="7.875" style="6" customWidth="1"/>
    <col min="14334" max="14336" width="9.375" style="6" customWidth="1"/>
    <col min="14337" max="14340" width="9.25" style="6" customWidth="1"/>
    <col min="14341" max="14341" width="9.375" style="6" customWidth="1"/>
    <col min="14342" max="14342" width="9" style="6"/>
    <col min="14343" max="14344" width="9.375" style="6" customWidth="1"/>
    <col min="14345" max="14576" width="9" style="6"/>
    <col min="14577" max="14577" width="5.125" style="6" customWidth="1"/>
    <col min="14578" max="14578" width="31.375" style="6" customWidth="1"/>
    <col min="14579" max="14579" width="8.875" style="6" customWidth="1"/>
    <col min="14580" max="14580" width="11.875" style="6" customWidth="1"/>
    <col min="14581" max="14583" width="7.5" style="6" customWidth="1"/>
    <col min="14584" max="14586" width="8.125" style="6" customWidth="1"/>
    <col min="14587" max="14587" width="7.5" style="6" customWidth="1"/>
    <col min="14588" max="14589" width="7.875" style="6" customWidth="1"/>
    <col min="14590" max="14592" width="9.375" style="6" customWidth="1"/>
    <col min="14593" max="14596" width="9.25" style="6" customWidth="1"/>
    <col min="14597" max="14597" width="9.375" style="6" customWidth="1"/>
    <col min="14598" max="14598" width="9" style="6"/>
    <col min="14599" max="14600" width="9.375" style="6" customWidth="1"/>
    <col min="14601" max="14832" width="9" style="6"/>
    <col min="14833" max="14833" width="5.125" style="6" customWidth="1"/>
    <col min="14834" max="14834" width="31.375" style="6" customWidth="1"/>
    <col min="14835" max="14835" width="8.875" style="6" customWidth="1"/>
    <col min="14836" max="14836" width="11.875" style="6" customWidth="1"/>
    <col min="14837" max="14839" width="7.5" style="6" customWidth="1"/>
    <col min="14840" max="14842" width="8.125" style="6" customWidth="1"/>
    <col min="14843" max="14843" width="7.5" style="6" customWidth="1"/>
    <col min="14844" max="14845" width="7.875" style="6" customWidth="1"/>
    <col min="14846" max="14848" width="9.375" style="6" customWidth="1"/>
    <col min="14849" max="14852" width="9.25" style="6" customWidth="1"/>
    <col min="14853" max="14853" width="9.375" style="6" customWidth="1"/>
    <col min="14854" max="14854" width="9" style="6"/>
    <col min="14855" max="14856" width="9.375" style="6" customWidth="1"/>
    <col min="14857" max="15088" width="9" style="6"/>
    <col min="15089" max="15089" width="5.125" style="6" customWidth="1"/>
    <col min="15090" max="15090" width="31.375" style="6" customWidth="1"/>
    <col min="15091" max="15091" width="8.875" style="6" customWidth="1"/>
    <col min="15092" max="15092" width="11.875" style="6" customWidth="1"/>
    <col min="15093" max="15095" width="7.5" style="6" customWidth="1"/>
    <col min="15096" max="15098" width="8.125" style="6" customWidth="1"/>
    <col min="15099" max="15099" width="7.5" style="6" customWidth="1"/>
    <col min="15100" max="15101" width="7.875" style="6" customWidth="1"/>
    <col min="15102" max="15104" width="9.375" style="6" customWidth="1"/>
    <col min="15105" max="15108" width="9.25" style="6" customWidth="1"/>
    <col min="15109" max="15109" width="9.375" style="6" customWidth="1"/>
    <col min="15110" max="15110" width="9" style="6"/>
    <col min="15111" max="15112" width="9.375" style="6" customWidth="1"/>
    <col min="15113" max="15344" width="9" style="6"/>
    <col min="15345" max="15345" width="5.125" style="6" customWidth="1"/>
    <col min="15346" max="15346" width="31.375" style="6" customWidth="1"/>
    <col min="15347" max="15347" width="8.875" style="6" customWidth="1"/>
    <col min="15348" max="15348" width="11.875" style="6" customWidth="1"/>
    <col min="15349" max="15351" width="7.5" style="6" customWidth="1"/>
    <col min="15352" max="15354" width="8.125" style="6" customWidth="1"/>
    <col min="15355" max="15355" width="7.5" style="6" customWidth="1"/>
    <col min="15356" max="15357" width="7.875" style="6" customWidth="1"/>
    <col min="15358" max="15360" width="9.375" style="6" customWidth="1"/>
    <col min="15361" max="15364" width="9.25" style="6" customWidth="1"/>
    <col min="15365" max="15365" width="9.375" style="6" customWidth="1"/>
    <col min="15366" max="15366" width="9" style="6"/>
    <col min="15367" max="15368" width="9.375" style="6" customWidth="1"/>
    <col min="15369" max="15600" width="9" style="6"/>
    <col min="15601" max="15601" width="5.125" style="6" customWidth="1"/>
    <col min="15602" max="15602" width="31.375" style="6" customWidth="1"/>
    <col min="15603" max="15603" width="8.875" style="6" customWidth="1"/>
    <col min="15604" max="15604" width="11.875" style="6" customWidth="1"/>
    <col min="15605" max="15607" width="7.5" style="6" customWidth="1"/>
    <col min="15608" max="15610" width="8.125" style="6" customWidth="1"/>
    <col min="15611" max="15611" width="7.5" style="6" customWidth="1"/>
    <col min="15612" max="15613" width="7.875" style="6" customWidth="1"/>
    <col min="15614" max="15616" width="9.375" style="6" customWidth="1"/>
    <col min="15617" max="15620" width="9.25" style="6" customWidth="1"/>
    <col min="15621" max="15621" width="9.375" style="6" customWidth="1"/>
    <col min="15622" max="15622" width="9" style="6"/>
    <col min="15623" max="15624" width="9.375" style="6" customWidth="1"/>
    <col min="15625" max="15856" width="9" style="6"/>
    <col min="15857" max="15857" width="5.125" style="6" customWidth="1"/>
    <col min="15858" max="15858" width="31.375" style="6" customWidth="1"/>
    <col min="15859" max="15859" width="8.875" style="6" customWidth="1"/>
    <col min="15860" max="15860" width="11.875" style="6" customWidth="1"/>
    <col min="15861" max="15863" width="7.5" style="6" customWidth="1"/>
    <col min="15864" max="15866" width="8.125" style="6" customWidth="1"/>
    <col min="15867" max="15867" width="7.5" style="6" customWidth="1"/>
    <col min="15868" max="15869" width="7.875" style="6" customWidth="1"/>
    <col min="15870" max="15872" width="9.375" style="6" customWidth="1"/>
    <col min="15873" max="15876" width="9.25" style="6" customWidth="1"/>
    <col min="15877" max="15877" width="9.375" style="6" customWidth="1"/>
    <col min="15878" max="15878" width="9" style="6"/>
    <col min="15879" max="15880" width="9.375" style="6" customWidth="1"/>
    <col min="15881" max="16112" width="9" style="6"/>
    <col min="16113" max="16113" width="5.125" style="6" customWidth="1"/>
    <col min="16114" max="16114" width="31.375" style="6" customWidth="1"/>
    <col min="16115" max="16115" width="8.875" style="6" customWidth="1"/>
    <col min="16116" max="16116" width="11.875" style="6" customWidth="1"/>
    <col min="16117" max="16119" width="7.5" style="6" customWidth="1"/>
    <col min="16120" max="16122" width="8.125" style="6" customWidth="1"/>
    <col min="16123" max="16123" width="7.5" style="6" customWidth="1"/>
    <col min="16124" max="16125" width="7.875" style="6" customWidth="1"/>
    <col min="16126" max="16128" width="9.375" style="6" customWidth="1"/>
    <col min="16129" max="16132" width="9.25" style="6" customWidth="1"/>
    <col min="16133" max="16133" width="9.375" style="6" customWidth="1"/>
    <col min="16134" max="16134" width="9" style="6"/>
    <col min="16135" max="16136" width="9.375" style="6" customWidth="1"/>
    <col min="16137" max="16384" width="9" style="6"/>
  </cols>
  <sheetData>
    <row r="1" spans="1:15" ht="20.25" customHeight="1">
      <c r="A1" s="4"/>
      <c r="B1" s="4"/>
      <c r="C1" s="5"/>
      <c r="D1" s="5"/>
      <c r="E1" s="5"/>
      <c r="F1" s="5"/>
      <c r="G1" s="5"/>
      <c r="H1" s="5"/>
      <c r="I1" s="5"/>
      <c r="J1" s="110"/>
      <c r="K1" s="8"/>
      <c r="L1" s="8"/>
      <c r="M1" s="404" t="s">
        <v>376</v>
      </c>
      <c r="N1" s="404"/>
      <c r="O1" s="404"/>
    </row>
    <row r="2" spans="1:15" ht="16.5" customHeight="1">
      <c r="A2" s="7"/>
      <c r="B2" s="7"/>
      <c r="C2" s="5"/>
      <c r="D2" s="5"/>
      <c r="E2" s="5"/>
      <c r="F2" s="5"/>
      <c r="G2" s="5"/>
      <c r="H2" s="5"/>
      <c r="I2" s="5"/>
      <c r="J2" s="5"/>
      <c r="K2" s="5"/>
      <c r="L2" s="5"/>
      <c r="M2" s="5"/>
      <c r="N2" s="5"/>
      <c r="O2" s="5"/>
    </row>
    <row r="3" spans="1:15" ht="21" customHeight="1">
      <c r="A3" s="405" t="s">
        <v>509</v>
      </c>
      <c r="B3" s="405"/>
      <c r="C3" s="405"/>
      <c r="D3" s="405"/>
      <c r="E3" s="405"/>
      <c r="F3" s="405"/>
      <c r="G3" s="405"/>
      <c r="H3" s="405"/>
      <c r="I3" s="405"/>
      <c r="J3" s="405"/>
      <c r="K3" s="405"/>
      <c r="L3" s="405"/>
      <c r="M3" s="405"/>
      <c r="N3" s="405"/>
      <c r="O3" s="405"/>
    </row>
    <row r="4" spans="1:15" ht="24" customHeight="1">
      <c r="A4" s="406" t="s">
        <v>510</v>
      </c>
      <c r="B4" s="406"/>
      <c r="C4" s="406"/>
      <c r="D4" s="406"/>
      <c r="E4" s="406"/>
      <c r="F4" s="406"/>
      <c r="G4" s="406"/>
      <c r="H4" s="406"/>
      <c r="I4" s="406"/>
      <c r="J4" s="406"/>
      <c r="K4" s="406"/>
      <c r="L4" s="406"/>
      <c r="M4" s="406"/>
      <c r="N4" s="406"/>
      <c r="O4" s="406"/>
    </row>
    <row r="5" spans="1:15" ht="18.75">
      <c r="A5" s="9"/>
      <c r="B5" s="9"/>
      <c r="C5" s="5"/>
      <c r="D5" s="5"/>
      <c r="E5" s="5"/>
      <c r="F5" s="5"/>
      <c r="G5" s="5"/>
      <c r="H5" s="5"/>
      <c r="I5" s="5"/>
      <c r="J5" s="5"/>
      <c r="K5" s="5"/>
      <c r="L5" s="5"/>
      <c r="M5" s="5"/>
      <c r="N5" s="5"/>
      <c r="O5" s="5"/>
    </row>
    <row r="6" spans="1:15" ht="18.75" customHeight="1">
      <c r="A6" s="112"/>
      <c r="B6" s="112"/>
      <c r="C6" s="10"/>
      <c r="D6" s="10"/>
      <c r="E6" s="10"/>
      <c r="F6" s="89"/>
      <c r="G6" s="458"/>
      <c r="H6" s="458"/>
      <c r="I6" s="10"/>
      <c r="K6" s="13"/>
      <c r="L6" s="13"/>
      <c r="M6" s="458" t="s">
        <v>452</v>
      </c>
      <c r="N6" s="458"/>
      <c r="O6" s="458"/>
    </row>
    <row r="7" spans="1:15" s="11" customFormat="1" ht="24.75" customHeight="1">
      <c r="A7" s="408" t="s">
        <v>79</v>
      </c>
      <c r="B7" s="415" t="s">
        <v>28</v>
      </c>
      <c r="C7" s="408" t="s">
        <v>377</v>
      </c>
      <c r="D7" s="415" t="s">
        <v>378</v>
      </c>
      <c r="E7" s="415"/>
      <c r="F7" s="415"/>
      <c r="G7" s="415"/>
      <c r="H7" s="415"/>
      <c r="I7" s="415"/>
      <c r="J7" s="415"/>
      <c r="K7" s="408" t="s">
        <v>379</v>
      </c>
      <c r="L7" s="408"/>
      <c r="M7" s="408"/>
      <c r="N7" s="408"/>
      <c r="O7" s="408" t="s">
        <v>414</v>
      </c>
    </row>
    <row r="8" spans="1:15" s="11" customFormat="1" ht="39" customHeight="1">
      <c r="A8" s="408"/>
      <c r="B8" s="415"/>
      <c r="C8" s="408"/>
      <c r="D8" s="408" t="s">
        <v>380</v>
      </c>
      <c r="E8" s="408" t="s">
        <v>55</v>
      </c>
      <c r="F8" s="408"/>
      <c r="G8" s="415" t="s">
        <v>46</v>
      </c>
      <c r="H8" s="415"/>
      <c r="I8" s="408" t="s">
        <v>49</v>
      </c>
      <c r="J8" s="408" t="s">
        <v>50</v>
      </c>
      <c r="K8" s="408" t="s">
        <v>72</v>
      </c>
      <c r="L8" s="408" t="s">
        <v>381</v>
      </c>
      <c r="M8" s="408" t="s">
        <v>382</v>
      </c>
      <c r="N8" s="408" t="s">
        <v>413</v>
      </c>
      <c r="O8" s="408"/>
    </row>
    <row r="9" spans="1:15" s="11" customFormat="1" ht="132.75" customHeight="1">
      <c r="A9" s="408"/>
      <c r="B9" s="415"/>
      <c r="C9" s="408"/>
      <c r="D9" s="408"/>
      <c r="E9" s="111" t="s">
        <v>72</v>
      </c>
      <c r="F9" s="111" t="s">
        <v>384</v>
      </c>
      <c r="G9" s="111" t="s">
        <v>72</v>
      </c>
      <c r="H9" s="119" t="s">
        <v>385</v>
      </c>
      <c r="I9" s="408"/>
      <c r="J9" s="408"/>
      <c r="K9" s="408"/>
      <c r="L9" s="408"/>
      <c r="M9" s="408"/>
      <c r="N9" s="408"/>
      <c r="O9" s="408"/>
    </row>
    <row r="10" spans="1:15" s="29" customFormat="1" ht="17.25" customHeight="1">
      <c r="A10" s="131" t="s">
        <v>4</v>
      </c>
      <c r="B10" s="131" t="s">
        <v>5</v>
      </c>
      <c r="C10" s="213" t="s">
        <v>386</v>
      </c>
      <c r="D10" s="213" t="s">
        <v>387</v>
      </c>
      <c r="E10" s="213" t="s">
        <v>89</v>
      </c>
      <c r="F10" s="213" t="s">
        <v>90</v>
      </c>
      <c r="G10" s="213" t="s">
        <v>91</v>
      </c>
      <c r="H10" s="213" t="s">
        <v>92</v>
      </c>
      <c r="I10" s="213" t="s">
        <v>93</v>
      </c>
      <c r="J10" s="213" t="s">
        <v>94</v>
      </c>
      <c r="K10" s="214" t="s">
        <v>388</v>
      </c>
      <c r="L10" s="213" t="s">
        <v>96</v>
      </c>
      <c r="M10" s="213" t="s">
        <v>97</v>
      </c>
      <c r="N10" s="213" t="s">
        <v>98</v>
      </c>
      <c r="O10" s="213" t="s">
        <v>99</v>
      </c>
    </row>
    <row r="11" spans="1:15" s="10" customFormat="1" ht="30.75" customHeight="1">
      <c r="A11" s="15"/>
      <c r="B11" s="15" t="s">
        <v>30</v>
      </c>
      <c r="C11" s="311">
        <f>SUM(C12:C23)</f>
        <v>108646</v>
      </c>
      <c r="D11" s="311">
        <f t="shared" ref="D11:O11" si="0">SUM(D12:D23)</f>
        <v>66109</v>
      </c>
      <c r="E11" s="311">
        <f t="shared" si="0"/>
        <v>900</v>
      </c>
      <c r="F11" s="311">
        <f t="shared" si="0"/>
        <v>900</v>
      </c>
      <c r="G11" s="311">
        <f t="shared" si="0"/>
        <v>62707</v>
      </c>
      <c r="H11" s="311">
        <f t="shared" si="0"/>
        <v>180</v>
      </c>
      <c r="I11" s="311">
        <f t="shared" si="0"/>
        <v>1322</v>
      </c>
      <c r="J11" s="480">
        <f t="shared" si="0"/>
        <v>1180</v>
      </c>
      <c r="K11" s="311">
        <f>SUM(K12:K23)</f>
        <v>42537</v>
      </c>
      <c r="L11" s="311">
        <f t="shared" si="0"/>
        <v>0</v>
      </c>
      <c r="M11" s="311">
        <f t="shared" si="0"/>
        <v>11997</v>
      </c>
      <c r="N11" s="311">
        <f t="shared" si="0"/>
        <v>30540</v>
      </c>
      <c r="O11" s="311">
        <f t="shared" si="0"/>
        <v>0</v>
      </c>
    </row>
    <row r="12" spans="1:15" s="10" customFormat="1" ht="21.95" customHeight="1">
      <c r="A12" s="30" t="s">
        <v>87</v>
      </c>
      <c r="B12" s="31" t="s">
        <v>101</v>
      </c>
      <c r="C12" s="312">
        <f>D12+K12+O12</f>
        <v>10032.4</v>
      </c>
      <c r="D12" s="312">
        <f>E12+G12+I12+J12</f>
        <v>6257.5</v>
      </c>
      <c r="E12" s="312">
        <f>F12</f>
        <v>720</v>
      </c>
      <c r="F12" s="312">
        <v>720</v>
      </c>
      <c r="G12" s="312">
        <f>5412.5-J12</f>
        <v>5302.5</v>
      </c>
      <c r="H12" s="312">
        <v>15</v>
      </c>
      <c r="I12" s="312">
        <v>125</v>
      </c>
      <c r="J12" s="481">
        <v>110</v>
      </c>
      <c r="K12" s="312">
        <f>L12+M12+N12</f>
        <v>3774.9</v>
      </c>
      <c r="L12" s="312"/>
      <c r="M12" s="312">
        <v>542.9</v>
      </c>
      <c r="N12" s="312">
        <v>3232</v>
      </c>
      <c r="O12" s="312"/>
    </row>
    <row r="13" spans="1:15" s="10" customFormat="1" ht="21.95" customHeight="1">
      <c r="A13" s="30" t="s">
        <v>88</v>
      </c>
      <c r="B13" s="31" t="s">
        <v>102</v>
      </c>
      <c r="C13" s="312">
        <f t="shared" ref="C13:C23" si="1">D13+K13+O13</f>
        <v>8328.7999999999993</v>
      </c>
      <c r="D13" s="312">
        <f t="shared" ref="D13:D23" si="2">E13+G13+I13+J13</f>
        <v>5453.5</v>
      </c>
      <c r="E13" s="312">
        <f t="shared" ref="E13:E23" si="3">F13</f>
        <v>150</v>
      </c>
      <c r="F13" s="312">
        <v>150</v>
      </c>
      <c r="G13" s="312">
        <f>5194.5-J13</f>
        <v>5079.5</v>
      </c>
      <c r="H13" s="312">
        <v>15</v>
      </c>
      <c r="I13" s="312">
        <v>109</v>
      </c>
      <c r="J13" s="481">
        <v>115</v>
      </c>
      <c r="K13" s="312">
        <f t="shared" ref="K13:K23" si="4">L13+M13+N13</f>
        <v>2875.3</v>
      </c>
      <c r="L13" s="312"/>
      <c r="M13" s="312">
        <v>1400.3</v>
      </c>
      <c r="N13" s="312">
        <v>1475</v>
      </c>
      <c r="O13" s="312"/>
    </row>
    <row r="14" spans="1:15" s="10" customFormat="1" ht="21.95" customHeight="1">
      <c r="A14" s="30" t="s">
        <v>89</v>
      </c>
      <c r="B14" s="31" t="s">
        <v>103</v>
      </c>
      <c r="C14" s="312">
        <f t="shared" si="1"/>
        <v>6916.8</v>
      </c>
      <c r="D14" s="312">
        <f t="shared" si="2"/>
        <v>4338.5</v>
      </c>
      <c r="E14" s="312">
        <f t="shared" si="3"/>
        <v>5</v>
      </c>
      <c r="F14" s="312">
        <v>5</v>
      </c>
      <c r="G14" s="312">
        <f>4246.5-J14</f>
        <v>4146.5</v>
      </c>
      <c r="H14" s="312">
        <v>15</v>
      </c>
      <c r="I14" s="312">
        <v>87</v>
      </c>
      <c r="J14" s="481">
        <v>100</v>
      </c>
      <c r="K14" s="312">
        <f t="shared" si="4"/>
        <v>2578.3000000000002</v>
      </c>
      <c r="L14" s="312"/>
      <c r="M14" s="312">
        <v>883.3</v>
      </c>
      <c r="N14" s="312">
        <v>1695</v>
      </c>
      <c r="O14" s="312"/>
    </row>
    <row r="15" spans="1:15" s="10" customFormat="1" ht="21.95" customHeight="1">
      <c r="A15" s="30" t="s">
        <v>90</v>
      </c>
      <c r="B15" s="31" t="s">
        <v>104</v>
      </c>
      <c r="C15" s="312">
        <f t="shared" si="1"/>
        <v>7467.8</v>
      </c>
      <c r="D15" s="312">
        <f t="shared" si="2"/>
        <v>5845.5</v>
      </c>
      <c r="E15" s="312">
        <f t="shared" si="3"/>
        <v>20</v>
      </c>
      <c r="F15" s="312">
        <v>20</v>
      </c>
      <c r="G15" s="312">
        <f>5708.5-J15</f>
        <v>5593.5</v>
      </c>
      <c r="H15" s="312">
        <v>15</v>
      </c>
      <c r="I15" s="312">
        <v>117</v>
      </c>
      <c r="J15" s="481">
        <v>115</v>
      </c>
      <c r="K15" s="312">
        <f t="shared" si="4"/>
        <v>1622.3</v>
      </c>
      <c r="L15" s="312"/>
      <c r="M15" s="312">
        <v>817.3</v>
      </c>
      <c r="N15" s="312">
        <v>805</v>
      </c>
      <c r="O15" s="312"/>
    </row>
    <row r="16" spans="1:15" s="10" customFormat="1" ht="21.95" customHeight="1">
      <c r="A16" s="30" t="s">
        <v>91</v>
      </c>
      <c r="B16" s="31" t="s">
        <v>105</v>
      </c>
      <c r="C16" s="312">
        <f t="shared" si="1"/>
        <v>11411.1</v>
      </c>
      <c r="D16" s="312">
        <f t="shared" si="2"/>
        <v>7138.5</v>
      </c>
      <c r="E16" s="312">
        <f t="shared" si="3"/>
        <v>0</v>
      </c>
      <c r="F16" s="312"/>
      <c r="G16" s="312">
        <f>6995.5-J16</f>
        <v>6875.5</v>
      </c>
      <c r="H16" s="312">
        <v>15</v>
      </c>
      <c r="I16" s="312">
        <v>143</v>
      </c>
      <c r="J16" s="481">
        <v>120</v>
      </c>
      <c r="K16" s="312">
        <f t="shared" si="4"/>
        <v>4272.6000000000004</v>
      </c>
      <c r="L16" s="312"/>
      <c r="M16" s="312">
        <v>738.59999999999991</v>
      </c>
      <c r="N16" s="312">
        <v>3534</v>
      </c>
      <c r="O16" s="312"/>
    </row>
    <row r="17" spans="1:15" s="10" customFormat="1" ht="21.95" customHeight="1">
      <c r="A17" s="30" t="s">
        <v>92</v>
      </c>
      <c r="B17" s="31" t="s">
        <v>109</v>
      </c>
      <c r="C17" s="312">
        <f t="shared" si="1"/>
        <v>9596</v>
      </c>
      <c r="D17" s="312">
        <f t="shared" si="2"/>
        <v>5152.5</v>
      </c>
      <c r="E17" s="312">
        <f t="shared" si="3"/>
        <v>5</v>
      </c>
      <c r="F17" s="312">
        <v>5</v>
      </c>
      <c r="G17" s="312">
        <f>5044.5-J17</f>
        <v>4944.5</v>
      </c>
      <c r="H17" s="312">
        <v>15</v>
      </c>
      <c r="I17" s="312">
        <v>103</v>
      </c>
      <c r="J17" s="312">
        <v>100</v>
      </c>
      <c r="K17" s="312">
        <f t="shared" si="4"/>
        <v>4443.5</v>
      </c>
      <c r="L17" s="312"/>
      <c r="M17" s="312">
        <v>1060.5</v>
      </c>
      <c r="N17" s="312">
        <v>3383</v>
      </c>
      <c r="O17" s="312"/>
    </row>
    <row r="18" spans="1:15" s="10" customFormat="1" ht="21.95" customHeight="1">
      <c r="A18" s="30" t="s">
        <v>93</v>
      </c>
      <c r="B18" s="31" t="s">
        <v>110</v>
      </c>
      <c r="C18" s="312">
        <f t="shared" si="1"/>
        <v>7062.7</v>
      </c>
      <c r="D18" s="312">
        <f t="shared" si="2"/>
        <v>3615.5</v>
      </c>
      <c r="E18" s="312">
        <f t="shared" si="3"/>
        <v>0</v>
      </c>
      <c r="F18" s="312"/>
      <c r="G18" s="312">
        <f>3543.5-J18</f>
        <v>3468.5</v>
      </c>
      <c r="H18" s="312">
        <v>15</v>
      </c>
      <c r="I18" s="312">
        <v>72</v>
      </c>
      <c r="J18" s="312">
        <v>75</v>
      </c>
      <c r="K18" s="312">
        <f t="shared" si="4"/>
        <v>3447.2</v>
      </c>
      <c r="L18" s="312"/>
      <c r="M18" s="312">
        <v>981.19999999999993</v>
      </c>
      <c r="N18" s="312">
        <v>2466</v>
      </c>
      <c r="O18" s="312"/>
    </row>
    <row r="19" spans="1:15" s="10" customFormat="1" ht="21.95" customHeight="1">
      <c r="A19" s="30" t="s">
        <v>94</v>
      </c>
      <c r="B19" s="31" t="s">
        <v>106</v>
      </c>
      <c r="C19" s="312">
        <f t="shared" si="1"/>
        <v>9462</v>
      </c>
      <c r="D19" s="312">
        <f t="shared" si="2"/>
        <v>6096.5</v>
      </c>
      <c r="E19" s="312">
        <f t="shared" si="3"/>
        <v>0</v>
      </c>
      <c r="F19" s="312"/>
      <c r="G19" s="312">
        <f>5974.5-J19</f>
        <v>5884.5</v>
      </c>
      <c r="H19" s="312">
        <v>15</v>
      </c>
      <c r="I19" s="312">
        <v>122</v>
      </c>
      <c r="J19" s="312">
        <v>90</v>
      </c>
      <c r="K19" s="312">
        <f t="shared" si="4"/>
        <v>3365.5</v>
      </c>
      <c r="L19" s="312"/>
      <c r="M19" s="312">
        <v>495.5</v>
      </c>
      <c r="N19" s="312">
        <v>2870</v>
      </c>
      <c r="O19" s="312"/>
    </row>
    <row r="20" spans="1:15" s="10" customFormat="1" ht="21.95" customHeight="1">
      <c r="A20" s="30" t="s">
        <v>95</v>
      </c>
      <c r="B20" s="31" t="s">
        <v>108</v>
      </c>
      <c r="C20" s="312">
        <f t="shared" si="1"/>
        <v>9003.1</v>
      </c>
      <c r="D20" s="312">
        <f t="shared" si="2"/>
        <v>5838.5</v>
      </c>
      <c r="E20" s="312">
        <f t="shared" si="3"/>
        <v>0</v>
      </c>
      <c r="F20" s="312"/>
      <c r="G20" s="312">
        <f>5721.5-J20</f>
        <v>5636.5</v>
      </c>
      <c r="H20" s="312">
        <v>15</v>
      </c>
      <c r="I20" s="312">
        <v>117</v>
      </c>
      <c r="J20" s="312">
        <v>85</v>
      </c>
      <c r="K20" s="312">
        <f t="shared" si="4"/>
        <v>3164.6</v>
      </c>
      <c r="L20" s="312"/>
      <c r="M20" s="312">
        <v>511.6</v>
      </c>
      <c r="N20" s="312">
        <v>2653</v>
      </c>
      <c r="O20" s="312"/>
    </row>
    <row r="21" spans="1:15" s="10" customFormat="1" ht="21.95" customHeight="1">
      <c r="A21" s="30" t="s">
        <v>96</v>
      </c>
      <c r="B21" s="31" t="s">
        <v>107</v>
      </c>
      <c r="C21" s="312">
        <f t="shared" si="1"/>
        <v>6890.6</v>
      </c>
      <c r="D21" s="312">
        <f t="shared" si="2"/>
        <v>4019.5</v>
      </c>
      <c r="E21" s="312">
        <f t="shared" si="3"/>
        <v>0</v>
      </c>
      <c r="F21" s="312"/>
      <c r="G21" s="312">
        <f>3939.5-J21</f>
        <v>3864.5</v>
      </c>
      <c r="H21" s="312">
        <v>15</v>
      </c>
      <c r="I21" s="312">
        <v>80</v>
      </c>
      <c r="J21" s="312">
        <v>75</v>
      </c>
      <c r="K21" s="312">
        <f t="shared" si="4"/>
        <v>2871.1</v>
      </c>
      <c r="L21" s="312"/>
      <c r="M21" s="312">
        <v>479.1</v>
      </c>
      <c r="N21" s="312">
        <v>2392</v>
      </c>
      <c r="O21" s="312"/>
    </row>
    <row r="22" spans="1:15" s="10" customFormat="1" ht="21.95" customHeight="1">
      <c r="A22" s="30" t="s">
        <v>97</v>
      </c>
      <c r="B22" s="31" t="s">
        <v>111</v>
      </c>
      <c r="C22" s="312">
        <f t="shared" si="1"/>
        <v>11539.7</v>
      </c>
      <c r="D22" s="312">
        <f t="shared" si="2"/>
        <v>6150.5</v>
      </c>
      <c r="E22" s="312">
        <f t="shared" si="3"/>
        <v>0</v>
      </c>
      <c r="F22" s="312"/>
      <c r="G22" s="312">
        <f>6027.5-J22</f>
        <v>5927.5</v>
      </c>
      <c r="H22" s="312">
        <v>15</v>
      </c>
      <c r="I22" s="312">
        <v>123</v>
      </c>
      <c r="J22" s="312">
        <v>100</v>
      </c>
      <c r="K22" s="312">
        <f t="shared" si="4"/>
        <v>5389.2</v>
      </c>
      <c r="L22" s="312"/>
      <c r="M22" s="312">
        <v>2163.1999999999998</v>
      </c>
      <c r="N22" s="312">
        <v>3226</v>
      </c>
      <c r="O22" s="312"/>
    </row>
    <row r="23" spans="1:15" s="10" customFormat="1" ht="21.95" customHeight="1">
      <c r="A23" s="32" t="s">
        <v>98</v>
      </c>
      <c r="B23" s="33" t="s">
        <v>112</v>
      </c>
      <c r="C23" s="313">
        <f t="shared" si="1"/>
        <v>10935</v>
      </c>
      <c r="D23" s="313">
        <f t="shared" si="2"/>
        <v>6202.5</v>
      </c>
      <c r="E23" s="313">
        <f t="shared" si="3"/>
        <v>0</v>
      </c>
      <c r="F23" s="313"/>
      <c r="G23" s="313">
        <f>6078.5-J23</f>
        <v>5983.5</v>
      </c>
      <c r="H23" s="313">
        <v>15</v>
      </c>
      <c r="I23" s="313">
        <v>124</v>
      </c>
      <c r="J23" s="313">
        <v>95</v>
      </c>
      <c r="K23" s="313">
        <f t="shared" si="4"/>
        <v>4732.5</v>
      </c>
      <c r="L23" s="313"/>
      <c r="M23" s="313">
        <v>1923.5</v>
      </c>
      <c r="N23" s="313">
        <v>2809</v>
      </c>
      <c r="O23" s="313"/>
    </row>
    <row r="24" spans="1:15" ht="24.75" customHeight="1">
      <c r="A24" s="12" t="s">
        <v>389</v>
      </c>
      <c r="B24" s="12"/>
      <c r="C24" s="10"/>
      <c r="D24" s="10"/>
      <c r="E24" s="10"/>
      <c r="F24" s="10"/>
      <c r="G24" s="10"/>
      <c r="H24" s="10"/>
      <c r="I24" s="10"/>
      <c r="J24" s="10"/>
      <c r="K24" s="10"/>
      <c r="L24" s="10"/>
      <c r="M24" s="10"/>
      <c r="N24" s="10"/>
      <c r="O24" s="10"/>
    </row>
    <row r="25" spans="1:15" ht="20.25" customHeight="1">
      <c r="A25" s="12"/>
      <c r="B25" s="35" t="s">
        <v>390</v>
      </c>
      <c r="C25" s="10"/>
      <c r="D25" s="10"/>
      <c r="E25" s="10"/>
      <c r="F25" s="10"/>
      <c r="G25" s="10"/>
      <c r="H25" s="10"/>
      <c r="I25" s="10"/>
      <c r="J25" s="10"/>
      <c r="K25" s="10"/>
      <c r="L25" s="10"/>
      <c r="M25" s="10"/>
      <c r="N25" s="10"/>
      <c r="O25" s="10"/>
    </row>
    <row r="26" spans="1:15" ht="18.75">
      <c r="A26" s="10"/>
      <c r="B26" s="10"/>
      <c r="C26" s="10"/>
      <c r="D26" s="10"/>
      <c r="E26" s="10"/>
      <c r="F26" s="10"/>
      <c r="G26" s="10"/>
      <c r="H26" s="10"/>
      <c r="I26" s="10"/>
      <c r="J26" s="10"/>
      <c r="K26" s="10"/>
      <c r="L26" s="10"/>
      <c r="M26" s="10"/>
      <c r="N26" s="10"/>
      <c r="O26" s="10"/>
    </row>
    <row r="27" spans="1:15" ht="18.75">
      <c r="A27" s="10"/>
      <c r="B27" s="10"/>
      <c r="C27" s="10"/>
      <c r="D27" s="10"/>
      <c r="E27" s="10"/>
      <c r="F27" s="10"/>
      <c r="G27" s="10"/>
      <c r="H27" s="10"/>
      <c r="I27" s="10"/>
      <c r="J27" s="10"/>
      <c r="K27" s="10"/>
      <c r="L27" s="10"/>
      <c r="M27" s="10"/>
      <c r="N27" s="10"/>
      <c r="O27" s="10"/>
    </row>
    <row r="28" spans="1:15" ht="18.75">
      <c r="A28" s="10"/>
      <c r="B28" s="10"/>
      <c r="C28" s="10"/>
      <c r="D28" s="10"/>
      <c r="E28" s="10"/>
      <c r="F28" s="10"/>
      <c r="G28" s="10"/>
      <c r="H28" s="10"/>
      <c r="I28" s="10"/>
      <c r="J28" s="10"/>
      <c r="K28" s="10"/>
      <c r="L28" s="10"/>
      <c r="M28" s="10"/>
      <c r="N28" s="10"/>
      <c r="O28" s="10"/>
    </row>
    <row r="29" spans="1:15" ht="18.75">
      <c r="A29" s="10"/>
      <c r="B29" s="10"/>
      <c r="C29" s="10"/>
      <c r="D29" s="10"/>
      <c r="E29" s="10"/>
      <c r="F29" s="10"/>
      <c r="G29" s="10"/>
      <c r="H29" s="10"/>
      <c r="I29" s="10"/>
      <c r="J29" s="10"/>
      <c r="K29" s="10"/>
      <c r="L29" s="10"/>
      <c r="M29" s="10"/>
      <c r="N29" s="10"/>
      <c r="O29" s="10"/>
    </row>
    <row r="30" spans="1:15" ht="18.75">
      <c r="A30" s="10"/>
      <c r="B30" s="10"/>
      <c r="C30" s="10"/>
      <c r="D30" s="10"/>
      <c r="E30" s="10"/>
      <c r="F30" s="10"/>
      <c r="G30" s="10"/>
      <c r="H30" s="10"/>
      <c r="I30" s="10"/>
      <c r="J30" s="10"/>
      <c r="K30" s="10"/>
      <c r="L30" s="10"/>
      <c r="M30" s="10"/>
      <c r="N30" s="10"/>
      <c r="O30" s="10"/>
    </row>
    <row r="31" spans="1:15" ht="18.75">
      <c r="A31" s="10"/>
      <c r="B31" s="10"/>
      <c r="C31" s="10"/>
      <c r="D31" s="10"/>
      <c r="E31" s="10"/>
      <c r="F31" s="10"/>
      <c r="G31" s="10"/>
      <c r="H31" s="10"/>
      <c r="I31" s="10"/>
      <c r="J31" s="10"/>
      <c r="K31" s="10"/>
      <c r="L31" s="10"/>
      <c r="M31" s="10"/>
      <c r="N31" s="10"/>
      <c r="O31" s="10"/>
    </row>
    <row r="32" spans="1:15" ht="18.75">
      <c r="A32" s="10"/>
      <c r="B32" s="10"/>
      <c r="C32" s="10"/>
      <c r="D32" s="10"/>
      <c r="E32" s="10"/>
      <c r="F32" s="10"/>
      <c r="G32" s="10"/>
      <c r="H32" s="10"/>
      <c r="I32" s="10"/>
      <c r="J32" s="10"/>
      <c r="K32" s="10"/>
      <c r="L32" s="10"/>
      <c r="M32" s="10"/>
      <c r="N32" s="10"/>
      <c r="O32" s="10"/>
    </row>
    <row r="33" spans="1:15" ht="18.75">
      <c r="A33" s="10"/>
      <c r="B33" s="10"/>
      <c r="C33" s="10"/>
      <c r="D33" s="10"/>
      <c r="E33" s="10"/>
      <c r="F33" s="10"/>
      <c r="G33" s="10"/>
      <c r="H33" s="10"/>
      <c r="I33" s="10"/>
      <c r="J33" s="10"/>
      <c r="K33" s="10"/>
      <c r="L33" s="10"/>
      <c r="M33" s="10"/>
      <c r="N33" s="10"/>
      <c r="O33" s="10"/>
    </row>
    <row r="34" spans="1:15" ht="18.75">
      <c r="A34" s="10"/>
      <c r="B34" s="10"/>
      <c r="C34" s="10"/>
      <c r="D34" s="10"/>
      <c r="E34" s="10"/>
      <c r="F34" s="10"/>
      <c r="G34" s="10"/>
      <c r="H34" s="10"/>
      <c r="I34" s="10"/>
      <c r="J34" s="10"/>
      <c r="K34" s="10"/>
      <c r="L34" s="10"/>
      <c r="M34" s="10"/>
      <c r="N34" s="10"/>
      <c r="O34" s="10"/>
    </row>
    <row r="35" spans="1:15" ht="18.75">
      <c r="A35" s="10"/>
      <c r="B35" s="10"/>
      <c r="C35" s="10"/>
      <c r="D35" s="10"/>
      <c r="E35" s="10"/>
      <c r="F35" s="10"/>
      <c r="G35" s="10"/>
      <c r="H35" s="10"/>
      <c r="I35" s="10"/>
      <c r="J35" s="10"/>
      <c r="K35" s="10"/>
      <c r="L35" s="10"/>
      <c r="M35" s="10"/>
      <c r="N35" s="10"/>
      <c r="O35" s="10"/>
    </row>
    <row r="36" spans="1:15" ht="22.5" customHeight="1">
      <c r="A36" s="10"/>
      <c r="B36" s="10"/>
      <c r="C36" s="10"/>
      <c r="D36" s="10"/>
      <c r="E36" s="10"/>
      <c r="F36" s="10"/>
      <c r="G36" s="10"/>
      <c r="H36" s="10"/>
      <c r="I36" s="10"/>
      <c r="J36" s="10"/>
      <c r="K36" s="10"/>
      <c r="L36" s="10"/>
      <c r="M36" s="10"/>
      <c r="N36" s="10"/>
      <c r="O36" s="10"/>
    </row>
    <row r="37" spans="1:15" ht="18.75">
      <c r="A37" s="10"/>
      <c r="B37" s="10"/>
      <c r="C37" s="10"/>
      <c r="D37" s="10"/>
      <c r="E37" s="10"/>
      <c r="F37" s="10"/>
      <c r="G37" s="10"/>
      <c r="H37" s="10"/>
      <c r="I37" s="10"/>
      <c r="J37" s="10"/>
      <c r="K37" s="10"/>
      <c r="L37" s="10"/>
      <c r="M37" s="10"/>
      <c r="N37" s="10"/>
      <c r="O37" s="10"/>
    </row>
    <row r="38" spans="1:15" ht="18.75">
      <c r="A38" s="10"/>
      <c r="B38" s="10"/>
      <c r="C38" s="10"/>
      <c r="D38" s="10"/>
      <c r="E38" s="10"/>
      <c r="F38" s="10"/>
      <c r="G38" s="10"/>
      <c r="H38" s="10"/>
      <c r="I38" s="10"/>
      <c r="J38" s="10"/>
      <c r="K38" s="10"/>
      <c r="L38" s="10"/>
      <c r="M38" s="10"/>
      <c r="N38" s="10"/>
      <c r="O38" s="10"/>
    </row>
    <row r="39" spans="1:15" ht="18.75">
      <c r="A39" s="10"/>
      <c r="B39" s="10"/>
      <c r="C39" s="10"/>
      <c r="D39" s="10"/>
      <c r="E39" s="10"/>
      <c r="F39" s="10"/>
      <c r="G39" s="10"/>
      <c r="H39" s="10"/>
      <c r="I39" s="10"/>
      <c r="J39" s="10"/>
      <c r="K39" s="10"/>
      <c r="L39" s="10"/>
      <c r="M39" s="10"/>
      <c r="N39" s="10"/>
      <c r="O39" s="10"/>
    </row>
    <row r="40" spans="1:15" ht="18.75">
      <c r="A40" s="10"/>
      <c r="B40" s="10"/>
      <c r="C40" s="10"/>
      <c r="D40" s="10"/>
      <c r="E40" s="10"/>
      <c r="F40" s="10"/>
      <c r="G40" s="10"/>
      <c r="H40" s="10"/>
      <c r="I40" s="10"/>
      <c r="J40" s="10"/>
      <c r="K40" s="10"/>
      <c r="L40" s="10"/>
      <c r="M40" s="10"/>
      <c r="N40" s="10"/>
      <c r="O40" s="10"/>
    </row>
  </sheetData>
  <mergeCells count="20">
    <mergeCell ref="M1:O1"/>
    <mergeCell ref="A3:O3"/>
    <mergeCell ref="G6:H6"/>
    <mergeCell ref="M6:O6"/>
    <mergeCell ref="A7:A9"/>
    <mergeCell ref="B7:B9"/>
    <mergeCell ref="C7:C9"/>
    <mergeCell ref="D7:J7"/>
    <mergeCell ref="K7:N7"/>
    <mergeCell ref="O7:O9"/>
    <mergeCell ref="L8:L9"/>
    <mergeCell ref="M8:M9"/>
    <mergeCell ref="N8:N9"/>
    <mergeCell ref="D8:D9"/>
    <mergeCell ref="E8:F8"/>
    <mergeCell ref="G8:H8"/>
    <mergeCell ref="A4:O4"/>
    <mergeCell ref="I8:I9"/>
    <mergeCell ref="J8:J9"/>
    <mergeCell ref="K8:K9"/>
  </mergeCells>
  <pageMargins left="0.68" right="0.33" top="0.55000000000000004" bottom="0.45" header="0.25" footer="0.17"/>
  <pageSetup paperSize="9" scale="78" fitToHeight="0" orientation="landscape" r:id="rId1"/>
  <headerFooter alignWithMargins="0">
    <oddFooter xml:space="preserve">&amp;C&amp;".VnTime,Italic"&amp;8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0E07-6591-43F9-9592-8E3463B4F912}">
  <sheetPr codeName="Sheet30">
    <tabColor rgb="FF7030A0"/>
    <pageSetUpPr fitToPage="1"/>
  </sheetPr>
  <dimension ref="A1:F21"/>
  <sheetViews>
    <sheetView workbookViewId="0">
      <selection activeCell="F12" sqref="F12"/>
    </sheetView>
  </sheetViews>
  <sheetFormatPr defaultRowHeight="17.25"/>
  <cols>
    <col min="1" max="1" width="5.125" style="72" customWidth="1"/>
    <col min="2" max="2" width="28.625" style="72" customWidth="1"/>
    <col min="3" max="3" width="13.625" style="72" customWidth="1"/>
    <col min="4" max="4" width="16.375" style="72" customWidth="1"/>
    <col min="5" max="5" width="15.375" style="72" customWidth="1"/>
    <col min="6" max="6" width="13.625" style="72" customWidth="1"/>
    <col min="7" max="16384" width="9" style="72"/>
  </cols>
  <sheetData>
    <row r="1" spans="1:6" ht="18.75">
      <c r="A1" s="51"/>
      <c r="B1" s="52"/>
      <c r="D1" s="73"/>
      <c r="E1" s="452" t="s">
        <v>391</v>
      </c>
      <c r="F1" s="452"/>
    </row>
    <row r="2" spans="1:6">
      <c r="A2" s="51"/>
      <c r="B2" s="52"/>
      <c r="C2" s="198"/>
    </row>
    <row r="3" spans="1:6" ht="40.5" customHeight="1">
      <c r="A3" s="459" t="s">
        <v>511</v>
      </c>
      <c r="B3" s="459"/>
      <c r="C3" s="459"/>
      <c r="D3" s="459"/>
      <c r="E3" s="459"/>
      <c r="F3" s="459"/>
    </row>
    <row r="4" spans="1:6" ht="23.25" customHeight="1">
      <c r="A4" s="460" t="s">
        <v>512</v>
      </c>
      <c r="B4" s="460"/>
      <c r="C4" s="460"/>
      <c r="D4" s="460"/>
      <c r="E4" s="460"/>
      <c r="F4" s="460"/>
    </row>
    <row r="6" spans="1:6">
      <c r="E6" s="437" t="s">
        <v>0</v>
      </c>
      <c r="F6" s="437"/>
    </row>
    <row r="7" spans="1:6" ht="110.25" customHeight="1">
      <c r="A7" s="241" t="s">
        <v>78</v>
      </c>
      <c r="B7" s="241" t="s">
        <v>28</v>
      </c>
      <c r="C7" s="241" t="s">
        <v>72</v>
      </c>
      <c r="D7" s="241" t="s">
        <v>381</v>
      </c>
      <c r="E7" s="241" t="s">
        <v>392</v>
      </c>
      <c r="F7" s="241" t="s">
        <v>383</v>
      </c>
    </row>
    <row r="8" spans="1:6">
      <c r="A8" s="215" t="s">
        <v>4</v>
      </c>
      <c r="B8" s="215" t="s">
        <v>5</v>
      </c>
      <c r="C8" s="215" t="s">
        <v>393</v>
      </c>
      <c r="D8" s="215">
        <v>2</v>
      </c>
      <c r="E8" s="215">
        <v>3</v>
      </c>
      <c r="F8" s="215">
        <v>4</v>
      </c>
    </row>
    <row r="9" spans="1:6" ht="24.75" customHeight="1">
      <c r="A9" s="216"/>
      <c r="B9" s="205" t="s">
        <v>30</v>
      </c>
      <c r="C9" s="217">
        <f>SUM(C10:C21)</f>
        <v>42537</v>
      </c>
      <c r="D9" s="217">
        <f t="shared" ref="D9:F9" si="0">SUM(D10:D21)</f>
        <v>0</v>
      </c>
      <c r="E9" s="217">
        <f t="shared" si="0"/>
        <v>11997</v>
      </c>
      <c r="F9" s="217">
        <f t="shared" si="0"/>
        <v>30540</v>
      </c>
    </row>
    <row r="10" spans="1:6" ht="24.75" customHeight="1">
      <c r="A10" s="207" t="s">
        <v>87</v>
      </c>
      <c r="B10" s="31" t="s">
        <v>101</v>
      </c>
      <c r="C10" s="218">
        <f>SUM(D10:F10)</f>
        <v>3774.9</v>
      </c>
      <c r="D10" s="218"/>
      <c r="E10" s="218">
        <f>'41'!M12</f>
        <v>542.9</v>
      </c>
      <c r="F10" s="218">
        <f>'41'!N12</f>
        <v>3232</v>
      </c>
    </row>
    <row r="11" spans="1:6" ht="24.75" customHeight="1">
      <c r="A11" s="207" t="s">
        <v>88</v>
      </c>
      <c r="B11" s="31" t="s">
        <v>102</v>
      </c>
      <c r="C11" s="218">
        <f t="shared" ref="C11:C21" si="1">SUM(D11:F11)</f>
        <v>2875.3</v>
      </c>
      <c r="D11" s="218"/>
      <c r="E11" s="218">
        <f>'41'!M13</f>
        <v>1400.3</v>
      </c>
      <c r="F11" s="218">
        <f>'41'!N13</f>
        <v>1475</v>
      </c>
    </row>
    <row r="12" spans="1:6" ht="24.75" customHeight="1">
      <c r="A12" s="207" t="s">
        <v>89</v>
      </c>
      <c r="B12" s="31" t="s">
        <v>103</v>
      </c>
      <c r="C12" s="218">
        <f t="shared" si="1"/>
        <v>2578.3000000000002</v>
      </c>
      <c r="D12" s="218"/>
      <c r="E12" s="218">
        <f>'41'!M14</f>
        <v>883.3</v>
      </c>
      <c r="F12" s="218">
        <f>'41'!N14</f>
        <v>1695</v>
      </c>
    </row>
    <row r="13" spans="1:6" ht="24.75" customHeight="1">
      <c r="A13" s="207" t="s">
        <v>90</v>
      </c>
      <c r="B13" s="31" t="s">
        <v>104</v>
      </c>
      <c r="C13" s="218">
        <f t="shared" si="1"/>
        <v>1622.3</v>
      </c>
      <c r="D13" s="218"/>
      <c r="E13" s="218">
        <f>'41'!M15</f>
        <v>817.3</v>
      </c>
      <c r="F13" s="218">
        <f>'41'!N15</f>
        <v>805</v>
      </c>
    </row>
    <row r="14" spans="1:6" ht="24.75" customHeight="1">
      <c r="A14" s="207" t="s">
        <v>91</v>
      </c>
      <c r="B14" s="31" t="s">
        <v>105</v>
      </c>
      <c r="C14" s="218">
        <f t="shared" si="1"/>
        <v>4272.6000000000004</v>
      </c>
      <c r="D14" s="218"/>
      <c r="E14" s="218">
        <f>'41'!M16</f>
        <v>738.59999999999991</v>
      </c>
      <c r="F14" s="218">
        <f>'41'!N16</f>
        <v>3534</v>
      </c>
    </row>
    <row r="15" spans="1:6" ht="24.75" customHeight="1">
      <c r="A15" s="207" t="s">
        <v>92</v>
      </c>
      <c r="B15" s="31" t="s">
        <v>109</v>
      </c>
      <c r="C15" s="218">
        <f t="shared" si="1"/>
        <v>4443.5</v>
      </c>
      <c r="D15" s="218"/>
      <c r="E15" s="218">
        <f>'41'!M17</f>
        <v>1060.5</v>
      </c>
      <c r="F15" s="218">
        <f>'41'!N17</f>
        <v>3383</v>
      </c>
    </row>
    <row r="16" spans="1:6" ht="24.75" customHeight="1">
      <c r="A16" s="207" t="s">
        <v>93</v>
      </c>
      <c r="B16" s="31" t="s">
        <v>110</v>
      </c>
      <c r="C16" s="218">
        <f t="shared" si="1"/>
        <v>3447.2</v>
      </c>
      <c r="D16" s="218"/>
      <c r="E16" s="218">
        <f>'41'!M18</f>
        <v>981.19999999999993</v>
      </c>
      <c r="F16" s="218">
        <f>'41'!N18</f>
        <v>2466</v>
      </c>
    </row>
    <row r="17" spans="1:6" ht="24.75" customHeight="1">
      <c r="A17" s="207" t="s">
        <v>94</v>
      </c>
      <c r="B17" s="31" t="s">
        <v>106</v>
      </c>
      <c r="C17" s="218">
        <f t="shared" si="1"/>
        <v>3365.5</v>
      </c>
      <c r="D17" s="218"/>
      <c r="E17" s="218">
        <f>'41'!M19</f>
        <v>495.5</v>
      </c>
      <c r="F17" s="218">
        <f>'41'!N19</f>
        <v>2870</v>
      </c>
    </row>
    <row r="18" spans="1:6" ht="24.75" customHeight="1">
      <c r="A18" s="207" t="s">
        <v>95</v>
      </c>
      <c r="B18" s="31" t="s">
        <v>108</v>
      </c>
      <c r="C18" s="218">
        <f t="shared" si="1"/>
        <v>3164.6</v>
      </c>
      <c r="D18" s="218"/>
      <c r="E18" s="218">
        <f>'41'!M20</f>
        <v>511.6</v>
      </c>
      <c r="F18" s="218">
        <f>'41'!N20</f>
        <v>2653</v>
      </c>
    </row>
    <row r="19" spans="1:6" ht="24.75" customHeight="1">
      <c r="A19" s="207" t="s">
        <v>96</v>
      </c>
      <c r="B19" s="31" t="s">
        <v>107</v>
      </c>
      <c r="C19" s="218">
        <f t="shared" si="1"/>
        <v>2871.1</v>
      </c>
      <c r="D19" s="219"/>
      <c r="E19" s="218">
        <f>'41'!M21</f>
        <v>479.1</v>
      </c>
      <c r="F19" s="218">
        <f>'41'!N21</f>
        <v>2392</v>
      </c>
    </row>
    <row r="20" spans="1:6" ht="24.75" customHeight="1">
      <c r="A20" s="207" t="s">
        <v>97</v>
      </c>
      <c r="B20" s="31" t="s">
        <v>111</v>
      </c>
      <c r="C20" s="218">
        <f t="shared" si="1"/>
        <v>5389.2</v>
      </c>
      <c r="D20" s="219"/>
      <c r="E20" s="218">
        <f>'41'!M22</f>
        <v>2163.1999999999998</v>
      </c>
      <c r="F20" s="218">
        <f>'41'!N22</f>
        <v>3226</v>
      </c>
    </row>
    <row r="21" spans="1:6" ht="24.75" customHeight="1">
      <c r="A21" s="210" t="s">
        <v>98</v>
      </c>
      <c r="B21" s="33" t="s">
        <v>112</v>
      </c>
      <c r="C21" s="220">
        <f t="shared" si="1"/>
        <v>4732.5</v>
      </c>
      <c r="D21" s="221"/>
      <c r="E21" s="221">
        <f>'41'!M23</f>
        <v>1923.5</v>
      </c>
      <c r="F21" s="221">
        <f>'41'!N23</f>
        <v>2809</v>
      </c>
    </row>
  </sheetData>
  <mergeCells count="4">
    <mergeCell ref="E1:F1"/>
    <mergeCell ref="A3:F3"/>
    <mergeCell ref="A4:F4"/>
    <mergeCell ref="E6:F6"/>
  </mergeCells>
  <pageMargins left="0.76" right="0.23" top="0.57999999999999996" bottom="0.75" header="0.3" footer="0.3"/>
  <pageSetup paperSize="9" scale="9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818DE-C13D-4CDF-951D-E2ACF3377C35}">
  <sheetPr>
    <tabColor rgb="FF7030A0"/>
    <pageSetUpPr fitToPage="1"/>
  </sheetPr>
  <dimension ref="A1:V242"/>
  <sheetViews>
    <sheetView topLeftCell="E1" workbookViewId="0">
      <selection activeCell="B72" sqref="B72:T72"/>
    </sheetView>
  </sheetViews>
  <sheetFormatPr defaultColWidth="7.875" defaultRowHeight="15.75"/>
  <cols>
    <col min="1" max="1" width="4.875" style="286" customWidth="1"/>
    <col min="2" max="2" width="27.5" style="288" customWidth="1"/>
    <col min="3" max="4" width="9" style="289" customWidth="1"/>
    <col min="5" max="5" width="7" style="289" customWidth="1"/>
    <col min="6" max="6" width="10.25" style="289" customWidth="1"/>
    <col min="7" max="7" width="10.25" style="290" customWidth="1"/>
    <col min="8" max="11" width="9" style="290" customWidth="1"/>
    <col min="12" max="12" width="8.5" style="290" customWidth="1"/>
    <col min="13" max="14" width="9" style="290" customWidth="1"/>
    <col min="15" max="15" width="7.375" style="290" customWidth="1"/>
    <col min="16" max="16" width="8.125" style="290" customWidth="1"/>
    <col min="17" max="18" width="9" style="290" customWidth="1"/>
    <col min="19" max="19" width="6.75" style="286" customWidth="1"/>
    <col min="20" max="20" width="7.875" style="286"/>
    <col min="21" max="21" width="11.5" style="243" customWidth="1"/>
    <col min="22" max="243" width="7.875" style="243"/>
    <col min="244" max="244" width="4.5" style="243" customWidth="1"/>
    <col min="245" max="245" width="28.375" style="243" customWidth="1"/>
    <col min="246" max="248" width="9" style="243" customWidth="1"/>
    <col min="249" max="250" width="10.875" style="243" customWidth="1"/>
    <col min="251" max="251" width="9.875" style="243" customWidth="1"/>
    <col min="252" max="252" width="10.875" style="243" customWidth="1"/>
    <col min="253" max="253" width="9.875" style="243" customWidth="1"/>
    <col min="254" max="254" width="10.875" style="243" customWidth="1"/>
    <col min="255" max="255" width="9.875" style="243" customWidth="1"/>
    <col min="256" max="256" width="10.875" style="243" customWidth="1"/>
    <col min="257" max="257" width="9.875" style="243" customWidth="1"/>
    <col min="258" max="258" width="10.875" style="243" customWidth="1"/>
    <col min="259" max="259" width="9.875" style="243" customWidth="1"/>
    <col min="260" max="260" width="12.375" style="243" customWidth="1"/>
    <col min="261" max="261" width="9" style="243" customWidth="1"/>
    <col min="262" max="262" width="15" style="243" customWidth="1"/>
    <col min="263" max="263" width="10.5" style="243" customWidth="1"/>
    <col min="264" max="264" width="12.375" style="243" customWidth="1"/>
    <col min="265" max="265" width="9" style="243" customWidth="1"/>
    <col min="266" max="266" width="15" style="243" customWidth="1"/>
    <col min="267" max="267" width="10.5" style="243" customWidth="1"/>
    <col min="268" max="268" width="9.375" style="243" customWidth="1"/>
    <col min="269" max="271" width="7.875" style="243" customWidth="1"/>
    <col min="272" max="499" width="7.875" style="243"/>
    <col min="500" max="500" width="4.5" style="243" customWidth="1"/>
    <col min="501" max="501" width="28.375" style="243" customWidth="1"/>
    <col min="502" max="504" width="9" style="243" customWidth="1"/>
    <col min="505" max="506" width="10.875" style="243" customWidth="1"/>
    <col min="507" max="507" width="9.875" style="243" customWidth="1"/>
    <col min="508" max="508" width="10.875" style="243" customWidth="1"/>
    <col min="509" max="509" width="9.875" style="243" customWidth="1"/>
    <col min="510" max="510" width="10.875" style="243" customWidth="1"/>
    <col min="511" max="511" width="9.875" style="243" customWidth="1"/>
    <col min="512" max="512" width="10.875" style="243" customWidth="1"/>
    <col min="513" max="513" width="9.875" style="243" customWidth="1"/>
    <col min="514" max="514" width="10.875" style="243" customWidth="1"/>
    <col min="515" max="515" width="9.875" style="243" customWidth="1"/>
    <col min="516" max="516" width="12.375" style="243" customWidth="1"/>
    <col min="517" max="517" width="9" style="243" customWidth="1"/>
    <col min="518" max="518" width="15" style="243" customWidth="1"/>
    <col min="519" max="519" width="10.5" style="243" customWidth="1"/>
    <col min="520" max="520" width="12.375" style="243" customWidth="1"/>
    <col min="521" max="521" width="9" style="243" customWidth="1"/>
    <col min="522" max="522" width="15" style="243" customWidth="1"/>
    <col min="523" max="523" width="10.5" style="243" customWidth="1"/>
    <col min="524" max="524" width="9.375" style="243" customWidth="1"/>
    <col min="525" max="527" width="7.875" style="243" customWidth="1"/>
    <col min="528" max="755" width="7.875" style="243"/>
    <col min="756" max="756" width="4.5" style="243" customWidth="1"/>
    <col min="757" max="757" width="28.375" style="243" customWidth="1"/>
    <col min="758" max="760" width="9" style="243" customWidth="1"/>
    <col min="761" max="762" width="10.875" style="243" customWidth="1"/>
    <col min="763" max="763" width="9.875" style="243" customWidth="1"/>
    <col min="764" max="764" width="10.875" style="243" customWidth="1"/>
    <col min="765" max="765" width="9.875" style="243" customWidth="1"/>
    <col min="766" max="766" width="10.875" style="243" customWidth="1"/>
    <col min="767" max="767" width="9.875" style="243" customWidth="1"/>
    <col min="768" max="768" width="10.875" style="243" customWidth="1"/>
    <col min="769" max="769" width="9.875" style="243" customWidth="1"/>
    <col min="770" max="770" width="10.875" style="243" customWidth="1"/>
    <col min="771" max="771" width="9.875" style="243" customWidth="1"/>
    <col min="772" max="772" width="12.375" style="243" customWidth="1"/>
    <col min="773" max="773" width="9" style="243" customWidth="1"/>
    <col min="774" max="774" width="15" style="243" customWidth="1"/>
    <col min="775" max="775" width="10.5" style="243" customWidth="1"/>
    <col min="776" max="776" width="12.375" style="243" customWidth="1"/>
    <col min="777" max="777" width="9" style="243" customWidth="1"/>
    <col min="778" max="778" width="15" style="243" customWidth="1"/>
    <col min="779" max="779" width="10.5" style="243" customWidth="1"/>
    <col min="780" max="780" width="9.375" style="243" customWidth="1"/>
    <col min="781" max="783" width="7.875" style="243" customWidth="1"/>
    <col min="784" max="1011" width="7.875" style="243"/>
    <col min="1012" max="1012" width="4.5" style="243" customWidth="1"/>
    <col min="1013" max="1013" width="28.375" style="243" customWidth="1"/>
    <col min="1014" max="1016" width="9" style="243" customWidth="1"/>
    <col min="1017" max="1018" width="10.875" style="243" customWidth="1"/>
    <col min="1019" max="1019" width="9.875" style="243" customWidth="1"/>
    <col min="1020" max="1020" width="10.875" style="243" customWidth="1"/>
    <col min="1021" max="1021" width="9.875" style="243" customWidth="1"/>
    <col min="1022" max="1022" width="10.875" style="243" customWidth="1"/>
    <col min="1023" max="1023" width="9.875" style="243" customWidth="1"/>
    <col min="1024" max="1024" width="10.875" style="243" customWidth="1"/>
    <col min="1025" max="1025" width="9.875" style="243" customWidth="1"/>
    <col min="1026" max="1026" width="10.875" style="243" customWidth="1"/>
    <col min="1027" max="1027" width="9.875" style="243" customWidth="1"/>
    <col min="1028" max="1028" width="12.375" style="243" customWidth="1"/>
    <col min="1029" max="1029" width="9" style="243" customWidth="1"/>
    <col min="1030" max="1030" width="15" style="243" customWidth="1"/>
    <col min="1031" max="1031" width="10.5" style="243" customWidth="1"/>
    <col min="1032" max="1032" width="12.375" style="243" customWidth="1"/>
    <col min="1033" max="1033" width="9" style="243" customWidth="1"/>
    <col min="1034" max="1034" width="15" style="243" customWidth="1"/>
    <col min="1035" max="1035" width="10.5" style="243" customWidth="1"/>
    <col min="1036" max="1036" width="9.375" style="243" customWidth="1"/>
    <col min="1037" max="1039" width="7.875" style="243" customWidth="1"/>
    <col min="1040" max="1267" width="7.875" style="243"/>
    <col min="1268" max="1268" width="4.5" style="243" customWidth="1"/>
    <col min="1269" max="1269" width="28.375" style="243" customWidth="1"/>
    <col min="1270" max="1272" width="9" style="243" customWidth="1"/>
    <col min="1273" max="1274" width="10.875" style="243" customWidth="1"/>
    <col min="1275" max="1275" width="9.875" style="243" customWidth="1"/>
    <col min="1276" max="1276" width="10.875" style="243" customWidth="1"/>
    <col min="1277" max="1277" width="9.875" style="243" customWidth="1"/>
    <col min="1278" max="1278" width="10.875" style="243" customWidth="1"/>
    <col min="1279" max="1279" width="9.875" style="243" customWidth="1"/>
    <col min="1280" max="1280" width="10.875" style="243" customWidth="1"/>
    <col min="1281" max="1281" width="9.875" style="243" customWidth="1"/>
    <col min="1282" max="1282" width="10.875" style="243" customWidth="1"/>
    <col min="1283" max="1283" width="9.875" style="243" customWidth="1"/>
    <col min="1284" max="1284" width="12.375" style="243" customWidth="1"/>
    <col min="1285" max="1285" width="9" style="243" customWidth="1"/>
    <col min="1286" max="1286" width="15" style="243" customWidth="1"/>
    <col min="1287" max="1287" width="10.5" style="243" customWidth="1"/>
    <col min="1288" max="1288" width="12.375" style="243" customWidth="1"/>
    <col min="1289" max="1289" width="9" style="243" customWidth="1"/>
    <col min="1290" max="1290" width="15" style="243" customWidth="1"/>
    <col min="1291" max="1291" width="10.5" style="243" customWidth="1"/>
    <col min="1292" max="1292" width="9.375" style="243" customWidth="1"/>
    <col min="1293" max="1295" width="7.875" style="243" customWidth="1"/>
    <col min="1296" max="1523" width="7.875" style="243"/>
    <col min="1524" max="1524" width="4.5" style="243" customWidth="1"/>
    <col min="1525" max="1525" width="28.375" style="243" customWidth="1"/>
    <col min="1526" max="1528" width="9" style="243" customWidth="1"/>
    <col min="1529" max="1530" width="10.875" style="243" customWidth="1"/>
    <col min="1531" max="1531" width="9.875" style="243" customWidth="1"/>
    <col min="1532" max="1532" width="10.875" style="243" customWidth="1"/>
    <col min="1533" max="1533" width="9.875" style="243" customWidth="1"/>
    <col min="1534" max="1534" width="10.875" style="243" customWidth="1"/>
    <col min="1535" max="1535" width="9.875" style="243" customWidth="1"/>
    <col min="1536" max="1536" width="10.875" style="243" customWidth="1"/>
    <col min="1537" max="1537" width="9.875" style="243" customWidth="1"/>
    <col min="1538" max="1538" width="10.875" style="243" customWidth="1"/>
    <col min="1539" max="1539" width="9.875" style="243" customWidth="1"/>
    <col min="1540" max="1540" width="12.375" style="243" customWidth="1"/>
    <col min="1541" max="1541" width="9" style="243" customWidth="1"/>
    <col min="1542" max="1542" width="15" style="243" customWidth="1"/>
    <col min="1543" max="1543" width="10.5" style="243" customWidth="1"/>
    <col min="1544" max="1544" width="12.375" style="243" customWidth="1"/>
    <col min="1545" max="1545" width="9" style="243" customWidth="1"/>
    <col min="1546" max="1546" width="15" style="243" customWidth="1"/>
    <col min="1547" max="1547" width="10.5" style="243" customWidth="1"/>
    <col min="1548" max="1548" width="9.375" style="243" customWidth="1"/>
    <col min="1549" max="1551" width="7.875" style="243" customWidth="1"/>
    <col min="1552" max="1779" width="7.875" style="243"/>
    <col min="1780" max="1780" width="4.5" style="243" customWidth="1"/>
    <col min="1781" max="1781" width="28.375" style="243" customWidth="1"/>
    <col min="1782" max="1784" width="9" style="243" customWidth="1"/>
    <col min="1785" max="1786" width="10.875" style="243" customWidth="1"/>
    <col min="1787" max="1787" width="9.875" style="243" customWidth="1"/>
    <col min="1788" max="1788" width="10.875" style="243" customWidth="1"/>
    <col min="1789" max="1789" width="9.875" style="243" customWidth="1"/>
    <col min="1790" max="1790" width="10.875" style="243" customWidth="1"/>
    <col min="1791" max="1791" width="9.875" style="243" customWidth="1"/>
    <col min="1792" max="1792" width="10.875" style="243" customWidth="1"/>
    <col min="1793" max="1793" width="9.875" style="243" customWidth="1"/>
    <col min="1794" max="1794" width="10.875" style="243" customWidth="1"/>
    <col min="1795" max="1795" width="9.875" style="243" customWidth="1"/>
    <col min="1796" max="1796" width="12.375" style="243" customWidth="1"/>
    <col min="1797" max="1797" width="9" style="243" customWidth="1"/>
    <col min="1798" max="1798" width="15" style="243" customWidth="1"/>
    <col min="1799" max="1799" width="10.5" style="243" customWidth="1"/>
    <col min="1800" max="1800" width="12.375" style="243" customWidth="1"/>
    <col min="1801" max="1801" width="9" style="243" customWidth="1"/>
    <col min="1802" max="1802" width="15" style="243" customWidth="1"/>
    <col min="1803" max="1803" width="10.5" style="243" customWidth="1"/>
    <col min="1804" max="1804" width="9.375" style="243" customWidth="1"/>
    <col min="1805" max="1807" width="7.875" style="243" customWidth="1"/>
    <col min="1808" max="2035" width="7.875" style="243"/>
    <col min="2036" max="2036" width="4.5" style="243" customWidth="1"/>
    <col min="2037" max="2037" width="28.375" style="243" customWidth="1"/>
    <col min="2038" max="2040" width="9" style="243" customWidth="1"/>
    <col min="2041" max="2042" width="10.875" style="243" customWidth="1"/>
    <col min="2043" max="2043" width="9.875" style="243" customWidth="1"/>
    <col min="2044" max="2044" width="10.875" style="243" customWidth="1"/>
    <col min="2045" max="2045" width="9.875" style="243" customWidth="1"/>
    <col min="2046" max="2046" width="10.875" style="243" customWidth="1"/>
    <col min="2047" max="2047" width="9.875" style="243" customWidth="1"/>
    <col min="2048" max="2048" width="10.875" style="243" customWidth="1"/>
    <col min="2049" max="2049" width="9.875" style="243" customWidth="1"/>
    <col min="2050" max="2050" width="10.875" style="243" customWidth="1"/>
    <col min="2051" max="2051" width="9.875" style="243" customWidth="1"/>
    <col min="2052" max="2052" width="12.375" style="243" customWidth="1"/>
    <col min="2053" max="2053" width="9" style="243" customWidth="1"/>
    <col min="2054" max="2054" width="15" style="243" customWidth="1"/>
    <col min="2055" max="2055" width="10.5" style="243" customWidth="1"/>
    <col min="2056" max="2056" width="12.375" style="243" customWidth="1"/>
    <col min="2057" max="2057" width="9" style="243" customWidth="1"/>
    <col min="2058" max="2058" width="15" style="243" customWidth="1"/>
    <col min="2059" max="2059" width="10.5" style="243" customWidth="1"/>
    <col min="2060" max="2060" width="9.375" style="243" customWidth="1"/>
    <col min="2061" max="2063" width="7.875" style="243" customWidth="1"/>
    <col min="2064" max="2291" width="7.875" style="243"/>
    <col min="2292" max="2292" width="4.5" style="243" customWidth="1"/>
    <col min="2293" max="2293" width="28.375" style="243" customWidth="1"/>
    <col min="2294" max="2296" width="9" style="243" customWidth="1"/>
    <col min="2297" max="2298" width="10.875" style="243" customWidth="1"/>
    <col min="2299" max="2299" width="9.875" style="243" customWidth="1"/>
    <col min="2300" max="2300" width="10.875" style="243" customWidth="1"/>
    <col min="2301" max="2301" width="9.875" style="243" customWidth="1"/>
    <col min="2302" max="2302" width="10.875" style="243" customWidth="1"/>
    <col min="2303" max="2303" width="9.875" style="243" customWidth="1"/>
    <col min="2304" max="2304" width="10.875" style="243" customWidth="1"/>
    <col min="2305" max="2305" width="9.875" style="243" customWidth="1"/>
    <col min="2306" max="2306" width="10.875" style="243" customWidth="1"/>
    <col min="2307" max="2307" width="9.875" style="243" customWidth="1"/>
    <col min="2308" max="2308" width="12.375" style="243" customWidth="1"/>
    <col min="2309" max="2309" width="9" style="243" customWidth="1"/>
    <col min="2310" max="2310" width="15" style="243" customWidth="1"/>
    <col min="2311" max="2311" width="10.5" style="243" customWidth="1"/>
    <col min="2312" max="2312" width="12.375" style="243" customWidth="1"/>
    <col min="2313" max="2313" width="9" style="243" customWidth="1"/>
    <col min="2314" max="2314" width="15" style="243" customWidth="1"/>
    <col min="2315" max="2315" width="10.5" style="243" customWidth="1"/>
    <col min="2316" max="2316" width="9.375" style="243" customWidth="1"/>
    <col min="2317" max="2319" width="7.875" style="243" customWidth="1"/>
    <col min="2320" max="2547" width="7.875" style="243"/>
    <col min="2548" max="2548" width="4.5" style="243" customWidth="1"/>
    <col min="2549" max="2549" width="28.375" style="243" customWidth="1"/>
    <col min="2550" max="2552" width="9" style="243" customWidth="1"/>
    <col min="2553" max="2554" width="10.875" style="243" customWidth="1"/>
    <col min="2555" max="2555" width="9.875" style="243" customWidth="1"/>
    <col min="2556" max="2556" width="10.875" style="243" customWidth="1"/>
    <col min="2557" max="2557" width="9.875" style="243" customWidth="1"/>
    <col min="2558" max="2558" width="10.875" style="243" customWidth="1"/>
    <col min="2559" max="2559" width="9.875" style="243" customWidth="1"/>
    <col min="2560" max="2560" width="10.875" style="243" customWidth="1"/>
    <col min="2561" max="2561" width="9.875" style="243" customWidth="1"/>
    <col min="2562" max="2562" width="10.875" style="243" customWidth="1"/>
    <col min="2563" max="2563" width="9.875" style="243" customWidth="1"/>
    <col min="2564" max="2564" width="12.375" style="243" customWidth="1"/>
    <col min="2565" max="2565" width="9" style="243" customWidth="1"/>
    <col min="2566" max="2566" width="15" style="243" customWidth="1"/>
    <col min="2567" max="2567" width="10.5" style="243" customWidth="1"/>
    <col min="2568" max="2568" width="12.375" style="243" customWidth="1"/>
    <col min="2569" max="2569" width="9" style="243" customWidth="1"/>
    <col min="2570" max="2570" width="15" style="243" customWidth="1"/>
    <col min="2571" max="2571" width="10.5" style="243" customWidth="1"/>
    <col min="2572" max="2572" width="9.375" style="243" customWidth="1"/>
    <col min="2573" max="2575" width="7.875" style="243" customWidth="1"/>
    <col min="2576" max="2803" width="7.875" style="243"/>
    <col min="2804" max="2804" width="4.5" style="243" customWidth="1"/>
    <col min="2805" max="2805" width="28.375" style="243" customWidth="1"/>
    <col min="2806" max="2808" width="9" style="243" customWidth="1"/>
    <col min="2809" max="2810" width="10.875" style="243" customWidth="1"/>
    <col min="2811" max="2811" width="9.875" style="243" customWidth="1"/>
    <col min="2812" max="2812" width="10.875" style="243" customWidth="1"/>
    <col min="2813" max="2813" width="9.875" style="243" customWidth="1"/>
    <col min="2814" max="2814" width="10.875" style="243" customWidth="1"/>
    <col min="2815" max="2815" width="9.875" style="243" customWidth="1"/>
    <col min="2816" max="2816" width="10.875" style="243" customWidth="1"/>
    <col min="2817" max="2817" width="9.875" style="243" customWidth="1"/>
    <col min="2818" max="2818" width="10.875" style="243" customWidth="1"/>
    <col min="2819" max="2819" width="9.875" style="243" customWidth="1"/>
    <col min="2820" max="2820" width="12.375" style="243" customWidth="1"/>
    <col min="2821" max="2821" width="9" style="243" customWidth="1"/>
    <col min="2822" max="2822" width="15" style="243" customWidth="1"/>
    <col min="2823" max="2823" width="10.5" style="243" customWidth="1"/>
    <col min="2824" max="2824" width="12.375" style="243" customWidth="1"/>
    <col min="2825" max="2825" width="9" style="243" customWidth="1"/>
    <col min="2826" max="2826" width="15" style="243" customWidth="1"/>
    <col min="2827" max="2827" width="10.5" style="243" customWidth="1"/>
    <col min="2828" max="2828" width="9.375" style="243" customWidth="1"/>
    <col min="2829" max="2831" width="7.875" style="243" customWidth="1"/>
    <col min="2832" max="3059" width="7.875" style="243"/>
    <col min="3060" max="3060" width="4.5" style="243" customWidth="1"/>
    <col min="3061" max="3061" width="28.375" style="243" customWidth="1"/>
    <col min="3062" max="3064" width="9" style="243" customWidth="1"/>
    <col min="3065" max="3066" width="10.875" style="243" customWidth="1"/>
    <col min="3067" max="3067" width="9.875" style="243" customWidth="1"/>
    <col min="3068" max="3068" width="10.875" style="243" customWidth="1"/>
    <col min="3069" max="3069" width="9.875" style="243" customWidth="1"/>
    <col min="3070" max="3070" width="10.875" style="243" customWidth="1"/>
    <col min="3071" max="3071" width="9.875" style="243" customWidth="1"/>
    <col min="3072" max="3072" width="10.875" style="243" customWidth="1"/>
    <col min="3073" max="3073" width="9.875" style="243" customWidth="1"/>
    <col min="3074" max="3074" width="10.875" style="243" customWidth="1"/>
    <col min="3075" max="3075" width="9.875" style="243" customWidth="1"/>
    <col min="3076" max="3076" width="12.375" style="243" customWidth="1"/>
    <col min="3077" max="3077" width="9" style="243" customWidth="1"/>
    <col min="3078" max="3078" width="15" style="243" customWidth="1"/>
    <col min="3079" max="3079" width="10.5" style="243" customWidth="1"/>
    <col min="3080" max="3080" width="12.375" style="243" customWidth="1"/>
    <col min="3081" max="3081" width="9" style="243" customWidth="1"/>
    <col min="3082" max="3082" width="15" style="243" customWidth="1"/>
    <col min="3083" max="3083" width="10.5" style="243" customWidth="1"/>
    <col min="3084" max="3084" width="9.375" style="243" customWidth="1"/>
    <col min="3085" max="3087" width="7.875" style="243" customWidth="1"/>
    <col min="3088" max="3315" width="7.875" style="243"/>
    <col min="3316" max="3316" width="4.5" style="243" customWidth="1"/>
    <col min="3317" max="3317" width="28.375" style="243" customWidth="1"/>
    <col min="3318" max="3320" width="9" style="243" customWidth="1"/>
    <col min="3321" max="3322" width="10.875" style="243" customWidth="1"/>
    <col min="3323" max="3323" width="9.875" style="243" customWidth="1"/>
    <col min="3324" max="3324" width="10.875" style="243" customWidth="1"/>
    <col min="3325" max="3325" width="9.875" style="243" customWidth="1"/>
    <col min="3326" max="3326" width="10.875" style="243" customWidth="1"/>
    <col min="3327" max="3327" width="9.875" style="243" customWidth="1"/>
    <col min="3328" max="3328" width="10.875" style="243" customWidth="1"/>
    <col min="3329" max="3329" width="9.875" style="243" customWidth="1"/>
    <col min="3330" max="3330" width="10.875" style="243" customWidth="1"/>
    <col min="3331" max="3331" width="9.875" style="243" customWidth="1"/>
    <col min="3332" max="3332" width="12.375" style="243" customWidth="1"/>
    <col min="3333" max="3333" width="9" style="243" customWidth="1"/>
    <col min="3334" max="3334" width="15" style="243" customWidth="1"/>
    <col min="3335" max="3335" width="10.5" style="243" customWidth="1"/>
    <col min="3336" max="3336" width="12.375" style="243" customWidth="1"/>
    <col min="3337" max="3337" width="9" style="243" customWidth="1"/>
    <col min="3338" max="3338" width="15" style="243" customWidth="1"/>
    <col min="3339" max="3339" width="10.5" style="243" customWidth="1"/>
    <col min="3340" max="3340" width="9.375" style="243" customWidth="1"/>
    <col min="3341" max="3343" width="7.875" style="243" customWidth="1"/>
    <col min="3344" max="3571" width="7.875" style="243"/>
    <col min="3572" max="3572" width="4.5" style="243" customWidth="1"/>
    <col min="3573" max="3573" width="28.375" style="243" customWidth="1"/>
    <col min="3574" max="3576" width="9" style="243" customWidth="1"/>
    <col min="3577" max="3578" width="10.875" style="243" customWidth="1"/>
    <col min="3579" max="3579" width="9.875" style="243" customWidth="1"/>
    <col min="3580" max="3580" width="10.875" style="243" customWidth="1"/>
    <col min="3581" max="3581" width="9.875" style="243" customWidth="1"/>
    <col min="3582" max="3582" width="10.875" style="243" customWidth="1"/>
    <col min="3583" max="3583" width="9.875" style="243" customWidth="1"/>
    <col min="3584" max="3584" width="10.875" style="243" customWidth="1"/>
    <col min="3585" max="3585" width="9.875" style="243" customWidth="1"/>
    <col min="3586" max="3586" width="10.875" style="243" customWidth="1"/>
    <col min="3587" max="3587" width="9.875" style="243" customWidth="1"/>
    <col min="3588" max="3588" width="12.375" style="243" customWidth="1"/>
    <col min="3589" max="3589" width="9" style="243" customWidth="1"/>
    <col min="3590" max="3590" width="15" style="243" customWidth="1"/>
    <col min="3591" max="3591" width="10.5" style="243" customWidth="1"/>
    <col min="3592" max="3592" width="12.375" style="243" customWidth="1"/>
    <col min="3593" max="3593" width="9" style="243" customWidth="1"/>
    <col min="3594" max="3594" width="15" style="243" customWidth="1"/>
    <col min="3595" max="3595" width="10.5" style="243" customWidth="1"/>
    <col min="3596" max="3596" width="9.375" style="243" customWidth="1"/>
    <col min="3597" max="3599" width="7.875" style="243" customWidth="1"/>
    <col min="3600" max="3827" width="7.875" style="243"/>
    <col min="3828" max="3828" width="4.5" style="243" customWidth="1"/>
    <col min="3829" max="3829" width="28.375" style="243" customWidth="1"/>
    <col min="3830" max="3832" width="9" style="243" customWidth="1"/>
    <col min="3833" max="3834" width="10.875" style="243" customWidth="1"/>
    <col min="3835" max="3835" width="9.875" style="243" customWidth="1"/>
    <col min="3836" max="3836" width="10.875" style="243" customWidth="1"/>
    <col min="3837" max="3837" width="9.875" style="243" customWidth="1"/>
    <col min="3838" max="3838" width="10.875" style="243" customWidth="1"/>
    <col min="3839" max="3839" width="9.875" style="243" customWidth="1"/>
    <col min="3840" max="3840" width="10.875" style="243" customWidth="1"/>
    <col min="3841" max="3841" width="9.875" style="243" customWidth="1"/>
    <col min="3842" max="3842" width="10.875" style="243" customWidth="1"/>
    <col min="3843" max="3843" width="9.875" style="243" customWidth="1"/>
    <col min="3844" max="3844" width="12.375" style="243" customWidth="1"/>
    <col min="3845" max="3845" width="9" style="243" customWidth="1"/>
    <col min="3846" max="3846" width="15" style="243" customWidth="1"/>
    <col min="3847" max="3847" width="10.5" style="243" customWidth="1"/>
    <col min="3848" max="3848" width="12.375" style="243" customWidth="1"/>
    <col min="3849" max="3849" width="9" style="243" customWidth="1"/>
    <col min="3850" max="3850" width="15" style="243" customWidth="1"/>
    <col min="3851" max="3851" width="10.5" style="243" customWidth="1"/>
    <col min="3852" max="3852" width="9.375" style="243" customWidth="1"/>
    <col min="3853" max="3855" width="7.875" style="243" customWidth="1"/>
    <col min="3856" max="4083" width="7.875" style="243"/>
    <col min="4084" max="4084" width="4.5" style="243" customWidth="1"/>
    <col min="4085" max="4085" width="28.375" style="243" customWidth="1"/>
    <col min="4086" max="4088" width="9" style="243" customWidth="1"/>
    <col min="4089" max="4090" width="10.875" style="243" customWidth="1"/>
    <col min="4091" max="4091" width="9.875" style="243" customWidth="1"/>
    <col min="4092" max="4092" width="10.875" style="243" customWidth="1"/>
    <col min="4093" max="4093" width="9.875" style="243" customWidth="1"/>
    <col min="4094" max="4094" width="10.875" style="243" customWidth="1"/>
    <col min="4095" max="4095" width="9.875" style="243" customWidth="1"/>
    <col min="4096" max="4096" width="10.875" style="243" customWidth="1"/>
    <col min="4097" max="4097" width="9.875" style="243" customWidth="1"/>
    <col min="4098" max="4098" width="10.875" style="243" customWidth="1"/>
    <col min="4099" max="4099" width="9.875" style="243" customWidth="1"/>
    <col min="4100" max="4100" width="12.375" style="243" customWidth="1"/>
    <col min="4101" max="4101" width="9" style="243" customWidth="1"/>
    <col min="4102" max="4102" width="15" style="243" customWidth="1"/>
    <col min="4103" max="4103" width="10.5" style="243" customWidth="1"/>
    <col min="4104" max="4104" width="12.375" style="243" customWidth="1"/>
    <col min="4105" max="4105" width="9" style="243" customWidth="1"/>
    <col min="4106" max="4106" width="15" style="243" customWidth="1"/>
    <col min="4107" max="4107" width="10.5" style="243" customWidth="1"/>
    <col min="4108" max="4108" width="9.375" style="243" customWidth="1"/>
    <col min="4109" max="4111" width="7.875" style="243" customWidth="1"/>
    <col min="4112" max="4339" width="7.875" style="243"/>
    <col min="4340" max="4340" width="4.5" style="243" customWidth="1"/>
    <col min="4341" max="4341" width="28.375" style="243" customWidth="1"/>
    <col min="4342" max="4344" width="9" style="243" customWidth="1"/>
    <col min="4345" max="4346" width="10.875" style="243" customWidth="1"/>
    <col min="4347" max="4347" width="9.875" style="243" customWidth="1"/>
    <col min="4348" max="4348" width="10.875" style="243" customWidth="1"/>
    <col min="4349" max="4349" width="9.875" style="243" customWidth="1"/>
    <col min="4350" max="4350" width="10.875" style="243" customWidth="1"/>
    <col min="4351" max="4351" width="9.875" style="243" customWidth="1"/>
    <col min="4352" max="4352" width="10.875" style="243" customWidth="1"/>
    <col min="4353" max="4353" width="9.875" style="243" customWidth="1"/>
    <col min="4354" max="4354" width="10.875" style="243" customWidth="1"/>
    <col min="4355" max="4355" width="9.875" style="243" customWidth="1"/>
    <col min="4356" max="4356" width="12.375" style="243" customWidth="1"/>
    <col min="4357" max="4357" width="9" style="243" customWidth="1"/>
    <col min="4358" max="4358" width="15" style="243" customWidth="1"/>
    <col min="4359" max="4359" width="10.5" style="243" customWidth="1"/>
    <col min="4360" max="4360" width="12.375" style="243" customWidth="1"/>
    <col min="4361" max="4361" width="9" style="243" customWidth="1"/>
    <col min="4362" max="4362" width="15" style="243" customWidth="1"/>
    <col min="4363" max="4363" width="10.5" style="243" customWidth="1"/>
    <col min="4364" max="4364" width="9.375" style="243" customWidth="1"/>
    <col min="4365" max="4367" width="7.875" style="243" customWidth="1"/>
    <col min="4368" max="4595" width="7.875" style="243"/>
    <col min="4596" max="4596" width="4.5" style="243" customWidth="1"/>
    <col min="4597" max="4597" width="28.375" style="243" customWidth="1"/>
    <col min="4598" max="4600" width="9" style="243" customWidth="1"/>
    <col min="4601" max="4602" width="10.875" style="243" customWidth="1"/>
    <col min="4603" max="4603" width="9.875" style="243" customWidth="1"/>
    <col min="4604" max="4604" width="10.875" style="243" customWidth="1"/>
    <col min="4605" max="4605" width="9.875" style="243" customWidth="1"/>
    <col min="4606" max="4606" width="10.875" style="243" customWidth="1"/>
    <col min="4607" max="4607" width="9.875" style="243" customWidth="1"/>
    <col min="4608" max="4608" width="10.875" style="243" customWidth="1"/>
    <col min="4609" max="4609" width="9.875" style="243" customWidth="1"/>
    <col min="4610" max="4610" width="10.875" style="243" customWidth="1"/>
    <col min="4611" max="4611" width="9.875" style="243" customWidth="1"/>
    <col min="4612" max="4612" width="12.375" style="243" customWidth="1"/>
    <col min="4613" max="4613" width="9" style="243" customWidth="1"/>
    <col min="4614" max="4614" width="15" style="243" customWidth="1"/>
    <col min="4615" max="4615" width="10.5" style="243" customWidth="1"/>
    <col min="4616" max="4616" width="12.375" style="243" customWidth="1"/>
    <col min="4617" max="4617" width="9" style="243" customWidth="1"/>
    <col min="4618" max="4618" width="15" style="243" customWidth="1"/>
    <col min="4619" max="4619" width="10.5" style="243" customWidth="1"/>
    <col min="4620" max="4620" width="9.375" style="243" customWidth="1"/>
    <col min="4621" max="4623" width="7.875" style="243" customWidth="1"/>
    <col min="4624" max="4851" width="7.875" style="243"/>
    <col min="4852" max="4852" width="4.5" style="243" customWidth="1"/>
    <col min="4853" max="4853" width="28.375" style="243" customWidth="1"/>
    <col min="4854" max="4856" width="9" style="243" customWidth="1"/>
    <col min="4857" max="4858" width="10.875" style="243" customWidth="1"/>
    <col min="4859" max="4859" width="9.875" style="243" customWidth="1"/>
    <col min="4860" max="4860" width="10.875" style="243" customWidth="1"/>
    <col min="4861" max="4861" width="9.875" style="243" customWidth="1"/>
    <col min="4862" max="4862" width="10.875" style="243" customWidth="1"/>
    <col min="4863" max="4863" width="9.875" style="243" customWidth="1"/>
    <col min="4864" max="4864" width="10.875" style="243" customWidth="1"/>
    <col min="4865" max="4865" width="9.875" style="243" customWidth="1"/>
    <col min="4866" max="4866" width="10.875" style="243" customWidth="1"/>
    <col min="4867" max="4867" width="9.875" style="243" customWidth="1"/>
    <col min="4868" max="4868" width="12.375" style="243" customWidth="1"/>
    <col min="4869" max="4869" width="9" style="243" customWidth="1"/>
    <col min="4870" max="4870" width="15" style="243" customWidth="1"/>
    <col min="4871" max="4871" width="10.5" style="243" customWidth="1"/>
    <col min="4872" max="4872" width="12.375" style="243" customWidth="1"/>
    <col min="4873" max="4873" width="9" style="243" customWidth="1"/>
    <col min="4874" max="4874" width="15" style="243" customWidth="1"/>
    <col min="4875" max="4875" width="10.5" style="243" customWidth="1"/>
    <col min="4876" max="4876" width="9.375" style="243" customWidth="1"/>
    <col min="4877" max="4879" width="7.875" style="243" customWidth="1"/>
    <col min="4880" max="5107" width="7.875" style="243"/>
    <col min="5108" max="5108" width="4.5" style="243" customWidth="1"/>
    <col min="5109" max="5109" width="28.375" style="243" customWidth="1"/>
    <col min="5110" max="5112" width="9" style="243" customWidth="1"/>
    <col min="5113" max="5114" width="10.875" style="243" customWidth="1"/>
    <col min="5115" max="5115" width="9.875" style="243" customWidth="1"/>
    <col min="5116" max="5116" width="10.875" style="243" customWidth="1"/>
    <col min="5117" max="5117" width="9.875" style="243" customWidth="1"/>
    <col min="5118" max="5118" width="10.875" style="243" customWidth="1"/>
    <col min="5119" max="5119" width="9.875" style="243" customWidth="1"/>
    <col min="5120" max="5120" width="10.875" style="243" customWidth="1"/>
    <col min="5121" max="5121" width="9.875" style="243" customWidth="1"/>
    <col min="5122" max="5122" width="10.875" style="243" customWidth="1"/>
    <col min="5123" max="5123" width="9.875" style="243" customWidth="1"/>
    <col min="5124" max="5124" width="12.375" style="243" customWidth="1"/>
    <col min="5125" max="5125" width="9" style="243" customWidth="1"/>
    <col min="5126" max="5126" width="15" style="243" customWidth="1"/>
    <col min="5127" max="5127" width="10.5" style="243" customWidth="1"/>
    <col min="5128" max="5128" width="12.375" style="243" customWidth="1"/>
    <col min="5129" max="5129" width="9" style="243" customWidth="1"/>
    <col min="5130" max="5130" width="15" style="243" customWidth="1"/>
    <col min="5131" max="5131" width="10.5" style="243" customWidth="1"/>
    <col min="5132" max="5132" width="9.375" style="243" customWidth="1"/>
    <col min="5133" max="5135" width="7.875" style="243" customWidth="1"/>
    <col min="5136" max="5363" width="7.875" style="243"/>
    <col min="5364" max="5364" width="4.5" style="243" customWidth="1"/>
    <col min="5365" max="5365" width="28.375" style="243" customWidth="1"/>
    <col min="5366" max="5368" width="9" style="243" customWidth="1"/>
    <col min="5369" max="5370" width="10.875" style="243" customWidth="1"/>
    <col min="5371" max="5371" width="9.875" style="243" customWidth="1"/>
    <col min="5372" max="5372" width="10.875" style="243" customWidth="1"/>
    <col min="5373" max="5373" width="9.875" style="243" customWidth="1"/>
    <col min="5374" max="5374" width="10.875" style="243" customWidth="1"/>
    <col min="5375" max="5375" width="9.875" style="243" customWidth="1"/>
    <col min="5376" max="5376" width="10.875" style="243" customWidth="1"/>
    <col min="5377" max="5377" width="9.875" style="243" customWidth="1"/>
    <col min="5378" max="5378" width="10.875" style="243" customWidth="1"/>
    <col min="5379" max="5379" width="9.875" style="243" customWidth="1"/>
    <col min="5380" max="5380" width="12.375" style="243" customWidth="1"/>
    <col min="5381" max="5381" width="9" style="243" customWidth="1"/>
    <col min="5382" max="5382" width="15" style="243" customWidth="1"/>
    <col min="5383" max="5383" width="10.5" style="243" customWidth="1"/>
    <col min="5384" max="5384" width="12.375" style="243" customWidth="1"/>
    <col min="5385" max="5385" width="9" style="243" customWidth="1"/>
    <col min="5386" max="5386" width="15" style="243" customWidth="1"/>
    <col min="5387" max="5387" width="10.5" style="243" customWidth="1"/>
    <col min="5388" max="5388" width="9.375" style="243" customWidth="1"/>
    <col min="5389" max="5391" width="7.875" style="243" customWidth="1"/>
    <col min="5392" max="5619" width="7.875" style="243"/>
    <col min="5620" max="5620" width="4.5" style="243" customWidth="1"/>
    <col min="5621" max="5621" width="28.375" style="243" customWidth="1"/>
    <col min="5622" max="5624" width="9" style="243" customWidth="1"/>
    <col min="5625" max="5626" width="10.875" style="243" customWidth="1"/>
    <col min="5627" max="5627" width="9.875" style="243" customWidth="1"/>
    <col min="5628" max="5628" width="10.875" style="243" customWidth="1"/>
    <col min="5629" max="5629" width="9.875" style="243" customWidth="1"/>
    <col min="5630" max="5630" width="10.875" style="243" customWidth="1"/>
    <col min="5631" max="5631" width="9.875" style="243" customWidth="1"/>
    <col min="5632" max="5632" width="10.875" style="243" customWidth="1"/>
    <col min="5633" max="5633" width="9.875" style="243" customWidth="1"/>
    <col min="5634" max="5634" width="10.875" style="243" customWidth="1"/>
    <col min="5635" max="5635" width="9.875" style="243" customWidth="1"/>
    <col min="5636" max="5636" width="12.375" style="243" customWidth="1"/>
    <col min="5637" max="5637" width="9" style="243" customWidth="1"/>
    <col min="5638" max="5638" width="15" style="243" customWidth="1"/>
    <col min="5639" max="5639" width="10.5" style="243" customWidth="1"/>
    <col min="5640" max="5640" width="12.375" style="243" customWidth="1"/>
    <col min="5641" max="5641" width="9" style="243" customWidth="1"/>
    <col min="5642" max="5642" width="15" style="243" customWidth="1"/>
    <col min="5643" max="5643" width="10.5" style="243" customWidth="1"/>
    <col min="5644" max="5644" width="9.375" style="243" customWidth="1"/>
    <col min="5645" max="5647" width="7.875" style="243" customWidth="1"/>
    <col min="5648" max="5875" width="7.875" style="243"/>
    <col min="5876" max="5876" width="4.5" style="243" customWidth="1"/>
    <col min="5877" max="5877" width="28.375" style="243" customWidth="1"/>
    <col min="5878" max="5880" width="9" style="243" customWidth="1"/>
    <col min="5881" max="5882" width="10.875" style="243" customWidth="1"/>
    <col min="5883" max="5883" width="9.875" style="243" customWidth="1"/>
    <col min="5884" max="5884" width="10.875" style="243" customWidth="1"/>
    <col min="5885" max="5885" width="9.875" style="243" customWidth="1"/>
    <col min="5886" max="5886" width="10.875" style="243" customWidth="1"/>
    <col min="5887" max="5887" width="9.875" style="243" customWidth="1"/>
    <col min="5888" max="5888" width="10.875" style="243" customWidth="1"/>
    <col min="5889" max="5889" width="9.875" style="243" customWidth="1"/>
    <col min="5890" max="5890" width="10.875" style="243" customWidth="1"/>
    <col min="5891" max="5891" width="9.875" style="243" customWidth="1"/>
    <col min="5892" max="5892" width="12.375" style="243" customWidth="1"/>
    <col min="5893" max="5893" width="9" style="243" customWidth="1"/>
    <col min="5894" max="5894" width="15" style="243" customWidth="1"/>
    <col min="5895" max="5895" width="10.5" style="243" customWidth="1"/>
    <col min="5896" max="5896" width="12.375" style="243" customWidth="1"/>
    <col min="5897" max="5897" width="9" style="243" customWidth="1"/>
    <col min="5898" max="5898" width="15" style="243" customWidth="1"/>
    <col min="5899" max="5899" width="10.5" style="243" customWidth="1"/>
    <col min="5900" max="5900" width="9.375" style="243" customWidth="1"/>
    <col min="5901" max="5903" width="7.875" style="243" customWidth="1"/>
    <col min="5904" max="6131" width="7.875" style="243"/>
    <col min="6132" max="6132" width="4.5" style="243" customWidth="1"/>
    <col min="6133" max="6133" width="28.375" style="243" customWidth="1"/>
    <col min="6134" max="6136" width="9" style="243" customWidth="1"/>
    <col min="6137" max="6138" width="10.875" style="243" customWidth="1"/>
    <col min="6139" max="6139" width="9.875" style="243" customWidth="1"/>
    <col min="6140" max="6140" width="10.875" style="243" customWidth="1"/>
    <col min="6141" max="6141" width="9.875" style="243" customWidth="1"/>
    <col min="6142" max="6142" width="10.875" style="243" customWidth="1"/>
    <col min="6143" max="6143" width="9.875" style="243" customWidth="1"/>
    <col min="6144" max="6144" width="10.875" style="243" customWidth="1"/>
    <col min="6145" max="6145" width="9.875" style="243" customWidth="1"/>
    <col min="6146" max="6146" width="10.875" style="243" customWidth="1"/>
    <col min="6147" max="6147" width="9.875" style="243" customWidth="1"/>
    <col min="6148" max="6148" width="12.375" style="243" customWidth="1"/>
    <col min="6149" max="6149" width="9" style="243" customWidth="1"/>
    <col min="6150" max="6150" width="15" style="243" customWidth="1"/>
    <col min="6151" max="6151" width="10.5" style="243" customWidth="1"/>
    <col min="6152" max="6152" width="12.375" style="243" customWidth="1"/>
    <col min="6153" max="6153" width="9" style="243" customWidth="1"/>
    <col min="6154" max="6154" width="15" style="243" customWidth="1"/>
    <col min="6155" max="6155" width="10.5" style="243" customWidth="1"/>
    <col min="6156" max="6156" width="9.375" style="243" customWidth="1"/>
    <col min="6157" max="6159" width="7.875" style="243" customWidth="1"/>
    <col min="6160" max="6387" width="7.875" style="243"/>
    <col min="6388" max="6388" width="4.5" style="243" customWidth="1"/>
    <col min="6389" max="6389" width="28.375" style="243" customWidth="1"/>
    <col min="6390" max="6392" width="9" style="243" customWidth="1"/>
    <col min="6393" max="6394" width="10.875" style="243" customWidth="1"/>
    <col min="6395" max="6395" width="9.875" style="243" customWidth="1"/>
    <col min="6396" max="6396" width="10.875" style="243" customWidth="1"/>
    <col min="6397" max="6397" width="9.875" style="243" customWidth="1"/>
    <col min="6398" max="6398" width="10.875" style="243" customWidth="1"/>
    <col min="6399" max="6399" width="9.875" style="243" customWidth="1"/>
    <col min="6400" max="6400" width="10.875" style="243" customWidth="1"/>
    <col min="6401" max="6401" width="9.875" style="243" customWidth="1"/>
    <col min="6402" max="6402" width="10.875" style="243" customWidth="1"/>
    <col min="6403" max="6403" width="9.875" style="243" customWidth="1"/>
    <col min="6404" max="6404" width="12.375" style="243" customWidth="1"/>
    <col min="6405" max="6405" width="9" style="243" customWidth="1"/>
    <col min="6406" max="6406" width="15" style="243" customWidth="1"/>
    <col min="6407" max="6407" width="10.5" style="243" customWidth="1"/>
    <col min="6408" max="6408" width="12.375" style="243" customWidth="1"/>
    <col min="6409" max="6409" width="9" style="243" customWidth="1"/>
    <col min="6410" max="6410" width="15" style="243" customWidth="1"/>
    <col min="6411" max="6411" width="10.5" style="243" customWidth="1"/>
    <col min="6412" max="6412" width="9.375" style="243" customWidth="1"/>
    <col min="6413" max="6415" width="7.875" style="243" customWidth="1"/>
    <col min="6416" max="6643" width="7.875" style="243"/>
    <col min="6644" max="6644" width="4.5" style="243" customWidth="1"/>
    <col min="6645" max="6645" width="28.375" style="243" customWidth="1"/>
    <col min="6646" max="6648" width="9" style="243" customWidth="1"/>
    <col min="6649" max="6650" width="10.875" style="243" customWidth="1"/>
    <col min="6651" max="6651" width="9.875" style="243" customWidth="1"/>
    <col min="6652" max="6652" width="10.875" style="243" customWidth="1"/>
    <col min="6653" max="6653" width="9.875" style="243" customWidth="1"/>
    <col min="6654" max="6654" width="10.875" style="243" customWidth="1"/>
    <col min="6655" max="6655" width="9.875" style="243" customWidth="1"/>
    <col min="6656" max="6656" width="10.875" style="243" customWidth="1"/>
    <col min="6657" max="6657" width="9.875" style="243" customWidth="1"/>
    <col min="6658" max="6658" width="10.875" style="243" customWidth="1"/>
    <col min="6659" max="6659" width="9.875" style="243" customWidth="1"/>
    <col min="6660" max="6660" width="12.375" style="243" customWidth="1"/>
    <col min="6661" max="6661" width="9" style="243" customWidth="1"/>
    <col min="6662" max="6662" width="15" style="243" customWidth="1"/>
    <col min="6663" max="6663" width="10.5" style="243" customWidth="1"/>
    <col min="6664" max="6664" width="12.375" style="243" customWidth="1"/>
    <col min="6665" max="6665" width="9" style="243" customWidth="1"/>
    <col min="6666" max="6666" width="15" style="243" customWidth="1"/>
    <col min="6667" max="6667" width="10.5" style="243" customWidth="1"/>
    <col min="6668" max="6668" width="9.375" style="243" customWidth="1"/>
    <col min="6669" max="6671" width="7.875" style="243" customWidth="1"/>
    <col min="6672" max="6899" width="7.875" style="243"/>
    <col min="6900" max="6900" width="4.5" style="243" customWidth="1"/>
    <col min="6901" max="6901" width="28.375" style="243" customWidth="1"/>
    <col min="6902" max="6904" width="9" style="243" customWidth="1"/>
    <col min="6905" max="6906" width="10.875" style="243" customWidth="1"/>
    <col min="6907" max="6907" width="9.875" style="243" customWidth="1"/>
    <col min="6908" max="6908" width="10.875" style="243" customWidth="1"/>
    <col min="6909" max="6909" width="9.875" style="243" customWidth="1"/>
    <col min="6910" max="6910" width="10.875" style="243" customWidth="1"/>
    <col min="6911" max="6911" width="9.875" style="243" customWidth="1"/>
    <col min="6912" max="6912" width="10.875" style="243" customWidth="1"/>
    <col min="6913" max="6913" width="9.875" style="243" customWidth="1"/>
    <col min="6914" max="6914" width="10.875" style="243" customWidth="1"/>
    <col min="6915" max="6915" width="9.875" style="243" customWidth="1"/>
    <col min="6916" max="6916" width="12.375" style="243" customWidth="1"/>
    <col min="6917" max="6917" width="9" style="243" customWidth="1"/>
    <col min="6918" max="6918" width="15" style="243" customWidth="1"/>
    <col min="6919" max="6919" width="10.5" style="243" customWidth="1"/>
    <col min="6920" max="6920" width="12.375" style="243" customWidth="1"/>
    <col min="6921" max="6921" width="9" style="243" customWidth="1"/>
    <col min="6922" max="6922" width="15" style="243" customWidth="1"/>
    <col min="6923" max="6923" width="10.5" style="243" customWidth="1"/>
    <col min="6924" max="6924" width="9.375" style="243" customWidth="1"/>
    <col min="6925" max="6927" width="7.875" style="243" customWidth="1"/>
    <col min="6928" max="7155" width="7.875" style="243"/>
    <col min="7156" max="7156" width="4.5" style="243" customWidth="1"/>
    <col min="7157" max="7157" width="28.375" style="243" customWidth="1"/>
    <col min="7158" max="7160" width="9" style="243" customWidth="1"/>
    <col min="7161" max="7162" width="10.875" style="243" customWidth="1"/>
    <col min="7163" max="7163" width="9.875" style="243" customWidth="1"/>
    <col min="7164" max="7164" width="10.875" style="243" customWidth="1"/>
    <col min="7165" max="7165" width="9.875" style="243" customWidth="1"/>
    <col min="7166" max="7166" width="10.875" style="243" customWidth="1"/>
    <col min="7167" max="7167" width="9.875" style="243" customWidth="1"/>
    <col min="7168" max="7168" width="10.875" style="243" customWidth="1"/>
    <col min="7169" max="7169" width="9.875" style="243" customWidth="1"/>
    <col min="7170" max="7170" width="10.875" style="243" customWidth="1"/>
    <col min="7171" max="7171" width="9.875" style="243" customWidth="1"/>
    <col min="7172" max="7172" width="12.375" style="243" customWidth="1"/>
    <col min="7173" max="7173" width="9" style="243" customWidth="1"/>
    <col min="7174" max="7174" width="15" style="243" customWidth="1"/>
    <col min="7175" max="7175" width="10.5" style="243" customWidth="1"/>
    <col min="7176" max="7176" width="12.375" style="243" customWidth="1"/>
    <col min="7177" max="7177" width="9" style="243" customWidth="1"/>
    <col min="7178" max="7178" width="15" style="243" customWidth="1"/>
    <col min="7179" max="7179" width="10.5" style="243" customWidth="1"/>
    <col min="7180" max="7180" width="9.375" style="243" customWidth="1"/>
    <col min="7181" max="7183" width="7.875" style="243" customWidth="1"/>
    <col min="7184" max="7411" width="7.875" style="243"/>
    <col min="7412" max="7412" width="4.5" style="243" customWidth="1"/>
    <col min="7413" max="7413" width="28.375" style="243" customWidth="1"/>
    <col min="7414" max="7416" width="9" style="243" customWidth="1"/>
    <col min="7417" max="7418" width="10.875" style="243" customWidth="1"/>
    <col min="7419" max="7419" width="9.875" style="243" customWidth="1"/>
    <col min="7420" max="7420" width="10.875" style="243" customWidth="1"/>
    <col min="7421" max="7421" width="9.875" style="243" customWidth="1"/>
    <col min="7422" max="7422" width="10.875" style="243" customWidth="1"/>
    <col min="7423" max="7423" width="9.875" style="243" customWidth="1"/>
    <col min="7424" max="7424" width="10.875" style="243" customWidth="1"/>
    <col min="7425" max="7425" width="9.875" style="243" customWidth="1"/>
    <col min="7426" max="7426" width="10.875" style="243" customWidth="1"/>
    <col min="7427" max="7427" width="9.875" style="243" customWidth="1"/>
    <col min="7428" max="7428" width="12.375" style="243" customWidth="1"/>
    <col min="7429" max="7429" width="9" style="243" customWidth="1"/>
    <col min="7430" max="7430" width="15" style="243" customWidth="1"/>
    <col min="7431" max="7431" width="10.5" style="243" customWidth="1"/>
    <col min="7432" max="7432" width="12.375" style="243" customWidth="1"/>
    <col min="7433" max="7433" width="9" style="243" customWidth="1"/>
    <col min="7434" max="7434" width="15" style="243" customWidth="1"/>
    <col min="7435" max="7435" width="10.5" style="243" customWidth="1"/>
    <col min="7436" max="7436" width="9.375" style="243" customWidth="1"/>
    <col min="7437" max="7439" width="7.875" style="243" customWidth="1"/>
    <col min="7440" max="7667" width="7.875" style="243"/>
    <col min="7668" max="7668" width="4.5" style="243" customWidth="1"/>
    <col min="7669" max="7669" width="28.375" style="243" customWidth="1"/>
    <col min="7670" max="7672" width="9" style="243" customWidth="1"/>
    <col min="7673" max="7674" width="10.875" style="243" customWidth="1"/>
    <col min="7675" max="7675" width="9.875" style="243" customWidth="1"/>
    <col min="7676" max="7676" width="10.875" style="243" customWidth="1"/>
    <col min="7677" max="7677" width="9.875" style="243" customWidth="1"/>
    <col min="7678" max="7678" width="10.875" style="243" customWidth="1"/>
    <col min="7679" max="7679" width="9.875" style="243" customWidth="1"/>
    <col min="7680" max="7680" width="10.875" style="243" customWidth="1"/>
    <col min="7681" max="7681" width="9.875" style="243" customWidth="1"/>
    <col min="7682" max="7682" width="10.875" style="243" customWidth="1"/>
    <col min="7683" max="7683" width="9.875" style="243" customWidth="1"/>
    <col min="7684" max="7684" width="12.375" style="243" customWidth="1"/>
    <col min="7685" max="7685" width="9" style="243" customWidth="1"/>
    <col min="7686" max="7686" width="15" style="243" customWidth="1"/>
    <col min="7687" max="7687" width="10.5" style="243" customWidth="1"/>
    <col min="7688" max="7688" width="12.375" style="243" customWidth="1"/>
    <col min="7689" max="7689" width="9" style="243" customWidth="1"/>
    <col min="7690" max="7690" width="15" style="243" customWidth="1"/>
    <col min="7691" max="7691" width="10.5" style="243" customWidth="1"/>
    <col min="7692" max="7692" width="9.375" style="243" customWidth="1"/>
    <col min="7693" max="7695" width="7.875" style="243" customWidth="1"/>
    <col min="7696" max="7923" width="7.875" style="243"/>
    <col min="7924" max="7924" width="4.5" style="243" customWidth="1"/>
    <col min="7925" max="7925" width="28.375" style="243" customWidth="1"/>
    <col min="7926" max="7928" width="9" style="243" customWidth="1"/>
    <col min="7929" max="7930" width="10.875" style="243" customWidth="1"/>
    <col min="7931" max="7931" width="9.875" style="243" customWidth="1"/>
    <col min="7932" max="7932" width="10.875" style="243" customWidth="1"/>
    <col min="7933" max="7933" width="9.875" style="243" customWidth="1"/>
    <col min="7934" max="7934" width="10.875" style="243" customWidth="1"/>
    <col min="7935" max="7935" width="9.875" style="243" customWidth="1"/>
    <col min="7936" max="7936" width="10.875" style="243" customWidth="1"/>
    <col min="7937" max="7937" width="9.875" style="243" customWidth="1"/>
    <col min="7938" max="7938" width="10.875" style="243" customWidth="1"/>
    <col min="7939" max="7939" width="9.875" style="243" customWidth="1"/>
    <col min="7940" max="7940" width="12.375" style="243" customWidth="1"/>
    <col min="7941" max="7941" width="9" style="243" customWidth="1"/>
    <col min="7942" max="7942" width="15" style="243" customWidth="1"/>
    <col min="7943" max="7943" width="10.5" style="243" customWidth="1"/>
    <col min="7944" max="7944" width="12.375" style="243" customWidth="1"/>
    <col min="7945" max="7945" width="9" style="243" customWidth="1"/>
    <col min="7946" max="7946" width="15" style="243" customWidth="1"/>
    <col min="7947" max="7947" width="10.5" style="243" customWidth="1"/>
    <col min="7948" max="7948" width="9.375" style="243" customWidth="1"/>
    <col min="7949" max="7951" width="7.875" style="243" customWidth="1"/>
    <col min="7952" max="8179" width="7.875" style="243"/>
    <col min="8180" max="8180" width="4.5" style="243" customWidth="1"/>
    <col min="8181" max="8181" width="28.375" style="243" customWidth="1"/>
    <col min="8182" max="8184" width="9" style="243" customWidth="1"/>
    <col min="8185" max="8186" width="10.875" style="243" customWidth="1"/>
    <col min="8187" max="8187" width="9.875" style="243" customWidth="1"/>
    <col min="8188" max="8188" width="10.875" style="243" customWidth="1"/>
    <col min="8189" max="8189" width="9.875" style="243" customWidth="1"/>
    <col min="8190" max="8190" width="10.875" style="243" customWidth="1"/>
    <col min="8191" max="8191" width="9.875" style="243" customWidth="1"/>
    <col min="8192" max="8192" width="10.875" style="243" customWidth="1"/>
    <col min="8193" max="8193" width="9.875" style="243" customWidth="1"/>
    <col min="8194" max="8194" width="10.875" style="243" customWidth="1"/>
    <col min="8195" max="8195" width="9.875" style="243" customWidth="1"/>
    <col min="8196" max="8196" width="12.375" style="243" customWidth="1"/>
    <col min="8197" max="8197" width="9" style="243" customWidth="1"/>
    <col min="8198" max="8198" width="15" style="243" customWidth="1"/>
    <col min="8199" max="8199" width="10.5" style="243" customWidth="1"/>
    <col min="8200" max="8200" width="12.375" style="243" customWidth="1"/>
    <col min="8201" max="8201" width="9" style="243" customWidth="1"/>
    <col min="8202" max="8202" width="15" style="243" customWidth="1"/>
    <col min="8203" max="8203" width="10.5" style="243" customWidth="1"/>
    <col min="8204" max="8204" width="9.375" style="243" customWidth="1"/>
    <col min="8205" max="8207" width="7.875" style="243" customWidth="1"/>
    <col min="8208" max="8435" width="7.875" style="243"/>
    <col min="8436" max="8436" width="4.5" style="243" customWidth="1"/>
    <col min="8437" max="8437" width="28.375" style="243" customWidth="1"/>
    <col min="8438" max="8440" width="9" style="243" customWidth="1"/>
    <col min="8441" max="8442" width="10.875" style="243" customWidth="1"/>
    <col min="8443" max="8443" width="9.875" style="243" customWidth="1"/>
    <col min="8444" max="8444" width="10.875" style="243" customWidth="1"/>
    <col min="8445" max="8445" width="9.875" style="243" customWidth="1"/>
    <col min="8446" max="8446" width="10.875" style="243" customWidth="1"/>
    <col min="8447" max="8447" width="9.875" style="243" customWidth="1"/>
    <col min="8448" max="8448" width="10.875" style="243" customWidth="1"/>
    <col min="8449" max="8449" width="9.875" style="243" customWidth="1"/>
    <col min="8450" max="8450" width="10.875" style="243" customWidth="1"/>
    <col min="8451" max="8451" width="9.875" style="243" customWidth="1"/>
    <col min="8452" max="8452" width="12.375" style="243" customWidth="1"/>
    <col min="8453" max="8453" width="9" style="243" customWidth="1"/>
    <col min="8454" max="8454" width="15" style="243" customWidth="1"/>
    <col min="8455" max="8455" width="10.5" style="243" customWidth="1"/>
    <col min="8456" max="8456" width="12.375" style="243" customWidth="1"/>
    <col min="8457" max="8457" width="9" style="243" customWidth="1"/>
    <col min="8458" max="8458" width="15" style="243" customWidth="1"/>
    <col min="8459" max="8459" width="10.5" style="243" customWidth="1"/>
    <col min="8460" max="8460" width="9.375" style="243" customWidth="1"/>
    <col min="8461" max="8463" width="7.875" style="243" customWidth="1"/>
    <col min="8464" max="8691" width="7.875" style="243"/>
    <col min="8692" max="8692" width="4.5" style="243" customWidth="1"/>
    <col min="8693" max="8693" width="28.375" style="243" customWidth="1"/>
    <col min="8694" max="8696" width="9" style="243" customWidth="1"/>
    <col min="8697" max="8698" width="10.875" style="243" customWidth="1"/>
    <col min="8699" max="8699" width="9.875" style="243" customWidth="1"/>
    <col min="8700" max="8700" width="10.875" style="243" customWidth="1"/>
    <col min="8701" max="8701" width="9.875" style="243" customWidth="1"/>
    <col min="8702" max="8702" width="10.875" style="243" customWidth="1"/>
    <col min="8703" max="8703" width="9.875" style="243" customWidth="1"/>
    <col min="8704" max="8704" width="10.875" style="243" customWidth="1"/>
    <col min="8705" max="8705" width="9.875" style="243" customWidth="1"/>
    <col min="8706" max="8706" width="10.875" style="243" customWidth="1"/>
    <col min="8707" max="8707" width="9.875" style="243" customWidth="1"/>
    <col min="8708" max="8708" width="12.375" style="243" customWidth="1"/>
    <col min="8709" max="8709" width="9" style="243" customWidth="1"/>
    <col min="8710" max="8710" width="15" style="243" customWidth="1"/>
    <col min="8711" max="8711" width="10.5" style="243" customWidth="1"/>
    <col min="8712" max="8712" width="12.375" style="243" customWidth="1"/>
    <col min="8713" max="8713" width="9" style="243" customWidth="1"/>
    <col min="8714" max="8714" width="15" style="243" customWidth="1"/>
    <col min="8715" max="8715" width="10.5" style="243" customWidth="1"/>
    <col min="8716" max="8716" width="9.375" style="243" customWidth="1"/>
    <col min="8717" max="8719" width="7.875" style="243" customWidth="1"/>
    <col min="8720" max="8947" width="7.875" style="243"/>
    <col min="8948" max="8948" width="4.5" style="243" customWidth="1"/>
    <col min="8949" max="8949" width="28.375" style="243" customWidth="1"/>
    <col min="8950" max="8952" width="9" style="243" customWidth="1"/>
    <col min="8953" max="8954" width="10.875" style="243" customWidth="1"/>
    <col min="8955" max="8955" width="9.875" style="243" customWidth="1"/>
    <col min="8956" max="8956" width="10.875" style="243" customWidth="1"/>
    <col min="8957" max="8957" width="9.875" style="243" customWidth="1"/>
    <col min="8958" max="8958" width="10.875" style="243" customWidth="1"/>
    <col min="8959" max="8959" width="9.875" style="243" customWidth="1"/>
    <col min="8960" max="8960" width="10.875" style="243" customWidth="1"/>
    <col min="8961" max="8961" width="9.875" style="243" customWidth="1"/>
    <col min="8962" max="8962" width="10.875" style="243" customWidth="1"/>
    <col min="8963" max="8963" width="9.875" style="243" customWidth="1"/>
    <col min="8964" max="8964" width="12.375" style="243" customWidth="1"/>
    <col min="8965" max="8965" width="9" style="243" customWidth="1"/>
    <col min="8966" max="8966" width="15" style="243" customWidth="1"/>
    <col min="8967" max="8967" width="10.5" style="243" customWidth="1"/>
    <col min="8968" max="8968" width="12.375" style="243" customWidth="1"/>
    <col min="8969" max="8969" width="9" style="243" customWidth="1"/>
    <col min="8970" max="8970" width="15" style="243" customWidth="1"/>
    <col min="8971" max="8971" width="10.5" style="243" customWidth="1"/>
    <col min="8972" max="8972" width="9.375" style="243" customWidth="1"/>
    <col min="8973" max="8975" width="7.875" style="243" customWidth="1"/>
    <col min="8976" max="9203" width="7.875" style="243"/>
    <col min="9204" max="9204" width="4.5" style="243" customWidth="1"/>
    <col min="9205" max="9205" width="28.375" style="243" customWidth="1"/>
    <col min="9206" max="9208" width="9" style="243" customWidth="1"/>
    <col min="9209" max="9210" width="10.875" style="243" customWidth="1"/>
    <col min="9211" max="9211" width="9.875" style="243" customWidth="1"/>
    <col min="9212" max="9212" width="10.875" style="243" customWidth="1"/>
    <col min="9213" max="9213" width="9.875" style="243" customWidth="1"/>
    <col min="9214" max="9214" width="10.875" style="243" customWidth="1"/>
    <col min="9215" max="9215" width="9.875" style="243" customWidth="1"/>
    <col min="9216" max="9216" width="10.875" style="243" customWidth="1"/>
    <col min="9217" max="9217" width="9.875" style="243" customWidth="1"/>
    <col min="9218" max="9218" width="10.875" style="243" customWidth="1"/>
    <col min="9219" max="9219" width="9.875" style="243" customWidth="1"/>
    <col min="9220" max="9220" width="12.375" style="243" customWidth="1"/>
    <col min="9221" max="9221" width="9" style="243" customWidth="1"/>
    <col min="9222" max="9222" width="15" style="243" customWidth="1"/>
    <col min="9223" max="9223" width="10.5" style="243" customWidth="1"/>
    <col min="9224" max="9224" width="12.375" style="243" customWidth="1"/>
    <col min="9225" max="9225" width="9" style="243" customWidth="1"/>
    <col min="9226" max="9226" width="15" style="243" customWidth="1"/>
    <col min="9227" max="9227" width="10.5" style="243" customWidth="1"/>
    <col min="9228" max="9228" width="9.375" style="243" customWidth="1"/>
    <col min="9229" max="9231" width="7.875" style="243" customWidth="1"/>
    <col min="9232" max="9459" width="7.875" style="243"/>
    <col min="9460" max="9460" width="4.5" style="243" customWidth="1"/>
    <col min="9461" max="9461" width="28.375" style="243" customWidth="1"/>
    <col min="9462" max="9464" width="9" style="243" customWidth="1"/>
    <col min="9465" max="9466" width="10.875" style="243" customWidth="1"/>
    <col min="9467" max="9467" width="9.875" style="243" customWidth="1"/>
    <col min="9468" max="9468" width="10.875" style="243" customWidth="1"/>
    <col min="9469" max="9469" width="9.875" style="243" customWidth="1"/>
    <col min="9470" max="9470" width="10.875" style="243" customWidth="1"/>
    <col min="9471" max="9471" width="9.875" style="243" customWidth="1"/>
    <col min="9472" max="9472" width="10.875" style="243" customWidth="1"/>
    <col min="9473" max="9473" width="9.875" style="243" customWidth="1"/>
    <col min="9474" max="9474" width="10.875" style="243" customWidth="1"/>
    <col min="9475" max="9475" width="9.875" style="243" customWidth="1"/>
    <col min="9476" max="9476" width="12.375" style="243" customWidth="1"/>
    <col min="9477" max="9477" width="9" style="243" customWidth="1"/>
    <col min="9478" max="9478" width="15" style="243" customWidth="1"/>
    <col min="9479" max="9479" width="10.5" style="243" customWidth="1"/>
    <col min="9480" max="9480" width="12.375" style="243" customWidth="1"/>
    <col min="9481" max="9481" width="9" style="243" customWidth="1"/>
    <col min="9482" max="9482" width="15" style="243" customWidth="1"/>
    <col min="9483" max="9483" width="10.5" style="243" customWidth="1"/>
    <col min="9484" max="9484" width="9.375" style="243" customWidth="1"/>
    <col min="9485" max="9487" width="7.875" style="243" customWidth="1"/>
    <col min="9488" max="9715" width="7.875" style="243"/>
    <col min="9716" max="9716" width="4.5" style="243" customWidth="1"/>
    <col min="9717" max="9717" width="28.375" style="243" customWidth="1"/>
    <col min="9718" max="9720" width="9" style="243" customWidth="1"/>
    <col min="9721" max="9722" width="10.875" style="243" customWidth="1"/>
    <col min="9723" max="9723" width="9.875" style="243" customWidth="1"/>
    <col min="9724" max="9724" width="10.875" style="243" customWidth="1"/>
    <col min="9725" max="9725" width="9.875" style="243" customWidth="1"/>
    <col min="9726" max="9726" width="10.875" style="243" customWidth="1"/>
    <col min="9727" max="9727" width="9.875" style="243" customWidth="1"/>
    <col min="9728" max="9728" width="10.875" style="243" customWidth="1"/>
    <col min="9729" max="9729" width="9.875" style="243" customWidth="1"/>
    <col min="9730" max="9730" width="10.875" style="243" customWidth="1"/>
    <col min="9731" max="9731" width="9.875" style="243" customWidth="1"/>
    <col min="9732" max="9732" width="12.375" style="243" customWidth="1"/>
    <col min="9733" max="9733" width="9" style="243" customWidth="1"/>
    <col min="9734" max="9734" width="15" style="243" customWidth="1"/>
    <col min="9735" max="9735" width="10.5" style="243" customWidth="1"/>
    <col min="9736" max="9736" width="12.375" style="243" customWidth="1"/>
    <col min="9737" max="9737" width="9" style="243" customWidth="1"/>
    <col min="9738" max="9738" width="15" style="243" customWidth="1"/>
    <col min="9739" max="9739" width="10.5" style="243" customWidth="1"/>
    <col min="9740" max="9740" width="9.375" style="243" customWidth="1"/>
    <col min="9741" max="9743" width="7.875" style="243" customWidth="1"/>
    <col min="9744" max="9971" width="7.875" style="243"/>
    <col min="9972" max="9972" width="4.5" style="243" customWidth="1"/>
    <col min="9973" max="9973" width="28.375" style="243" customWidth="1"/>
    <col min="9974" max="9976" width="9" style="243" customWidth="1"/>
    <col min="9977" max="9978" width="10.875" style="243" customWidth="1"/>
    <col min="9979" max="9979" width="9.875" style="243" customWidth="1"/>
    <col min="9980" max="9980" width="10.875" style="243" customWidth="1"/>
    <col min="9981" max="9981" width="9.875" style="243" customWidth="1"/>
    <col min="9982" max="9982" width="10.875" style="243" customWidth="1"/>
    <col min="9983" max="9983" width="9.875" style="243" customWidth="1"/>
    <col min="9984" max="9984" width="10.875" style="243" customWidth="1"/>
    <col min="9985" max="9985" width="9.875" style="243" customWidth="1"/>
    <col min="9986" max="9986" width="10.875" style="243" customWidth="1"/>
    <col min="9987" max="9987" width="9.875" style="243" customWidth="1"/>
    <col min="9988" max="9988" width="12.375" style="243" customWidth="1"/>
    <col min="9989" max="9989" width="9" style="243" customWidth="1"/>
    <col min="9990" max="9990" width="15" style="243" customWidth="1"/>
    <col min="9991" max="9991" width="10.5" style="243" customWidth="1"/>
    <col min="9992" max="9992" width="12.375" style="243" customWidth="1"/>
    <col min="9993" max="9993" width="9" style="243" customWidth="1"/>
    <col min="9994" max="9994" width="15" style="243" customWidth="1"/>
    <col min="9995" max="9995" width="10.5" style="243" customWidth="1"/>
    <col min="9996" max="9996" width="9.375" style="243" customWidth="1"/>
    <col min="9997" max="9999" width="7.875" style="243" customWidth="1"/>
    <col min="10000" max="10227" width="7.875" style="243"/>
    <col min="10228" max="10228" width="4.5" style="243" customWidth="1"/>
    <col min="10229" max="10229" width="28.375" style="243" customWidth="1"/>
    <col min="10230" max="10232" width="9" style="243" customWidth="1"/>
    <col min="10233" max="10234" width="10.875" style="243" customWidth="1"/>
    <col min="10235" max="10235" width="9.875" style="243" customWidth="1"/>
    <col min="10236" max="10236" width="10.875" style="243" customWidth="1"/>
    <col min="10237" max="10237" width="9.875" style="243" customWidth="1"/>
    <col min="10238" max="10238" width="10.875" style="243" customWidth="1"/>
    <col min="10239" max="10239" width="9.875" style="243" customWidth="1"/>
    <col min="10240" max="10240" width="10.875" style="243" customWidth="1"/>
    <col min="10241" max="10241" width="9.875" style="243" customWidth="1"/>
    <col min="10242" max="10242" width="10.875" style="243" customWidth="1"/>
    <col min="10243" max="10243" width="9.875" style="243" customWidth="1"/>
    <col min="10244" max="10244" width="12.375" style="243" customWidth="1"/>
    <col min="10245" max="10245" width="9" style="243" customWidth="1"/>
    <col min="10246" max="10246" width="15" style="243" customWidth="1"/>
    <col min="10247" max="10247" width="10.5" style="243" customWidth="1"/>
    <col min="10248" max="10248" width="12.375" style="243" customWidth="1"/>
    <col min="10249" max="10249" width="9" style="243" customWidth="1"/>
    <col min="10250" max="10250" width="15" style="243" customWidth="1"/>
    <col min="10251" max="10251" width="10.5" style="243" customWidth="1"/>
    <col min="10252" max="10252" width="9.375" style="243" customWidth="1"/>
    <col min="10253" max="10255" width="7.875" style="243" customWidth="1"/>
    <col min="10256" max="10483" width="7.875" style="243"/>
    <col min="10484" max="10484" width="4.5" style="243" customWidth="1"/>
    <col min="10485" max="10485" width="28.375" style="243" customWidth="1"/>
    <col min="10486" max="10488" width="9" style="243" customWidth="1"/>
    <col min="10489" max="10490" width="10.875" style="243" customWidth="1"/>
    <col min="10491" max="10491" width="9.875" style="243" customWidth="1"/>
    <col min="10492" max="10492" width="10.875" style="243" customWidth="1"/>
    <col min="10493" max="10493" width="9.875" style="243" customWidth="1"/>
    <col min="10494" max="10494" width="10.875" style="243" customWidth="1"/>
    <col min="10495" max="10495" width="9.875" style="243" customWidth="1"/>
    <col min="10496" max="10496" width="10.875" style="243" customWidth="1"/>
    <col min="10497" max="10497" width="9.875" style="243" customWidth="1"/>
    <col min="10498" max="10498" width="10.875" style="243" customWidth="1"/>
    <col min="10499" max="10499" width="9.875" style="243" customWidth="1"/>
    <col min="10500" max="10500" width="12.375" style="243" customWidth="1"/>
    <col min="10501" max="10501" width="9" style="243" customWidth="1"/>
    <col min="10502" max="10502" width="15" style="243" customWidth="1"/>
    <col min="10503" max="10503" width="10.5" style="243" customWidth="1"/>
    <col min="10504" max="10504" width="12.375" style="243" customWidth="1"/>
    <col min="10505" max="10505" width="9" style="243" customWidth="1"/>
    <col min="10506" max="10506" width="15" style="243" customWidth="1"/>
    <col min="10507" max="10507" width="10.5" style="243" customWidth="1"/>
    <col min="10508" max="10508" width="9.375" style="243" customWidth="1"/>
    <col min="10509" max="10511" width="7.875" style="243" customWidth="1"/>
    <col min="10512" max="10739" width="7.875" style="243"/>
    <col min="10740" max="10740" width="4.5" style="243" customWidth="1"/>
    <col min="10741" max="10741" width="28.375" style="243" customWidth="1"/>
    <col min="10742" max="10744" width="9" style="243" customWidth="1"/>
    <col min="10745" max="10746" width="10.875" style="243" customWidth="1"/>
    <col min="10747" max="10747" width="9.875" style="243" customWidth="1"/>
    <col min="10748" max="10748" width="10.875" style="243" customWidth="1"/>
    <col min="10749" max="10749" width="9.875" style="243" customWidth="1"/>
    <col min="10750" max="10750" width="10.875" style="243" customWidth="1"/>
    <col min="10751" max="10751" width="9.875" style="243" customWidth="1"/>
    <col min="10752" max="10752" width="10.875" style="243" customWidth="1"/>
    <col min="10753" max="10753" width="9.875" style="243" customWidth="1"/>
    <col min="10754" max="10754" width="10.875" style="243" customWidth="1"/>
    <col min="10755" max="10755" width="9.875" style="243" customWidth="1"/>
    <col min="10756" max="10756" width="12.375" style="243" customWidth="1"/>
    <col min="10757" max="10757" width="9" style="243" customWidth="1"/>
    <col min="10758" max="10758" width="15" style="243" customWidth="1"/>
    <col min="10759" max="10759" width="10.5" style="243" customWidth="1"/>
    <col min="10760" max="10760" width="12.375" style="243" customWidth="1"/>
    <col min="10761" max="10761" width="9" style="243" customWidth="1"/>
    <col min="10762" max="10762" width="15" style="243" customWidth="1"/>
    <col min="10763" max="10763" width="10.5" style="243" customWidth="1"/>
    <col min="10764" max="10764" width="9.375" style="243" customWidth="1"/>
    <col min="10765" max="10767" width="7.875" style="243" customWidth="1"/>
    <col min="10768" max="10995" width="7.875" style="243"/>
    <col min="10996" max="10996" width="4.5" style="243" customWidth="1"/>
    <col min="10997" max="10997" width="28.375" style="243" customWidth="1"/>
    <col min="10998" max="11000" width="9" style="243" customWidth="1"/>
    <col min="11001" max="11002" width="10.875" style="243" customWidth="1"/>
    <col min="11003" max="11003" width="9.875" style="243" customWidth="1"/>
    <col min="11004" max="11004" width="10.875" style="243" customWidth="1"/>
    <col min="11005" max="11005" width="9.875" style="243" customWidth="1"/>
    <col min="11006" max="11006" width="10.875" style="243" customWidth="1"/>
    <col min="11007" max="11007" width="9.875" style="243" customWidth="1"/>
    <col min="11008" max="11008" width="10.875" style="243" customWidth="1"/>
    <col min="11009" max="11009" width="9.875" style="243" customWidth="1"/>
    <col min="11010" max="11010" width="10.875" style="243" customWidth="1"/>
    <col min="11011" max="11011" width="9.875" style="243" customWidth="1"/>
    <col min="11012" max="11012" width="12.375" style="243" customWidth="1"/>
    <col min="11013" max="11013" width="9" style="243" customWidth="1"/>
    <col min="11014" max="11014" width="15" style="243" customWidth="1"/>
    <col min="11015" max="11015" width="10.5" style="243" customWidth="1"/>
    <col min="11016" max="11016" width="12.375" style="243" customWidth="1"/>
    <col min="11017" max="11017" width="9" style="243" customWidth="1"/>
    <col min="11018" max="11018" width="15" style="243" customWidth="1"/>
    <col min="11019" max="11019" width="10.5" style="243" customWidth="1"/>
    <col min="11020" max="11020" width="9.375" style="243" customWidth="1"/>
    <col min="11021" max="11023" width="7.875" style="243" customWidth="1"/>
    <col min="11024" max="11251" width="7.875" style="243"/>
    <col min="11252" max="11252" width="4.5" style="243" customWidth="1"/>
    <col min="11253" max="11253" width="28.375" style="243" customWidth="1"/>
    <col min="11254" max="11256" width="9" style="243" customWidth="1"/>
    <col min="11257" max="11258" width="10.875" style="243" customWidth="1"/>
    <col min="11259" max="11259" width="9.875" style="243" customWidth="1"/>
    <col min="11260" max="11260" width="10.875" style="243" customWidth="1"/>
    <col min="11261" max="11261" width="9.875" style="243" customWidth="1"/>
    <col min="11262" max="11262" width="10.875" style="243" customWidth="1"/>
    <col min="11263" max="11263" width="9.875" style="243" customWidth="1"/>
    <col min="11264" max="11264" width="10.875" style="243" customWidth="1"/>
    <col min="11265" max="11265" width="9.875" style="243" customWidth="1"/>
    <col min="11266" max="11266" width="10.875" style="243" customWidth="1"/>
    <col min="11267" max="11267" width="9.875" style="243" customWidth="1"/>
    <col min="11268" max="11268" width="12.375" style="243" customWidth="1"/>
    <col min="11269" max="11269" width="9" style="243" customWidth="1"/>
    <col min="11270" max="11270" width="15" style="243" customWidth="1"/>
    <col min="11271" max="11271" width="10.5" style="243" customWidth="1"/>
    <col min="11272" max="11272" width="12.375" style="243" customWidth="1"/>
    <col min="11273" max="11273" width="9" style="243" customWidth="1"/>
    <col min="11274" max="11274" width="15" style="243" customWidth="1"/>
    <col min="11275" max="11275" width="10.5" style="243" customWidth="1"/>
    <col min="11276" max="11276" width="9.375" style="243" customWidth="1"/>
    <col min="11277" max="11279" width="7.875" style="243" customWidth="1"/>
    <col min="11280" max="11507" width="7.875" style="243"/>
    <col min="11508" max="11508" width="4.5" style="243" customWidth="1"/>
    <col min="11509" max="11509" width="28.375" style="243" customWidth="1"/>
    <col min="11510" max="11512" width="9" style="243" customWidth="1"/>
    <col min="11513" max="11514" width="10.875" style="243" customWidth="1"/>
    <col min="11515" max="11515" width="9.875" style="243" customWidth="1"/>
    <col min="11516" max="11516" width="10.875" style="243" customWidth="1"/>
    <col min="11517" max="11517" width="9.875" style="243" customWidth="1"/>
    <col min="11518" max="11518" width="10.875" style="243" customWidth="1"/>
    <col min="11519" max="11519" width="9.875" style="243" customWidth="1"/>
    <col min="11520" max="11520" width="10.875" style="243" customWidth="1"/>
    <col min="11521" max="11521" width="9.875" style="243" customWidth="1"/>
    <col min="11522" max="11522" width="10.875" style="243" customWidth="1"/>
    <col min="11523" max="11523" width="9.875" style="243" customWidth="1"/>
    <col min="11524" max="11524" width="12.375" style="243" customWidth="1"/>
    <col min="11525" max="11525" width="9" style="243" customWidth="1"/>
    <col min="11526" max="11526" width="15" style="243" customWidth="1"/>
    <col min="11527" max="11527" width="10.5" style="243" customWidth="1"/>
    <col min="11528" max="11528" width="12.375" style="243" customWidth="1"/>
    <col min="11529" max="11529" width="9" style="243" customWidth="1"/>
    <col min="11530" max="11530" width="15" style="243" customWidth="1"/>
    <col min="11531" max="11531" width="10.5" style="243" customWidth="1"/>
    <col min="11532" max="11532" width="9.375" style="243" customWidth="1"/>
    <col min="11533" max="11535" width="7.875" style="243" customWidth="1"/>
    <col min="11536" max="11763" width="7.875" style="243"/>
    <col min="11764" max="11764" width="4.5" style="243" customWidth="1"/>
    <col min="11765" max="11765" width="28.375" style="243" customWidth="1"/>
    <col min="11766" max="11768" width="9" style="243" customWidth="1"/>
    <col min="11769" max="11770" width="10.875" style="243" customWidth="1"/>
    <col min="11771" max="11771" width="9.875" style="243" customWidth="1"/>
    <col min="11772" max="11772" width="10.875" style="243" customWidth="1"/>
    <col min="11773" max="11773" width="9.875" style="243" customWidth="1"/>
    <col min="11774" max="11774" width="10.875" style="243" customWidth="1"/>
    <col min="11775" max="11775" width="9.875" style="243" customWidth="1"/>
    <col min="11776" max="11776" width="10.875" style="243" customWidth="1"/>
    <col min="11777" max="11777" width="9.875" style="243" customWidth="1"/>
    <col min="11778" max="11778" width="10.875" style="243" customWidth="1"/>
    <col min="11779" max="11779" width="9.875" style="243" customWidth="1"/>
    <col min="11780" max="11780" width="12.375" style="243" customWidth="1"/>
    <col min="11781" max="11781" width="9" style="243" customWidth="1"/>
    <col min="11782" max="11782" width="15" style="243" customWidth="1"/>
    <col min="11783" max="11783" width="10.5" style="243" customWidth="1"/>
    <col min="11784" max="11784" width="12.375" style="243" customWidth="1"/>
    <col min="11785" max="11785" width="9" style="243" customWidth="1"/>
    <col min="11786" max="11786" width="15" style="243" customWidth="1"/>
    <col min="11787" max="11787" width="10.5" style="243" customWidth="1"/>
    <col min="11788" max="11788" width="9.375" style="243" customWidth="1"/>
    <col min="11789" max="11791" width="7.875" style="243" customWidth="1"/>
    <col min="11792" max="12019" width="7.875" style="243"/>
    <col min="12020" max="12020" width="4.5" style="243" customWidth="1"/>
    <col min="12021" max="12021" width="28.375" style="243" customWidth="1"/>
    <col min="12022" max="12024" width="9" style="243" customWidth="1"/>
    <col min="12025" max="12026" width="10.875" style="243" customWidth="1"/>
    <col min="12027" max="12027" width="9.875" style="243" customWidth="1"/>
    <col min="12028" max="12028" width="10.875" style="243" customWidth="1"/>
    <col min="12029" max="12029" width="9.875" style="243" customWidth="1"/>
    <col min="12030" max="12030" width="10.875" style="243" customWidth="1"/>
    <col min="12031" max="12031" width="9.875" style="243" customWidth="1"/>
    <col min="12032" max="12032" width="10.875" style="243" customWidth="1"/>
    <col min="12033" max="12033" width="9.875" style="243" customWidth="1"/>
    <col min="12034" max="12034" width="10.875" style="243" customWidth="1"/>
    <col min="12035" max="12035" width="9.875" style="243" customWidth="1"/>
    <col min="12036" max="12036" width="12.375" style="243" customWidth="1"/>
    <col min="12037" max="12037" width="9" style="243" customWidth="1"/>
    <col min="12038" max="12038" width="15" style="243" customWidth="1"/>
    <col min="12039" max="12039" width="10.5" style="243" customWidth="1"/>
    <col min="12040" max="12040" width="12.375" style="243" customWidth="1"/>
    <col min="12041" max="12041" width="9" style="243" customWidth="1"/>
    <col min="12042" max="12042" width="15" style="243" customWidth="1"/>
    <col min="12043" max="12043" width="10.5" style="243" customWidth="1"/>
    <col min="12044" max="12044" width="9.375" style="243" customWidth="1"/>
    <col min="12045" max="12047" width="7.875" style="243" customWidth="1"/>
    <col min="12048" max="12275" width="7.875" style="243"/>
    <col min="12276" max="12276" width="4.5" style="243" customWidth="1"/>
    <col min="12277" max="12277" width="28.375" style="243" customWidth="1"/>
    <col min="12278" max="12280" width="9" style="243" customWidth="1"/>
    <col min="12281" max="12282" width="10.875" style="243" customWidth="1"/>
    <col min="12283" max="12283" width="9.875" style="243" customWidth="1"/>
    <col min="12284" max="12284" width="10.875" style="243" customWidth="1"/>
    <col min="12285" max="12285" width="9.875" style="243" customWidth="1"/>
    <col min="12286" max="12286" width="10.875" style="243" customWidth="1"/>
    <col min="12287" max="12287" width="9.875" style="243" customWidth="1"/>
    <col min="12288" max="12288" width="10.875" style="243" customWidth="1"/>
    <col min="12289" max="12289" width="9.875" style="243" customWidth="1"/>
    <col min="12290" max="12290" width="10.875" style="243" customWidth="1"/>
    <col min="12291" max="12291" width="9.875" style="243" customWidth="1"/>
    <col min="12292" max="12292" width="12.375" style="243" customWidth="1"/>
    <col min="12293" max="12293" width="9" style="243" customWidth="1"/>
    <col min="12294" max="12294" width="15" style="243" customWidth="1"/>
    <col min="12295" max="12295" width="10.5" style="243" customWidth="1"/>
    <col min="12296" max="12296" width="12.375" style="243" customWidth="1"/>
    <col min="12297" max="12297" width="9" style="243" customWidth="1"/>
    <col min="12298" max="12298" width="15" style="243" customWidth="1"/>
    <col min="12299" max="12299" width="10.5" style="243" customWidth="1"/>
    <col min="12300" max="12300" width="9.375" style="243" customWidth="1"/>
    <col min="12301" max="12303" width="7.875" style="243" customWidth="1"/>
    <col min="12304" max="12531" width="7.875" style="243"/>
    <col min="12532" max="12532" width="4.5" style="243" customWidth="1"/>
    <col min="12533" max="12533" width="28.375" style="243" customWidth="1"/>
    <col min="12534" max="12536" width="9" style="243" customWidth="1"/>
    <col min="12537" max="12538" width="10.875" style="243" customWidth="1"/>
    <col min="12539" max="12539" width="9.875" style="243" customWidth="1"/>
    <col min="12540" max="12540" width="10.875" style="243" customWidth="1"/>
    <col min="12541" max="12541" width="9.875" style="243" customWidth="1"/>
    <col min="12542" max="12542" width="10.875" style="243" customWidth="1"/>
    <col min="12543" max="12543" width="9.875" style="243" customWidth="1"/>
    <col min="12544" max="12544" width="10.875" style="243" customWidth="1"/>
    <col min="12545" max="12545" width="9.875" style="243" customWidth="1"/>
    <col min="12546" max="12546" width="10.875" style="243" customWidth="1"/>
    <col min="12547" max="12547" width="9.875" style="243" customWidth="1"/>
    <col min="12548" max="12548" width="12.375" style="243" customWidth="1"/>
    <col min="12549" max="12549" width="9" style="243" customWidth="1"/>
    <col min="12550" max="12550" width="15" style="243" customWidth="1"/>
    <col min="12551" max="12551" width="10.5" style="243" customWidth="1"/>
    <col min="12552" max="12552" width="12.375" style="243" customWidth="1"/>
    <col min="12553" max="12553" width="9" style="243" customWidth="1"/>
    <col min="12554" max="12554" width="15" style="243" customWidth="1"/>
    <col min="12555" max="12555" width="10.5" style="243" customWidth="1"/>
    <col min="12556" max="12556" width="9.375" style="243" customWidth="1"/>
    <col min="12557" max="12559" width="7.875" style="243" customWidth="1"/>
    <col min="12560" max="12787" width="7.875" style="243"/>
    <col min="12788" max="12788" width="4.5" style="243" customWidth="1"/>
    <col min="12789" max="12789" width="28.375" style="243" customWidth="1"/>
    <col min="12790" max="12792" width="9" style="243" customWidth="1"/>
    <col min="12793" max="12794" width="10.875" style="243" customWidth="1"/>
    <col min="12795" max="12795" width="9.875" style="243" customWidth="1"/>
    <col min="12796" max="12796" width="10.875" style="243" customWidth="1"/>
    <col min="12797" max="12797" width="9.875" style="243" customWidth="1"/>
    <col min="12798" max="12798" width="10.875" style="243" customWidth="1"/>
    <col min="12799" max="12799" width="9.875" style="243" customWidth="1"/>
    <col min="12800" max="12800" width="10.875" style="243" customWidth="1"/>
    <col min="12801" max="12801" width="9.875" style="243" customWidth="1"/>
    <col min="12802" max="12802" width="10.875" style="243" customWidth="1"/>
    <col min="12803" max="12803" width="9.875" style="243" customWidth="1"/>
    <col min="12804" max="12804" width="12.375" style="243" customWidth="1"/>
    <col min="12805" max="12805" width="9" style="243" customWidth="1"/>
    <col min="12806" max="12806" width="15" style="243" customWidth="1"/>
    <col min="12807" max="12807" width="10.5" style="243" customWidth="1"/>
    <col min="12808" max="12808" width="12.375" style="243" customWidth="1"/>
    <col min="12809" max="12809" width="9" style="243" customWidth="1"/>
    <col min="12810" max="12810" width="15" style="243" customWidth="1"/>
    <col min="12811" max="12811" width="10.5" style="243" customWidth="1"/>
    <col min="12812" max="12812" width="9.375" style="243" customWidth="1"/>
    <col min="12813" max="12815" width="7.875" style="243" customWidth="1"/>
    <col min="12816" max="13043" width="7.875" style="243"/>
    <col min="13044" max="13044" width="4.5" style="243" customWidth="1"/>
    <col min="13045" max="13045" width="28.375" style="243" customWidth="1"/>
    <col min="13046" max="13048" width="9" style="243" customWidth="1"/>
    <col min="13049" max="13050" width="10.875" style="243" customWidth="1"/>
    <col min="13051" max="13051" width="9.875" style="243" customWidth="1"/>
    <col min="13052" max="13052" width="10.875" style="243" customWidth="1"/>
    <col min="13053" max="13053" width="9.875" style="243" customWidth="1"/>
    <col min="13054" max="13054" width="10.875" style="243" customWidth="1"/>
    <col min="13055" max="13055" width="9.875" style="243" customWidth="1"/>
    <col min="13056" max="13056" width="10.875" style="243" customWidth="1"/>
    <col min="13057" max="13057" width="9.875" style="243" customWidth="1"/>
    <col min="13058" max="13058" width="10.875" style="243" customWidth="1"/>
    <col min="13059" max="13059" width="9.875" style="243" customWidth="1"/>
    <col min="13060" max="13060" width="12.375" style="243" customWidth="1"/>
    <col min="13061" max="13061" width="9" style="243" customWidth="1"/>
    <col min="13062" max="13062" width="15" style="243" customWidth="1"/>
    <col min="13063" max="13063" width="10.5" style="243" customWidth="1"/>
    <col min="13064" max="13064" width="12.375" style="243" customWidth="1"/>
    <col min="13065" max="13065" width="9" style="243" customWidth="1"/>
    <col min="13066" max="13066" width="15" style="243" customWidth="1"/>
    <col min="13067" max="13067" width="10.5" style="243" customWidth="1"/>
    <col min="13068" max="13068" width="9.375" style="243" customWidth="1"/>
    <col min="13069" max="13071" width="7.875" style="243" customWidth="1"/>
    <col min="13072" max="13299" width="7.875" style="243"/>
    <col min="13300" max="13300" width="4.5" style="243" customWidth="1"/>
    <col min="13301" max="13301" width="28.375" style="243" customWidth="1"/>
    <col min="13302" max="13304" width="9" style="243" customWidth="1"/>
    <col min="13305" max="13306" width="10.875" style="243" customWidth="1"/>
    <col min="13307" max="13307" width="9.875" style="243" customWidth="1"/>
    <col min="13308" max="13308" width="10.875" style="243" customWidth="1"/>
    <col min="13309" max="13309" width="9.875" style="243" customWidth="1"/>
    <col min="13310" max="13310" width="10.875" style="243" customWidth="1"/>
    <col min="13311" max="13311" width="9.875" style="243" customWidth="1"/>
    <col min="13312" max="13312" width="10.875" style="243" customWidth="1"/>
    <col min="13313" max="13313" width="9.875" style="243" customWidth="1"/>
    <col min="13314" max="13314" width="10.875" style="243" customWidth="1"/>
    <col min="13315" max="13315" width="9.875" style="243" customWidth="1"/>
    <col min="13316" max="13316" width="12.375" style="243" customWidth="1"/>
    <col min="13317" max="13317" width="9" style="243" customWidth="1"/>
    <col min="13318" max="13318" width="15" style="243" customWidth="1"/>
    <col min="13319" max="13319" width="10.5" style="243" customWidth="1"/>
    <col min="13320" max="13320" width="12.375" style="243" customWidth="1"/>
    <col min="13321" max="13321" width="9" style="243" customWidth="1"/>
    <col min="13322" max="13322" width="15" style="243" customWidth="1"/>
    <col min="13323" max="13323" width="10.5" style="243" customWidth="1"/>
    <col min="13324" max="13324" width="9.375" style="243" customWidth="1"/>
    <col min="13325" max="13327" width="7.875" style="243" customWidth="1"/>
    <col min="13328" max="13555" width="7.875" style="243"/>
    <col min="13556" max="13556" width="4.5" style="243" customWidth="1"/>
    <col min="13557" max="13557" width="28.375" style="243" customWidth="1"/>
    <col min="13558" max="13560" width="9" style="243" customWidth="1"/>
    <col min="13561" max="13562" width="10.875" style="243" customWidth="1"/>
    <col min="13563" max="13563" width="9.875" style="243" customWidth="1"/>
    <col min="13564" max="13564" width="10.875" style="243" customWidth="1"/>
    <col min="13565" max="13565" width="9.875" style="243" customWidth="1"/>
    <col min="13566" max="13566" width="10.875" style="243" customWidth="1"/>
    <col min="13567" max="13567" width="9.875" style="243" customWidth="1"/>
    <col min="13568" max="13568" width="10.875" style="243" customWidth="1"/>
    <col min="13569" max="13569" width="9.875" style="243" customWidth="1"/>
    <col min="13570" max="13570" width="10.875" style="243" customWidth="1"/>
    <col min="13571" max="13571" width="9.875" style="243" customWidth="1"/>
    <col min="13572" max="13572" width="12.375" style="243" customWidth="1"/>
    <col min="13573" max="13573" width="9" style="243" customWidth="1"/>
    <col min="13574" max="13574" width="15" style="243" customWidth="1"/>
    <col min="13575" max="13575" width="10.5" style="243" customWidth="1"/>
    <col min="13576" max="13576" width="12.375" style="243" customWidth="1"/>
    <col min="13577" max="13577" width="9" style="243" customWidth="1"/>
    <col min="13578" max="13578" width="15" style="243" customWidth="1"/>
    <col min="13579" max="13579" width="10.5" style="243" customWidth="1"/>
    <col min="13580" max="13580" width="9.375" style="243" customWidth="1"/>
    <col min="13581" max="13583" width="7.875" style="243" customWidth="1"/>
    <col min="13584" max="13811" width="7.875" style="243"/>
    <col min="13812" max="13812" width="4.5" style="243" customWidth="1"/>
    <col min="13813" max="13813" width="28.375" style="243" customWidth="1"/>
    <col min="13814" max="13816" width="9" style="243" customWidth="1"/>
    <col min="13817" max="13818" width="10.875" style="243" customWidth="1"/>
    <col min="13819" max="13819" width="9.875" style="243" customWidth="1"/>
    <col min="13820" max="13820" width="10.875" style="243" customWidth="1"/>
    <col min="13821" max="13821" width="9.875" style="243" customWidth="1"/>
    <col min="13822" max="13822" width="10.875" style="243" customWidth="1"/>
    <col min="13823" max="13823" width="9.875" style="243" customWidth="1"/>
    <col min="13824" max="13824" width="10.875" style="243" customWidth="1"/>
    <col min="13825" max="13825" width="9.875" style="243" customWidth="1"/>
    <col min="13826" max="13826" width="10.875" style="243" customWidth="1"/>
    <col min="13827" max="13827" width="9.875" style="243" customWidth="1"/>
    <col min="13828" max="13828" width="12.375" style="243" customWidth="1"/>
    <col min="13829" max="13829" width="9" style="243" customWidth="1"/>
    <col min="13830" max="13830" width="15" style="243" customWidth="1"/>
    <col min="13831" max="13831" width="10.5" style="243" customWidth="1"/>
    <col min="13832" max="13832" width="12.375" style="243" customWidth="1"/>
    <col min="13833" max="13833" width="9" style="243" customWidth="1"/>
    <col min="13834" max="13834" width="15" style="243" customWidth="1"/>
    <col min="13835" max="13835" width="10.5" style="243" customWidth="1"/>
    <col min="13836" max="13836" width="9.375" style="243" customWidth="1"/>
    <col min="13837" max="13839" width="7.875" style="243" customWidth="1"/>
    <col min="13840" max="14067" width="7.875" style="243"/>
    <col min="14068" max="14068" width="4.5" style="243" customWidth="1"/>
    <col min="14069" max="14069" width="28.375" style="243" customWidth="1"/>
    <col min="14070" max="14072" width="9" style="243" customWidth="1"/>
    <col min="14073" max="14074" width="10.875" style="243" customWidth="1"/>
    <col min="14075" max="14075" width="9.875" style="243" customWidth="1"/>
    <col min="14076" max="14076" width="10.875" style="243" customWidth="1"/>
    <col min="14077" max="14077" width="9.875" style="243" customWidth="1"/>
    <col min="14078" max="14078" width="10.875" style="243" customWidth="1"/>
    <col min="14079" max="14079" width="9.875" style="243" customWidth="1"/>
    <col min="14080" max="14080" width="10.875" style="243" customWidth="1"/>
    <col min="14081" max="14081" width="9.875" style="243" customWidth="1"/>
    <col min="14082" max="14082" width="10.875" style="243" customWidth="1"/>
    <col min="14083" max="14083" width="9.875" style="243" customWidth="1"/>
    <col min="14084" max="14084" width="12.375" style="243" customWidth="1"/>
    <col min="14085" max="14085" width="9" style="243" customWidth="1"/>
    <col min="14086" max="14086" width="15" style="243" customWidth="1"/>
    <col min="14087" max="14087" width="10.5" style="243" customWidth="1"/>
    <col min="14088" max="14088" width="12.375" style="243" customWidth="1"/>
    <col min="14089" max="14089" width="9" style="243" customWidth="1"/>
    <col min="14090" max="14090" width="15" style="243" customWidth="1"/>
    <col min="14091" max="14091" width="10.5" style="243" customWidth="1"/>
    <col min="14092" max="14092" width="9.375" style="243" customWidth="1"/>
    <col min="14093" max="14095" width="7.875" style="243" customWidth="1"/>
    <col min="14096" max="14323" width="7.875" style="243"/>
    <col min="14324" max="14324" width="4.5" style="243" customWidth="1"/>
    <col min="14325" max="14325" width="28.375" style="243" customWidth="1"/>
    <col min="14326" max="14328" width="9" style="243" customWidth="1"/>
    <col min="14329" max="14330" width="10.875" style="243" customWidth="1"/>
    <col min="14331" max="14331" width="9.875" style="243" customWidth="1"/>
    <col min="14332" max="14332" width="10.875" style="243" customWidth="1"/>
    <col min="14333" max="14333" width="9.875" style="243" customWidth="1"/>
    <col min="14334" max="14334" width="10.875" style="243" customWidth="1"/>
    <col min="14335" max="14335" width="9.875" style="243" customWidth="1"/>
    <col min="14336" max="14336" width="10.875" style="243" customWidth="1"/>
    <col min="14337" max="14337" width="9.875" style="243" customWidth="1"/>
    <col min="14338" max="14338" width="10.875" style="243" customWidth="1"/>
    <col min="14339" max="14339" width="9.875" style="243" customWidth="1"/>
    <col min="14340" max="14340" width="12.375" style="243" customWidth="1"/>
    <col min="14341" max="14341" width="9" style="243" customWidth="1"/>
    <col min="14342" max="14342" width="15" style="243" customWidth="1"/>
    <col min="14343" max="14343" width="10.5" style="243" customWidth="1"/>
    <col min="14344" max="14344" width="12.375" style="243" customWidth="1"/>
    <col min="14345" max="14345" width="9" style="243" customWidth="1"/>
    <col min="14346" max="14346" width="15" style="243" customWidth="1"/>
    <col min="14347" max="14347" width="10.5" style="243" customWidth="1"/>
    <col min="14348" max="14348" width="9.375" style="243" customWidth="1"/>
    <col min="14349" max="14351" width="7.875" style="243" customWidth="1"/>
    <col min="14352" max="14579" width="7.875" style="243"/>
    <col min="14580" max="14580" width="4.5" style="243" customWidth="1"/>
    <col min="14581" max="14581" width="28.375" style="243" customWidth="1"/>
    <col min="14582" max="14584" width="9" style="243" customWidth="1"/>
    <col min="14585" max="14586" width="10.875" style="243" customWidth="1"/>
    <col min="14587" max="14587" width="9.875" style="243" customWidth="1"/>
    <col min="14588" max="14588" width="10.875" style="243" customWidth="1"/>
    <col min="14589" max="14589" width="9.875" style="243" customWidth="1"/>
    <col min="14590" max="14590" width="10.875" style="243" customWidth="1"/>
    <col min="14591" max="14591" width="9.875" style="243" customWidth="1"/>
    <col min="14592" max="14592" width="10.875" style="243" customWidth="1"/>
    <col min="14593" max="14593" width="9.875" style="243" customWidth="1"/>
    <col min="14594" max="14594" width="10.875" style="243" customWidth="1"/>
    <col min="14595" max="14595" width="9.875" style="243" customWidth="1"/>
    <col min="14596" max="14596" width="12.375" style="243" customWidth="1"/>
    <col min="14597" max="14597" width="9" style="243" customWidth="1"/>
    <col min="14598" max="14598" width="15" style="243" customWidth="1"/>
    <col min="14599" max="14599" width="10.5" style="243" customWidth="1"/>
    <col min="14600" max="14600" width="12.375" style="243" customWidth="1"/>
    <col min="14601" max="14601" width="9" style="243" customWidth="1"/>
    <col min="14602" max="14602" width="15" style="243" customWidth="1"/>
    <col min="14603" max="14603" width="10.5" style="243" customWidth="1"/>
    <col min="14604" max="14604" width="9.375" style="243" customWidth="1"/>
    <col min="14605" max="14607" width="7.875" style="243" customWidth="1"/>
    <col min="14608" max="14835" width="7.875" style="243"/>
    <col min="14836" max="14836" width="4.5" style="243" customWidth="1"/>
    <col min="14837" max="14837" width="28.375" style="243" customWidth="1"/>
    <col min="14838" max="14840" width="9" style="243" customWidth="1"/>
    <col min="14841" max="14842" width="10.875" style="243" customWidth="1"/>
    <col min="14843" max="14843" width="9.875" style="243" customWidth="1"/>
    <col min="14844" max="14844" width="10.875" style="243" customWidth="1"/>
    <col min="14845" max="14845" width="9.875" style="243" customWidth="1"/>
    <col min="14846" max="14846" width="10.875" style="243" customWidth="1"/>
    <col min="14847" max="14847" width="9.875" style="243" customWidth="1"/>
    <col min="14848" max="14848" width="10.875" style="243" customWidth="1"/>
    <col min="14849" max="14849" width="9.875" style="243" customWidth="1"/>
    <col min="14850" max="14850" width="10.875" style="243" customWidth="1"/>
    <col min="14851" max="14851" width="9.875" style="243" customWidth="1"/>
    <col min="14852" max="14852" width="12.375" style="243" customWidth="1"/>
    <col min="14853" max="14853" width="9" style="243" customWidth="1"/>
    <col min="14854" max="14854" width="15" style="243" customWidth="1"/>
    <col min="14855" max="14855" width="10.5" style="243" customWidth="1"/>
    <col min="14856" max="14856" width="12.375" style="243" customWidth="1"/>
    <col min="14857" max="14857" width="9" style="243" customWidth="1"/>
    <col min="14858" max="14858" width="15" style="243" customWidth="1"/>
    <col min="14859" max="14859" width="10.5" style="243" customWidth="1"/>
    <col min="14860" max="14860" width="9.375" style="243" customWidth="1"/>
    <col min="14861" max="14863" width="7.875" style="243" customWidth="1"/>
    <col min="14864" max="15091" width="7.875" style="243"/>
    <col min="15092" max="15092" width="4.5" style="243" customWidth="1"/>
    <col min="15093" max="15093" width="28.375" style="243" customWidth="1"/>
    <col min="15094" max="15096" width="9" style="243" customWidth="1"/>
    <col min="15097" max="15098" width="10.875" style="243" customWidth="1"/>
    <col min="15099" max="15099" width="9.875" style="243" customWidth="1"/>
    <col min="15100" max="15100" width="10.875" style="243" customWidth="1"/>
    <col min="15101" max="15101" width="9.875" style="243" customWidth="1"/>
    <col min="15102" max="15102" width="10.875" style="243" customWidth="1"/>
    <col min="15103" max="15103" width="9.875" style="243" customWidth="1"/>
    <col min="15104" max="15104" width="10.875" style="243" customWidth="1"/>
    <col min="15105" max="15105" width="9.875" style="243" customWidth="1"/>
    <col min="15106" max="15106" width="10.875" style="243" customWidth="1"/>
    <col min="15107" max="15107" width="9.875" style="243" customWidth="1"/>
    <col min="15108" max="15108" width="12.375" style="243" customWidth="1"/>
    <col min="15109" max="15109" width="9" style="243" customWidth="1"/>
    <col min="15110" max="15110" width="15" style="243" customWidth="1"/>
    <col min="15111" max="15111" width="10.5" style="243" customWidth="1"/>
    <col min="15112" max="15112" width="12.375" style="243" customWidth="1"/>
    <col min="15113" max="15113" width="9" style="243" customWidth="1"/>
    <col min="15114" max="15114" width="15" style="243" customWidth="1"/>
    <col min="15115" max="15115" width="10.5" style="243" customWidth="1"/>
    <col min="15116" max="15116" width="9.375" style="243" customWidth="1"/>
    <col min="15117" max="15119" width="7.875" style="243" customWidth="1"/>
    <col min="15120" max="15347" width="7.875" style="243"/>
    <col min="15348" max="15348" width="4.5" style="243" customWidth="1"/>
    <col min="15349" max="15349" width="28.375" style="243" customWidth="1"/>
    <col min="15350" max="15352" width="9" style="243" customWidth="1"/>
    <col min="15353" max="15354" width="10.875" style="243" customWidth="1"/>
    <col min="15355" max="15355" width="9.875" style="243" customWidth="1"/>
    <col min="15356" max="15356" width="10.875" style="243" customWidth="1"/>
    <col min="15357" max="15357" width="9.875" style="243" customWidth="1"/>
    <col min="15358" max="15358" width="10.875" style="243" customWidth="1"/>
    <col min="15359" max="15359" width="9.875" style="243" customWidth="1"/>
    <col min="15360" max="15360" width="10.875" style="243" customWidth="1"/>
    <col min="15361" max="15361" width="9.875" style="243" customWidth="1"/>
    <col min="15362" max="15362" width="10.875" style="243" customWidth="1"/>
    <col min="15363" max="15363" width="9.875" style="243" customWidth="1"/>
    <col min="15364" max="15364" width="12.375" style="243" customWidth="1"/>
    <col min="15365" max="15365" width="9" style="243" customWidth="1"/>
    <col min="15366" max="15366" width="15" style="243" customWidth="1"/>
    <col min="15367" max="15367" width="10.5" style="243" customWidth="1"/>
    <col min="15368" max="15368" width="12.375" style="243" customWidth="1"/>
    <col min="15369" max="15369" width="9" style="243" customWidth="1"/>
    <col min="15370" max="15370" width="15" style="243" customWidth="1"/>
    <col min="15371" max="15371" width="10.5" style="243" customWidth="1"/>
    <col min="15372" max="15372" width="9.375" style="243" customWidth="1"/>
    <col min="15373" max="15375" width="7.875" style="243" customWidth="1"/>
    <col min="15376" max="15603" width="7.875" style="243"/>
    <col min="15604" max="15604" width="4.5" style="243" customWidth="1"/>
    <col min="15605" max="15605" width="28.375" style="243" customWidth="1"/>
    <col min="15606" max="15608" width="9" style="243" customWidth="1"/>
    <col min="15609" max="15610" width="10.875" style="243" customWidth="1"/>
    <col min="15611" max="15611" width="9.875" style="243" customWidth="1"/>
    <col min="15612" max="15612" width="10.875" style="243" customWidth="1"/>
    <col min="15613" max="15613" width="9.875" style="243" customWidth="1"/>
    <col min="15614" max="15614" width="10.875" style="243" customWidth="1"/>
    <col min="15615" max="15615" width="9.875" style="243" customWidth="1"/>
    <col min="15616" max="15616" width="10.875" style="243" customWidth="1"/>
    <col min="15617" max="15617" width="9.875" style="243" customWidth="1"/>
    <col min="15618" max="15618" width="10.875" style="243" customWidth="1"/>
    <col min="15619" max="15619" width="9.875" style="243" customWidth="1"/>
    <col min="15620" max="15620" width="12.375" style="243" customWidth="1"/>
    <col min="15621" max="15621" width="9" style="243" customWidth="1"/>
    <col min="15622" max="15622" width="15" style="243" customWidth="1"/>
    <col min="15623" max="15623" width="10.5" style="243" customWidth="1"/>
    <col min="15624" max="15624" width="12.375" style="243" customWidth="1"/>
    <col min="15625" max="15625" width="9" style="243" customWidth="1"/>
    <col min="15626" max="15626" width="15" style="243" customWidth="1"/>
    <col min="15627" max="15627" width="10.5" style="243" customWidth="1"/>
    <col min="15628" max="15628" width="9.375" style="243" customWidth="1"/>
    <col min="15629" max="15631" width="7.875" style="243" customWidth="1"/>
    <col min="15632" max="15859" width="7.875" style="243"/>
    <col min="15860" max="15860" width="4.5" style="243" customWidth="1"/>
    <col min="15861" max="15861" width="28.375" style="243" customWidth="1"/>
    <col min="15862" max="15864" width="9" style="243" customWidth="1"/>
    <col min="15865" max="15866" width="10.875" style="243" customWidth="1"/>
    <col min="15867" max="15867" width="9.875" style="243" customWidth="1"/>
    <col min="15868" max="15868" width="10.875" style="243" customWidth="1"/>
    <col min="15869" max="15869" width="9.875" style="243" customWidth="1"/>
    <col min="15870" max="15870" width="10.875" style="243" customWidth="1"/>
    <col min="15871" max="15871" width="9.875" style="243" customWidth="1"/>
    <col min="15872" max="15872" width="10.875" style="243" customWidth="1"/>
    <col min="15873" max="15873" width="9.875" style="243" customWidth="1"/>
    <col min="15874" max="15874" width="10.875" style="243" customWidth="1"/>
    <col min="15875" max="15875" width="9.875" style="243" customWidth="1"/>
    <col min="15876" max="15876" width="12.375" style="243" customWidth="1"/>
    <col min="15877" max="15877" width="9" style="243" customWidth="1"/>
    <col min="15878" max="15878" width="15" style="243" customWidth="1"/>
    <col min="15879" max="15879" width="10.5" style="243" customWidth="1"/>
    <col min="15880" max="15880" width="12.375" style="243" customWidth="1"/>
    <col min="15881" max="15881" width="9" style="243" customWidth="1"/>
    <col min="15882" max="15882" width="15" style="243" customWidth="1"/>
    <col min="15883" max="15883" width="10.5" style="243" customWidth="1"/>
    <col min="15884" max="15884" width="9.375" style="243" customWidth="1"/>
    <col min="15885" max="15887" width="7.875" style="243" customWidth="1"/>
    <col min="15888" max="16115" width="7.875" style="243"/>
    <col min="16116" max="16116" width="4.5" style="243" customWidth="1"/>
    <col min="16117" max="16117" width="28.375" style="243" customWidth="1"/>
    <col min="16118" max="16120" width="9" style="243" customWidth="1"/>
    <col min="16121" max="16122" width="10.875" style="243" customWidth="1"/>
    <col min="16123" max="16123" width="9.875" style="243" customWidth="1"/>
    <col min="16124" max="16124" width="10.875" style="243" customWidth="1"/>
    <col min="16125" max="16125" width="9.875" style="243" customWidth="1"/>
    <col min="16126" max="16126" width="10.875" style="243" customWidth="1"/>
    <col min="16127" max="16127" width="9.875" style="243" customWidth="1"/>
    <col min="16128" max="16128" width="10.875" style="243" customWidth="1"/>
    <col min="16129" max="16129" width="9.875" style="243" customWidth="1"/>
    <col min="16130" max="16130" width="10.875" style="243" customWidth="1"/>
    <col min="16131" max="16131" width="9.875" style="243" customWidth="1"/>
    <col min="16132" max="16132" width="12.375" style="243" customWidth="1"/>
    <col min="16133" max="16133" width="9" style="243" customWidth="1"/>
    <col min="16134" max="16134" width="15" style="243" customWidth="1"/>
    <col min="16135" max="16135" width="10.5" style="243" customWidth="1"/>
    <col min="16136" max="16136" width="12.375" style="243" customWidth="1"/>
    <col min="16137" max="16137" width="9" style="243" customWidth="1"/>
    <col min="16138" max="16138" width="15" style="243" customWidth="1"/>
    <col min="16139" max="16139" width="10.5" style="243" customWidth="1"/>
    <col min="16140" max="16140" width="9.375" style="243" customWidth="1"/>
    <col min="16141" max="16143" width="7.875" style="243" customWidth="1"/>
    <col min="16144" max="16367" width="7.875" style="243"/>
    <col min="16368" max="16384" width="8" style="243" customWidth="1"/>
  </cols>
  <sheetData>
    <row r="1" spans="1:22" s="222" customFormat="1" ht="18.75" customHeight="1">
      <c r="A1" s="470"/>
      <c r="B1" s="470"/>
      <c r="C1" s="389"/>
      <c r="D1" s="389"/>
      <c r="E1" s="389"/>
      <c r="F1" s="389"/>
      <c r="G1" s="389"/>
      <c r="H1" s="389"/>
      <c r="I1" s="389"/>
      <c r="J1" s="389"/>
      <c r="K1" s="389"/>
      <c r="L1" s="389"/>
      <c r="M1" s="389"/>
      <c r="N1" s="389"/>
      <c r="O1" s="389"/>
      <c r="P1" s="471" t="s">
        <v>394</v>
      </c>
      <c r="Q1" s="471"/>
      <c r="R1" s="471"/>
      <c r="S1" s="471"/>
    </row>
    <row r="2" spans="1:22" s="224" customFormat="1" ht="20.25">
      <c r="A2" s="470"/>
      <c r="B2" s="470"/>
      <c r="C2" s="223"/>
      <c r="D2" s="223"/>
      <c r="E2" s="223"/>
      <c r="F2" s="223"/>
      <c r="G2" s="223"/>
      <c r="H2" s="223"/>
      <c r="I2" s="223"/>
      <c r="J2" s="223"/>
      <c r="K2" s="223"/>
      <c r="L2" s="223"/>
      <c r="M2" s="223"/>
      <c r="N2" s="223"/>
      <c r="O2" s="223"/>
      <c r="P2" s="223"/>
      <c r="Q2" s="223"/>
      <c r="R2" s="223"/>
      <c r="S2" s="223"/>
      <c r="T2" s="293"/>
      <c r="U2" s="223"/>
    </row>
    <row r="3" spans="1:22" s="226" customFormat="1" ht="20.25" customHeight="1">
      <c r="A3" s="462" t="s">
        <v>513</v>
      </c>
      <c r="B3" s="462"/>
      <c r="C3" s="462"/>
      <c r="D3" s="462"/>
      <c r="E3" s="462"/>
      <c r="F3" s="462"/>
      <c r="G3" s="462"/>
      <c r="H3" s="462"/>
      <c r="I3" s="462"/>
      <c r="J3" s="462"/>
      <c r="K3" s="462"/>
      <c r="L3" s="462"/>
      <c r="M3" s="462"/>
      <c r="N3" s="462"/>
      <c r="O3" s="462"/>
      <c r="P3" s="462"/>
      <c r="Q3" s="462"/>
      <c r="R3" s="462"/>
      <c r="S3" s="462"/>
      <c r="T3" s="462"/>
      <c r="U3" s="225"/>
      <c r="V3" s="225"/>
    </row>
    <row r="4" spans="1:22" s="226" customFormat="1" ht="28.5" customHeight="1">
      <c r="A4" s="463" t="s">
        <v>459</v>
      </c>
      <c r="B4" s="463"/>
      <c r="C4" s="463"/>
      <c r="D4" s="463"/>
      <c r="E4" s="463"/>
      <c r="F4" s="463"/>
      <c r="G4" s="463"/>
      <c r="H4" s="463"/>
      <c r="I4" s="463"/>
      <c r="J4" s="463"/>
      <c r="K4" s="463"/>
      <c r="L4" s="463"/>
      <c r="M4" s="463"/>
      <c r="N4" s="463"/>
      <c r="O4" s="463"/>
      <c r="P4" s="463"/>
      <c r="Q4" s="463"/>
      <c r="R4" s="463"/>
      <c r="S4" s="463"/>
      <c r="T4" s="463"/>
      <c r="U4" s="227"/>
      <c r="V4" s="227"/>
    </row>
    <row r="5" spans="1:22" ht="6.75" customHeight="1">
      <c r="A5" s="243"/>
      <c r="B5" s="398"/>
      <c r="C5" s="398"/>
      <c r="D5" s="398"/>
      <c r="E5" s="398"/>
      <c r="F5" s="398"/>
      <c r="G5" s="398"/>
      <c r="H5" s="398"/>
      <c r="I5" s="398"/>
      <c r="J5" s="398"/>
      <c r="K5" s="398"/>
      <c r="L5" s="398"/>
      <c r="M5" s="398"/>
      <c r="N5" s="398"/>
      <c r="O5" s="398"/>
      <c r="P5" s="398"/>
      <c r="Q5" s="398"/>
      <c r="R5" s="398"/>
      <c r="S5" s="398"/>
    </row>
    <row r="6" spans="1:22" ht="21" customHeight="1">
      <c r="A6" s="381"/>
      <c r="B6" s="381"/>
      <c r="C6" s="381"/>
      <c r="D6" s="381"/>
      <c r="E6" s="382"/>
      <c r="F6" s="381"/>
      <c r="G6" s="383"/>
      <c r="H6" s="383"/>
      <c r="I6" s="383"/>
      <c r="J6" s="383"/>
      <c r="K6" s="383"/>
      <c r="L6" s="383"/>
      <c r="M6" s="383"/>
      <c r="N6" s="383"/>
      <c r="O6" s="383"/>
      <c r="P6" s="383"/>
      <c r="Q6" s="383"/>
      <c r="R6" s="466" t="s">
        <v>0</v>
      </c>
      <c r="S6" s="466"/>
      <c r="T6" s="466"/>
    </row>
    <row r="7" spans="1:22" s="315" customFormat="1" ht="23.25" customHeight="1">
      <c r="A7" s="468" t="s">
        <v>240</v>
      </c>
      <c r="B7" s="468" t="s">
        <v>514</v>
      </c>
      <c r="C7" s="468" t="s">
        <v>421</v>
      </c>
      <c r="D7" s="468" t="s">
        <v>395</v>
      </c>
      <c r="E7" s="468" t="s">
        <v>396</v>
      </c>
      <c r="F7" s="468" t="s">
        <v>397</v>
      </c>
      <c r="G7" s="468"/>
      <c r="H7" s="468"/>
      <c r="I7" s="468"/>
      <c r="J7" s="467" t="s">
        <v>515</v>
      </c>
      <c r="K7" s="468" t="s">
        <v>516</v>
      </c>
      <c r="L7" s="468"/>
      <c r="M7" s="468"/>
      <c r="N7" s="468" t="s">
        <v>517</v>
      </c>
      <c r="O7" s="468"/>
      <c r="P7" s="468"/>
      <c r="Q7" s="468" t="s">
        <v>518</v>
      </c>
      <c r="R7" s="468"/>
      <c r="S7" s="468"/>
      <c r="T7" s="468" t="s">
        <v>422</v>
      </c>
      <c r="V7" s="469"/>
    </row>
    <row r="8" spans="1:22" s="315" customFormat="1" ht="23.25" customHeight="1">
      <c r="A8" s="468"/>
      <c r="B8" s="468"/>
      <c r="C8" s="468"/>
      <c r="D8" s="468"/>
      <c r="E8" s="468"/>
      <c r="F8" s="468" t="s">
        <v>423</v>
      </c>
      <c r="G8" s="468" t="s">
        <v>398</v>
      </c>
      <c r="H8" s="468"/>
      <c r="I8" s="468"/>
      <c r="J8" s="467"/>
      <c r="K8" s="468"/>
      <c r="L8" s="468"/>
      <c r="M8" s="468"/>
      <c r="N8" s="468"/>
      <c r="O8" s="468"/>
      <c r="P8" s="468"/>
      <c r="Q8" s="468"/>
      <c r="R8" s="468"/>
      <c r="S8" s="468"/>
      <c r="T8" s="468"/>
      <c r="V8" s="469"/>
    </row>
    <row r="9" spans="1:22" s="315" customFormat="1" ht="24" customHeight="1">
      <c r="A9" s="468"/>
      <c r="B9" s="468"/>
      <c r="C9" s="468"/>
      <c r="D9" s="468"/>
      <c r="E9" s="468"/>
      <c r="F9" s="468"/>
      <c r="G9" s="467" t="s">
        <v>424</v>
      </c>
      <c r="H9" s="467" t="s">
        <v>519</v>
      </c>
      <c r="I9" s="467"/>
      <c r="J9" s="467"/>
      <c r="K9" s="467" t="s">
        <v>520</v>
      </c>
      <c r="L9" s="467" t="s">
        <v>519</v>
      </c>
      <c r="M9" s="467"/>
      <c r="N9" s="467" t="s">
        <v>520</v>
      </c>
      <c r="O9" s="467" t="s">
        <v>519</v>
      </c>
      <c r="P9" s="467"/>
      <c r="Q9" s="467" t="s">
        <v>72</v>
      </c>
      <c r="R9" s="467" t="s">
        <v>519</v>
      </c>
      <c r="S9" s="467"/>
      <c r="T9" s="468"/>
      <c r="V9" s="365"/>
    </row>
    <row r="10" spans="1:22" s="315" customFormat="1" ht="15.75" customHeight="1">
      <c r="A10" s="468"/>
      <c r="B10" s="468"/>
      <c r="C10" s="468"/>
      <c r="D10" s="468"/>
      <c r="E10" s="468"/>
      <c r="F10" s="468"/>
      <c r="G10" s="467"/>
      <c r="H10" s="467" t="s">
        <v>425</v>
      </c>
      <c r="I10" s="472" t="s">
        <v>426</v>
      </c>
      <c r="J10" s="467"/>
      <c r="K10" s="467"/>
      <c r="L10" s="464" t="s">
        <v>425</v>
      </c>
      <c r="M10" s="464" t="s">
        <v>426</v>
      </c>
      <c r="N10" s="467"/>
      <c r="O10" s="467" t="s">
        <v>425</v>
      </c>
      <c r="P10" s="467" t="s">
        <v>426</v>
      </c>
      <c r="Q10" s="467"/>
      <c r="R10" s="464" t="s">
        <v>425</v>
      </c>
      <c r="S10" s="464" t="s">
        <v>426</v>
      </c>
      <c r="T10" s="468"/>
      <c r="V10" s="366"/>
    </row>
    <row r="11" spans="1:22" s="315" customFormat="1" ht="49.5" customHeight="1">
      <c r="A11" s="468"/>
      <c r="B11" s="468"/>
      <c r="C11" s="468"/>
      <c r="D11" s="468"/>
      <c r="E11" s="468"/>
      <c r="F11" s="468"/>
      <c r="G11" s="467"/>
      <c r="H11" s="467"/>
      <c r="I11" s="472"/>
      <c r="J11" s="467"/>
      <c r="K11" s="467"/>
      <c r="L11" s="465"/>
      <c r="M11" s="465"/>
      <c r="N11" s="467"/>
      <c r="O11" s="467"/>
      <c r="P11" s="467"/>
      <c r="Q11" s="467"/>
      <c r="R11" s="465"/>
      <c r="S11" s="465"/>
      <c r="T11" s="468"/>
      <c r="V11" s="316"/>
    </row>
    <row r="12" spans="1:22" s="247" customFormat="1">
      <c r="A12" s="386" t="s">
        <v>4</v>
      </c>
      <c r="B12" s="386" t="s">
        <v>5</v>
      </c>
      <c r="C12" s="386">
        <v>1</v>
      </c>
      <c r="D12" s="386">
        <v>2</v>
      </c>
      <c r="E12" s="386">
        <v>3</v>
      </c>
      <c r="F12" s="386">
        <v>4</v>
      </c>
      <c r="G12" s="386">
        <v>5</v>
      </c>
      <c r="H12" s="386">
        <v>6</v>
      </c>
      <c r="I12" s="386">
        <v>7</v>
      </c>
      <c r="J12" s="386">
        <v>8</v>
      </c>
      <c r="K12" s="386">
        <v>9</v>
      </c>
      <c r="L12" s="386">
        <v>10</v>
      </c>
      <c r="M12" s="386">
        <v>11</v>
      </c>
      <c r="N12" s="386">
        <v>12</v>
      </c>
      <c r="O12" s="386">
        <v>13</v>
      </c>
      <c r="P12" s="386">
        <v>14</v>
      </c>
      <c r="Q12" s="386">
        <v>15</v>
      </c>
      <c r="R12" s="386">
        <v>16</v>
      </c>
      <c r="S12" s="386">
        <v>17</v>
      </c>
      <c r="T12" s="386">
        <v>18</v>
      </c>
      <c r="U12" s="287"/>
    </row>
    <row r="13" spans="1:22" s="250" customFormat="1" ht="29.25" customHeight="1">
      <c r="A13" s="384"/>
      <c r="B13" s="384" t="s">
        <v>521</v>
      </c>
      <c r="C13" s="384"/>
      <c r="D13" s="384"/>
      <c r="E13" s="384"/>
      <c r="F13" s="384"/>
      <c r="G13" s="385">
        <f>G14</f>
        <v>177168</v>
      </c>
      <c r="H13" s="385">
        <f t="shared" ref="H13:S13" si="0">H14</f>
        <v>0</v>
      </c>
      <c r="I13" s="385">
        <f t="shared" si="0"/>
        <v>176258</v>
      </c>
      <c r="J13" s="385">
        <f t="shared" si="0"/>
        <v>17300</v>
      </c>
      <c r="K13" s="385">
        <f t="shared" si="0"/>
        <v>48768.502</v>
      </c>
      <c r="L13" s="385">
        <f t="shared" si="0"/>
        <v>0</v>
      </c>
      <c r="M13" s="385">
        <f t="shared" si="0"/>
        <v>17617</v>
      </c>
      <c r="N13" s="385">
        <f t="shared" si="0"/>
        <v>46381.502</v>
      </c>
      <c r="O13" s="385">
        <f t="shared" si="0"/>
        <v>0</v>
      </c>
      <c r="P13" s="385">
        <f t="shared" si="0"/>
        <v>15732.502</v>
      </c>
      <c r="Q13" s="385">
        <f t="shared" si="0"/>
        <v>23950.498</v>
      </c>
      <c r="R13" s="385">
        <f t="shared" si="0"/>
        <v>0</v>
      </c>
      <c r="S13" s="385">
        <f t="shared" si="0"/>
        <v>23950.498</v>
      </c>
      <c r="T13" s="385"/>
      <c r="U13" s="285"/>
    </row>
    <row r="14" spans="1:22" s="250" customFormat="1" ht="51" customHeight="1">
      <c r="A14" s="248" t="s">
        <v>4</v>
      </c>
      <c r="B14" s="251" t="s">
        <v>427</v>
      </c>
      <c r="C14" s="248"/>
      <c r="D14" s="248"/>
      <c r="E14" s="248"/>
      <c r="F14" s="248"/>
      <c r="G14" s="249">
        <f>G15+G41+G65</f>
        <v>177168</v>
      </c>
      <c r="H14" s="249">
        <f t="shared" ref="H14:S14" si="1">H15+H41+H65</f>
        <v>0</v>
      </c>
      <c r="I14" s="249">
        <f t="shared" si="1"/>
        <v>176258</v>
      </c>
      <c r="J14" s="249">
        <f t="shared" si="1"/>
        <v>17300</v>
      </c>
      <c r="K14" s="249">
        <f t="shared" si="1"/>
        <v>48768.502</v>
      </c>
      <c r="L14" s="249">
        <f t="shared" si="1"/>
        <v>0</v>
      </c>
      <c r="M14" s="249">
        <f t="shared" si="1"/>
        <v>17617</v>
      </c>
      <c r="N14" s="249">
        <f t="shared" si="1"/>
        <v>46381.502</v>
      </c>
      <c r="O14" s="249">
        <f t="shared" si="1"/>
        <v>0</v>
      </c>
      <c r="P14" s="249">
        <f t="shared" si="1"/>
        <v>15732.502</v>
      </c>
      <c r="Q14" s="249">
        <f t="shared" si="1"/>
        <v>23950.498</v>
      </c>
      <c r="R14" s="249">
        <f t="shared" si="1"/>
        <v>0</v>
      </c>
      <c r="S14" s="249">
        <f t="shared" si="1"/>
        <v>23950.498</v>
      </c>
      <c r="T14" s="249"/>
      <c r="U14" s="285"/>
    </row>
    <row r="15" spans="1:22" s="254" customFormat="1" ht="56.25" customHeight="1">
      <c r="A15" s="252" t="s">
        <v>428</v>
      </c>
      <c r="B15" s="251" t="s">
        <v>429</v>
      </c>
      <c r="C15" s="252"/>
      <c r="D15" s="252"/>
      <c r="E15" s="252"/>
      <c r="F15" s="252"/>
      <c r="G15" s="253">
        <f>G16+G28+G36</f>
        <v>64178</v>
      </c>
      <c r="H15" s="253">
        <f t="shared" ref="H15:J15" si="2">H16+H28+H36</f>
        <v>0</v>
      </c>
      <c r="I15" s="253">
        <f t="shared" si="2"/>
        <v>63268</v>
      </c>
      <c r="J15" s="253">
        <f t="shared" si="2"/>
        <v>17300</v>
      </c>
      <c r="K15" s="253">
        <f>K16+K28+K36</f>
        <v>24527.502</v>
      </c>
      <c r="L15" s="253"/>
      <c r="M15" s="253">
        <f t="shared" ref="M15:S15" si="3">M16+M28+M36</f>
        <v>12631</v>
      </c>
      <c r="N15" s="253">
        <f t="shared" si="3"/>
        <v>22541.502</v>
      </c>
      <c r="O15" s="253">
        <f t="shared" si="3"/>
        <v>0</v>
      </c>
      <c r="P15" s="253">
        <f t="shared" si="3"/>
        <v>11147.502</v>
      </c>
      <c r="Q15" s="253">
        <f t="shared" si="3"/>
        <v>13310.498</v>
      </c>
      <c r="R15" s="253">
        <f t="shared" si="3"/>
        <v>0</v>
      </c>
      <c r="S15" s="253">
        <f t="shared" si="3"/>
        <v>13310.498</v>
      </c>
      <c r="T15" s="253"/>
      <c r="U15" s="294"/>
    </row>
    <row r="16" spans="1:22" s="259" customFormat="1" ht="36" customHeight="1">
      <c r="A16" s="255" t="s">
        <v>8</v>
      </c>
      <c r="B16" s="256" t="s">
        <v>448</v>
      </c>
      <c r="C16" s="257"/>
      <c r="D16" s="257"/>
      <c r="E16" s="257"/>
      <c r="F16" s="257"/>
      <c r="G16" s="258">
        <f t="shared" ref="G16:S16" si="4">G17+G21</f>
        <v>35280</v>
      </c>
      <c r="H16" s="258">
        <f t="shared" si="4"/>
        <v>0</v>
      </c>
      <c r="I16" s="258">
        <f t="shared" si="4"/>
        <v>35280</v>
      </c>
      <c r="J16" s="258">
        <f t="shared" si="4"/>
        <v>17300</v>
      </c>
      <c r="K16" s="258">
        <f t="shared" si="4"/>
        <v>20417</v>
      </c>
      <c r="L16" s="258">
        <f t="shared" si="4"/>
        <v>0</v>
      </c>
      <c r="M16" s="258">
        <f t="shared" si="4"/>
        <v>10583</v>
      </c>
      <c r="N16" s="258">
        <f t="shared" si="4"/>
        <v>18431</v>
      </c>
      <c r="O16" s="258">
        <f t="shared" si="4"/>
        <v>0</v>
      </c>
      <c r="P16" s="258">
        <f t="shared" si="4"/>
        <v>9100</v>
      </c>
      <c r="Q16" s="258">
        <f t="shared" si="4"/>
        <v>8030</v>
      </c>
      <c r="R16" s="258">
        <f t="shared" si="4"/>
        <v>0</v>
      </c>
      <c r="S16" s="258">
        <f t="shared" si="4"/>
        <v>8030</v>
      </c>
      <c r="T16" s="258"/>
      <c r="U16" s="284"/>
    </row>
    <row r="17" spans="1:21" s="259" customFormat="1" ht="27.75" customHeight="1">
      <c r="A17" s="255" t="s">
        <v>87</v>
      </c>
      <c r="B17" s="256" t="s">
        <v>134</v>
      </c>
      <c r="C17" s="257"/>
      <c r="D17" s="257"/>
      <c r="E17" s="257"/>
      <c r="F17" s="257"/>
      <c r="G17" s="258">
        <f t="shared" ref="G17:S18" si="5">G19</f>
        <v>6000</v>
      </c>
      <c r="H17" s="258">
        <f t="shared" si="5"/>
        <v>0</v>
      </c>
      <c r="I17" s="258">
        <f t="shared" si="5"/>
        <v>6000</v>
      </c>
      <c r="J17" s="258">
        <f t="shared" si="5"/>
        <v>3000</v>
      </c>
      <c r="K17" s="258">
        <f t="shared" si="5"/>
        <v>220</v>
      </c>
      <c r="L17" s="258">
        <f t="shared" si="5"/>
        <v>0</v>
      </c>
      <c r="M17" s="258">
        <f t="shared" si="5"/>
        <v>220</v>
      </c>
      <c r="N17" s="258">
        <f t="shared" si="5"/>
        <v>220</v>
      </c>
      <c r="O17" s="258">
        <f t="shared" si="5"/>
        <v>0</v>
      </c>
      <c r="P17" s="258">
        <f t="shared" si="5"/>
        <v>220</v>
      </c>
      <c r="Q17" s="258">
        <f t="shared" si="5"/>
        <v>3000</v>
      </c>
      <c r="R17" s="258">
        <f t="shared" si="5"/>
        <v>0</v>
      </c>
      <c r="S17" s="258">
        <f t="shared" si="5"/>
        <v>3000</v>
      </c>
      <c r="T17" s="258"/>
      <c r="U17" s="284"/>
    </row>
    <row r="18" spans="1:21" s="259" customFormat="1" ht="37.5" customHeight="1">
      <c r="A18" s="255" t="s">
        <v>416</v>
      </c>
      <c r="B18" s="256" t="s">
        <v>430</v>
      </c>
      <c r="C18" s="257"/>
      <c r="D18" s="257"/>
      <c r="E18" s="257"/>
      <c r="F18" s="257"/>
      <c r="G18" s="258">
        <f>G20</f>
        <v>6000</v>
      </c>
      <c r="H18" s="258">
        <f t="shared" si="5"/>
        <v>0</v>
      </c>
      <c r="I18" s="258">
        <f t="shared" si="5"/>
        <v>6000</v>
      </c>
      <c r="J18" s="258">
        <f t="shared" si="5"/>
        <v>3000</v>
      </c>
      <c r="K18" s="258">
        <f t="shared" si="5"/>
        <v>220</v>
      </c>
      <c r="L18" s="258">
        <f t="shared" si="5"/>
        <v>0</v>
      </c>
      <c r="M18" s="258">
        <f t="shared" si="5"/>
        <v>220</v>
      </c>
      <c r="N18" s="258">
        <f t="shared" si="5"/>
        <v>220</v>
      </c>
      <c r="O18" s="258">
        <f t="shared" si="5"/>
        <v>0</v>
      </c>
      <c r="P18" s="258">
        <f t="shared" si="5"/>
        <v>220</v>
      </c>
      <c r="Q18" s="258">
        <f t="shared" si="5"/>
        <v>3000</v>
      </c>
      <c r="R18" s="258">
        <f t="shared" si="5"/>
        <v>0</v>
      </c>
      <c r="S18" s="258">
        <f t="shared" si="5"/>
        <v>3000</v>
      </c>
      <c r="T18" s="258"/>
      <c r="U18" s="284"/>
    </row>
    <row r="19" spans="1:21" s="264" customFormat="1" ht="33" customHeight="1">
      <c r="A19" s="260" t="s">
        <v>431</v>
      </c>
      <c r="B19" s="261" t="s">
        <v>522</v>
      </c>
      <c r="C19" s="262"/>
      <c r="D19" s="262"/>
      <c r="E19" s="262"/>
      <c r="F19" s="262"/>
      <c r="G19" s="263">
        <f t="shared" ref="G19:S19" si="6">G18</f>
        <v>6000</v>
      </c>
      <c r="H19" s="263">
        <f t="shared" si="6"/>
        <v>0</v>
      </c>
      <c r="I19" s="263">
        <f t="shared" si="6"/>
        <v>6000</v>
      </c>
      <c r="J19" s="263">
        <f t="shared" si="6"/>
        <v>3000</v>
      </c>
      <c r="K19" s="263">
        <f t="shared" si="6"/>
        <v>220</v>
      </c>
      <c r="L19" s="263">
        <f t="shared" si="6"/>
        <v>0</v>
      </c>
      <c r="M19" s="263">
        <f t="shared" si="6"/>
        <v>220</v>
      </c>
      <c r="N19" s="263">
        <f t="shared" si="6"/>
        <v>220</v>
      </c>
      <c r="O19" s="263">
        <f t="shared" si="6"/>
        <v>0</v>
      </c>
      <c r="P19" s="263">
        <f t="shared" si="6"/>
        <v>220</v>
      </c>
      <c r="Q19" s="263">
        <f t="shared" si="6"/>
        <v>3000</v>
      </c>
      <c r="R19" s="263">
        <f t="shared" si="6"/>
        <v>0</v>
      </c>
      <c r="S19" s="263">
        <f t="shared" si="6"/>
        <v>3000</v>
      </c>
      <c r="T19" s="263"/>
      <c r="U19" s="295"/>
    </row>
    <row r="20" spans="1:21" ht="37.5" customHeight="1">
      <c r="A20" s="291" t="s">
        <v>12</v>
      </c>
      <c r="B20" s="266" t="s">
        <v>400</v>
      </c>
      <c r="C20" s="267" t="s">
        <v>101</v>
      </c>
      <c r="D20" s="267" t="s">
        <v>401</v>
      </c>
      <c r="E20" s="267" t="s">
        <v>523</v>
      </c>
      <c r="F20" s="267" t="s">
        <v>402</v>
      </c>
      <c r="G20" s="268">
        <v>6000</v>
      </c>
      <c r="H20" s="268"/>
      <c r="I20" s="268">
        <v>6000</v>
      </c>
      <c r="J20" s="268">
        <v>3000</v>
      </c>
      <c r="K20" s="268">
        <v>220</v>
      </c>
      <c r="L20" s="268"/>
      <c r="M20" s="268">
        <v>220</v>
      </c>
      <c r="N20" s="268">
        <v>220</v>
      </c>
      <c r="O20" s="268"/>
      <c r="P20" s="268">
        <v>220</v>
      </c>
      <c r="Q20" s="268">
        <v>3000</v>
      </c>
      <c r="R20" s="268"/>
      <c r="S20" s="268">
        <f>Q20</f>
        <v>3000</v>
      </c>
      <c r="T20" s="246"/>
      <c r="U20" s="286">
        <v>340</v>
      </c>
    </row>
    <row r="21" spans="1:21" s="259" customFormat="1" ht="25.5" customHeight="1">
      <c r="A21" s="270">
        <v>2</v>
      </c>
      <c r="B21" s="271" t="s">
        <v>524</v>
      </c>
      <c r="C21" s="257"/>
      <c r="D21" s="367"/>
      <c r="E21" s="257"/>
      <c r="F21" s="257"/>
      <c r="G21" s="272">
        <f>G22+G25</f>
        <v>29280</v>
      </c>
      <c r="H21" s="272">
        <f t="shared" ref="H21:S21" si="7">H22+H25</f>
        <v>0</v>
      </c>
      <c r="I21" s="272">
        <f t="shared" si="7"/>
        <v>29280</v>
      </c>
      <c r="J21" s="272">
        <f t="shared" si="7"/>
        <v>14300</v>
      </c>
      <c r="K21" s="272">
        <f t="shared" si="7"/>
        <v>20197</v>
      </c>
      <c r="L21" s="272">
        <f t="shared" si="7"/>
        <v>0</v>
      </c>
      <c r="M21" s="272">
        <f t="shared" si="7"/>
        <v>10363</v>
      </c>
      <c r="N21" s="272">
        <f t="shared" si="7"/>
        <v>18211</v>
      </c>
      <c r="O21" s="272">
        <f t="shared" si="7"/>
        <v>0</v>
      </c>
      <c r="P21" s="272">
        <f t="shared" si="7"/>
        <v>8880</v>
      </c>
      <c r="Q21" s="272">
        <f t="shared" si="7"/>
        <v>5030</v>
      </c>
      <c r="R21" s="272">
        <f t="shared" si="7"/>
        <v>0</v>
      </c>
      <c r="S21" s="272">
        <f t="shared" si="7"/>
        <v>5030</v>
      </c>
      <c r="T21" s="248"/>
      <c r="U21" s="284"/>
    </row>
    <row r="22" spans="1:21" s="259" customFormat="1" ht="41.25" customHeight="1">
      <c r="A22" s="255" t="s">
        <v>419</v>
      </c>
      <c r="B22" s="271" t="s">
        <v>56</v>
      </c>
      <c r="C22" s="257"/>
      <c r="D22" s="257"/>
      <c r="E22" s="257"/>
      <c r="F22" s="257"/>
      <c r="G22" s="258">
        <f>G24</f>
        <v>8000</v>
      </c>
      <c r="H22" s="258">
        <f t="shared" ref="H22:S22" si="8">H24</f>
        <v>0</v>
      </c>
      <c r="I22" s="258">
        <f t="shared" si="8"/>
        <v>8000</v>
      </c>
      <c r="J22" s="258">
        <f t="shared" si="8"/>
        <v>7300</v>
      </c>
      <c r="K22" s="258">
        <f t="shared" si="8"/>
        <v>7803</v>
      </c>
      <c r="L22" s="258">
        <f t="shared" si="8"/>
        <v>0</v>
      </c>
      <c r="M22" s="258">
        <f t="shared" si="8"/>
        <v>7300</v>
      </c>
      <c r="N22" s="258">
        <f t="shared" si="8"/>
        <v>5817</v>
      </c>
      <c r="O22" s="258">
        <f t="shared" si="8"/>
        <v>0</v>
      </c>
      <c r="P22" s="258">
        <f t="shared" si="8"/>
        <v>5817</v>
      </c>
      <c r="Q22" s="258">
        <f t="shared" si="8"/>
        <v>1483</v>
      </c>
      <c r="R22" s="258">
        <f t="shared" si="8"/>
        <v>0</v>
      </c>
      <c r="S22" s="258">
        <f t="shared" si="8"/>
        <v>1483</v>
      </c>
      <c r="T22" s="258"/>
      <c r="U22" s="284"/>
    </row>
    <row r="23" spans="1:21" s="259" customFormat="1" ht="41.25" customHeight="1">
      <c r="A23" s="255" t="s">
        <v>438</v>
      </c>
      <c r="B23" s="261" t="s">
        <v>525</v>
      </c>
      <c r="C23" s="257"/>
      <c r="D23" s="257"/>
      <c r="E23" s="257"/>
      <c r="F23" s="257"/>
      <c r="G23" s="263">
        <f>G24</f>
        <v>8000</v>
      </c>
      <c r="H23" s="263">
        <f t="shared" ref="H23:S23" si="9">H24</f>
        <v>0</v>
      </c>
      <c r="I23" s="263">
        <f t="shared" si="9"/>
        <v>8000</v>
      </c>
      <c r="J23" s="263">
        <f t="shared" si="9"/>
        <v>7300</v>
      </c>
      <c r="K23" s="263">
        <f t="shared" si="9"/>
        <v>7803</v>
      </c>
      <c r="L23" s="263">
        <f t="shared" si="9"/>
        <v>0</v>
      </c>
      <c r="M23" s="263">
        <f t="shared" si="9"/>
        <v>7300</v>
      </c>
      <c r="N23" s="263">
        <f t="shared" si="9"/>
        <v>5817</v>
      </c>
      <c r="O23" s="263">
        <f t="shared" si="9"/>
        <v>0</v>
      </c>
      <c r="P23" s="263">
        <f t="shared" si="9"/>
        <v>5817</v>
      </c>
      <c r="Q23" s="263">
        <f t="shared" si="9"/>
        <v>1483</v>
      </c>
      <c r="R23" s="263">
        <f t="shared" si="9"/>
        <v>0</v>
      </c>
      <c r="S23" s="263">
        <f t="shared" si="9"/>
        <v>1483</v>
      </c>
      <c r="T23" s="258"/>
      <c r="U23" s="284"/>
    </row>
    <row r="24" spans="1:21" ht="31.5">
      <c r="A24" s="291" t="s">
        <v>12</v>
      </c>
      <c r="B24" s="390" t="s">
        <v>408</v>
      </c>
      <c r="C24" s="267" t="str">
        <f>C20</f>
        <v>Thị trấn Đăk Glei</v>
      </c>
      <c r="D24" s="267" t="str">
        <f>D20</f>
        <v>Dự án nhóm C</v>
      </c>
      <c r="E24" s="267" t="s">
        <v>526</v>
      </c>
      <c r="F24" s="267" t="s">
        <v>434</v>
      </c>
      <c r="G24" s="268">
        <v>8000</v>
      </c>
      <c r="H24" s="268"/>
      <c r="I24" s="268">
        <f>G24</f>
        <v>8000</v>
      </c>
      <c r="J24" s="268">
        <v>7300</v>
      </c>
      <c r="K24" s="268">
        <v>7803</v>
      </c>
      <c r="L24" s="268"/>
      <c r="M24" s="268">
        <v>7300</v>
      </c>
      <c r="N24" s="268">
        <f>P24</f>
        <v>5817</v>
      </c>
      <c r="O24" s="268"/>
      <c r="P24" s="268">
        <f>2467+3350</f>
        <v>5817</v>
      </c>
      <c r="Q24" s="268">
        <f>J24-N24</f>
        <v>1483</v>
      </c>
      <c r="R24" s="268"/>
      <c r="S24" s="268">
        <f>Q24</f>
        <v>1483</v>
      </c>
      <c r="T24" s="246"/>
      <c r="U24" s="296" t="s">
        <v>449</v>
      </c>
    </row>
    <row r="25" spans="1:21" s="259" customFormat="1" ht="47.25" customHeight="1">
      <c r="A25" s="388" t="s">
        <v>420</v>
      </c>
      <c r="B25" s="368" t="s">
        <v>430</v>
      </c>
      <c r="C25" s="257"/>
      <c r="D25" s="257"/>
      <c r="E25" s="257"/>
      <c r="F25" s="257"/>
      <c r="G25" s="272">
        <f>G27</f>
        <v>21280</v>
      </c>
      <c r="H25" s="272">
        <f t="shared" ref="H25:S25" si="10">H27</f>
        <v>0</v>
      </c>
      <c r="I25" s="272">
        <f t="shared" si="10"/>
        <v>21280</v>
      </c>
      <c r="J25" s="272">
        <f t="shared" si="10"/>
        <v>7000</v>
      </c>
      <c r="K25" s="272">
        <f t="shared" si="10"/>
        <v>12394</v>
      </c>
      <c r="L25" s="272">
        <f t="shared" si="10"/>
        <v>0</v>
      </c>
      <c r="M25" s="272">
        <f t="shared" si="10"/>
        <v>3063</v>
      </c>
      <c r="N25" s="272">
        <f t="shared" si="10"/>
        <v>12394</v>
      </c>
      <c r="O25" s="272">
        <f t="shared" si="10"/>
        <v>0</v>
      </c>
      <c r="P25" s="272">
        <f t="shared" si="10"/>
        <v>3063</v>
      </c>
      <c r="Q25" s="272">
        <f t="shared" si="10"/>
        <v>3547</v>
      </c>
      <c r="R25" s="272">
        <f t="shared" si="10"/>
        <v>0</v>
      </c>
      <c r="S25" s="272">
        <f t="shared" si="10"/>
        <v>3547</v>
      </c>
      <c r="T25" s="272"/>
      <c r="U25" s="284"/>
    </row>
    <row r="26" spans="1:21" s="259" customFormat="1" ht="41.25" customHeight="1">
      <c r="A26" s="388" t="s">
        <v>438</v>
      </c>
      <c r="B26" s="261" t="s">
        <v>522</v>
      </c>
      <c r="C26" s="257"/>
      <c r="D26" s="257"/>
      <c r="E26" s="257"/>
      <c r="F26" s="257"/>
      <c r="G26" s="281">
        <f>G27</f>
        <v>21280</v>
      </c>
      <c r="H26" s="281">
        <f t="shared" ref="H26:S26" si="11">H27</f>
        <v>0</v>
      </c>
      <c r="I26" s="281">
        <f t="shared" si="11"/>
        <v>21280</v>
      </c>
      <c r="J26" s="281">
        <f t="shared" si="11"/>
        <v>7000</v>
      </c>
      <c r="K26" s="281">
        <f t="shared" si="11"/>
        <v>12394</v>
      </c>
      <c r="L26" s="281">
        <f t="shared" si="11"/>
        <v>0</v>
      </c>
      <c r="M26" s="281">
        <f t="shared" si="11"/>
        <v>3063</v>
      </c>
      <c r="N26" s="281">
        <f t="shared" si="11"/>
        <v>12394</v>
      </c>
      <c r="O26" s="281">
        <f t="shared" si="11"/>
        <v>0</v>
      </c>
      <c r="P26" s="281">
        <f t="shared" si="11"/>
        <v>3063</v>
      </c>
      <c r="Q26" s="281">
        <f t="shared" si="11"/>
        <v>3547</v>
      </c>
      <c r="R26" s="281">
        <f t="shared" si="11"/>
        <v>0</v>
      </c>
      <c r="S26" s="281">
        <f t="shared" si="11"/>
        <v>3547</v>
      </c>
      <c r="T26" s="272"/>
      <c r="U26" s="284"/>
    </row>
    <row r="27" spans="1:21" ht="37.5" customHeight="1">
      <c r="A27" s="291" t="s">
        <v>12</v>
      </c>
      <c r="B27" s="266" t="s">
        <v>403</v>
      </c>
      <c r="C27" s="267" t="s">
        <v>404</v>
      </c>
      <c r="D27" s="267" t="str">
        <f>D24</f>
        <v>Dự án nhóm C</v>
      </c>
      <c r="E27" s="267" t="s">
        <v>526</v>
      </c>
      <c r="F27" s="267" t="s">
        <v>442</v>
      </c>
      <c r="G27" s="373">
        <v>21280</v>
      </c>
      <c r="H27" s="373"/>
      <c r="I27" s="373">
        <f>G27</f>
        <v>21280</v>
      </c>
      <c r="J27" s="373">
        <v>7000</v>
      </c>
      <c r="K27" s="373">
        <v>12394</v>
      </c>
      <c r="L27" s="268"/>
      <c r="M27" s="268">
        <v>3063</v>
      </c>
      <c r="N27" s="268">
        <v>12394</v>
      </c>
      <c r="O27" s="268"/>
      <c r="P27" s="268">
        <v>3063</v>
      </c>
      <c r="Q27" s="268">
        <v>3547</v>
      </c>
      <c r="R27" s="268"/>
      <c r="S27" s="268">
        <v>3547</v>
      </c>
      <c r="T27" s="246"/>
      <c r="U27" s="286">
        <v>340</v>
      </c>
    </row>
    <row r="28" spans="1:21" s="259" customFormat="1" ht="51.75" customHeight="1">
      <c r="A28" s="255" t="s">
        <v>17</v>
      </c>
      <c r="B28" s="369" t="s">
        <v>527</v>
      </c>
      <c r="C28" s="257"/>
      <c r="D28" s="257"/>
      <c r="E28" s="257"/>
      <c r="F28" s="252"/>
      <c r="G28" s="258">
        <f>G31+G34</f>
        <v>4910</v>
      </c>
      <c r="H28" s="258">
        <f t="shared" ref="H28:S28" si="12">H31+H34</f>
        <v>0</v>
      </c>
      <c r="I28" s="258">
        <f t="shared" si="12"/>
        <v>4000</v>
      </c>
      <c r="J28" s="258"/>
      <c r="K28" s="258">
        <f t="shared" si="12"/>
        <v>1610.502</v>
      </c>
      <c r="L28" s="258"/>
      <c r="M28" s="258">
        <f t="shared" si="12"/>
        <v>1611</v>
      </c>
      <c r="N28" s="258">
        <f t="shared" si="12"/>
        <v>1610.502</v>
      </c>
      <c r="O28" s="258">
        <f t="shared" si="12"/>
        <v>0</v>
      </c>
      <c r="P28" s="258">
        <f t="shared" si="12"/>
        <v>1610.502</v>
      </c>
      <c r="Q28" s="258">
        <f t="shared" si="12"/>
        <v>2780.498</v>
      </c>
      <c r="R28" s="258">
        <f t="shared" si="12"/>
        <v>0</v>
      </c>
      <c r="S28" s="258">
        <f t="shared" si="12"/>
        <v>2780.498</v>
      </c>
      <c r="T28" s="258"/>
      <c r="U28" s="284"/>
    </row>
    <row r="29" spans="1:21" s="259" customFormat="1" ht="24" customHeight="1">
      <c r="A29" s="255" t="s">
        <v>87</v>
      </c>
      <c r="B29" s="368" t="s">
        <v>524</v>
      </c>
      <c r="C29" s="257"/>
      <c r="D29" s="257"/>
      <c r="E29" s="257"/>
      <c r="F29" s="252"/>
      <c r="G29" s="258">
        <f>G30</f>
        <v>4910</v>
      </c>
      <c r="H29" s="258">
        <f t="shared" ref="H29:S29" si="13">H30</f>
        <v>0</v>
      </c>
      <c r="I29" s="258">
        <f t="shared" si="13"/>
        <v>4000</v>
      </c>
      <c r="J29" s="258">
        <f t="shared" si="13"/>
        <v>4910</v>
      </c>
      <c r="K29" s="258">
        <f t="shared" si="13"/>
        <v>1610.502</v>
      </c>
      <c r="L29" s="258">
        <f t="shared" si="13"/>
        <v>0</v>
      </c>
      <c r="M29" s="258">
        <f t="shared" si="13"/>
        <v>1611</v>
      </c>
      <c r="N29" s="258">
        <f t="shared" si="13"/>
        <v>1610.502</v>
      </c>
      <c r="O29" s="258">
        <f t="shared" si="13"/>
        <v>0</v>
      </c>
      <c r="P29" s="258">
        <f t="shared" si="13"/>
        <v>1610.502</v>
      </c>
      <c r="Q29" s="258">
        <f t="shared" si="13"/>
        <v>2780.498</v>
      </c>
      <c r="R29" s="258">
        <f t="shared" si="13"/>
        <v>0</v>
      </c>
      <c r="S29" s="258">
        <f t="shared" si="13"/>
        <v>2780.498</v>
      </c>
      <c r="T29" s="258"/>
      <c r="U29" s="284"/>
    </row>
    <row r="30" spans="1:21" s="259" customFormat="1" ht="40.5" customHeight="1">
      <c r="A30" s="255" t="s">
        <v>416</v>
      </c>
      <c r="B30" s="369" t="str">
        <f>B22</f>
        <v>Chi giáo dục - đào tạo và dạy nghề</v>
      </c>
      <c r="C30" s="257"/>
      <c r="D30" s="257"/>
      <c r="E30" s="257"/>
      <c r="F30" s="252"/>
      <c r="G30" s="258">
        <f>G31+G34</f>
        <v>4910</v>
      </c>
      <c r="H30" s="258">
        <f t="shared" ref="H30:S30" si="14">H31+H34</f>
        <v>0</v>
      </c>
      <c r="I30" s="258">
        <f t="shared" si="14"/>
        <v>4000</v>
      </c>
      <c r="J30" s="258">
        <f t="shared" si="14"/>
        <v>4910</v>
      </c>
      <c r="K30" s="258">
        <f t="shared" si="14"/>
        <v>1610.502</v>
      </c>
      <c r="L30" s="258">
        <f t="shared" si="14"/>
        <v>0</v>
      </c>
      <c r="M30" s="258">
        <f t="shared" si="14"/>
        <v>1611</v>
      </c>
      <c r="N30" s="258">
        <f t="shared" si="14"/>
        <v>1610.502</v>
      </c>
      <c r="O30" s="258">
        <f t="shared" si="14"/>
        <v>0</v>
      </c>
      <c r="P30" s="258">
        <f t="shared" si="14"/>
        <v>1610.502</v>
      </c>
      <c r="Q30" s="258">
        <f>Q31+Q34</f>
        <v>2780.498</v>
      </c>
      <c r="R30" s="258">
        <f t="shared" si="14"/>
        <v>0</v>
      </c>
      <c r="S30" s="258">
        <f t="shared" si="14"/>
        <v>2780.498</v>
      </c>
      <c r="T30" s="258"/>
      <c r="U30" s="284"/>
    </row>
    <row r="31" spans="1:21" s="264" customFormat="1" ht="36.75" customHeight="1">
      <c r="A31" s="260" t="s">
        <v>431</v>
      </c>
      <c r="B31" s="370" t="s">
        <v>528</v>
      </c>
      <c r="C31" s="262"/>
      <c r="D31" s="262"/>
      <c r="E31" s="262"/>
      <c r="F31" s="273"/>
      <c r="G31" s="263">
        <f>G32+G33</f>
        <v>4000</v>
      </c>
      <c r="H31" s="263">
        <f t="shared" ref="H31:S31" si="15">H32+H33</f>
        <v>0</v>
      </c>
      <c r="I31" s="263">
        <f t="shared" si="15"/>
        <v>4000</v>
      </c>
      <c r="J31" s="263">
        <f t="shared" si="15"/>
        <v>4000</v>
      </c>
      <c r="K31" s="263">
        <f t="shared" si="15"/>
        <v>1610.502</v>
      </c>
      <c r="L31" s="263">
        <f t="shared" si="15"/>
        <v>0</v>
      </c>
      <c r="M31" s="263">
        <f t="shared" si="15"/>
        <v>1611</v>
      </c>
      <c r="N31" s="263">
        <f t="shared" si="15"/>
        <v>1610.502</v>
      </c>
      <c r="O31" s="263">
        <f t="shared" si="15"/>
        <v>0</v>
      </c>
      <c r="P31" s="263">
        <f t="shared" si="15"/>
        <v>1610.502</v>
      </c>
      <c r="Q31" s="263">
        <f t="shared" si="15"/>
        <v>2389.498</v>
      </c>
      <c r="R31" s="263">
        <f t="shared" si="15"/>
        <v>0</v>
      </c>
      <c r="S31" s="263">
        <f t="shared" si="15"/>
        <v>2389.498</v>
      </c>
      <c r="T31" s="263"/>
      <c r="U31" s="295"/>
    </row>
    <row r="32" spans="1:21" ht="44.25" customHeight="1">
      <c r="A32" s="280" t="s">
        <v>12</v>
      </c>
      <c r="B32" s="390" t="s">
        <v>529</v>
      </c>
      <c r="C32" s="391" t="s">
        <v>107</v>
      </c>
      <c r="D32" s="392" t="s">
        <v>401</v>
      </c>
      <c r="E32" s="267" t="s">
        <v>530</v>
      </c>
      <c r="F32" s="267" t="s">
        <v>531</v>
      </c>
      <c r="G32" s="268">
        <v>1500</v>
      </c>
      <c r="H32" s="268"/>
      <c r="I32" s="268">
        <v>1500</v>
      </c>
      <c r="J32" s="268">
        <v>1500</v>
      </c>
      <c r="K32" s="268">
        <v>960</v>
      </c>
      <c r="L32" s="268"/>
      <c r="M32" s="268">
        <v>960</v>
      </c>
      <c r="N32" s="268">
        <v>960</v>
      </c>
      <c r="O32" s="268"/>
      <c r="P32" s="268">
        <v>960</v>
      </c>
      <c r="Q32" s="268">
        <f>J32-K32</f>
        <v>540</v>
      </c>
      <c r="R32" s="268"/>
      <c r="S32" s="268">
        <f>Q32</f>
        <v>540</v>
      </c>
      <c r="T32" s="246"/>
      <c r="U32" s="296" t="s">
        <v>449</v>
      </c>
    </row>
    <row r="33" spans="1:21" ht="41.25" customHeight="1">
      <c r="A33" s="280" t="s">
        <v>12</v>
      </c>
      <c r="B33" s="390" t="s">
        <v>532</v>
      </c>
      <c r="C33" s="391" t="s">
        <v>110</v>
      </c>
      <c r="D33" s="392" t="s">
        <v>401</v>
      </c>
      <c r="E33" s="267" t="s">
        <v>530</v>
      </c>
      <c r="F33" s="267" t="s">
        <v>533</v>
      </c>
      <c r="G33" s="268">
        <v>2500</v>
      </c>
      <c r="H33" s="268"/>
      <c r="I33" s="268">
        <v>2500</v>
      </c>
      <c r="J33" s="268">
        <v>2500</v>
      </c>
      <c r="K33" s="268">
        <f>650.502</f>
        <v>650.50199999999995</v>
      </c>
      <c r="L33" s="268"/>
      <c r="M33" s="268">
        <v>651</v>
      </c>
      <c r="N33" s="268">
        <f>650.502</f>
        <v>650.50199999999995</v>
      </c>
      <c r="O33" s="268"/>
      <c r="P33" s="268">
        <f>650.502</f>
        <v>650.50199999999995</v>
      </c>
      <c r="Q33" s="268">
        <f>J33-K33</f>
        <v>1849.498</v>
      </c>
      <c r="R33" s="268"/>
      <c r="S33" s="268">
        <f>Q33</f>
        <v>1849.498</v>
      </c>
      <c r="T33" s="246"/>
      <c r="U33" s="296" t="s">
        <v>449</v>
      </c>
    </row>
    <row r="34" spans="1:21" s="264" customFormat="1" ht="21.75" customHeight="1">
      <c r="A34" s="274" t="s">
        <v>432</v>
      </c>
      <c r="B34" s="370" t="s">
        <v>534</v>
      </c>
      <c r="C34" s="371"/>
      <c r="D34" s="372"/>
      <c r="E34" s="275"/>
      <c r="F34" s="262"/>
      <c r="G34" s="263">
        <f>G35</f>
        <v>910</v>
      </c>
      <c r="H34" s="263">
        <f t="shared" ref="H34:S34" si="16">H35</f>
        <v>0</v>
      </c>
      <c r="I34" s="263">
        <f t="shared" si="16"/>
        <v>0</v>
      </c>
      <c r="J34" s="263">
        <f t="shared" si="16"/>
        <v>910</v>
      </c>
      <c r="K34" s="263">
        <f t="shared" si="16"/>
        <v>0</v>
      </c>
      <c r="L34" s="263">
        <f t="shared" si="16"/>
        <v>0</v>
      </c>
      <c r="M34" s="263">
        <f t="shared" si="16"/>
        <v>0</v>
      </c>
      <c r="N34" s="263">
        <f t="shared" si="16"/>
        <v>0</v>
      </c>
      <c r="O34" s="263">
        <f t="shared" si="16"/>
        <v>0</v>
      </c>
      <c r="P34" s="263">
        <f t="shared" si="16"/>
        <v>0</v>
      </c>
      <c r="Q34" s="263">
        <f t="shared" si="16"/>
        <v>391</v>
      </c>
      <c r="R34" s="263">
        <f t="shared" si="16"/>
        <v>0</v>
      </c>
      <c r="S34" s="263">
        <f t="shared" si="16"/>
        <v>391</v>
      </c>
      <c r="T34" s="263"/>
      <c r="U34" s="295"/>
    </row>
    <row r="35" spans="1:21" ht="35.25" customHeight="1">
      <c r="A35" s="280" t="s">
        <v>12</v>
      </c>
      <c r="B35" s="390" t="s">
        <v>535</v>
      </c>
      <c r="C35" s="391" t="s">
        <v>108</v>
      </c>
      <c r="D35" s="392" t="s">
        <v>401</v>
      </c>
      <c r="E35" s="267">
        <v>2023</v>
      </c>
      <c r="F35" s="267" t="s">
        <v>446</v>
      </c>
      <c r="G35" s="268">
        <v>910</v>
      </c>
      <c r="H35" s="268"/>
      <c r="I35" s="268"/>
      <c r="J35" s="268">
        <v>910</v>
      </c>
      <c r="K35" s="268"/>
      <c r="L35" s="268"/>
      <c r="M35" s="268"/>
      <c r="N35" s="268"/>
      <c r="O35" s="268"/>
      <c r="P35" s="268"/>
      <c r="Q35" s="268">
        <f>590-199</f>
        <v>391</v>
      </c>
      <c r="R35" s="268"/>
      <c r="S35" s="268">
        <v>391</v>
      </c>
      <c r="T35" s="246"/>
      <c r="U35" s="296" t="s">
        <v>449</v>
      </c>
    </row>
    <row r="36" spans="1:21" s="259" customFormat="1" ht="31.5">
      <c r="A36" s="255" t="s">
        <v>23</v>
      </c>
      <c r="B36" s="369" t="s">
        <v>536</v>
      </c>
      <c r="C36" s="257"/>
      <c r="D36" s="257"/>
      <c r="E36" s="257"/>
      <c r="F36" s="257"/>
      <c r="G36" s="258">
        <f>G39</f>
        <v>23988</v>
      </c>
      <c r="H36" s="258">
        <f>H39</f>
        <v>0</v>
      </c>
      <c r="I36" s="258">
        <f>I39</f>
        <v>23988</v>
      </c>
      <c r="J36" s="258"/>
      <c r="K36" s="258">
        <f>K39</f>
        <v>2500</v>
      </c>
      <c r="L36" s="258"/>
      <c r="M36" s="258">
        <f t="shared" ref="M36:S36" si="17">M39</f>
        <v>437</v>
      </c>
      <c r="N36" s="258">
        <f t="shared" si="17"/>
        <v>2500</v>
      </c>
      <c r="O36" s="258">
        <f t="shared" si="17"/>
        <v>0</v>
      </c>
      <c r="P36" s="258">
        <f t="shared" si="17"/>
        <v>437</v>
      </c>
      <c r="Q36" s="258">
        <f t="shared" si="17"/>
        <v>2500</v>
      </c>
      <c r="R36" s="258">
        <f t="shared" si="17"/>
        <v>0</v>
      </c>
      <c r="S36" s="258">
        <f t="shared" si="17"/>
        <v>2500</v>
      </c>
      <c r="T36" s="258"/>
      <c r="U36" s="284"/>
    </row>
    <row r="37" spans="1:21" s="259" customFormat="1" ht="30.75" customHeight="1">
      <c r="A37" s="255" t="s">
        <v>87</v>
      </c>
      <c r="B37" s="368" t="s">
        <v>134</v>
      </c>
      <c r="C37" s="257"/>
      <c r="D37" s="257"/>
      <c r="E37" s="257"/>
      <c r="F37" s="257"/>
      <c r="G37" s="258">
        <f>G38</f>
        <v>23988</v>
      </c>
      <c r="H37" s="258">
        <f t="shared" ref="H37:S39" si="18">H38</f>
        <v>0</v>
      </c>
      <c r="I37" s="258">
        <f t="shared" si="18"/>
        <v>23988</v>
      </c>
      <c r="J37" s="258"/>
      <c r="K37" s="258">
        <f t="shared" si="18"/>
        <v>2500</v>
      </c>
      <c r="L37" s="258"/>
      <c r="M37" s="258">
        <f t="shared" si="18"/>
        <v>437</v>
      </c>
      <c r="N37" s="258">
        <f t="shared" si="18"/>
        <v>2500</v>
      </c>
      <c r="O37" s="258">
        <f t="shared" si="18"/>
        <v>0</v>
      </c>
      <c r="P37" s="258">
        <f t="shared" si="18"/>
        <v>437</v>
      </c>
      <c r="Q37" s="258">
        <f t="shared" si="18"/>
        <v>2500</v>
      </c>
      <c r="R37" s="258">
        <f t="shared" si="18"/>
        <v>0</v>
      </c>
      <c r="S37" s="258">
        <f t="shared" si="18"/>
        <v>2500</v>
      </c>
      <c r="T37" s="258"/>
      <c r="U37" s="284"/>
    </row>
    <row r="38" spans="1:21" s="259" customFormat="1" ht="31.5">
      <c r="A38" s="255" t="s">
        <v>416</v>
      </c>
      <c r="B38" s="369" t="s">
        <v>557</v>
      </c>
      <c r="C38" s="257"/>
      <c r="D38" s="257"/>
      <c r="E38" s="257"/>
      <c r="F38" s="257"/>
      <c r="G38" s="258">
        <f>G39</f>
        <v>23988</v>
      </c>
      <c r="H38" s="258">
        <f t="shared" si="18"/>
        <v>0</v>
      </c>
      <c r="I38" s="258">
        <f t="shared" si="18"/>
        <v>23988</v>
      </c>
      <c r="J38" s="258"/>
      <c r="K38" s="258">
        <f t="shared" si="18"/>
        <v>2500</v>
      </c>
      <c r="L38" s="258"/>
      <c r="M38" s="258">
        <f t="shared" si="18"/>
        <v>437</v>
      </c>
      <c r="N38" s="258">
        <f t="shared" si="18"/>
        <v>2500</v>
      </c>
      <c r="O38" s="258">
        <f t="shared" si="18"/>
        <v>0</v>
      </c>
      <c r="P38" s="258">
        <f t="shared" si="18"/>
        <v>437</v>
      </c>
      <c r="Q38" s="258">
        <f t="shared" si="18"/>
        <v>2500</v>
      </c>
      <c r="R38" s="258">
        <f t="shared" si="18"/>
        <v>0</v>
      </c>
      <c r="S38" s="258">
        <f t="shared" si="18"/>
        <v>2500</v>
      </c>
      <c r="T38" s="258"/>
      <c r="U38" s="284"/>
    </row>
    <row r="39" spans="1:21" s="264" customFormat="1" ht="39.75" customHeight="1">
      <c r="A39" s="260" t="s">
        <v>431</v>
      </c>
      <c r="B39" s="370" t="s">
        <v>537</v>
      </c>
      <c r="C39" s="262"/>
      <c r="D39" s="262"/>
      <c r="E39" s="262"/>
      <c r="F39" s="262"/>
      <c r="G39" s="263">
        <f>G40</f>
        <v>23988</v>
      </c>
      <c r="H39" s="263">
        <f t="shared" si="18"/>
        <v>0</v>
      </c>
      <c r="I39" s="263">
        <f t="shared" si="18"/>
        <v>23988</v>
      </c>
      <c r="J39" s="263"/>
      <c r="K39" s="263">
        <f t="shared" si="18"/>
        <v>2500</v>
      </c>
      <c r="L39" s="263"/>
      <c r="M39" s="263">
        <f t="shared" si="18"/>
        <v>437</v>
      </c>
      <c r="N39" s="263">
        <f t="shared" si="18"/>
        <v>2500</v>
      </c>
      <c r="O39" s="263">
        <f t="shared" si="18"/>
        <v>0</v>
      </c>
      <c r="P39" s="263">
        <f t="shared" si="18"/>
        <v>437</v>
      </c>
      <c r="Q39" s="263">
        <f t="shared" si="18"/>
        <v>2500</v>
      </c>
      <c r="R39" s="263">
        <f t="shared" si="18"/>
        <v>0</v>
      </c>
      <c r="S39" s="263">
        <f t="shared" si="18"/>
        <v>2500</v>
      </c>
      <c r="T39" s="269"/>
      <c r="U39" s="295"/>
    </row>
    <row r="40" spans="1:21" ht="42" customHeight="1">
      <c r="A40" s="291" t="s">
        <v>12</v>
      </c>
      <c r="B40" s="266" t="s">
        <v>433</v>
      </c>
      <c r="C40" s="267" t="s">
        <v>404</v>
      </c>
      <c r="D40" s="267" t="s">
        <v>401</v>
      </c>
      <c r="E40" s="267" t="s">
        <v>526</v>
      </c>
      <c r="F40" s="267" t="s">
        <v>538</v>
      </c>
      <c r="G40" s="373">
        <v>23988</v>
      </c>
      <c r="H40" s="373"/>
      <c r="I40" s="373">
        <f>G40</f>
        <v>23988</v>
      </c>
      <c r="J40" s="373">
        <v>2937</v>
      </c>
      <c r="K40" s="373">
        <v>2500</v>
      </c>
      <c r="L40" s="268"/>
      <c r="M40" s="268">
        <v>437</v>
      </c>
      <c r="N40" s="268">
        <v>2500</v>
      </c>
      <c r="O40" s="268"/>
      <c r="P40" s="268">
        <v>437</v>
      </c>
      <c r="Q40" s="268">
        <v>2500</v>
      </c>
      <c r="R40" s="268"/>
      <c r="S40" s="268">
        <v>2500</v>
      </c>
      <c r="T40" s="246"/>
      <c r="U40" s="286">
        <v>340</v>
      </c>
    </row>
    <row r="41" spans="1:21" s="259" customFormat="1" ht="27" customHeight="1">
      <c r="A41" s="255" t="s">
        <v>437</v>
      </c>
      <c r="B41" s="271" t="s">
        <v>269</v>
      </c>
      <c r="C41" s="257"/>
      <c r="D41" s="257"/>
      <c r="E41" s="257"/>
      <c r="F41" s="257"/>
      <c r="G41" s="374">
        <f>G42+G62</f>
        <v>110490</v>
      </c>
      <c r="H41" s="374">
        <f>H42+H62</f>
        <v>0</v>
      </c>
      <c r="I41" s="374">
        <f>I42+I62</f>
        <v>110490</v>
      </c>
      <c r="J41" s="374"/>
      <c r="K41" s="374">
        <f>K42+K62</f>
        <v>22901</v>
      </c>
      <c r="L41" s="374"/>
      <c r="M41" s="374">
        <f t="shared" ref="M41:S41" si="19">M42+M62</f>
        <v>3646</v>
      </c>
      <c r="N41" s="374">
        <f t="shared" si="19"/>
        <v>22500</v>
      </c>
      <c r="O41" s="374">
        <f t="shared" si="19"/>
        <v>0</v>
      </c>
      <c r="P41" s="374">
        <f t="shared" si="19"/>
        <v>3245</v>
      </c>
      <c r="Q41" s="374">
        <f t="shared" si="19"/>
        <v>9720</v>
      </c>
      <c r="R41" s="374">
        <f t="shared" si="19"/>
        <v>0</v>
      </c>
      <c r="S41" s="374">
        <f t="shared" si="19"/>
        <v>9720</v>
      </c>
      <c r="T41" s="375" t="s">
        <v>438</v>
      </c>
      <c r="U41" s="284"/>
    </row>
    <row r="42" spans="1:21" s="259" customFormat="1" ht="38.25" customHeight="1">
      <c r="A42" s="255" t="s">
        <v>8</v>
      </c>
      <c r="B42" s="369" t="s">
        <v>439</v>
      </c>
      <c r="C42" s="257"/>
      <c r="D42" s="257"/>
      <c r="E42" s="257"/>
      <c r="F42" s="257"/>
      <c r="G42" s="272">
        <f>G43+G57+G59</f>
        <v>110490</v>
      </c>
      <c r="H42" s="272">
        <f>H43+H57+H59</f>
        <v>0</v>
      </c>
      <c r="I42" s="272">
        <f>I43+I57+I59</f>
        <v>110490</v>
      </c>
      <c r="J42" s="272"/>
      <c r="K42" s="272">
        <f>K43+K57+K59</f>
        <v>22901</v>
      </c>
      <c r="L42" s="272"/>
      <c r="M42" s="272">
        <f t="shared" ref="M42:S42" si="20">M43+M57+M59</f>
        <v>3646</v>
      </c>
      <c r="N42" s="272">
        <f t="shared" si="20"/>
        <v>22500</v>
      </c>
      <c r="O42" s="272">
        <f t="shared" si="20"/>
        <v>0</v>
      </c>
      <c r="P42" s="272">
        <f t="shared" si="20"/>
        <v>3245</v>
      </c>
      <c r="Q42" s="272">
        <f t="shared" si="20"/>
        <v>7920</v>
      </c>
      <c r="R42" s="272">
        <f t="shared" si="20"/>
        <v>0</v>
      </c>
      <c r="S42" s="272">
        <f t="shared" si="20"/>
        <v>7920</v>
      </c>
      <c r="T42" s="272"/>
      <c r="U42" s="284"/>
    </row>
    <row r="43" spans="1:21" s="259" customFormat="1" ht="24" customHeight="1">
      <c r="A43" s="255" t="s">
        <v>87</v>
      </c>
      <c r="B43" s="368" t="s">
        <v>524</v>
      </c>
      <c r="C43" s="257"/>
      <c r="D43" s="257"/>
      <c r="E43" s="257"/>
      <c r="F43" s="257"/>
      <c r="G43" s="272">
        <f>G44</f>
        <v>110490</v>
      </c>
      <c r="H43" s="272">
        <f t="shared" ref="H43:S43" si="21">H44</f>
        <v>0</v>
      </c>
      <c r="I43" s="272">
        <f t="shared" si="21"/>
        <v>110490</v>
      </c>
      <c r="J43" s="272"/>
      <c r="K43" s="272">
        <f t="shared" si="21"/>
        <v>22901</v>
      </c>
      <c r="L43" s="272"/>
      <c r="M43" s="272">
        <f t="shared" si="21"/>
        <v>3646</v>
      </c>
      <c r="N43" s="272">
        <f t="shared" si="21"/>
        <v>22500</v>
      </c>
      <c r="O43" s="272">
        <f t="shared" si="21"/>
        <v>0</v>
      </c>
      <c r="P43" s="272">
        <f t="shared" si="21"/>
        <v>3245</v>
      </c>
      <c r="Q43" s="272">
        <f t="shared" si="21"/>
        <v>6318</v>
      </c>
      <c r="R43" s="272">
        <f t="shared" si="21"/>
        <v>0</v>
      </c>
      <c r="S43" s="272">
        <f t="shared" si="21"/>
        <v>6318</v>
      </c>
      <c r="T43" s="272"/>
      <c r="U43" s="284"/>
    </row>
    <row r="44" spans="1:21" s="259" customFormat="1" ht="21" customHeight="1">
      <c r="A44" s="255" t="s">
        <v>431</v>
      </c>
      <c r="B44" s="376" t="s">
        <v>399</v>
      </c>
      <c r="C44" s="257"/>
      <c r="D44" s="257"/>
      <c r="E44" s="257"/>
      <c r="F44" s="257"/>
      <c r="G44" s="272">
        <f>G45+G50+G54</f>
        <v>110490</v>
      </c>
      <c r="H44" s="272">
        <f t="shared" ref="H44:T44" si="22">H45+H50+H54</f>
        <v>0</v>
      </c>
      <c r="I44" s="272">
        <f t="shared" si="22"/>
        <v>110490</v>
      </c>
      <c r="J44" s="272">
        <f t="shared" si="22"/>
        <v>8667</v>
      </c>
      <c r="K44" s="272">
        <f t="shared" si="22"/>
        <v>22901</v>
      </c>
      <c r="L44" s="272">
        <f t="shared" si="22"/>
        <v>0</v>
      </c>
      <c r="M44" s="272">
        <f t="shared" si="22"/>
        <v>3646</v>
      </c>
      <c r="N44" s="272">
        <f t="shared" si="22"/>
        <v>22500</v>
      </c>
      <c r="O44" s="272">
        <f t="shared" si="22"/>
        <v>0</v>
      </c>
      <c r="P44" s="272">
        <f t="shared" si="22"/>
        <v>3245</v>
      </c>
      <c r="Q44" s="272">
        <f t="shared" si="22"/>
        <v>6318</v>
      </c>
      <c r="R44" s="272">
        <f t="shared" si="22"/>
        <v>0</v>
      </c>
      <c r="S44" s="272">
        <f t="shared" si="22"/>
        <v>6318</v>
      </c>
      <c r="T44" s="272">
        <f t="shared" si="22"/>
        <v>0</v>
      </c>
      <c r="U44" s="284"/>
    </row>
    <row r="45" spans="1:21" s="259" customFormat="1" ht="25.5" customHeight="1">
      <c r="A45" s="255" t="s">
        <v>416</v>
      </c>
      <c r="B45" s="376" t="s">
        <v>440</v>
      </c>
      <c r="C45" s="257"/>
      <c r="D45" s="257"/>
      <c r="E45" s="257"/>
      <c r="F45" s="257"/>
      <c r="G45" s="272">
        <f>G47+G49</f>
        <v>81543</v>
      </c>
      <c r="H45" s="272">
        <f t="shared" ref="H45:S45" si="23">H47+H49</f>
        <v>0</v>
      </c>
      <c r="I45" s="272">
        <f t="shared" si="23"/>
        <v>81543</v>
      </c>
      <c r="J45" s="272">
        <f t="shared" si="23"/>
        <v>4017</v>
      </c>
      <c r="K45" s="272">
        <f t="shared" si="23"/>
        <v>8007</v>
      </c>
      <c r="L45" s="272">
        <f t="shared" si="23"/>
        <v>0</v>
      </c>
      <c r="M45" s="272">
        <f t="shared" si="23"/>
        <v>3646</v>
      </c>
      <c r="N45" s="272">
        <f t="shared" si="23"/>
        <v>7606</v>
      </c>
      <c r="O45" s="272">
        <f t="shared" si="23"/>
        <v>0</v>
      </c>
      <c r="P45" s="272">
        <f t="shared" si="23"/>
        <v>3245</v>
      </c>
      <c r="Q45" s="272">
        <f t="shared" si="23"/>
        <v>772</v>
      </c>
      <c r="R45" s="272">
        <f t="shared" si="23"/>
        <v>0</v>
      </c>
      <c r="S45" s="272">
        <f t="shared" si="23"/>
        <v>772</v>
      </c>
      <c r="T45" s="272"/>
      <c r="U45" s="284"/>
    </row>
    <row r="46" spans="1:21" s="264" customFormat="1" ht="36" customHeight="1">
      <c r="A46" s="397" t="s">
        <v>438</v>
      </c>
      <c r="B46" s="370" t="s">
        <v>539</v>
      </c>
      <c r="C46" s="262"/>
      <c r="D46" s="262"/>
      <c r="E46" s="262"/>
      <c r="F46" s="262"/>
      <c r="G46" s="281">
        <f>G47</f>
        <v>79043</v>
      </c>
      <c r="H46" s="281">
        <f t="shared" ref="H46:S46" si="24">H47</f>
        <v>0</v>
      </c>
      <c r="I46" s="281">
        <f t="shared" si="24"/>
        <v>79043</v>
      </c>
      <c r="J46" s="281">
        <f t="shared" si="24"/>
        <v>1717</v>
      </c>
      <c r="K46" s="281">
        <f t="shared" si="24"/>
        <v>5578</v>
      </c>
      <c r="L46" s="281">
        <f t="shared" si="24"/>
        <v>0</v>
      </c>
      <c r="M46" s="281">
        <f t="shared" si="24"/>
        <v>1217</v>
      </c>
      <c r="N46" s="281">
        <f t="shared" si="24"/>
        <v>5578</v>
      </c>
      <c r="O46" s="281">
        <f t="shared" si="24"/>
        <v>0</v>
      </c>
      <c r="P46" s="281">
        <f t="shared" si="24"/>
        <v>1217</v>
      </c>
      <c r="Q46" s="281">
        <f t="shared" si="24"/>
        <v>500</v>
      </c>
      <c r="R46" s="281">
        <f t="shared" si="24"/>
        <v>0</v>
      </c>
      <c r="S46" s="281">
        <f t="shared" si="24"/>
        <v>500</v>
      </c>
      <c r="T46" s="281"/>
      <c r="U46" s="295"/>
    </row>
    <row r="47" spans="1:21" ht="60.75" customHeight="1">
      <c r="A47" s="291" t="s">
        <v>12</v>
      </c>
      <c r="B47" s="393" t="s">
        <v>405</v>
      </c>
      <c r="C47" s="267" t="str">
        <f>C24</f>
        <v>Thị trấn Đăk Glei</v>
      </c>
      <c r="D47" s="267" t="s">
        <v>540</v>
      </c>
      <c r="E47" s="267" t="s">
        <v>541</v>
      </c>
      <c r="F47" s="387" t="s">
        <v>441</v>
      </c>
      <c r="G47" s="268">
        <v>79043</v>
      </c>
      <c r="H47" s="268"/>
      <c r="I47" s="268">
        <f>G47</f>
        <v>79043</v>
      </c>
      <c r="J47" s="268">
        <v>1717</v>
      </c>
      <c r="K47" s="268">
        <v>5578</v>
      </c>
      <c r="L47" s="268"/>
      <c r="M47" s="268">
        <v>1217</v>
      </c>
      <c r="N47" s="268">
        <v>5578</v>
      </c>
      <c r="O47" s="268"/>
      <c r="P47" s="268">
        <v>1217</v>
      </c>
      <c r="Q47" s="268">
        <f>J47-M47</f>
        <v>500</v>
      </c>
      <c r="R47" s="268"/>
      <c r="S47" s="268">
        <f>Q47</f>
        <v>500</v>
      </c>
      <c r="T47" s="246"/>
      <c r="U47" s="286">
        <v>280</v>
      </c>
    </row>
    <row r="48" spans="1:21" ht="37.5" customHeight="1">
      <c r="A48" s="291" t="s">
        <v>438</v>
      </c>
      <c r="B48" s="370" t="s">
        <v>542</v>
      </c>
      <c r="C48" s="267"/>
      <c r="D48" s="267"/>
      <c r="E48" s="267"/>
      <c r="F48" s="387"/>
      <c r="G48" s="263">
        <f>G49</f>
        <v>2500</v>
      </c>
      <c r="H48" s="263">
        <f t="shared" ref="H48:S48" si="25">H49</f>
        <v>0</v>
      </c>
      <c r="I48" s="263">
        <f t="shared" si="25"/>
        <v>2500</v>
      </c>
      <c r="J48" s="263">
        <f t="shared" si="25"/>
        <v>2300</v>
      </c>
      <c r="K48" s="263">
        <f t="shared" si="25"/>
        <v>2429</v>
      </c>
      <c r="L48" s="263">
        <f t="shared" si="25"/>
        <v>0</v>
      </c>
      <c r="M48" s="263">
        <f t="shared" si="25"/>
        <v>2429</v>
      </c>
      <c r="N48" s="263">
        <f t="shared" si="25"/>
        <v>2028</v>
      </c>
      <c r="O48" s="263">
        <f t="shared" si="25"/>
        <v>0</v>
      </c>
      <c r="P48" s="263">
        <f t="shared" si="25"/>
        <v>2028</v>
      </c>
      <c r="Q48" s="263">
        <f t="shared" si="25"/>
        <v>272</v>
      </c>
      <c r="R48" s="263">
        <f t="shared" si="25"/>
        <v>0</v>
      </c>
      <c r="S48" s="263">
        <f t="shared" si="25"/>
        <v>272</v>
      </c>
      <c r="T48" s="246"/>
      <c r="U48" s="286"/>
    </row>
    <row r="49" spans="1:21" ht="54" customHeight="1">
      <c r="A49" s="291" t="s">
        <v>12</v>
      </c>
      <c r="B49" s="266" t="s">
        <v>406</v>
      </c>
      <c r="C49" s="267" t="s">
        <v>407</v>
      </c>
      <c r="D49" s="267" t="s">
        <v>401</v>
      </c>
      <c r="E49" s="267" t="s">
        <v>526</v>
      </c>
      <c r="F49" s="267" t="s">
        <v>435</v>
      </c>
      <c r="G49" s="244">
        <v>2500</v>
      </c>
      <c r="H49" s="244"/>
      <c r="I49" s="268">
        <v>2500</v>
      </c>
      <c r="J49" s="268">
        <v>2300</v>
      </c>
      <c r="K49" s="268">
        <v>2429</v>
      </c>
      <c r="L49" s="268"/>
      <c r="M49" s="268">
        <f>K49</f>
        <v>2429</v>
      </c>
      <c r="N49" s="268">
        <v>2028</v>
      </c>
      <c r="O49" s="268"/>
      <c r="P49" s="268">
        <v>2028</v>
      </c>
      <c r="Q49" s="268">
        <f>J49-N49</f>
        <v>272</v>
      </c>
      <c r="R49" s="246"/>
      <c r="S49" s="268">
        <f>Q49</f>
        <v>272</v>
      </c>
      <c r="T49" s="268"/>
      <c r="U49" s="286">
        <v>280</v>
      </c>
    </row>
    <row r="50" spans="1:21" s="259" customFormat="1" ht="33" customHeight="1">
      <c r="A50" s="255" t="s">
        <v>417</v>
      </c>
      <c r="B50" s="276" t="str">
        <f>B30</f>
        <v>Chi giáo dục - đào tạo và dạy nghề</v>
      </c>
      <c r="C50" s="257"/>
      <c r="D50" s="257"/>
      <c r="E50" s="257"/>
      <c r="F50" s="277"/>
      <c r="G50" s="258">
        <f>G52+G53</f>
        <v>7667</v>
      </c>
      <c r="H50" s="258">
        <f t="shared" ref="H50:S50" si="26">H52+H53</f>
        <v>0</v>
      </c>
      <c r="I50" s="258">
        <f t="shared" si="26"/>
        <v>7667</v>
      </c>
      <c r="J50" s="258">
        <f t="shared" si="26"/>
        <v>4650</v>
      </c>
      <c r="K50" s="258">
        <f t="shared" si="26"/>
        <v>2500</v>
      </c>
      <c r="L50" s="258">
        <f t="shared" si="26"/>
        <v>0</v>
      </c>
      <c r="M50" s="258">
        <f t="shared" si="26"/>
        <v>0</v>
      </c>
      <c r="N50" s="258">
        <f t="shared" si="26"/>
        <v>2500</v>
      </c>
      <c r="O50" s="258">
        <f t="shared" si="26"/>
        <v>0</v>
      </c>
      <c r="P50" s="258">
        <f t="shared" si="26"/>
        <v>0</v>
      </c>
      <c r="Q50" s="258">
        <f t="shared" si="26"/>
        <v>4650</v>
      </c>
      <c r="R50" s="258">
        <f t="shared" si="26"/>
        <v>0</v>
      </c>
      <c r="S50" s="258">
        <f t="shared" si="26"/>
        <v>4650</v>
      </c>
      <c r="T50" s="258"/>
      <c r="U50" s="284"/>
    </row>
    <row r="51" spans="1:21" s="259" customFormat="1" ht="33" customHeight="1">
      <c r="A51" s="388" t="s">
        <v>438</v>
      </c>
      <c r="B51" s="276" t="s">
        <v>539</v>
      </c>
      <c r="C51" s="257"/>
      <c r="D51" s="257"/>
      <c r="E51" s="257"/>
      <c r="F51" s="277"/>
      <c r="G51" s="258">
        <f>G52+G53</f>
        <v>7667</v>
      </c>
      <c r="H51" s="258">
        <f t="shared" ref="H51:S51" si="27">H52+H53</f>
        <v>0</v>
      </c>
      <c r="I51" s="258">
        <f t="shared" si="27"/>
        <v>7667</v>
      </c>
      <c r="J51" s="258">
        <f t="shared" si="27"/>
        <v>4650</v>
      </c>
      <c r="K51" s="258">
        <f t="shared" si="27"/>
        <v>2500</v>
      </c>
      <c r="L51" s="258">
        <f t="shared" si="27"/>
        <v>0</v>
      </c>
      <c r="M51" s="258">
        <f t="shared" si="27"/>
        <v>0</v>
      </c>
      <c r="N51" s="258">
        <f t="shared" si="27"/>
        <v>2500</v>
      </c>
      <c r="O51" s="258">
        <f t="shared" si="27"/>
        <v>0</v>
      </c>
      <c r="P51" s="258">
        <f t="shared" si="27"/>
        <v>0</v>
      </c>
      <c r="Q51" s="258">
        <f t="shared" si="27"/>
        <v>4650</v>
      </c>
      <c r="R51" s="258">
        <f t="shared" si="27"/>
        <v>0</v>
      </c>
      <c r="S51" s="258">
        <f t="shared" si="27"/>
        <v>4650</v>
      </c>
      <c r="T51" s="258"/>
      <c r="U51" s="284"/>
    </row>
    <row r="52" spans="1:21" ht="31.5">
      <c r="A52" s="291" t="s">
        <v>12</v>
      </c>
      <c r="B52" s="390" t="s">
        <v>543</v>
      </c>
      <c r="C52" s="267" t="s">
        <v>112</v>
      </c>
      <c r="D52" s="267" t="str">
        <f>D56</f>
        <v>Dự án nhóm C</v>
      </c>
      <c r="E52" s="267" t="s">
        <v>526</v>
      </c>
      <c r="F52" s="267" t="s">
        <v>544</v>
      </c>
      <c r="G52" s="268">
        <v>2000</v>
      </c>
      <c r="H52" s="268"/>
      <c r="I52" s="268">
        <f>G52</f>
        <v>2000</v>
      </c>
      <c r="J52" s="268">
        <v>450</v>
      </c>
      <c r="K52" s="268">
        <v>1500</v>
      </c>
      <c r="L52" s="268"/>
      <c r="M52" s="268"/>
      <c r="N52" s="268">
        <v>1500</v>
      </c>
      <c r="O52" s="268"/>
      <c r="P52" s="268"/>
      <c r="Q52" s="268">
        <v>450</v>
      </c>
      <c r="R52" s="245"/>
      <c r="S52" s="268">
        <f>Q52</f>
        <v>450</v>
      </c>
      <c r="T52" s="268"/>
      <c r="U52" s="296" t="s">
        <v>449</v>
      </c>
    </row>
    <row r="53" spans="1:21" ht="31.5">
      <c r="A53" s="291" t="s">
        <v>12</v>
      </c>
      <c r="B53" s="390" t="s">
        <v>235</v>
      </c>
      <c r="C53" s="267" t="s">
        <v>409</v>
      </c>
      <c r="D53" s="267" t="s">
        <v>401</v>
      </c>
      <c r="E53" s="267" t="s">
        <v>526</v>
      </c>
      <c r="F53" s="267" t="s">
        <v>436</v>
      </c>
      <c r="G53" s="244">
        <v>5667</v>
      </c>
      <c r="H53" s="244"/>
      <c r="I53" s="268">
        <f t="shared" ref="I53" si="28">G53</f>
        <v>5667</v>
      </c>
      <c r="J53" s="268">
        <v>4200</v>
      </c>
      <c r="K53" s="268">
        <v>1000</v>
      </c>
      <c r="L53" s="268"/>
      <c r="M53" s="268"/>
      <c r="N53" s="268">
        <v>1000</v>
      </c>
      <c r="O53" s="268"/>
      <c r="P53" s="268"/>
      <c r="Q53" s="268">
        <v>4200</v>
      </c>
      <c r="R53" s="246"/>
      <c r="S53" s="268">
        <f>Q53</f>
        <v>4200</v>
      </c>
      <c r="T53" s="268"/>
      <c r="U53" s="296" t="s">
        <v>449</v>
      </c>
    </row>
    <row r="54" spans="1:21" s="259" customFormat="1" ht="47.25" customHeight="1">
      <c r="A54" s="255" t="s">
        <v>418</v>
      </c>
      <c r="B54" s="368" t="str">
        <f>B18</f>
        <v>Chi hoạt động của cơ quan quản lý nhà nước</v>
      </c>
      <c r="C54" s="257"/>
      <c r="D54" s="257"/>
      <c r="E54" s="257"/>
      <c r="F54" s="257"/>
      <c r="G54" s="272">
        <f>G56</f>
        <v>21280</v>
      </c>
      <c r="H54" s="272">
        <f t="shared" ref="H54:S54" si="29">H56</f>
        <v>0</v>
      </c>
      <c r="I54" s="272">
        <f t="shared" si="29"/>
        <v>21280</v>
      </c>
      <c r="J54" s="272"/>
      <c r="K54" s="272">
        <f t="shared" si="29"/>
        <v>12394</v>
      </c>
      <c r="L54" s="272"/>
      <c r="M54" s="272">
        <f t="shared" si="29"/>
        <v>0</v>
      </c>
      <c r="N54" s="272">
        <f t="shared" si="29"/>
        <v>12394</v>
      </c>
      <c r="O54" s="272">
        <f t="shared" si="29"/>
        <v>0</v>
      </c>
      <c r="P54" s="272">
        <f t="shared" si="29"/>
        <v>0</v>
      </c>
      <c r="Q54" s="272">
        <f t="shared" si="29"/>
        <v>896</v>
      </c>
      <c r="R54" s="272">
        <f t="shared" si="29"/>
        <v>0</v>
      </c>
      <c r="S54" s="272">
        <f t="shared" si="29"/>
        <v>896</v>
      </c>
      <c r="T54" s="272"/>
      <c r="U54" s="284"/>
    </row>
    <row r="55" spans="1:21" s="259" customFormat="1" ht="47.25" customHeight="1">
      <c r="A55" s="388" t="s">
        <v>438</v>
      </c>
      <c r="B55" s="377" t="s">
        <v>539</v>
      </c>
      <c r="C55" s="257"/>
      <c r="D55" s="257"/>
      <c r="E55" s="257"/>
      <c r="F55" s="257"/>
      <c r="G55" s="281">
        <f>G56</f>
        <v>21280</v>
      </c>
      <c r="H55" s="281">
        <f t="shared" ref="H55:S55" si="30">H56</f>
        <v>0</v>
      </c>
      <c r="I55" s="281">
        <f t="shared" si="30"/>
        <v>21280</v>
      </c>
      <c r="J55" s="281">
        <f t="shared" si="30"/>
        <v>4000</v>
      </c>
      <c r="K55" s="281">
        <f t="shared" si="30"/>
        <v>12394</v>
      </c>
      <c r="L55" s="281">
        <f t="shared" si="30"/>
        <v>0</v>
      </c>
      <c r="M55" s="281">
        <f t="shared" si="30"/>
        <v>0</v>
      </c>
      <c r="N55" s="281">
        <f t="shared" si="30"/>
        <v>12394</v>
      </c>
      <c r="O55" s="281">
        <f t="shared" si="30"/>
        <v>0</v>
      </c>
      <c r="P55" s="281">
        <f t="shared" si="30"/>
        <v>0</v>
      </c>
      <c r="Q55" s="281">
        <f t="shared" si="30"/>
        <v>896</v>
      </c>
      <c r="R55" s="281">
        <f t="shared" si="30"/>
        <v>0</v>
      </c>
      <c r="S55" s="281">
        <f t="shared" si="30"/>
        <v>896</v>
      </c>
      <c r="T55" s="272"/>
      <c r="U55" s="284"/>
    </row>
    <row r="56" spans="1:21" ht="37.5" customHeight="1">
      <c r="A56" s="291" t="s">
        <v>12</v>
      </c>
      <c r="B56" s="266" t="s">
        <v>403</v>
      </c>
      <c r="C56" s="267" t="s">
        <v>404</v>
      </c>
      <c r="D56" s="267" t="str">
        <f>D49</f>
        <v>Dự án nhóm C</v>
      </c>
      <c r="E56" s="267" t="s">
        <v>526</v>
      </c>
      <c r="F56" s="267" t="s">
        <v>442</v>
      </c>
      <c r="G56" s="373">
        <v>21280</v>
      </c>
      <c r="H56" s="373"/>
      <c r="I56" s="373">
        <f>G56</f>
        <v>21280</v>
      </c>
      <c r="J56" s="373">
        <v>4000</v>
      </c>
      <c r="K56" s="373">
        <v>12394</v>
      </c>
      <c r="L56" s="268"/>
      <c r="M56" s="268"/>
      <c r="N56" s="268">
        <v>12394</v>
      </c>
      <c r="O56" s="268"/>
      <c r="P56" s="268"/>
      <c r="Q56" s="268">
        <f>808+88</f>
        <v>896</v>
      </c>
      <c r="R56" s="268"/>
      <c r="S56" s="268">
        <f>Q56</f>
        <v>896</v>
      </c>
      <c r="T56" s="246"/>
      <c r="U56" s="286">
        <v>340</v>
      </c>
    </row>
    <row r="57" spans="1:21" s="259" customFormat="1" ht="24" customHeight="1">
      <c r="A57" s="255" t="s">
        <v>88</v>
      </c>
      <c r="B57" s="271" t="s">
        <v>68</v>
      </c>
      <c r="C57" s="257"/>
      <c r="D57" s="257"/>
      <c r="E57" s="257"/>
      <c r="F57" s="257"/>
      <c r="G57" s="374"/>
      <c r="H57" s="374"/>
      <c r="I57" s="374"/>
      <c r="J57" s="374"/>
      <c r="K57" s="374"/>
      <c r="L57" s="258"/>
      <c r="M57" s="258"/>
      <c r="N57" s="258"/>
      <c r="O57" s="258"/>
      <c r="P57" s="258"/>
      <c r="Q57" s="258">
        <f>Q58</f>
        <v>900</v>
      </c>
      <c r="R57" s="258">
        <f t="shared" ref="R57:S57" si="31">R58</f>
        <v>0</v>
      </c>
      <c r="S57" s="258">
        <f t="shared" si="31"/>
        <v>900</v>
      </c>
      <c r="T57" s="248"/>
      <c r="U57" s="284"/>
    </row>
    <row r="58" spans="1:21" ht="22.5" customHeight="1">
      <c r="A58" s="291" t="s">
        <v>438</v>
      </c>
      <c r="B58" s="266" t="s">
        <v>443</v>
      </c>
      <c r="C58" s="267"/>
      <c r="D58" s="267"/>
      <c r="E58" s="267"/>
      <c r="F58" s="267"/>
      <c r="G58" s="244"/>
      <c r="H58" s="244"/>
      <c r="I58" s="268"/>
      <c r="J58" s="268"/>
      <c r="K58" s="268"/>
      <c r="L58" s="268"/>
      <c r="M58" s="268"/>
      <c r="N58" s="268"/>
      <c r="O58" s="268"/>
      <c r="P58" s="268"/>
      <c r="Q58" s="268">
        <v>900</v>
      </c>
      <c r="R58" s="246"/>
      <c r="S58" s="268">
        <f>Q58</f>
        <v>900</v>
      </c>
      <c r="T58" s="268"/>
      <c r="U58" s="286"/>
    </row>
    <row r="59" spans="1:21" s="259" customFormat="1" ht="31.5">
      <c r="A59" s="255" t="s">
        <v>89</v>
      </c>
      <c r="B59" s="271" t="s">
        <v>131</v>
      </c>
      <c r="C59" s="257">
        <f>C60</f>
        <v>0</v>
      </c>
      <c r="D59" s="257">
        <f t="shared" ref="D59:R60" si="32">D60</f>
        <v>0</v>
      </c>
      <c r="E59" s="257">
        <f t="shared" si="32"/>
        <v>0</v>
      </c>
      <c r="F59" s="257">
        <f t="shared" si="32"/>
        <v>0</v>
      </c>
      <c r="G59" s="257">
        <f t="shared" si="32"/>
        <v>0</v>
      </c>
      <c r="H59" s="257">
        <f t="shared" si="32"/>
        <v>0</v>
      </c>
      <c r="I59" s="257">
        <f t="shared" si="32"/>
        <v>0</v>
      </c>
      <c r="J59" s="257"/>
      <c r="K59" s="257">
        <f t="shared" si="32"/>
        <v>0</v>
      </c>
      <c r="L59" s="257"/>
      <c r="M59" s="257">
        <f t="shared" si="32"/>
        <v>0</v>
      </c>
      <c r="N59" s="257">
        <f t="shared" si="32"/>
        <v>0</v>
      </c>
      <c r="O59" s="257">
        <f t="shared" si="32"/>
        <v>0</v>
      </c>
      <c r="P59" s="257">
        <f t="shared" si="32"/>
        <v>0</v>
      </c>
      <c r="Q59" s="278">
        <f t="shared" si="32"/>
        <v>702</v>
      </c>
      <c r="R59" s="257">
        <f t="shared" si="32"/>
        <v>0</v>
      </c>
      <c r="S59" s="278">
        <f>S60</f>
        <v>702</v>
      </c>
      <c r="T59" s="257"/>
      <c r="U59" s="284"/>
    </row>
    <row r="60" spans="1:21" s="259" customFormat="1" ht="22.5" customHeight="1">
      <c r="A60" s="255" t="s">
        <v>420</v>
      </c>
      <c r="B60" s="271" t="s">
        <v>68</v>
      </c>
      <c r="C60" s="257">
        <f t="shared" ref="C60:P60" si="33">C61+C62</f>
        <v>0</v>
      </c>
      <c r="D60" s="257">
        <f t="shared" si="33"/>
        <v>0</v>
      </c>
      <c r="E60" s="257">
        <f t="shared" si="33"/>
        <v>0</v>
      </c>
      <c r="F60" s="257">
        <f t="shared" si="33"/>
        <v>0</v>
      </c>
      <c r="G60" s="257">
        <f t="shared" si="33"/>
        <v>0</v>
      </c>
      <c r="H60" s="257">
        <f t="shared" si="33"/>
        <v>0</v>
      </c>
      <c r="I60" s="257">
        <f t="shared" si="33"/>
        <v>0</v>
      </c>
      <c r="J60" s="257"/>
      <c r="K60" s="257">
        <f t="shared" si="33"/>
        <v>0</v>
      </c>
      <c r="L60" s="257"/>
      <c r="M60" s="257">
        <f t="shared" si="33"/>
        <v>0</v>
      </c>
      <c r="N60" s="257">
        <f t="shared" si="33"/>
        <v>0</v>
      </c>
      <c r="O60" s="257">
        <f t="shared" si="33"/>
        <v>0</v>
      </c>
      <c r="P60" s="257">
        <f t="shared" si="33"/>
        <v>0</v>
      </c>
      <c r="Q60" s="278">
        <v>702</v>
      </c>
      <c r="R60" s="278">
        <f t="shared" si="32"/>
        <v>0</v>
      </c>
      <c r="S60" s="278">
        <v>702</v>
      </c>
      <c r="T60" s="257"/>
      <c r="U60" s="284"/>
    </row>
    <row r="61" spans="1:21" ht="56.25" customHeight="1">
      <c r="A61" s="265"/>
      <c r="B61" s="266" t="s">
        <v>410</v>
      </c>
      <c r="C61" s="267"/>
      <c r="D61" s="267"/>
      <c r="E61" s="267"/>
      <c r="F61" s="267"/>
      <c r="G61" s="244"/>
      <c r="H61" s="244"/>
      <c r="I61" s="268"/>
      <c r="J61" s="268"/>
      <c r="K61" s="268"/>
      <c r="L61" s="268"/>
      <c r="M61" s="268"/>
      <c r="N61" s="268"/>
      <c r="O61" s="268"/>
      <c r="P61" s="268"/>
      <c r="Q61" s="279">
        <v>702</v>
      </c>
      <c r="R61" s="246"/>
      <c r="S61" s="268">
        <v>702</v>
      </c>
      <c r="T61" s="268"/>
      <c r="U61" s="286"/>
    </row>
    <row r="62" spans="1:21" s="259" customFormat="1" ht="78.75">
      <c r="A62" s="255" t="s">
        <v>17</v>
      </c>
      <c r="B62" s="271" t="s">
        <v>545</v>
      </c>
      <c r="C62" s="257"/>
      <c r="D62" s="257"/>
      <c r="E62" s="257"/>
      <c r="F62" s="257"/>
      <c r="G62" s="272"/>
      <c r="H62" s="272"/>
      <c r="I62" s="258"/>
      <c r="J62" s="258"/>
      <c r="K62" s="258"/>
      <c r="L62" s="258"/>
      <c r="M62" s="258"/>
      <c r="N62" s="258"/>
      <c r="O62" s="258"/>
      <c r="P62" s="258"/>
      <c r="Q62" s="258">
        <v>1800</v>
      </c>
      <c r="R62" s="248"/>
      <c r="S62" s="258">
        <f>Q62</f>
        <v>1800</v>
      </c>
      <c r="T62" s="248" t="s">
        <v>444</v>
      </c>
      <c r="U62" s="284"/>
    </row>
    <row r="63" spans="1:21">
      <c r="A63" s="265" t="s">
        <v>416</v>
      </c>
      <c r="B63" s="266" t="str">
        <f>B60</f>
        <v>Chi đầu tư khác</v>
      </c>
      <c r="C63" s="267"/>
      <c r="D63" s="267"/>
      <c r="E63" s="267"/>
      <c r="F63" s="267"/>
      <c r="G63" s="244"/>
      <c r="H63" s="244"/>
      <c r="I63" s="268"/>
      <c r="J63" s="268"/>
      <c r="K63" s="268"/>
      <c r="L63" s="268"/>
      <c r="M63" s="268"/>
      <c r="N63" s="268"/>
      <c r="O63" s="268"/>
      <c r="P63" s="268"/>
      <c r="Q63" s="268">
        <v>1800</v>
      </c>
      <c r="R63" s="246"/>
      <c r="S63" s="268">
        <f>Q63</f>
        <v>1800</v>
      </c>
      <c r="T63" s="268"/>
      <c r="U63" s="286"/>
    </row>
    <row r="64" spans="1:21">
      <c r="A64" s="265" t="s">
        <v>87</v>
      </c>
      <c r="B64" s="266" t="s">
        <v>131</v>
      </c>
      <c r="C64" s="267"/>
      <c r="D64" s="267"/>
      <c r="E64" s="267"/>
      <c r="F64" s="267"/>
      <c r="G64" s="244"/>
      <c r="H64" s="244"/>
      <c r="I64" s="268"/>
      <c r="J64" s="268"/>
      <c r="K64" s="268"/>
      <c r="L64" s="268"/>
      <c r="M64" s="268"/>
      <c r="N64" s="268"/>
      <c r="O64" s="268"/>
      <c r="P64" s="268"/>
      <c r="Q64" s="268">
        <v>1800</v>
      </c>
      <c r="R64" s="246"/>
      <c r="S64" s="268">
        <f>Q64</f>
        <v>1800</v>
      </c>
      <c r="T64" s="268"/>
      <c r="U64" s="286"/>
    </row>
    <row r="65" spans="1:21" s="259" customFormat="1" ht="71.25" customHeight="1">
      <c r="A65" s="270" t="s">
        <v>445</v>
      </c>
      <c r="B65" s="369" t="s">
        <v>546</v>
      </c>
      <c r="C65" s="378"/>
      <c r="D65" s="367"/>
      <c r="E65" s="270"/>
      <c r="F65" s="257"/>
      <c r="G65" s="258">
        <f>G66</f>
        <v>2500</v>
      </c>
      <c r="H65" s="258">
        <f t="shared" ref="H65:S68" si="34">H66</f>
        <v>0</v>
      </c>
      <c r="I65" s="258">
        <f t="shared" si="34"/>
        <v>2500</v>
      </c>
      <c r="J65" s="258"/>
      <c r="K65" s="258">
        <f t="shared" si="34"/>
        <v>1340</v>
      </c>
      <c r="L65" s="258"/>
      <c r="M65" s="258">
        <f t="shared" si="34"/>
        <v>1340</v>
      </c>
      <c r="N65" s="258">
        <f t="shared" si="34"/>
        <v>1340</v>
      </c>
      <c r="O65" s="258">
        <f t="shared" si="34"/>
        <v>0</v>
      </c>
      <c r="P65" s="258">
        <f t="shared" si="34"/>
        <v>1340</v>
      </c>
      <c r="Q65" s="258">
        <f t="shared" si="34"/>
        <v>920</v>
      </c>
      <c r="R65" s="258">
        <f t="shared" si="34"/>
        <v>0</v>
      </c>
      <c r="S65" s="258">
        <f t="shared" si="34"/>
        <v>920</v>
      </c>
      <c r="T65" s="258"/>
      <c r="U65" s="284"/>
    </row>
    <row r="66" spans="1:21" s="259" customFormat="1" ht="31.5" customHeight="1">
      <c r="A66" s="270">
        <v>1</v>
      </c>
      <c r="B66" s="368" t="str">
        <f>B43</f>
        <v>BQL dự án đầu tư xây dựng</v>
      </c>
      <c r="C66" s="378"/>
      <c r="D66" s="367"/>
      <c r="E66" s="270"/>
      <c r="F66" s="257"/>
      <c r="G66" s="258">
        <f>G67</f>
        <v>2500</v>
      </c>
      <c r="H66" s="258">
        <f t="shared" si="34"/>
        <v>0</v>
      </c>
      <c r="I66" s="258">
        <f t="shared" si="34"/>
        <v>2500</v>
      </c>
      <c r="J66" s="258"/>
      <c r="K66" s="258">
        <f t="shared" si="34"/>
        <v>1340</v>
      </c>
      <c r="L66" s="258"/>
      <c r="M66" s="258">
        <f t="shared" si="34"/>
        <v>1340</v>
      </c>
      <c r="N66" s="258">
        <f t="shared" si="34"/>
        <v>1340</v>
      </c>
      <c r="O66" s="258">
        <f t="shared" si="34"/>
        <v>0</v>
      </c>
      <c r="P66" s="258">
        <f t="shared" si="34"/>
        <v>1340</v>
      </c>
      <c r="Q66" s="258">
        <f t="shared" si="34"/>
        <v>920</v>
      </c>
      <c r="R66" s="258">
        <f t="shared" si="34"/>
        <v>0</v>
      </c>
      <c r="S66" s="258">
        <f t="shared" si="34"/>
        <v>920</v>
      </c>
      <c r="T66" s="258"/>
      <c r="U66" s="284"/>
    </row>
    <row r="67" spans="1:21" s="259" customFormat="1" ht="37.5" customHeight="1">
      <c r="A67" s="270" t="s">
        <v>416</v>
      </c>
      <c r="B67" s="369" t="str">
        <f>B50</f>
        <v>Chi giáo dục - đào tạo và dạy nghề</v>
      </c>
      <c r="C67" s="378"/>
      <c r="D67" s="367"/>
      <c r="E67" s="270"/>
      <c r="F67" s="257"/>
      <c r="G67" s="258">
        <f>G68</f>
        <v>2500</v>
      </c>
      <c r="H67" s="258">
        <f t="shared" si="34"/>
        <v>0</v>
      </c>
      <c r="I67" s="258">
        <f t="shared" si="34"/>
        <v>2500</v>
      </c>
      <c r="J67" s="258">
        <f t="shared" si="34"/>
        <v>0</v>
      </c>
      <c r="K67" s="258">
        <f t="shared" si="34"/>
        <v>1340</v>
      </c>
      <c r="L67" s="258">
        <f t="shared" si="34"/>
        <v>0</v>
      </c>
      <c r="M67" s="258">
        <f t="shared" si="34"/>
        <v>1340</v>
      </c>
      <c r="N67" s="258">
        <f t="shared" si="34"/>
        <v>1340</v>
      </c>
      <c r="O67" s="258">
        <f t="shared" si="34"/>
        <v>0</v>
      </c>
      <c r="P67" s="258">
        <f t="shared" si="34"/>
        <v>1340</v>
      </c>
      <c r="Q67" s="258">
        <f t="shared" si="34"/>
        <v>920</v>
      </c>
      <c r="R67" s="258">
        <f t="shared" si="34"/>
        <v>0</v>
      </c>
      <c r="S67" s="258">
        <f t="shared" si="34"/>
        <v>920</v>
      </c>
      <c r="T67" s="258"/>
      <c r="U67" s="284"/>
    </row>
    <row r="68" spans="1:21" s="264" customFormat="1" ht="41.25" customHeight="1">
      <c r="A68" s="274" t="s">
        <v>431</v>
      </c>
      <c r="B68" s="370" t="s">
        <v>547</v>
      </c>
      <c r="C68" s="371"/>
      <c r="D68" s="372"/>
      <c r="E68" s="275"/>
      <c r="F68" s="262"/>
      <c r="G68" s="263">
        <f>G69</f>
        <v>2500</v>
      </c>
      <c r="H68" s="263">
        <f t="shared" si="34"/>
        <v>0</v>
      </c>
      <c r="I68" s="263">
        <f t="shared" si="34"/>
        <v>2500</v>
      </c>
      <c r="J68" s="263"/>
      <c r="K68" s="263">
        <f t="shared" si="34"/>
        <v>1340</v>
      </c>
      <c r="L68" s="263"/>
      <c r="M68" s="263">
        <f t="shared" si="34"/>
        <v>1340</v>
      </c>
      <c r="N68" s="263">
        <f t="shared" si="34"/>
        <v>1340</v>
      </c>
      <c r="O68" s="263">
        <f t="shared" si="34"/>
        <v>0</v>
      </c>
      <c r="P68" s="263">
        <f t="shared" si="34"/>
        <v>1340</v>
      </c>
      <c r="Q68" s="263">
        <f t="shared" si="34"/>
        <v>920</v>
      </c>
      <c r="R68" s="263">
        <f t="shared" si="34"/>
        <v>0</v>
      </c>
      <c r="S68" s="263">
        <f t="shared" si="34"/>
        <v>920</v>
      </c>
      <c r="T68" s="269"/>
      <c r="U68" s="295"/>
    </row>
    <row r="69" spans="1:21" s="264" customFormat="1" ht="41.25" customHeight="1">
      <c r="A69" s="292" t="s">
        <v>12</v>
      </c>
      <c r="B69" s="394" t="s">
        <v>227</v>
      </c>
      <c r="C69" s="395" t="s">
        <v>103</v>
      </c>
      <c r="D69" s="396" t="s">
        <v>401</v>
      </c>
      <c r="E69" s="282" t="s">
        <v>530</v>
      </c>
      <c r="F69" s="282" t="s">
        <v>446</v>
      </c>
      <c r="G69" s="283">
        <v>2500</v>
      </c>
      <c r="H69" s="283"/>
      <c r="I69" s="283">
        <f>G69</f>
        <v>2500</v>
      </c>
      <c r="J69" s="283">
        <v>2500</v>
      </c>
      <c r="K69" s="283">
        <f>340+1000</f>
        <v>1340</v>
      </c>
      <c r="L69" s="283"/>
      <c r="M69" s="283">
        <v>1340</v>
      </c>
      <c r="N69" s="283">
        <v>1340</v>
      </c>
      <c r="O69" s="283"/>
      <c r="P69" s="283">
        <v>1340</v>
      </c>
      <c r="Q69" s="283">
        <v>920</v>
      </c>
      <c r="R69" s="283"/>
      <c r="S69" s="283">
        <f>Q69</f>
        <v>920</v>
      </c>
      <c r="T69" s="305"/>
      <c r="U69" s="297" t="s">
        <v>449</v>
      </c>
    </row>
    <row r="70" spans="1:21" s="259" customFormat="1">
      <c r="A70" s="284"/>
      <c r="B70" s="379" t="s">
        <v>548</v>
      </c>
      <c r="C70" s="380"/>
      <c r="D70" s="380"/>
      <c r="E70" s="284"/>
      <c r="G70" s="250"/>
      <c r="H70" s="250"/>
      <c r="I70" s="250"/>
      <c r="J70" s="250"/>
      <c r="K70" s="250"/>
      <c r="L70" s="250"/>
      <c r="M70" s="250"/>
      <c r="N70" s="250"/>
      <c r="O70" s="250"/>
      <c r="P70" s="250"/>
      <c r="Q70" s="250"/>
      <c r="R70" s="250"/>
      <c r="S70" s="250"/>
      <c r="T70" s="285"/>
      <c r="U70" s="284"/>
    </row>
    <row r="71" spans="1:21" ht="22.5" customHeight="1">
      <c r="A71" s="286" t="s">
        <v>12</v>
      </c>
      <c r="B71" s="461" t="s">
        <v>549</v>
      </c>
      <c r="C71" s="461"/>
      <c r="D71" s="461"/>
      <c r="E71" s="461"/>
      <c r="F71" s="461"/>
      <c r="G71" s="461"/>
      <c r="H71" s="461"/>
      <c r="I71" s="461"/>
      <c r="J71" s="461"/>
      <c r="K71" s="461"/>
      <c r="L71" s="461"/>
      <c r="M71" s="461"/>
      <c r="N71" s="461"/>
      <c r="O71" s="461"/>
      <c r="P71" s="461"/>
      <c r="Q71" s="461"/>
      <c r="R71" s="461"/>
      <c r="S71" s="461"/>
      <c r="T71" s="461"/>
      <c r="U71" s="286"/>
    </row>
    <row r="72" spans="1:21" ht="50.25" customHeight="1">
      <c r="A72" s="286" t="s">
        <v>550</v>
      </c>
      <c r="B72" s="461" t="s">
        <v>551</v>
      </c>
      <c r="C72" s="461"/>
      <c r="D72" s="461"/>
      <c r="E72" s="461"/>
      <c r="F72" s="461"/>
      <c r="G72" s="461"/>
      <c r="H72" s="461"/>
      <c r="I72" s="461"/>
      <c r="J72" s="461"/>
      <c r="K72" s="461"/>
      <c r="L72" s="461"/>
      <c r="M72" s="461"/>
      <c r="N72" s="461"/>
      <c r="O72" s="461"/>
      <c r="P72" s="461"/>
      <c r="Q72" s="461"/>
      <c r="R72" s="461"/>
      <c r="S72" s="461"/>
      <c r="T72" s="461"/>
      <c r="U72" s="286"/>
    </row>
    <row r="73" spans="1:21" ht="31.5" customHeight="1">
      <c r="A73" s="286" t="s">
        <v>550</v>
      </c>
      <c r="B73" s="461" t="s">
        <v>552</v>
      </c>
      <c r="C73" s="461"/>
      <c r="D73" s="461"/>
      <c r="E73" s="461"/>
      <c r="F73" s="461"/>
      <c r="G73" s="461"/>
      <c r="H73" s="461"/>
      <c r="I73" s="461"/>
      <c r="J73" s="461"/>
      <c r="K73" s="461"/>
      <c r="L73" s="461"/>
      <c r="M73" s="461"/>
      <c r="N73" s="461"/>
      <c r="O73" s="461"/>
      <c r="P73" s="461"/>
      <c r="Q73" s="461"/>
      <c r="R73" s="461"/>
      <c r="S73" s="461"/>
      <c r="T73" s="461"/>
      <c r="U73" s="286"/>
    </row>
    <row r="74" spans="1:21" s="259" customFormat="1" ht="47.25" customHeight="1">
      <c r="A74" s="284" t="s">
        <v>550</v>
      </c>
      <c r="B74" s="461" t="s">
        <v>553</v>
      </c>
      <c r="C74" s="461"/>
      <c r="D74" s="461"/>
      <c r="E74" s="461"/>
      <c r="F74" s="461"/>
      <c r="G74" s="461"/>
      <c r="H74" s="461"/>
      <c r="I74" s="461"/>
      <c r="J74" s="461"/>
      <c r="K74" s="461"/>
      <c r="L74" s="461"/>
      <c r="M74" s="461"/>
      <c r="N74" s="461"/>
      <c r="O74" s="461"/>
      <c r="P74" s="461"/>
      <c r="Q74" s="461"/>
      <c r="R74" s="461"/>
      <c r="S74" s="461"/>
      <c r="T74" s="461"/>
      <c r="U74" s="284"/>
    </row>
    <row r="75" spans="1:21" s="259" customFormat="1" ht="18.75" customHeight="1">
      <c r="A75" s="284" t="s">
        <v>550</v>
      </c>
      <c r="B75" s="461" t="s">
        <v>554</v>
      </c>
      <c r="C75" s="461"/>
      <c r="D75" s="461"/>
      <c r="E75" s="461"/>
      <c r="F75" s="461"/>
      <c r="G75" s="461"/>
      <c r="H75" s="461"/>
      <c r="I75" s="461"/>
      <c r="J75" s="461"/>
      <c r="K75" s="461"/>
      <c r="L75" s="461"/>
      <c r="M75" s="461"/>
      <c r="N75" s="461"/>
      <c r="O75" s="461"/>
      <c r="P75" s="461"/>
      <c r="Q75" s="461"/>
      <c r="R75" s="461"/>
      <c r="S75" s="461"/>
      <c r="T75" s="461"/>
      <c r="U75" s="284"/>
    </row>
    <row r="76" spans="1:21" s="259" customFormat="1" ht="18.75" customHeight="1">
      <c r="A76" s="284" t="s">
        <v>550</v>
      </c>
      <c r="B76" s="461" t="s">
        <v>555</v>
      </c>
      <c r="C76" s="461"/>
      <c r="D76" s="461"/>
      <c r="E76" s="461"/>
      <c r="F76" s="461"/>
      <c r="G76" s="461"/>
      <c r="H76" s="461"/>
      <c r="I76" s="461"/>
      <c r="J76" s="461"/>
      <c r="K76" s="461"/>
      <c r="L76" s="461"/>
      <c r="M76" s="461"/>
      <c r="N76" s="461"/>
      <c r="O76" s="461"/>
      <c r="P76" s="461"/>
      <c r="Q76" s="461"/>
      <c r="R76" s="461"/>
      <c r="S76" s="461"/>
      <c r="T76" s="461"/>
      <c r="U76" s="284"/>
    </row>
    <row r="77" spans="1:21" ht="24.75" customHeight="1">
      <c r="A77" s="243"/>
      <c r="B77" s="243" t="s">
        <v>447</v>
      </c>
      <c r="C77" s="243"/>
      <c r="D77" s="243"/>
      <c r="E77" s="286"/>
      <c r="F77" s="243"/>
      <c r="G77" s="243"/>
      <c r="H77" s="243"/>
      <c r="I77" s="243"/>
      <c r="J77" s="243"/>
      <c r="K77" s="243"/>
      <c r="L77" s="243"/>
      <c r="M77" s="243"/>
      <c r="N77" s="243"/>
      <c r="O77" s="243"/>
      <c r="P77" s="243"/>
      <c r="Q77" s="243"/>
      <c r="R77" s="243"/>
      <c r="T77" s="243"/>
      <c r="U77" s="294"/>
    </row>
    <row r="78" spans="1:21">
      <c r="A78" s="243"/>
      <c r="B78" s="243" t="s">
        <v>556</v>
      </c>
      <c r="C78" s="243"/>
      <c r="D78" s="243"/>
      <c r="E78" s="286"/>
      <c r="F78" s="243"/>
      <c r="G78" s="243"/>
      <c r="H78" s="243"/>
      <c r="I78" s="243"/>
      <c r="J78" s="243"/>
      <c r="K78" s="243"/>
      <c r="L78" s="243"/>
      <c r="M78" s="243"/>
      <c r="N78" s="243"/>
      <c r="O78" s="243"/>
      <c r="P78" s="243"/>
      <c r="Q78" s="243"/>
      <c r="R78" s="243"/>
      <c r="T78" s="243"/>
      <c r="U78" s="294"/>
    </row>
    <row r="79" spans="1:21">
      <c r="A79" s="243"/>
      <c r="B79" s="243"/>
      <c r="C79" s="243"/>
      <c r="D79" s="243"/>
      <c r="E79" s="286"/>
      <c r="F79" s="243"/>
      <c r="G79" s="247"/>
      <c r="H79" s="247"/>
      <c r="I79" s="247"/>
      <c r="J79" s="247"/>
      <c r="K79" s="247"/>
      <c r="L79" s="247"/>
      <c r="M79" s="247"/>
      <c r="N79" s="247"/>
      <c r="O79" s="247"/>
      <c r="P79" s="247"/>
      <c r="Q79" s="247"/>
      <c r="R79" s="247"/>
      <c r="S79" s="247"/>
      <c r="T79" s="287"/>
      <c r="U79" s="286"/>
    </row>
    <row r="80" spans="1:21">
      <c r="A80" s="243"/>
      <c r="B80" s="243"/>
      <c r="C80" s="243"/>
      <c r="D80" s="243"/>
      <c r="E80" s="286"/>
      <c r="F80" s="243"/>
      <c r="G80" s="247"/>
      <c r="H80" s="247"/>
      <c r="I80" s="247"/>
      <c r="J80" s="247"/>
      <c r="K80" s="247"/>
      <c r="L80" s="247"/>
      <c r="M80" s="247"/>
      <c r="N80" s="247"/>
      <c r="O80" s="247"/>
      <c r="P80" s="247"/>
      <c r="Q80" s="247"/>
      <c r="R80" s="247"/>
      <c r="S80" s="247"/>
      <c r="T80" s="287"/>
      <c r="U80" s="286"/>
    </row>
    <row r="81" spans="1:19">
      <c r="A81" s="243"/>
      <c r="B81" s="243"/>
      <c r="C81" s="243"/>
      <c r="D81" s="243"/>
      <c r="E81" s="286"/>
      <c r="F81" s="243"/>
      <c r="G81" s="247"/>
      <c r="H81" s="247"/>
      <c r="I81" s="247"/>
      <c r="J81" s="247"/>
      <c r="K81" s="247"/>
      <c r="L81" s="247"/>
      <c r="M81" s="247"/>
      <c r="N81" s="247"/>
      <c r="O81" s="247"/>
      <c r="P81" s="247"/>
      <c r="Q81" s="247"/>
      <c r="R81" s="247"/>
      <c r="S81" s="287"/>
    </row>
    <row r="82" spans="1:19">
      <c r="A82" s="243"/>
      <c r="B82" s="243"/>
      <c r="C82" s="243"/>
      <c r="D82" s="243"/>
      <c r="E82" s="286"/>
      <c r="F82" s="243"/>
      <c r="G82" s="247"/>
      <c r="H82" s="247"/>
      <c r="I82" s="247"/>
      <c r="J82" s="247"/>
      <c r="K82" s="247"/>
      <c r="L82" s="247"/>
      <c r="M82" s="247"/>
      <c r="N82" s="247"/>
      <c r="O82" s="247"/>
      <c r="P82" s="247"/>
      <c r="Q82" s="247"/>
      <c r="R82" s="247"/>
      <c r="S82" s="287"/>
    </row>
    <row r="83" spans="1:19">
      <c r="A83" s="243"/>
      <c r="B83" s="243"/>
      <c r="C83" s="243"/>
      <c r="D83" s="243"/>
      <c r="E83" s="286"/>
      <c r="F83" s="243"/>
      <c r="G83" s="247"/>
      <c r="H83" s="247"/>
      <c r="I83" s="247"/>
      <c r="J83" s="247"/>
      <c r="K83" s="247"/>
      <c r="L83" s="247"/>
      <c r="M83" s="247"/>
      <c r="N83" s="247"/>
      <c r="O83" s="247"/>
      <c r="P83" s="247"/>
      <c r="Q83" s="247"/>
      <c r="R83" s="247"/>
      <c r="S83" s="287"/>
    </row>
    <row r="84" spans="1:19">
      <c r="A84" s="243"/>
      <c r="B84" s="243"/>
      <c r="C84" s="243"/>
      <c r="D84" s="243"/>
      <c r="E84" s="286"/>
      <c r="F84" s="243"/>
      <c r="G84" s="247"/>
      <c r="H84" s="247"/>
      <c r="I84" s="247"/>
      <c r="J84" s="247"/>
      <c r="K84" s="247"/>
      <c r="L84" s="247"/>
      <c r="M84" s="247"/>
      <c r="N84" s="247"/>
      <c r="O84" s="247"/>
      <c r="P84" s="247"/>
      <c r="Q84" s="247"/>
      <c r="R84" s="247"/>
      <c r="S84" s="287"/>
    </row>
    <row r="85" spans="1:19">
      <c r="A85" s="243"/>
      <c r="B85" s="243"/>
      <c r="C85" s="243"/>
      <c r="D85" s="243"/>
      <c r="E85" s="286"/>
      <c r="F85" s="243"/>
      <c r="G85" s="243"/>
      <c r="H85" s="243"/>
      <c r="I85" s="243"/>
      <c r="J85" s="243"/>
      <c r="K85" s="243"/>
      <c r="L85" s="243"/>
      <c r="M85" s="243"/>
      <c r="N85" s="243"/>
      <c r="O85" s="243"/>
      <c r="P85" s="243"/>
      <c r="Q85" s="243"/>
      <c r="R85" s="243"/>
    </row>
    <row r="86" spans="1:19">
      <c r="A86" s="243"/>
      <c r="B86" s="243"/>
      <c r="C86" s="243"/>
      <c r="D86" s="243"/>
      <c r="E86" s="286"/>
      <c r="F86" s="243"/>
      <c r="G86" s="243"/>
      <c r="H86" s="243"/>
      <c r="I86" s="243"/>
      <c r="J86" s="243"/>
      <c r="K86" s="243"/>
      <c r="L86" s="243"/>
      <c r="M86" s="243"/>
      <c r="N86" s="243"/>
      <c r="O86" s="243"/>
      <c r="P86" s="243"/>
      <c r="Q86" s="243"/>
      <c r="R86" s="243"/>
    </row>
    <row r="87" spans="1:19">
      <c r="A87" s="243"/>
      <c r="B87" s="243"/>
      <c r="C87" s="243"/>
      <c r="D87" s="243"/>
      <c r="E87" s="286"/>
      <c r="F87" s="243"/>
      <c r="G87" s="243"/>
      <c r="H87" s="243"/>
      <c r="I87" s="243"/>
      <c r="J87" s="243"/>
      <c r="K87" s="243"/>
      <c r="L87" s="243"/>
      <c r="M87" s="243"/>
      <c r="N87" s="243"/>
      <c r="O87" s="243"/>
      <c r="P87" s="243"/>
      <c r="Q87" s="243"/>
      <c r="R87" s="243"/>
    </row>
    <row r="88" spans="1:19">
      <c r="A88" s="243"/>
      <c r="B88" s="243"/>
      <c r="C88" s="243"/>
      <c r="D88" s="243"/>
      <c r="E88" s="286"/>
      <c r="F88" s="243"/>
      <c r="G88" s="243"/>
      <c r="H88" s="243"/>
      <c r="I88" s="243"/>
      <c r="J88" s="243"/>
      <c r="K88" s="243"/>
      <c r="L88" s="243"/>
      <c r="M88" s="243"/>
      <c r="N88" s="243"/>
      <c r="O88" s="243"/>
      <c r="P88" s="243"/>
      <c r="Q88" s="243"/>
      <c r="R88" s="243"/>
    </row>
    <row r="89" spans="1:19">
      <c r="A89" s="243"/>
      <c r="B89" s="243"/>
      <c r="C89" s="243"/>
      <c r="D89" s="243"/>
      <c r="E89" s="286"/>
      <c r="F89" s="243"/>
      <c r="G89" s="243"/>
      <c r="H89" s="243"/>
      <c r="I89" s="243"/>
      <c r="J89" s="243"/>
      <c r="K89" s="243"/>
      <c r="L89" s="243"/>
      <c r="M89" s="243"/>
      <c r="N89" s="243"/>
      <c r="O89" s="243"/>
      <c r="P89" s="243"/>
      <c r="Q89" s="243"/>
      <c r="R89" s="243"/>
    </row>
    <row r="90" spans="1:19">
      <c r="A90" s="243"/>
      <c r="B90" s="243"/>
      <c r="C90" s="243"/>
      <c r="D90" s="243"/>
      <c r="E90" s="286"/>
      <c r="F90" s="243"/>
      <c r="G90" s="243"/>
      <c r="H90" s="243"/>
      <c r="I90" s="243"/>
      <c r="J90" s="243"/>
      <c r="K90" s="243"/>
      <c r="L90" s="243"/>
      <c r="M90" s="243"/>
      <c r="N90" s="243"/>
      <c r="O90" s="243"/>
      <c r="P90" s="243"/>
      <c r="Q90" s="243"/>
      <c r="R90" s="243"/>
    </row>
    <row r="91" spans="1:19">
      <c r="A91" s="243"/>
      <c r="B91" s="243"/>
      <c r="C91" s="243"/>
      <c r="D91" s="243"/>
      <c r="E91" s="286"/>
      <c r="F91" s="243"/>
      <c r="G91" s="243"/>
      <c r="H91" s="243"/>
      <c r="I91" s="243"/>
      <c r="J91" s="243"/>
      <c r="K91" s="243"/>
      <c r="L91" s="243"/>
      <c r="M91" s="243"/>
      <c r="N91" s="243"/>
      <c r="O91" s="243"/>
      <c r="P91" s="243"/>
      <c r="Q91" s="243"/>
      <c r="R91" s="243"/>
      <c r="S91" s="243"/>
    </row>
    <row r="92" spans="1:19">
      <c r="A92" s="243"/>
      <c r="B92" s="243"/>
      <c r="C92" s="243"/>
      <c r="D92" s="243"/>
      <c r="E92" s="286"/>
      <c r="F92" s="243"/>
      <c r="G92" s="243"/>
      <c r="H92" s="243"/>
      <c r="I92" s="243"/>
      <c r="J92" s="243"/>
      <c r="K92" s="243"/>
      <c r="L92" s="243"/>
      <c r="M92" s="243"/>
      <c r="N92" s="243"/>
      <c r="O92" s="243"/>
      <c r="P92" s="243"/>
      <c r="Q92" s="243"/>
      <c r="R92" s="243"/>
      <c r="S92" s="243"/>
    </row>
    <row r="93" spans="1:19">
      <c r="A93" s="243"/>
      <c r="B93" s="243"/>
      <c r="C93" s="243"/>
      <c r="D93" s="243"/>
      <c r="E93" s="286"/>
      <c r="F93" s="243"/>
      <c r="G93" s="243"/>
      <c r="H93" s="243"/>
      <c r="I93" s="243"/>
      <c r="J93" s="243"/>
      <c r="K93" s="243"/>
      <c r="L93" s="243"/>
      <c r="M93" s="243"/>
      <c r="N93" s="243"/>
      <c r="O93" s="243"/>
      <c r="P93" s="243"/>
      <c r="Q93" s="243"/>
      <c r="R93" s="243"/>
      <c r="S93" s="243"/>
    </row>
    <row r="94" spans="1:19">
      <c r="A94" s="243"/>
      <c r="B94" s="243"/>
      <c r="C94" s="243"/>
      <c r="D94" s="243"/>
      <c r="E94" s="286"/>
      <c r="F94" s="243"/>
      <c r="G94" s="243"/>
      <c r="H94" s="243"/>
      <c r="I94" s="243"/>
      <c r="J94" s="243"/>
      <c r="K94" s="243"/>
      <c r="L94" s="243"/>
      <c r="M94" s="243"/>
      <c r="N94" s="243"/>
      <c r="O94" s="243"/>
      <c r="P94" s="243"/>
      <c r="Q94" s="243"/>
      <c r="R94" s="243"/>
      <c r="S94" s="243"/>
    </row>
    <row r="95" spans="1:19">
      <c r="A95" s="243"/>
      <c r="B95" s="243"/>
      <c r="C95" s="243"/>
      <c r="D95" s="243"/>
      <c r="E95" s="286"/>
      <c r="F95" s="243"/>
      <c r="G95" s="243"/>
      <c r="H95" s="243"/>
      <c r="I95" s="243"/>
      <c r="J95" s="243"/>
      <c r="K95" s="243"/>
      <c r="L95" s="243"/>
      <c r="M95" s="243"/>
      <c r="N95" s="243"/>
      <c r="O95" s="243"/>
      <c r="P95" s="243"/>
      <c r="Q95" s="243"/>
      <c r="R95" s="243"/>
      <c r="S95" s="243"/>
    </row>
    <row r="96" spans="1:19">
      <c r="A96" s="243"/>
      <c r="B96" s="243"/>
      <c r="C96" s="243"/>
      <c r="D96" s="243"/>
      <c r="E96" s="286"/>
      <c r="F96" s="243"/>
      <c r="G96" s="243"/>
      <c r="H96" s="243"/>
      <c r="I96" s="243"/>
      <c r="J96" s="243"/>
      <c r="K96" s="243"/>
      <c r="L96" s="243"/>
      <c r="M96" s="243"/>
      <c r="N96" s="243"/>
      <c r="O96" s="243"/>
      <c r="P96" s="243"/>
      <c r="Q96" s="243"/>
      <c r="R96" s="243"/>
      <c r="S96" s="243"/>
    </row>
    <row r="97" spans="1:19">
      <c r="A97" s="243"/>
      <c r="B97" s="243"/>
      <c r="C97" s="243"/>
      <c r="D97" s="243"/>
      <c r="E97" s="286"/>
      <c r="F97" s="243"/>
      <c r="G97" s="243"/>
      <c r="H97" s="243"/>
      <c r="I97" s="243"/>
      <c r="J97" s="243"/>
      <c r="K97" s="243"/>
      <c r="L97" s="243"/>
      <c r="M97" s="243"/>
      <c r="N97" s="243"/>
      <c r="O97" s="243"/>
      <c r="P97" s="243"/>
      <c r="Q97" s="243"/>
      <c r="R97" s="243"/>
      <c r="S97" s="243"/>
    </row>
    <row r="98" spans="1:19">
      <c r="A98" s="243"/>
      <c r="B98" s="243"/>
      <c r="C98" s="243"/>
      <c r="D98" s="243"/>
      <c r="E98" s="286"/>
      <c r="F98" s="243"/>
      <c r="G98" s="243"/>
      <c r="H98" s="243"/>
      <c r="I98" s="243"/>
      <c r="J98" s="243"/>
      <c r="K98" s="243"/>
      <c r="L98" s="243"/>
      <c r="M98" s="243"/>
      <c r="N98" s="243"/>
      <c r="O98" s="243"/>
      <c r="P98" s="243"/>
      <c r="Q98" s="243"/>
      <c r="R98" s="243"/>
      <c r="S98" s="243"/>
    </row>
    <row r="99" spans="1:19">
      <c r="A99" s="243"/>
      <c r="B99" s="243"/>
      <c r="C99" s="243"/>
      <c r="D99" s="243"/>
      <c r="E99" s="286"/>
      <c r="F99" s="243"/>
      <c r="G99" s="243"/>
      <c r="H99" s="243"/>
      <c r="I99" s="243"/>
      <c r="J99" s="243"/>
      <c r="K99" s="243"/>
      <c r="L99" s="243"/>
      <c r="M99" s="243"/>
      <c r="N99" s="243"/>
      <c r="O99" s="243"/>
      <c r="P99" s="243"/>
      <c r="Q99" s="243"/>
      <c r="R99" s="243"/>
      <c r="S99" s="243"/>
    </row>
    <row r="100" spans="1:19">
      <c r="A100" s="243"/>
      <c r="B100" s="243"/>
      <c r="C100" s="243"/>
      <c r="D100" s="243"/>
      <c r="E100" s="286"/>
      <c r="F100" s="243"/>
      <c r="G100" s="243"/>
      <c r="H100" s="243"/>
      <c r="I100" s="243"/>
      <c r="J100" s="243"/>
      <c r="K100" s="243"/>
      <c r="L100" s="243"/>
      <c r="M100" s="243"/>
      <c r="N100" s="243"/>
      <c r="O100" s="243"/>
      <c r="P100" s="243"/>
      <c r="Q100" s="243"/>
      <c r="R100" s="243"/>
      <c r="S100" s="243"/>
    </row>
    <row r="101" spans="1:19">
      <c r="A101" s="243"/>
      <c r="B101" s="243"/>
      <c r="C101" s="243"/>
      <c r="D101" s="243"/>
      <c r="E101" s="286"/>
      <c r="F101" s="243"/>
      <c r="G101" s="243"/>
      <c r="H101" s="243"/>
      <c r="I101" s="243"/>
      <c r="J101" s="243"/>
      <c r="K101" s="243"/>
      <c r="L101" s="243"/>
      <c r="M101" s="243"/>
      <c r="N101" s="243"/>
      <c r="O101" s="243"/>
      <c r="P101" s="243"/>
      <c r="Q101" s="243"/>
      <c r="R101" s="243"/>
      <c r="S101" s="243"/>
    </row>
    <row r="102" spans="1:19">
      <c r="A102" s="243"/>
      <c r="B102" s="243"/>
      <c r="C102" s="243"/>
      <c r="D102" s="243"/>
      <c r="E102" s="286"/>
      <c r="F102" s="243"/>
      <c r="G102" s="243"/>
      <c r="H102" s="243"/>
      <c r="I102" s="243"/>
      <c r="J102" s="243"/>
      <c r="K102" s="243"/>
      <c r="L102" s="243"/>
      <c r="M102" s="243"/>
      <c r="N102" s="243"/>
      <c r="O102" s="243"/>
      <c r="P102" s="243"/>
      <c r="Q102" s="243"/>
      <c r="R102" s="243"/>
      <c r="S102" s="243"/>
    </row>
    <row r="103" spans="1:19">
      <c r="A103" s="243"/>
      <c r="B103" s="243"/>
      <c r="C103" s="243"/>
      <c r="D103" s="243"/>
      <c r="E103" s="286"/>
      <c r="F103" s="243"/>
      <c r="G103" s="243"/>
      <c r="H103" s="243"/>
      <c r="I103" s="243"/>
      <c r="J103" s="243"/>
      <c r="K103" s="243"/>
      <c r="L103" s="243"/>
      <c r="M103" s="243"/>
      <c r="N103" s="243"/>
      <c r="O103" s="243"/>
      <c r="P103" s="243"/>
      <c r="Q103" s="243"/>
      <c r="R103" s="243"/>
      <c r="S103" s="243"/>
    </row>
    <row r="104" spans="1:19">
      <c r="A104" s="243"/>
      <c r="B104" s="243"/>
      <c r="C104" s="243"/>
      <c r="D104" s="243"/>
      <c r="E104" s="286"/>
      <c r="F104" s="243"/>
      <c r="G104" s="243"/>
      <c r="H104" s="243"/>
      <c r="I104" s="243"/>
      <c r="J104" s="243"/>
      <c r="K104" s="243"/>
      <c r="L104" s="243"/>
      <c r="M104" s="243"/>
      <c r="N104" s="243"/>
      <c r="O104" s="243"/>
      <c r="P104" s="243"/>
      <c r="Q104" s="243"/>
      <c r="R104" s="243"/>
      <c r="S104" s="243"/>
    </row>
    <row r="105" spans="1:19">
      <c r="A105" s="243"/>
      <c r="B105" s="243"/>
      <c r="C105" s="243"/>
      <c r="D105" s="243"/>
      <c r="E105" s="286"/>
      <c r="F105" s="243"/>
      <c r="G105" s="243"/>
      <c r="H105" s="243"/>
      <c r="I105" s="243"/>
      <c r="J105" s="243"/>
      <c r="K105" s="243"/>
      <c r="L105" s="243"/>
      <c r="M105" s="243"/>
      <c r="N105" s="243"/>
      <c r="O105" s="243"/>
      <c r="P105" s="243"/>
      <c r="Q105" s="243"/>
      <c r="R105" s="243"/>
      <c r="S105" s="243"/>
    </row>
    <row r="106" spans="1:19">
      <c r="A106" s="243"/>
      <c r="B106" s="243"/>
      <c r="C106" s="243"/>
      <c r="D106" s="243"/>
      <c r="E106" s="286"/>
      <c r="F106" s="243"/>
      <c r="G106" s="243"/>
      <c r="H106" s="243"/>
      <c r="I106" s="243"/>
      <c r="J106" s="243"/>
      <c r="K106" s="243"/>
      <c r="L106" s="243"/>
      <c r="M106" s="243"/>
      <c r="N106" s="243"/>
      <c r="O106" s="243"/>
      <c r="P106" s="243"/>
      <c r="Q106" s="243"/>
      <c r="R106" s="243"/>
      <c r="S106" s="243"/>
    </row>
    <row r="107" spans="1:19">
      <c r="A107" s="243"/>
      <c r="B107" s="243"/>
      <c r="C107" s="243"/>
      <c r="D107" s="243"/>
      <c r="E107" s="286"/>
      <c r="F107" s="243"/>
      <c r="G107" s="243"/>
      <c r="H107" s="243"/>
      <c r="I107" s="243"/>
      <c r="J107" s="243"/>
      <c r="K107" s="243"/>
      <c r="L107" s="243"/>
      <c r="M107" s="243"/>
      <c r="N107" s="243"/>
      <c r="O107" s="243"/>
      <c r="P107" s="243"/>
      <c r="Q107" s="243"/>
      <c r="R107" s="243"/>
      <c r="S107" s="243"/>
    </row>
    <row r="108" spans="1:19">
      <c r="A108" s="243"/>
      <c r="B108" s="243"/>
      <c r="C108" s="243"/>
      <c r="D108" s="243"/>
      <c r="E108" s="286"/>
      <c r="F108" s="243"/>
      <c r="G108" s="243"/>
      <c r="H108" s="243"/>
      <c r="I108" s="243"/>
      <c r="J108" s="243"/>
      <c r="K108" s="243"/>
      <c r="L108" s="243"/>
      <c r="M108" s="243"/>
      <c r="N108" s="243"/>
      <c r="O108" s="243"/>
      <c r="P108" s="243"/>
      <c r="Q108" s="243"/>
      <c r="R108" s="243"/>
      <c r="S108" s="243"/>
    </row>
    <row r="109" spans="1:19">
      <c r="A109" s="243"/>
      <c r="B109" s="243"/>
      <c r="C109" s="243"/>
      <c r="D109" s="243"/>
      <c r="E109" s="286"/>
      <c r="F109" s="243"/>
      <c r="G109" s="243"/>
      <c r="H109" s="243"/>
      <c r="I109" s="243"/>
      <c r="J109" s="243"/>
      <c r="K109" s="243"/>
      <c r="L109" s="243"/>
      <c r="M109" s="243"/>
      <c r="N109" s="243"/>
      <c r="O109" s="243"/>
      <c r="P109" s="243"/>
      <c r="Q109" s="243"/>
      <c r="R109" s="243"/>
      <c r="S109" s="243"/>
    </row>
    <row r="110" spans="1:19">
      <c r="A110" s="243"/>
      <c r="B110" s="243"/>
      <c r="C110" s="243"/>
      <c r="D110" s="243"/>
      <c r="E110" s="286"/>
      <c r="F110" s="243"/>
      <c r="G110" s="243"/>
      <c r="H110" s="243"/>
      <c r="I110" s="243"/>
      <c r="J110" s="243"/>
      <c r="K110" s="243"/>
      <c r="L110" s="243"/>
      <c r="M110" s="243"/>
      <c r="N110" s="243"/>
      <c r="O110" s="243"/>
      <c r="P110" s="243"/>
      <c r="Q110" s="243"/>
      <c r="R110" s="243"/>
      <c r="S110" s="243"/>
    </row>
    <row r="111" spans="1:19">
      <c r="A111" s="243"/>
      <c r="B111" s="243"/>
      <c r="C111" s="243"/>
      <c r="D111" s="243"/>
      <c r="E111" s="286"/>
      <c r="F111" s="243"/>
      <c r="G111" s="243"/>
      <c r="H111" s="243"/>
      <c r="I111" s="243"/>
      <c r="J111" s="243"/>
      <c r="K111" s="243"/>
      <c r="L111" s="243"/>
      <c r="M111" s="243"/>
      <c r="N111" s="243"/>
      <c r="O111" s="243"/>
      <c r="P111" s="243"/>
      <c r="Q111" s="243"/>
      <c r="R111" s="243"/>
      <c r="S111" s="243"/>
    </row>
    <row r="112" spans="1:19">
      <c r="A112" s="243"/>
      <c r="B112" s="243"/>
      <c r="C112" s="243"/>
      <c r="D112" s="243"/>
      <c r="E112" s="286"/>
      <c r="F112" s="243"/>
      <c r="G112" s="243"/>
      <c r="H112" s="243"/>
      <c r="I112" s="243"/>
      <c r="J112" s="243"/>
      <c r="K112" s="243"/>
      <c r="L112" s="243"/>
      <c r="M112" s="243"/>
      <c r="N112" s="243"/>
      <c r="O112" s="243"/>
      <c r="P112" s="243"/>
      <c r="Q112" s="243"/>
      <c r="R112" s="243"/>
      <c r="S112" s="243"/>
    </row>
    <row r="113" spans="1:19">
      <c r="A113" s="243"/>
      <c r="B113" s="243"/>
      <c r="C113" s="243"/>
      <c r="D113" s="243"/>
      <c r="E113" s="286"/>
      <c r="F113" s="243"/>
      <c r="G113" s="243"/>
      <c r="H113" s="243"/>
      <c r="I113" s="243"/>
      <c r="J113" s="243"/>
      <c r="K113" s="243"/>
      <c r="L113" s="243"/>
      <c r="M113" s="243"/>
      <c r="N113" s="243"/>
      <c r="O113" s="243"/>
      <c r="P113" s="243"/>
      <c r="Q113" s="243"/>
      <c r="R113" s="243"/>
      <c r="S113" s="243"/>
    </row>
    <row r="114" spans="1:19">
      <c r="A114" s="243"/>
      <c r="B114" s="243"/>
      <c r="C114" s="243"/>
      <c r="D114" s="243"/>
      <c r="E114" s="286"/>
      <c r="F114" s="243"/>
      <c r="G114" s="243"/>
      <c r="H114" s="243"/>
      <c r="I114" s="243"/>
      <c r="J114" s="243"/>
      <c r="K114" s="243"/>
      <c r="L114" s="243"/>
      <c r="M114" s="243"/>
      <c r="N114" s="243"/>
      <c r="O114" s="243"/>
      <c r="P114" s="243"/>
      <c r="Q114" s="243"/>
      <c r="R114" s="243"/>
      <c r="S114" s="243"/>
    </row>
    <row r="115" spans="1:19">
      <c r="A115" s="243"/>
      <c r="B115" s="243"/>
      <c r="C115" s="243"/>
      <c r="D115" s="243"/>
      <c r="E115" s="286"/>
      <c r="F115" s="243"/>
      <c r="G115" s="243"/>
      <c r="H115" s="243"/>
      <c r="I115" s="243"/>
      <c r="J115" s="243"/>
      <c r="K115" s="243"/>
      <c r="L115" s="243"/>
      <c r="M115" s="243"/>
      <c r="N115" s="243"/>
      <c r="O115" s="243"/>
      <c r="P115" s="243"/>
      <c r="Q115" s="243"/>
      <c r="R115" s="243"/>
      <c r="S115" s="243"/>
    </row>
    <row r="116" spans="1:19">
      <c r="A116" s="243"/>
      <c r="B116" s="243"/>
      <c r="C116" s="243"/>
      <c r="D116" s="243"/>
      <c r="E116" s="286"/>
      <c r="F116" s="243"/>
      <c r="G116" s="243"/>
      <c r="H116" s="243"/>
      <c r="I116" s="243"/>
      <c r="J116" s="243"/>
      <c r="K116" s="243"/>
      <c r="L116" s="243"/>
      <c r="M116" s="243"/>
      <c r="N116" s="243"/>
      <c r="O116" s="243"/>
      <c r="P116" s="243"/>
      <c r="Q116" s="243"/>
      <c r="R116" s="243"/>
      <c r="S116" s="243"/>
    </row>
    <row r="117" spans="1:19">
      <c r="A117" s="243"/>
      <c r="B117" s="243"/>
      <c r="C117" s="243"/>
      <c r="D117" s="243"/>
      <c r="E117" s="286"/>
      <c r="F117" s="243"/>
      <c r="G117" s="243"/>
      <c r="H117" s="243"/>
      <c r="I117" s="243"/>
      <c r="J117" s="243"/>
      <c r="K117" s="243"/>
      <c r="L117" s="243"/>
      <c r="M117" s="243"/>
      <c r="N117" s="243"/>
      <c r="O117" s="243"/>
      <c r="P117" s="243"/>
      <c r="Q117" s="243"/>
      <c r="R117" s="243"/>
      <c r="S117" s="243"/>
    </row>
    <row r="118" spans="1:19">
      <c r="A118" s="243"/>
      <c r="B118" s="243"/>
      <c r="C118" s="243"/>
      <c r="D118" s="243"/>
      <c r="E118" s="286"/>
      <c r="F118" s="243"/>
      <c r="G118" s="243"/>
      <c r="H118" s="243"/>
      <c r="I118" s="243"/>
      <c r="J118" s="243"/>
      <c r="K118" s="243"/>
      <c r="L118" s="243"/>
      <c r="M118" s="243"/>
      <c r="N118" s="243"/>
      <c r="O118" s="243"/>
      <c r="P118" s="243"/>
      <c r="Q118" s="243"/>
      <c r="R118" s="243"/>
      <c r="S118" s="243"/>
    </row>
    <row r="119" spans="1:19">
      <c r="A119" s="243"/>
      <c r="B119" s="243"/>
      <c r="C119" s="243"/>
      <c r="D119" s="243"/>
      <c r="E119" s="286"/>
      <c r="F119" s="243"/>
      <c r="G119" s="243"/>
      <c r="H119" s="243"/>
      <c r="I119" s="243"/>
      <c r="J119" s="243"/>
      <c r="K119" s="243"/>
      <c r="L119" s="243"/>
      <c r="M119" s="243"/>
      <c r="N119" s="243"/>
      <c r="O119" s="243"/>
      <c r="P119" s="243"/>
      <c r="Q119" s="243"/>
      <c r="R119" s="243"/>
      <c r="S119" s="243"/>
    </row>
    <row r="120" spans="1:19">
      <c r="A120" s="243"/>
      <c r="B120" s="243"/>
      <c r="C120" s="243"/>
      <c r="D120" s="243"/>
      <c r="E120" s="286"/>
      <c r="F120" s="243"/>
      <c r="G120" s="243"/>
      <c r="H120" s="243"/>
      <c r="I120" s="243"/>
      <c r="J120" s="243"/>
      <c r="K120" s="243"/>
      <c r="L120" s="243"/>
      <c r="M120" s="243"/>
      <c r="N120" s="243"/>
      <c r="O120" s="243"/>
      <c r="P120" s="243"/>
      <c r="Q120" s="243"/>
      <c r="R120" s="243"/>
      <c r="S120" s="243"/>
    </row>
    <row r="121" spans="1:19">
      <c r="A121" s="243"/>
      <c r="B121" s="243"/>
      <c r="C121" s="243"/>
      <c r="D121" s="243"/>
      <c r="E121" s="286"/>
      <c r="F121" s="243"/>
      <c r="G121" s="243"/>
      <c r="H121" s="243"/>
      <c r="I121" s="243"/>
      <c r="J121" s="243"/>
      <c r="K121" s="243"/>
      <c r="L121" s="243"/>
      <c r="M121" s="243"/>
      <c r="N121" s="243"/>
      <c r="O121" s="243"/>
      <c r="P121" s="243"/>
      <c r="Q121" s="243"/>
      <c r="R121" s="243"/>
      <c r="S121" s="243"/>
    </row>
    <row r="122" spans="1:19">
      <c r="A122" s="243"/>
      <c r="B122" s="243"/>
      <c r="C122" s="243"/>
      <c r="D122" s="243"/>
      <c r="E122" s="286"/>
      <c r="F122" s="243"/>
      <c r="G122" s="243"/>
      <c r="H122" s="243"/>
      <c r="I122" s="243"/>
      <c r="J122" s="243"/>
      <c r="K122" s="243"/>
      <c r="L122" s="243"/>
      <c r="M122" s="243"/>
      <c r="N122" s="243"/>
      <c r="O122" s="243"/>
      <c r="P122" s="243"/>
      <c r="Q122" s="243"/>
      <c r="R122" s="243"/>
      <c r="S122" s="243"/>
    </row>
    <row r="123" spans="1:19">
      <c r="A123" s="243"/>
      <c r="B123" s="243"/>
      <c r="C123" s="243"/>
      <c r="D123" s="243"/>
      <c r="E123" s="286"/>
      <c r="F123" s="243"/>
      <c r="G123" s="243"/>
      <c r="H123" s="243"/>
      <c r="I123" s="243"/>
      <c r="J123" s="243"/>
      <c r="K123" s="243"/>
      <c r="L123" s="243"/>
      <c r="M123" s="243"/>
      <c r="N123" s="243"/>
      <c r="O123" s="243"/>
      <c r="P123" s="243"/>
      <c r="Q123" s="243"/>
      <c r="R123" s="243"/>
      <c r="S123" s="243"/>
    </row>
    <row r="124" spans="1:19">
      <c r="A124" s="243"/>
      <c r="B124" s="243"/>
      <c r="C124" s="243"/>
      <c r="D124" s="243"/>
      <c r="E124" s="286"/>
      <c r="F124" s="243"/>
      <c r="G124" s="243"/>
      <c r="H124" s="243"/>
      <c r="I124" s="243"/>
      <c r="J124" s="243"/>
      <c r="K124" s="243"/>
      <c r="L124" s="243"/>
      <c r="M124" s="243"/>
      <c r="N124" s="243"/>
      <c r="O124" s="243"/>
      <c r="P124" s="243"/>
      <c r="Q124" s="243"/>
      <c r="R124" s="243"/>
      <c r="S124" s="243"/>
    </row>
    <row r="125" spans="1:19">
      <c r="A125" s="243"/>
      <c r="B125" s="243"/>
      <c r="C125" s="243"/>
      <c r="D125" s="243"/>
      <c r="E125" s="286"/>
      <c r="F125" s="243"/>
      <c r="G125" s="243"/>
      <c r="H125" s="243"/>
      <c r="I125" s="243"/>
      <c r="J125" s="243"/>
      <c r="K125" s="243"/>
      <c r="L125" s="243"/>
      <c r="M125" s="243"/>
      <c r="N125" s="243"/>
      <c r="O125" s="243"/>
      <c r="P125" s="243"/>
      <c r="Q125" s="243"/>
      <c r="R125" s="243"/>
      <c r="S125" s="243"/>
    </row>
    <row r="126" spans="1:19">
      <c r="A126" s="243"/>
      <c r="B126" s="243"/>
      <c r="C126" s="243"/>
      <c r="D126" s="243"/>
      <c r="E126" s="286"/>
      <c r="F126" s="243"/>
      <c r="G126" s="243"/>
      <c r="H126" s="243"/>
      <c r="I126" s="243"/>
      <c r="J126" s="243"/>
      <c r="K126" s="243"/>
      <c r="L126" s="243"/>
      <c r="M126" s="243"/>
      <c r="N126" s="243"/>
      <c r="O126" s="243"/>
      <c r="P126" s="243"/>
      <c r="Q126" s="243"/>
      <c r="R126" s="243"/>
      <c r="S126" s="243"/>
    </row>
    <row r="127" spans="1:19">
      <c r="A127" s="243"/>
      <c r="B127" s="243"/>
      <c r="C127" s="243"/>
      <c r="D127" s="243"/>
      <c r="E127" s="286"/>
      <c r="F127" s="243"/>
      <c r="G127" s="243"/>
      <c r="H127" s="243"/>
      <c r="I127" s="243"/>
      <c r="J127" s="243"/>
      <c r="K127" s="243"/>
      <c r="L127" s="243"/>
      <c r="M127" s="243"/>
      <c r="N127" s="243"/>
      <c r="O127" s="243"/>
      <c r="P127" s="243"/>
      <c r="Q127" s="243"/>
      <c r="R127" s="243"/>
      <c r="S127" s="243"/>
    </row>
    <row r="128" spans="1:19">
      <c r="A128" s="243"/>
      <c r="B128" s="243"/>
      <c r="C128" s="243"/>
      <c r="D128" s="243"/>
      <c r="E128" s="286"/>
      <c r="F128" s="243"/>
      <c r="G128" s="243"/>
      <c r="H128" s="243"/>
      <c r="I128" s="243"/>
      <c r="J128" s="243"/>
      <c r="K128" s="243"/>
      <c r="L128" s="243"/>
      <c r="M128" s="243"/>
      <c r="N128" s="243"/>
      <c r="O128" s="243"/>
      <c r="P128" s="243"/>
      <c r="Q128" s="243"/>
      <c r="R128" s="243"/>
      <c r="S128" s="243"/>
    </row>
    <row r="129" spans="1:19">
      <c r="A129" s="243"/>
      <c r="B129" s="243"/>
      <c r="C129" s="243"/>
      <c r="D129" s="243"/>
      <c r="E129" s="286"/>
      <c r="F129" s="243"/>
      <c r="G129" s="243"/>
      <c r="H129" s="243"/>
      <c r="I129" s="243"/>
      <c r="J129" s="243"/>
      <c r="K129" s="243"/>
      <c r="L129" s="243"/>
      <c r="M129" s="243"/>
      <c r="N129" s="243"/>
      <c r="O129" s="243"/>
      <c r="P129" s="243"/>
      <c r="Q129" s="243"/>
      <c r="R129" s="243"/>
      <c r="S129" s="243"/>
    </row>
    <row r="130" spans="1:19">
      <c r="A130" s="243"/>
      <c r="B130" s="243"/>
      <c r="C130" s="243"/>
      <c r="D130" s="243"/>
      <c r="E130" s="286"/>
      <c r="F130" s="243"/>
      <c r="G130" s="243"/>
      <c r="H130" s="243"/>
      <c r="I130" s="243"/>
      <c r="J130" s="243"/>
      <c r="K130" s="243"/>
      <c r="L130" s="243"/>
      <c r="M130" s="243"/>
      <c r="N130" s="243"/>
      <c r="O130" s="243"/>
      <c r="P130" s="243"/>
      <c r="Q130" s="243"/>
      <c r="R130" s="243"/>
      <c r="S130" s="243"/>
    </row>
    <row r="131" spans="1:19">
      <c r="A131" s="243"/>
      <c r="B131" s="243"/>
      <c r="C131" s="243"/>
      <c r="D131" s="243"/>
      <c r="E131" s="286"/>
      <c r="F131" s="243"/>
      <c r="G131" s="243"/>
      <c r="H131" s="243"/>
      <c r="I131" s="243"/>
      <c r="J131" s="243"/>
      <c r="K131" s="243"/>
      <c r="L131" s="243"/>
      <c r="M131" s="243"/>
      <c r="N131" s="243"/>
      <c r="O131" s="243"/>
      <c r="P131" s="243"/>
      <c r="Q131" s="243"/>
      <c r="R131" s="243"/>
      <c r="S131" s="243"/>
    </row>
    <row r="132" spans="1:19">
      <c r="A132" s="243"/>
      <c r="B132" s="243"/>
      <c r="C132" s="243"/>
      <c r="D132" s="243"/>
      <c r="E132" s="286"/>
      <c r="F132" s="243"/>
      <c r="G132" s="243"/>
      <c r="H132" s="243"/>
      <c r="I132" s="243"/>
      <c r="J132" s="243"/>
      <c r="K132" s="243"/>
      <c r="L132" s="243"/>
      <c r="M132" s="243"/>
      <c r="N132" s="243"/>
      <c r="O132" s="243"/>
      <c r="P132" s="243"/>
      <c r="Q132" s="243"/>
      <c r="R132" s="243"/>
      <c r="S132" s="243"/>
    </row>
    <row r="133" spans="1:19">
      <c r="A133" s="243"/>
      <c r="B133" s="243"/>
      <c r="C133" s="243"/>
      <c r="D133" s="243"/>
      <c r="E133" s="286"/>
      <c r="F133" s="243"/>
      <c r="G133" s="243"/>
      <c r="H133" s="243"/>
      <c r="I133" s="243"/>
      <c r="J133" s="243"/>
      <c r="K133" s="243"/>
      <c r="L133" s="243"/>
      <c r="M133" s="243"/>
      <c r="N133" s="243"/>
      <c r="O133" s="243"/>
      <c r="P133" s="243"/>
      <c r="Q133" s="243"/>
      <c r="R133" s="243"/>
      <c r="S133" s="243"/>
    </row>
    <row r="134" spans="1:19">
      <c r="A134" s="243"/>
      <c r="B134" s="243"/>
      <c r="C134" s="243"/>
      <c r="D134" s="243"/>
      <c r="E134" s="286"/>
      <c r="F134" s="243"/>
      <c r="G134" s="243"/>
      <c r="H134" s="243"/>
      <c r="I134" s="243"/>
      <c r="J134" s="243"/>
      <c r="K134" s="243"/>
      <c r="L134" s="243"/>
      <c r="M134" s="243"/>
      <c r="N134" s="243"/>
      <c r="O134" s="243"/>
      <c r="P134" s="243"/>
      <c r="Q134" s="243"/>
      <c r="R134" s="243"/>
      <c r="S134" s="243"/>
    </row>
    <row r="135" spans="1:19">
      <c r="A135" s="243"/>
      <c r="B135" s="243"/>
      <c r="C135" s="243"/>
      <c r="D135" s="243"/>
      <c r="E135" s="286"/>
      <c r="F135" s="243"/>
      <c r="G135" s="243"/>
      <c r="H135" s="243"/>
      <c r="I135" s="243"/>
      <c r="J135" s="243"/>
      <c r="K135" s="243"/>
      <c r="L135" s="243"/>
      <c r="M135" s="243"/>
      <c r="N135" s="243"/>
      <c r="O135" s="243"/>
      <c r="P135" s="243"/>
      <c r="Q135" s="243"/>
      <c r="R135" s="243"/>
      <c r="S135" s="243"/>
    </row>
    <row r="136" spans="1:19">
      <c r="A136" s="243"/>
      <c r="B136" s="243"/>
      <c r="C136" s="243"/>
      <c r="D136" s="243"/>
      <c r="E136" s="286"/>
      <c r="F136" s="243"/>
      <c r="G136" s="243"/>
      <c r="H136" s="243"/>
      <c r="I136" s="243"/>
      <c r="J136" s="243"/>
      <c r="K136" s="243"/>
      <c r="L136" s="243"/>
      <c r="M136" s="243"/>
      <c r="N136" s="243"/>
      <c r="O136" s="243"/>
      <c r="P136" s="243"/>
      <c r="Q136" s="243"/>
      <c r="R136" s="243"/>
      <c r="S136" s="243"/>
    </row>
    <row r="137" spans="1:19">
      <c r="A137" s="243"/>
      <c r="B137" s="243"/>
      <c r="C137" s="243"/>
      <c r="D137" s="243"/>
      <c r="E137" s="286"/>
      <c r="F137" s="243"/>
      <c r="G137" s="243"/>
      <c r="H137" s="243"/>
      <c r="I137" s="243"/>
      <c r="J137" s="243"/>
      <c r="K137" s="243"/>
      <c r="L137" s="243"/>
      <c r="M137" s="243"/>
      <c r="N137" s="243"/>
      <c r="O137" s="243"/>
      <c r="P137" s="243"/>
      <c r="Q137" s="243"/>
      <c r="R137" s="243"/>
      <c r="S137" s="243"/>
    </row>
    <row r="138" spans="1:19">
      <c r="A138" s="243"/>
      <c r="B138" s="243"/>
      <c r="C138" s="243"/>
      <c r="D138" s="243"/>
      <c r="E138" s="286"/>
      <c r="F138" s="243"/>
      <c r="G138" s="243"/>
      <c r="H138" s="243"/>
      <c r="I138" s="243"/>
      <c r="J138" s="243"/>
      <c r="K138" s="243"/>
      <c r="L138" s="243"/>
      <c r="M138" s="243"/>
      <c r="N138" s="243"/>
      <c r="O138" s="243"/>
      <c r="P138" s="243"/>
      <c r="Q138" s="243"/>
      <c r="R138" s="243"/>
      <c r="S138" s="243"/>
    </row>
    <row r="139" spans="1:19">
      <c r="A139" s="243"/>
      <c r="B139" s="243"/>
      <c r="C139" s="243"/>
      <c r="D139" s="243"/>
      <c r="E139" s="286"/>
      <c r="F139" s="243"/>
      <c r="G139" s="243"/>
      <c r="H139" s="243"/>
      <c r="I139" s="243"/>
      <c r="J139" s="243"/>
      <c r="K139" s="243"/>
      <c r="L139" s="243"/>
      <c r="M139" s="243"/>
      <c r="N139" s="243"/>
      <c r="O139" s="243"/>
      <c r="P139" s="243"/>
      <c r="Q139" s="243"/>
      <c r="R139" s="243"/>
      <c r="S139" s="243"/>
    </row>
    <row r="140" spans="1:19">
      <c r="A140" s="243"/>
      <c r="B140" s="243"/>
      <c r="C140" s="243"/>
      <c r="D140" s="243"/>
      <c r="E140" s="286"/>
      <c r="F140" s="243"/>
      <c r="G140" s="243"/>
      <c r="H140" s="243"/>
      <c r="I140" s="243"/>
      <c r="J140" s="243"/>
      <c r="K140" s="243"/>
      <c r="L140" s="243"/>
      <c r="M140" s="243"/>
      <c r="N140" s="243"/>
      <c r="O140" s="243"/>
      <c r="P140" s="243"/>
      <c r="Q140" s="243"/>
      <c r="R140" s="243"/>
      <c r="S140" s="243"/>
    </row>
    <row r="141" spans="1:19">
      <c r="A141" s="243"/>
      <c r="B141" s="243"/>
      <c r="C141" s="243"/>
      <c r="D141" s="243"/>
      <c r="E141" s="286"/>
      <c r="F141" s="243"/>
      <c r="G141" s="243"/>
      <c r="H141" s="243"/>
      <c r="I141" s="243"/>
      <c r="J141" s="243"/>
      <c r="K141" s="243"/>
      <c r="L141" s="243"/>
      <c r="M141" s="243"/>
      <c r="N141" s="243"/>
      <c r="O141" s="243"/>
      <c r="P141" s="243"/>
      <c r="Q141" s="243"/>
      <c r="R141" s="243"/>
      <c r="S141" s="243"/>
    </row>
    <row r="142" spans="1:19">
      <c r="A142" s="243"/>
      <c r="B142" s="243"/>
      <c r="C142" s="243"/>
      <c r="D142" s="243"/>
      <c r="E142" s="286"/>
      <c r="F142" s="243"/>
      <c r="G142" s="243"/>
      <c r="H142" s="243"/>
      <c r="I142" s="243"/>
      <c r="J142" s="243"/>
      <c r="K142" s="243"/>
      <c r="L142" s="243"/>
      <c r="M142" s="243"/>
      <c r="N142" s="243"/>
      <c r="O142" s="243"/>
      <c r="P142" s="243"/>
      <c r="Q142" s="243"/>
      <c r="R142" s="243"/>
      <c r="S142" s="243"/>
    </row>
    <row r="143" spans="1:19">
      <c r="A143" s="243"/>
      <c r="B143" s="243"/>
      <c r="C143" s="243"/>
      <c r="D143" s="243"/>
      <c r="E143" s="286"/>
      <c r="F143" s="243"/>
      <c r="G143" s="243"/>
      <c r="H143" s="243"/>
      <c r="I143" s="243"/>
      <c r="J143" s="243"/>
      <c r="K143" s="243"/>
      <c r="L143" s="243"/>
      <c r="M143" s="243"/>
      <c r="N143" s="243"/>
      <c r="O143" s="243"/>
      <c r="P143" s="243"/>
      <c r="Q143" s="243"/>
      <c r="R143" s="243"/>
      <c r="S143" s="243"/>
    </row>
    <row r="144" spans="1:19">
      <c r="A144" s="243"/>
      <c r="B144" s="243"/>
      <c r="C144" s="243"/>
      <c r="D144" s="243"/>
      <c r="E144" s="286"/>
      <c r="F144" s="243"/>
      <c r="G144" s="243"/>
      <c r="H144" s="243"/>
      <c r="I144" s="243"/>
      <c r="J144" s="243"/>
      <c r="K144" s="243"/>
      <c r="L144" s="243"/>
      <c r="M144" s="243"/>
      <c r="N144" s="243"/>
      <c r="O144" s="243"/>
      <c r="P144" s="243"/>
      <c r="Q144" s="243"/>
      <c r="R144" s="243"/>
      <c r="S144" s="243"/>
    </row>
    <row r="145" spans="1:19">
      <c r="A145" s="243"/>
      <c r="B145" s="243"/>
      <c r="C145" s="243"/>
      <c r="D145" s="243"/>
      <c r="E145" s="286"/>
      <c r="F145" s="243"/>
      <c r="G145" s="243"/>
      <c r="H145" s="243"/>
      <c r="I145" s="243"/>
      <c r="J145" s="243"/>
      <c r="K145" s="243"/>
      <c r="L145" s="243"/>
      <c r="M145" s="243"/>
      <c r="N145" s="243"/>
      <c r="O145" s="243"/>
      <c r="P145" s="243"/>
      <c r="Q145" s="243"/>
      <c r="R145" s="243"/>
      <c r="S145" s="243"/>
    </row>
    <row r="146" spans="1:19">
      <c r="A146" s="243"/>
      <c r="B146" s="243"/>
      <c r="C146" s="243"/>
      <c r="D146" s="243"/>
      <c r="E146" s="286"/>
      <c r="F146" s="243"/>
      <c r="G146" s="243"/>
      <c r="H146" s="243"/>
      <c r="I146" s="243"/>
      <c r="J146" s="243"/>
      <c r="K146" s="243"/>
      <c r="L146" s="243"/>
      <c r="M146" s="243"/>
      <c r="N146" s="243"/>
      <c r="O146" s="243"/>
      <c r="P146" s="243"/>
      <c r="Q146" s="243"/>
      <c r="R146" s="243"/>
      <c r="S146" s="243"/>
    </row>
    <row r="147" spans="1:19">
      <c r="A147" s="243"/>
      <c r="B147" s="243"/>
      <c r="C147" s="243"/>
      <c r="D147" s="243"/>
      <c r="E147" s="286"/>
      <c r="F147" s="243"/>
      <c r="G147" s="243"/>
      <c r="H147" s="243"/>
      <c r="I147" s="243"/>
      <c r="J147" s="243"/>
      <c r="K147" s="243"/>
      <c r="L147" s="243"/>
      <c r="M147" s="243"/>
      <c r="N147" s="243"/>
      <c r="O147" s="243"/>
      <c r="P147" s="243"/>
      <c r="Q147" s="243"/>
      <c r="R147" s="243"/>
      <c r="S147" s="243"/>
    </row>
    <row r="148" spans="1:19">
      <c r="A148" s="243"/>
      <c r="B148" s="243"/>
      <c r="C148" s="243"/>
      <c r="D148" s="243"/>
      <c r="E148" s="286"/>
      <c r="F148" s="243"/>
      <c r="G148" s="243"/>
      <c r="H148" s="243"/>
      <c r="I148" s="243"/>
      <c r="J148" s="243"/>
      <c r="K148" s="243"/>
      <c r="L148" s="243"/>
      <c r="M148" s="243"/>
      <c r="N148" s="243"/>
      <c r="O148" s="243"/>
      <c r="P148" s="243"/>
      <c r="Q148" s="243"/>
      <c r="R148" s="243"/>
      <c r="S148" s="243"/>
    </row>
    <row r="149" spans="1:19">
      <c r="A149" s="243"/>
      <c r="B149" s="243"/>
      <c r="C149" s="243"/>
      <c r="D149" s="243"/>
      <c r="E149" s="286"/>
      <c r="F149" s="243"/>
      <c r="G149" s="243"/>
      <c r="H149" s="243"/>
      <c r="I149" s="243"/>
      <c r="J149" s="243"/>
      <c r="K149" s="243"/>
      <c r="L149" s="243"/>
      <c r="M149" s="243"/>
      <c r="N149" s="243"/>
      <c r="O149" s="243"/>
      <c r="P149" s="243"/>
      <c r="Q149" s="243"/>
      <c r="R149" s="243"/>
      <c r="S149" s="243"/>
    </row>
    <row r="150" spans="1:19">
      <c r="A150" s="243"/>
      <c r="B150" s="243"/>
      <c r="C150" s="243"/>
      <c r="D150" s="243"/>
      <c r="E150" s="286"/>
      <c r="F150" s="243"/>
      <c r="G150" s="243"/>
      <c r="H150" s="243"/>
      <c r="I150" s="243"/>
      <c r="J150" s="243"/>
      <c r="K150" s="243"/>
      <c r="L150" s="243"/>
      <c r="M150" s="243"/>
      <c r="N150" s="243"/>
      <c r="O150" s="243"/>
      <c r="P150" s="243"/>
      <c r="Q150" s="243"/>
      <c r="R150" s="243"/>
      <c r="S150" s="243"/>
    </row>
    <row r="151" spans="1:19">
      <c r="A151" s="243"/>
      <c r="B151" s="243"/>
      <c r="C151" s="243"/>
      <c r="D151" s="243"/>
      <c r="E151" s="286"/>
      <c r="F151" s="243"/>
      <c r="G151" s="243"/>
      <c r="H151" s="243"/>
      <c r="I151" s="243"/>
      <c r="J151" s="243"/>
      <c r="K151" s="243"/>
      <c r="L151" s="243"/>
      <c r="M151" s="243"/>
      <c r="N151" s="243"/>
      <c r="O151" s="243"/>
      <c r="P151" s="243"/>
      <c r="Q151" s="243"/>
      <c r="R151" s="243"/>
      <c r="S151" s="243"/>
    </row>
    <row r="152" spans="1:19">
      <c r="A152" s="243"/>
      <c r="B152" s="243"/>
      <c r="C152" s="243"/>
      <c r="D152" s="243"/>
      <c r="E152" s="286"/>
      <c r="F152" s="243"/>
      <c r="G152" s="243"/>
      <c r="H152" s="243"/>
      <c r="I152" s="243"/>
      <c r="J152" s="243"/>
      <c r="K152" s="243"/>
      <c r="L152" s="243"/>
      <c r="M152" s="243"/>
      <c r="N152" s="243"/>
      <c r="O152" s="243"/>
      <c r="P152" s="243"/>
      <c r="Q152" s="243"/>
      <c r="R152" s="243"/>
      <c r="S152" s="243"/>
    </row>
    <row r="153" spans="1:19">
      <c r="A153" s="243"/>
      <c r="B153" s="243"/>
      <c r="C153" s="243"/>
      <c r="D153" s="243"/>
      <c r="E153" s="286"/>
      <c r="F153" s="243"/>
      <c r="G153" s="243"/>
      <c r="H153" s="243"/>
      <c r="I153" s="243"/>
      <c r="J153" s="243"/>
      <c r="K153" s="243"/>
      <c r="L153" s="243"/>
      <c r="M153" s="243"/>
      <c r="N153" s="243"/>
      <c r="O153" s="243"/>
      <c r="P153" s="243"/>
      <c r="Q153" s="243"/>
      <c r="R153" s="243"/>
      <c r="S153" s="243"/>
    </row>
    <row r="154" spans="1:19">
      <c r="A154" s="243"/>
      <c r="B154" s="243"/>
      <c r="C154" s="243"/>
      <c r="D154" s="243"/>
      <c r="E154" s="286"/>
      <c r="F154" s="243"/>
      <c r="G154" s="243"/>
      <c r="H154" s="243"/>
      <c r="I154" s="243"/>
      <c r="J154" s="243"/>
      <c r="K154" s="243"/>
      <c r="L154" s="243"/>
      <c r="M154" s="243"/>
      <c r="N154" s="243"/>
      <c r="O154" s="243"/>
      <c r="P154" s="243"/>
      <c r="Q154" s="243"/>
      <c r="R154" s="243"/>
      <c r="S154" s="243"/>
    </row>
    <row r="155" spans="1:19">
      <c r="A155" s="243"/>
      <c r="B155" s="243"/>
      <c r="C155" s="243"/>
      <c r="D155" s="243"/>
      <c r="E155" s="286"/>
      <c r="F155" s="243"/>
      <c r="G155" s="243"/>
      <c r="H155" s="243"/>
      <c r="I155" s="243"/>
      <c r="J155" s="243"/>
      <c r="K155" s="243"/>
      <c r="L155" s="243"/>
      <c r="M155" s="243"/>
      <c r="N155" s="243"/>
      <c r="O155" s="243"/>
      <c r="P155" s="243"/>
      <c r="Q155" s="243"/>
      <c r="R155" s="243"/>
      <c r="S155" s="243"/>
    </row>
    <row r="156" spans="1:19">
      <c r="A156" s="243"/>
      <c r="B156" s="243"/>
      <c r="C156" s="243"/>
      <c r="D156" s="243"/>
      <c r="E156" s="286"/>
      <c r="F156" s="243"/>
      <c r="G156" s="243"/>
      <c r="H156" s="243"/>
      <c r="I156" s="243"/>
      <c r="J156" s="243"/>
      <c r="K156" s="243"/>
      <c r="L156" s="243"/>
      <c r="M156" s="243"/>
      <c r="N156" s="243"/>
      <c r="O156" s="243"/>
      <c r="P156" s="243"/>
      <c r="Q156" s="243"/>
      <c r="R156" s="243"/>
      <c r="S156" s="243"/>
    </row>
    <row r="157" spans="1:19">
      <c r="A157" s="243"/>
      <c r="B157" s="243"/>
      <c r="C157" s="243"/>
      <c r="D157" s="243"/>
      <c r="E157" s="286"/>
      <c r="F157" s="243"/>
      <c r="G157" s="243"/>
      <c r="H157" s="243"/>
      <c r="I157" s="243"/>
      <c r="J157" s="243"/>
      <c r="K157" s="243"/>
      <c r="L157" s="243"/>
      <c r="M157" s="243"/>
      <c r="N157" s="243"/>
      <c r="O157" s="243"/>
      <c r="P157" s="243"/>
      <c r="Q157" s="243"/>
      <c r="R157" s="243"/>
      <c r="S157" s="243"/>
    </row>
    <row r="158" spans="1:19">
      <c r="A158" s="243"/>
      <c r="B158" s="243"/>
      <c r="C158" s="243"/>
      <c r="D158" s="243"/>
      <c r="E158" s="286"/>
      <c r="F158" s="243"/>
      <c r="G158" s="243"/>
      <c r="H158" s="243"/>
      <c r="I158" s="243"/>
      <c r="J158" s="243"/>
      <c r="K158" s="243"/>
      <c r="L158" s="243"/>
      <c r="M158" s="243"/>
      <c r="N158" s="243"/>
      <c r="O158" s="243"/>
      <c r="P158" s="243"/>
      <c r="Q158" s="243"/>
      <c r="R158" s="243"/>
      <c r="S158" s="243"/>
    </row>
    <row r="159" spans="1:19">
      <c r="A159" s="243"/>
      <c r="B159" s="243"/>
      <c r="C159" s="243"/>
      <c r="D159" s="243"/>
      <c r="E159" s="286"/>
      <c r="F159" s="243"/>
      <c r="G159" s="243"/>
      <c r="H159" s="243"/>
      <c r="I159" s="243"/>
      <c r="J159" s="243"/>
      <c r="K159" s="243"/>
      <c r="L159" s="243"/>
      <c r="M159" s="243"/>
      <c r="N159" s="243"/>
      <c r="O159" s="243"/>
      <c r="P159" s="243"/>
      <c r="Q159" s="243"/>
      <c r="R159" s="243"/>
      <c r="S159" s="243"/>
    </row>
    <row r="160" spans="1:19">
      <c r="A160" s="243"/>
      <c r="B160" s="243"/>
      <c r="C160" s="243"/>
      <c r="D160" s="243"/>
      <c r="E160" s="286"/>
      <c r="F160" s="243"/>
      <c r="G160" s="243"/>
      <c r="H160" s="243"/>
      <c r="I160" s="243"/>
      <c r="J160" s="243"/>
      <c r="K160" s="243"/>
      <c r="L160" s="243"/>
      <c r="M160" s="243"/>
      <c r="N160" s="243"/>
      <c r="O160" s="243"/>
      <c r="P160" s="243"/>
      <c r="Q160" s="243"/>
      <c r="R160" s="243"/>
      <c r="S160" s="243"/>
    </row>
    <row r="161" spans="1:19">
      <c r="A161" s="243"/>
      <c r="B161" s="243"/>
      <c r="C161" s="243"/>
      <c r="D161" s="243"/>
      <c r="E161" s="286"/>
      <c r="F161" s="243"/>
      <c r="G161" s="243"/>
      <c r="H161" s="243"/>
      <c r="I161" s="243"/>
      <c r="J161" s="243"/>
      <c r="K161" s="243"/>
      <c r="L161" s="243"/>
      <c r="M161" s="243"/>
      <c r="N161" s="243"/>
      <c r="O161" s="243"/>
      <c r="P161" s="243"/>
      <c r="Q161" s="243"/>
      <c r="R161" s="243"/>
      <c r="S161" s="243"/>
    </row>
    <row r="162" spans="1:19">
      <c r="A162" s="243"/>
      <c r="B162" s="243"/>
      <c r="C162" s="243"/>
      <c r="D162" s="243"/>
      <c r="E162" s="286"/>
      <c r="F162" s="243"/>
      <c r="G162" s="243"/>
      <c r="H162" s="243"/>
      <c r="I162" s="243"/>
      <c r="J162" s="243"/>
      <c r="K162" s="243"/>
      <c r="L162" s="243"/>
      <c r="M162" s="243"/>
      <c r="N162" s="243"/>
      <c r="O162" s="243"/>
      <c r="P162" s="243"/>
      <c r="Q162" s="243"/>
      <c r="R162" s="243"/>
      <c r="S162" s="243"/>
    </row>
    <row r="163" spans="1:19">
      <c r="A163" s="243"/>
      <c r="B163" s="243"/>
      <c r="C163" s="243"/>
      <c r="D163" s="243"/>
      <c r="E163" s="286"/>
      <c r="F163" s="243"/>
      <c r="G163" s="243"/>
      <c r="H163" s="243"/>
      <c r="I163" s="243"/>
      <c r="J163" s="243"/>
      <c r="K163" s="243"/>
      <c r="L163" s="243"/>
      <c r="M163" s="243"/>
      <c r="N163" s="243"/>
      <c r="O163" s="243"/>
      <c r="P163" s="243"/>
      <c r="Q163" s="243"/>
      <c r="R163" s="243"/>
      <c r="S163" s="243"/>
    </row>
    <row r="164" spans="1:19">
      <c r="A164" s="243"/>
      <c r="B164" s="243"/>
      <c r="C164" s="243"/>
      <c r="D164" s="243"/>
      <c r="E164" s="286"/>
      <c r="F164" s="243"/>
      <c r="G164" s="243"/>
      <c r="H164" s="243"/>
      <c r="I164" s="243"/>
      <c r="J164" s="243"/>
      <c r="K164" s="243"/>
      <c r="L164" s="243"/>
      <c r="M164" s="243"/>
      <c r="N164" s="243"/>
      <c r="O164" s="243"/>
      <c r="P164" s="243"/>
      <c r="Q164" s="243"/>
      <c r="R164" s="243"/>
      <c r="S164" s="243"/>
    </row>
    <row r="165" spans="1:19">
      <c r="A165" s="243"/>
      <c r="B165" s="243"/>
      <c r="C165" s="243"/>
      <c r="D165" s="243"/>
      <c r="E165" s="286"/>
      <c r="F165" s="243"/>
      <c r="G165" s="243"/>
      <c r="H165" s="243"/>
      <c r="I165" s="243"/>
      <c r="J165" s="243"/>
      <c r="K165" s="243"/>
      <c r="L165" s="243"/>
      <c r="M165" s="243"/>
      <c r="N165" s="243"/>
      <c r="O165" s="243"/>
      <c r="P165" s="243"/>
      <c r="Q165" s="243"/>
      <c r="R165" s="243"/>
      <c r="S165" s="243"/>
    </row>
    <row r="166" spans="1:19">
      <c r="A166" s="243"/>
      <c r="B166" s="243"/>
      <c r="C166" s="243"/>
      <c r="D166" s="243"/>
      <c r="E166" s="286"/>
      <c r="F166" s="243"/>
      <c r="G166" s="243"/>
      <c r="H166" s="243"/>
      <c r="I166" s="243"/>
      <c r="J166" s="243"/>
      <c r="K166" s="243"/>
      <c r="L166" s="243"/>
      <c r="M166" s="243"/>
      <c r="N166" s="243"/>
      <c r="O166" s="243"/>
      <c r="P166" s="243"/>
      <c r="Q166" s="243"/>
      <c r="R166" s="243"/>
      <c r="S166" s="243"/>
    </row>
    <row r="167" spans="1:19">
      <c r="A167" s="243"/>
      <c r="B167" s="243"/>
      <c r="C167" s="243"/>
      <c r="D167" s="243"/>
      <c r="E167" s="286"/>
      <c r="F167" s="243"/>
      <c r="G167" s="243"/>
      <c r="H167" s="243"/>
      <c r="I167" s="243"/>
      <c r="J167" s="243"/>
      <c r="K167" s="243"/>
      <c r="L167" s="243"/>
      <c r="M167" s="243"/>
      <c r="N167" s="243"/>
      <c r="O167" s="243"/>
      <c r="P167" s="243"/>
      <c r="Q167" s="243"/>
      <c r="R167" s="243"/>
      <c r="S167" s="243"/>
    </row>
    <row r="168" spans="1:19">
      <c r="A168" s="243"/>
      <c r="B168" s="243"/>
      <c r="C168" s="243"/>
      <c r="D168" s="243"/>
      <c r="E168" s="286"/>
      <c r="F168" s="243"/>
      <c r="G168" s="243"/>
      <c r="H168" s="243"/>
      <c r="I168" s="243"/>
      <c r="J168" s="243"/>
      <c r="K168" s="243"/>
      <c r="L168" s="243"/>
      <c r="M168" s="243"/>
      <c r="N168" s="243"/>
      <c r="O168" s="243"/>
      <c r="P168" s="243"/>
      <c r="Q168" s="243"/>
      <c r="R168" s="243"/>
      <c r="S168" s="243"/>
    </row>
    <row r="169" spans="1:19">
      <c r="A169" s="243"/>
      <c r="B169" s="243"/>
      <c r="C169" s="243"/>
      <c r="D169" s="243"/>
      <c r="E169" s="286"/>
      <c r="F169" s="243"/>
      <c r="G169" s="243"/>
      <c r="H169" s="243"/>
      <c r="I169" s="243"/>
      <c r="J169" s="243"/>
      <c r="K169" s="243"/>
      <c r="L169" s="243"/>
      <c r="M169" s="243"/>
      <c r="N169" s="243"/>
      <c r="O169" s="243"/>
      <c r="P169" s="243"/>
      <c r="Q169" s="243"/>
      <c r="R169" s="243"/>
      <c r="S169" s="243"/>
    </row>
    <row r="170" spans="1:19">
      <c r="A170" s="243"/>
      <c r="B170" s="243"/>
      <c r="C170" s="243"/>
      <c r="D170" s="243"/>
      <c r="E170" s="286"/>
      <c r="F170" s="243"/>
      <c r="G170" s="243"/>
      <c r="H170" s="243"/>
      <c r="I170" s="243"/>
      <c r="J170" s="243"/>
      <c r="K170" s="243"/>
      <c r="L170" s="243"/>
      <c r="M170" s="243"/>
      <c r="N170" s="243"/>
      <c r="O170" s="243"/>
      <c r="P170" s="243"/>
      <c r="Q170" s="243"/>
      <c r="R170" s="243"/>
      <c r="S170" s="243"/>
    </row>
    <row r="171" spans="1:19">
      <c r="A171" s="243"/>
      <c r="B171" s="243"/>
      <c r="C171" s="243"/>
      <c r="D171" s="243"/>
      <c r="E171" s="286"/>
      <c r="F171" s="243"/>
      <c r="G171" s="243"/>
      <c r="H171" s="243"/>
      <c r="I171" s="243"/>
      <c r="J171" s="243"/>
      <c r="K171" s="243"/>
      <c r="L171" s="243"/>
      <c r="M171" s="243"/>
      <c r="N171" s="243"/>
      <c r="O171" s="243"/>
      <c r="P171" s="243"/>
      <c r="Q171" s="243"/>
      <c r="R171" s="243"/>
      <c r="S171" s="243"/>
    </row>
    <row r="172" spans="1:19">
      <c r="A172" s="243"/>
      <c r="B172" s="243"/>
      <c r="C172" s="243"/>
      <c r="D172" s="243"/>
      <c r="E172" s="286"/>
      <c r="F172" s="243"/>
      <c r="G172" s="243"/>
      <c r="H172" s="243"/>
      <c r="I172" s="243"/>
      <c r="J172" s="243"/>
      <c r="K172" s="243"/>
      <c r="L172" s="243"/>
      <c r="M172" s="243"/>
      <c r="N172" s="243"/>
      <c r="O172" s="243"/>
      <c r="P172" s="243"/>
      <c r="Q172" s="243"/>
      <c r="R172" s="243"/>
      <c r="S172" s="243"/>
    </row>
    <row r="173" spans="1:19">
      <c r="A173" s="243"/>
      <c r="B173" s="243"/>
      <c r="C173" s="243"/>
      <c r="D173" s="243"/>
      <c r="E173" s="286"/>
      <c r="F173" s="243"/>
      <c r="G173" s="243"/>
      <c r="H173" s="243"/>
      <c r="I173" s="243"/>
      <c r="J173" s="243"/>
      <c r="K173" s="243"/>
      <c r="L173" s="243"/>
      <c r="M173" s="243"/>
      <c r="N173" s="243"/>
      <c r="O173" s="243"/>
      <c r="P173" s="243"/>
      <c r="Q173" s="243"/>
      <c r="R173" s="243"/>
      <c r="S173" s="243"/>
    </row>
    <row r="174" spans="1:19">
      <c r="A174" s="243"/>
      <c r="B174" s="243"/>
      <c r="C174" s="243"/>
      <c r="D174" s="243"/>
      <c r="E174" s="286"/>
      <c r="F174" s="243"/>
      <c r="G174" s="243"/>
      <c r="H174" s="243"/>
      <c r="I174" s="243"/>
      <c r="J174" s="243"/>
      <c r="K174" s="243"/>
      <c r="L174" s="243"/>
      <c r="M174" s="243"/>
      <c r="N174" s="243"/>
      <c r="O174" s="243"/>
      <c r="P174" s="243"/>
      <c r="Q174" s="243"/>
      <c r="R174" s="243"/>
      <c r="S174" s="243"/>
    </row>
    <row r="175" spans="1:19">
      <c r="A175" s="243"/>
      <c r="B175" s="243"/>
      <c r="C175" s="243"/>
      <c r="D175" s="243"/>
      <c r="E175" s="286"/>
      <c r="F175" s="243"/>
      <c r="G175" s="243"/>
      <c r="H175" s="243"/>
      <c r="I175" s="243"/>
      <c r="J175" s="243"/>
      <c r="K175" s="243"/>
      <c r="L175" s="243"/>
      <c r="M175" s="243"/>
      <c r="N175" s="243"/>
      <c r="O175" s="243"/>
      <c r="P175" s="243"/>
      <c r="Q175" s="243"/>
      <c r="R175" s="243"/>
      <c r="S175" s="243"/>
    </row>
    <row r="176" spans="1:19">
      <c r="A176" s="243"/>
      <c r="B176" s="243"/>
      <c r="C176" s="243"/>
      <c r="D176" s="243"/>
      <c r="E176" s="286"/>
      <c r="F176" s="243"/>
      <c r="G176" s="243"/>
      <c r="H176" s="243"/>
      <c r="I176" s="243"/>
      <c r="J176" s="243"/>
      <c r="K176" s="243"/>
      <c r="L176" s="243"/>
      <c r="M176" s="243"/>
      <c r="N176" s="243"/>
      <c r="O176" s="243"/>
      <c r="P176" s="243"/>
      <c r="Q176" s="243"/>
      <c r="R176" s="243"/>
      <c r="S176" s="243"/>
    </row>
    <row r="177" spans="1:19">
      <c r="A177" s="243"/>
      <c r="B177" s="243"/>
      <c r="C177" s="243"/>
      <c r="D177" s="243"/>
      <c r="E177" s="286"/>
      <c r="F177" s="243"/>
      <c r="G177" s="243"/>
      <c r="H177" s="243"/>
      <c r="I177" s="243"/>
      <c r="J177" s="243"/>
      <c r="K177" s="243"/>
      <c r="L177" s="243"/>
      <c r="M177" s="243"/>
      <c r="N177" s="243"/>
      <c r="O177" s="243"/>
      <c r="P177" s="243"/>
      <c r="Q177" s="243"/>
      <c r="R177" s="243"/>
      <c r="S177" s="243"/>
    </row>
    <row r="178" spans="1:19">
      <c r="A178" s="243"/>
      <c r="B178" s="243"/>
      <c r="C178" s="243"/>
      <c r="D178" s="243"/>
      <c r="E178" s="286"/>
      <c r="F178" s="243"/>
      <c r="G178" s="243"/>
      <c r="H178" s="243"/>
      <c r="I178" s="243"/>
      <c r="J178" s="243"/>
      <c r="K178" s="243"/>
      <c r="L178" s="243"/>
      <c r="M178" s="243"/>
      <c r="N178" s="243"/>
      <c r="O178" s="243"/>
      <c r="P178" s="243"/>
      <c r="Q178" s="243"/>
      <c r="R178" s="243"/>
      <c r="S178" s="243"/>
    </row>
    <row r="179" spans="1:19">
      <c r="A179" s="243"/>
      <c r="B179" s="243"/>
      <c r="C179" s="243"/>
      <c r="D179" s="243"/>
      <c r="E179" s="286"/>
      <c r="F179" s="243"/>
      <c r="G179" s="243"/>
      <c r="H179" s="243"/>
      <c r="I179" s="243"/>
      <c r="J179" s="243"/>
      <c r="K179" s="243"/>
      <c r="L179" s="243"/>
      <c r="M179" s="243"/>
      <c r="N179" s="243"/>
      <c r="O179" s="243"/>
      <c r="P179" s="243"/>
      <c r="Q179" s="243"/>
      <c r="R179" s="243"/>
      <c r="S179" s="243"/>
    </row>
    <row r="180" spans="1:19">
      <c r="A180" s="243"/>
      <c r="B180" s="243"/>
      <c r="C180" s="243"/>
      <c r="D180" s="243"/>
      <c r="E180" s="286"/>
      <c r="F180" s="243"/>
      <c r="G180" s="243"/>
      <c r="H180" s="243"/>
      <c r="I180" s="243"/>
      <c r="J180" s="243"/>
      <c r="K180" s="243"/>
      <c r="L180" s="243"/>
      <c r="M180" s="243"/>
      <c r="N180" s="243"/>
      <c r="O180" s="243"/>
      <c r="P180" s="243"/>
      <c r="Q180" s="243"/>
      <c r="R180" s="243"/>
      <c r="S180" s="243"/>
    </row>
    <row r="181" spans="1:19">
      <c r="A181" s="243"/>
      <c r="B181" s="243"/>
      <c r="C181" s="243"/>
      <c r="D181" s="243"/>
      <c r="E181" s="286"/>
      <c r="F181" s="243"/>
      <c r="G181" s="243"/>
      <c r="H181" s="243"/>
      <c r="I181" s="243"/>
      <c r="J181" s="243"/>
      <c r="K181" s="243"/>
      <c r="L181" s="243"/>
      <c r="M181" s="243"/>
      <c r="N181" s="243"/>
      <c r="O181" s="243"/>
      <c r="P181" s="243"/>
      <c r="Q181" s="243"/>
      <c r="R181" s="243"/>
      <c r="S181" s="243"/>
    </row>
    <row r="182" spans="1:19">
      <c r="A182" s="243"/>
      <c r="B182" s="243"/>
      <c r="C182" s="243"/>
      <c r="D182" s="243"/>
      <c r="E182" s="286"/>
      <c r="F182" s="243"/>
      <c r="G182" s="243"/>
      <c r="H182" s="243"/>
      <c r="I182" s="243"/>
      <c r="J182" s="243"/>
      <c r="K182" s="243"/>
      <c r="L182" s="243"/>
      <c r="M182" s="243"/>
      <c r="N182" s="243"/>
      <c r="O182" s="243"/>
      <c r="P182" s="243"/>
      <c r="Q182" s="243"/>
      <c r="R182" s="243"/>
      <c r="S182" s="243"/>
    </row>
    <row r="183" spans="1:19">
      <c r="A183" s="243"/>
      <c r="B183" s="243"/>
      <c r="C183" s="243"/>
      <c r="D183" s="243"/>
      <c r="E183" s="286"/>
      <c r="F183" s="243"/>
      <c r="G183" s="243"/>
      <c r="H183" s="243"/>
      <c r="I183" s="243"/>
      <c r="J183" s="243"/>
      <c r="K183" s="243"/>
      <c r="L183" s="243"/>
      <c r="M183" s="243"/>
      <c r="N183" s="243"/>
      <c r="O183" s="243"/>
      <c r="P183" s="243"/>
      <c r="Q183" s="243"/>
      <c r="R183" s="243"/>
      <c r="S183" s="243"/>
    </row>
    <row r="184" spans="1:19">
      <c r="A184" s="243"/>
      <c r="B184" s="243"/>
      <c r="C184" s="243"/>
      <c r="D184" s="243"/>
      <c r="E184" s="286"/>
      <c r="F184" s="243"/>
      <c r="G184" s="243"/>
      <c r="H184" s="243"/>
      <c r="I184" s="243"/>
      <c r="J184" s="243"/>
      <c r="K184" s="243"/>
      <c r="L184" s="243"/>
      <c r="M184" s="243"/>
      <c r="N184" s="243"/>
      <c r="O184" s="243"/>
      <c r="P184" s="243"/>
      <c r="Q184" s="243"/>
      <c r="R184" s="243"/>
      <c r="S184" s="243"/>
    </row>
    <row r="185" spans="1:19">
      <c r="A185" s="243"/>
      <c r="B185" s="243"/>
      <c r="C185" s="243"/>
      <c r="D185" s="243"/>
      <c r="E185" s="286"/>
      <c r="F185" s="243"/>
      <c r="G185" s="243"/>
      <c r="H185" s="243"/>
      <c r="I185" s="243"/>
      <c r="J185" s="243"/>
      <c r="K185" s="243"/>
      <c r="L185" s="243"/>
      <c r="M185" s="243"/>
      <c r="N185" s="243"/>
      <c r="O185" s="243"/>
      <c r="P185" s="243"/>
      <c r="Q185" s="243"/>
      <c r="R185" s="243"/>
      <c r="S185" s="243"/>
    </row>
    <row r="186" spans="1:19">
      <c r="A186" s="243"/>
      <c r="B186" s="243"/>
      <c r="C186" s="243"/>
      <c r="D186" s="243"/>
      <c r="E186" s="286"/>
      <c r="F186" s="243"/>
      <c r="G186" s="243"/>
      <c r="H186" s="243"/>
      <c r="I186" s="243"/>
      <c r="J186" s="243"/>
      <c r="K186" s="243"/>
      <c r="L186" s="243"/>
      <c r="M186" s="243"/>
      <c r="N186" s="243"/>
      <c r="O186" s="243"/>
      <c r="P186" s="243"/>
      <c r="Q186" s="243"/>
      <c r="R186" s="243"/>
      <c r="S186" s="243"/>
    </row>
    <row r="187" spans="1:19">
      <c r="A187" s="243"/>
      <c r="B187" s="243"/>
      <c r="C187" s="243"/>
      <c r="D187" s="243"/>
      <c r="E187" s="286"/>
      <c r="F187" s="243"/>
      <c r="G187" s="243"/>
      <c r="H187" s="243"/>
      <c r="I187" s="243"/>
      <c r="J187" s="243"/>
      <c r="K187" s="243"/>
      <c r="L187" s="243"/>
      <c r="M187" s="243"/>
      <c r="N187" s="243"/>
      <c r="O187" s="243"/>
      <c r="P187" s="243"/>
      <c r="Q187" s="243"/>
      <c r="R187" s="243"/>
      <c r="S187" s="243"/>
    </row>
    <row r="188" spans="1:19">
      <c r="A188" s="243"/>
      <c r="B188" s="243"/>
      <c r="C188" s="243"/>
      <c r="D188" s="243"/>
      <c r="E188" s="286"/>
      <c r="F188" s="243"/>
      <c r="G188" s="243"/>
      <c r="H188" s="243"/>
      <c r="I188" s="243"/>
      <c r="J188" s="243"/>
      <c r="K188" s="243"/>
      <c r="L188" s="243"/>
      <c r="M188" s="243"/>
      <c r="N188" s="243"/>
      <c r="O188" s="243"/>
      <c r="P188" s="243"/>
      <c r="Q188" s="243"/>
      <c r="R188" s="243"/>
      <c r="S188" s="243"/>
    </row>
    <row r="189" spans="1:19">
      <c r="A189" s="243"/>
      <c r="B189" s="243"/>
      <c r="C189" s="243"/>
      <c r="D189" s="243"/>
      <c r="E189" s="286"/>
      <c r="F189" s="243"/>
      <c r="G189" s="243"/>
      <c r="H189" s="243"/>
      <c r="I189" s="243"/>
      <c r="J189" s="243"/>
      <c r="K189" s="243"/>
      <c r="L189" s="243"/>
      <c r="M189" s="243"/>
      <c r="N189" s="243"/>
      <c r="O189" s="243"/>
      <c r="P189" s="243"/>
      <c r="Q189" s="243"/>
      <c r="R189" s="243"/>
      <c r="S189" s="243"/>
    </row>
    <row r="190" spans="1:19">
      <c r="A190" s="243"/>
      <c r="B190" s="243"/>
      <c r="C190" s="243"/>
      <c r="D190" s="243"/>
      <c r="E190" s="286"/>
      <c r="F190" s="243"/>
      <c r="G190" s="243"/>
      <c r="H190" s="243"/>
      <c r="I190" s="243"/>
      <c r="J190" s="243"/>
      <c r="K190" s="243"/>
      <c r="L190" s="243"/>
      <c r="M190" s="243"/>
      <c r="N190" s="243"/>
      <c r="O190" s="243"/>
      <c r="P190" s="243"/>
      <c r="Q190" s="243"/>
      <c r="R190" s="243"/>
      <c r="S190" s="243"/>
    </row>
    <row r="191" spans="1:19">
      <c r="A191" s="243"/>
      <c r="B191" s="243"/>
      <c r="C191" s="243"/>
      <c r="D191" s="243"/>
      <c r="E191" s="286"/>
      <c r="F191" s="243"/>
      <c r="G191" s="243"/>
      <c r="H191" s="243"/>
      <c r="I191" s="243"/>
      <c r="J191" s="243"/>
      <c r="K191" s="243"/>
      <c r="L191" s="243"/>
      <c r="M191" s="243"/>
      <c r="N191" s="243"/>
      <c r="O191" s="243"/>
      <c r="P191" s="243"/>
      <c r="Q191" s="243"/>
      <c r="R191" s="243"/>
      <c r="S191" s="243"/>
    </row>
    <row r="192" spans="1:19">
      <c r="A192" s="243"/>
      <c r="B192" s="243"/>
      <c r="C192" s="243"/>
      <c r="D192" s="243"/>
      <c r="E192" s="286"/>
      <c r="F192" s="243"/>
      <c r="G192" s="243"/>
      <c r="H192" s="243"/>
      <c r="I192" s="243"/>
      <c r="J192" s="243"/>
      <c r="K192" s="243"/>
      <c r="L192" s="243"/>
      <c r="M192" s="243"/>
      <c r="N192" s="243"/>
      <c r="O192" s="243"/>
      <c r="P192" s="243"/>
      <c r="Q192" s="243"/>
      <c r="R192" s="243"/>
      <c r="S192" s="243"/>
    </row>
    <row r="193" spans="1:19">
      <c r="A193" s="243"/>
      <c r="B193" s="243"/>
      <c r="C193" s="243"/>
      <c r="D193" s="243"/>
      <c r="E193" s="286"/>
      <c r="F193" s="243"/>
      <c r="G193" s="243"/>
      <c r="H193" s="243"/>
      <c r="I193" s="243"/>
      <c r="J193" s="243"/>
      <c r="K193" s="243"/>
      <c r="L193" s="243"/>
      <c r="M193" s="243"/>
      <c r="N193" s="243"/>
      <c r="O193" s="243"/>
      <c r="P193" s="243"/>
      <c r="Q193" s="243"/>
      <c r="R193" s="243"/>
      <c r="S193" s="243"/>
    </row>
    <row r="194" spans="1:19">
      <c r="A194" s="243"/>
      <c r="B194" s="243"/>
      <c r="C194" s="243"/>
      <c r="D194" s="243"/>
      <c r="E194" s="286"/>
      <c r="F194" s="243"/>
      <c r="G194" s="243"/>
      <c r="H194" s="243"/>
      <c r="I194" s="243"/>
      <c r="J194" s="243"/>
      <c r="K194" s="243"/>
      <c r="L194" s="243"/>
      <c r="M194" s="243"/>
      <c r="N194" s="243"/>
      <c r="O194" s="243"/>
      <c r="P194" s="243"/>
      <c r="Q194" s="243"/>
      <c r="R194" s="243"/>
      <c r="S194" s="243"/>
    </row>
    <row r="195" spans="1:19">
      <c r="A195" s="243"/>
      <c r="B195" s="243"/>
      <c r="C195" s="243"/>
      <c r="D195" s="243"/>
      <c r="E195" s="286"/>
      <c r="F195" s="243"/>
      <c r="G195" s="243"/>
      <c r="H195" s="243"/>
      <c r="I195" s="243"/>
      <c r="J195" s="243"/>
      <c r="K195" s="243"/>
      <c r="L195" s="243"/>
      <c r="M195" s="243"/>
      <c r="N195" s="243"/>
      <c r="O195" s="243"/>
      <c r="P195" s="243"/>
      <c r="Q195" s="243"/>
      <c r="R195" s="243"/>
      <c r="S195" s="243"/>
    </row>
    <row r="196" spans="1:19">
      <c r="A196" s="243"/>
      <c r="B196" s="243"/>
      <c r="C196" s="243"/>
      <c r="D196" s="243"/>
      <c r="E196" s="286"/>
      <c r="F196" s="243"/>
      <c r="G196" s="243"/>
      <c r="H196" s="243"/>
      <c r="I196" s="243"/>
      <c r="J196" s="243"/>
      <c r="K196" s="243"/>
      <c r="L196" s="243"/>
      <c r="M196" s="243"/>
      <c r="N196" s="243"/>
      <c r="O196" s="243"/>
      <c r="P196" s="243"/>
      <c r="Q196" s="243"/>
      <c r="R196" s="243"/>
      <c r="S196" s="243"/>
    </row>
    <row r="197" spans="1:19">
      <c r="A197" s="243"/>
      <c r="B197" s="243"/>
      <c r="C197" s="243"/>
      <c r="D197" s="243"/>
      <c r="E197" s="286"/>
      <c r="F197" s="243"/>
      <c r="G197" s="243"/>
      <c r="H197" s="243"/>
      <c r="I197" s="243"/>
      <c r="J197" s="243"/>
      <c r="K197" s="243"/>
      <c r="L197" s="243"/>
      <c r="M197" s="243"/>
      <c r="N197" s="243"/>
      <c r="O197" s="243"/>
      <c r="P197" s="243"/>
      <c r="Q197" s="243"/>
      <c r="R197" s="243"/>
      <c r="S197" s="243"/>
    </row>
    <row r="198" spans="1:19">
      <c r="A198" s="243"/>
      <c r="B198" s="243"/>
      <c r="C198" s="243"/>
      <c r="D198" s="243"/>
      <c r="E198" s="286"/>
      <c r="F198" s="243"/>
      <c r="G198" s="243"/>
      <c r="H198" s="243"/>
      <c r="I198" s="243"/>
      <c r="J198" s="243"/>
      <c r="K198" s="243"/>
      <c r="L198" s="243"/>
      <c r="M198" s="243"/>
      <c r="N198" s="243"/>
      <c r="O198" s="243"/>
      <c r="P198" s="243"/>
      <c r="Q198" s="243"/>
      <c r="R198" s="243"/>
      <c r="S198" s="243"/>
    </row>
    <row r="199" spans="1:19">
      <c r="A199" s="243"/>
      <c r="B199" s="243"/>
      <c r="C199" s="243"/>
      <c r="D199" s="243"/>
      <c r="E199" s="286"/>
      <c r="F199" s="243"/>
      <c r="G199" s="243"/>
      <c r="H199" s="243"/>
      <c r="I199" s="243"/>
      <c r="J199" s="243"/>
      <c r="K199" s="243"/>
      <c r="L199" s="243"/>
      <c r="M199" s="243"/>
      <c r="N199" s="243"/>
      <c r="O199" s="243"/>
      <c r="P199" s="243"/>
      <c r="Q199" s="243"/>
      <c r="R199" s="243"/>
      <c r="S199" s="243"/>
    </row>
    <row r="200" spans="1:19">
      <c r="A200" s="243"/>
      <c r="B200" s="243"/>
      <c r="C200" s="243"/>
      <c r="D200" s="243"/>
      <c r="E200" s="286"/>
      <c r="F200" s="243"/>
      <c r="G200" s="243"/>
      <c r="H200" s="243"/>
      <c r="I200" s="243"/>
      <c r="J200" s="243"/>
      <c r="K200" s="243"/>
      <c r="L200" s="243"/>
      <c r="M200" s="243"/>
      <c r="N200" s="243"/>
      <c r="O200" s="243"/>
      <c r="P200" s="243"/>
      <c r="Q200" s="243"/>
      <c r="R200" s="243"/>
      <c r="S200" s="243"/>
    </row>
    <row r="201" spans="1:19">
      <c r="A201" s="243"/>
      <c r="B201" s="243"/>
      <c r="C201" s="243"/>
      <c r="D201" s="243"/>
      <c r="E201" s="286"/>
      <c r="F201" s="243"/>
      <c r="G201" s="243"/>
      <c r="H201" s="243"/>
      <c r="I201" s="243"/>
      <c r="J201" s="243"/>
      <c r="K201" s="243"/>
      <c r="L201" s="243"/>
      <c r="M201" s="243"/>
      <c r="N201" s="243"/>
      <c r="O201" s="243"/>
      <c r="P201" s="243"/>
      <c r="Q201" s="243"/>
      <c r="R201" s="243"/>
      <c r="S201" s="243"/>
    </row>
    <row r="202" spans="1:19">
      <c r="A202" s="243"/>
      <c r="B202" s="243"/>
      <c r="C202" s="243"/>
      <c r="D202" s="243"/>
      <c r="E202" s="286"/>
      <c r="F202" s="243"/>
      <c r="G202" s="243"/>
      <c r="H202" s="243"/>
      <c r="I202" s="243"/>
      <c r="J202" s="243"/>
      <c r="K202" s="243"/>
      <c r="L202" s="243"/>
      <c r="M202" s="243"/>
      <c r="N202" s="243"/>
      <c r="O202" s="243"/>
      <c r="P202" s="243"/>
      <c r="Q202" s="243"/>
      <c r="R202" s="243"/>
      <c r="S202" s="243"/>
    </row>
    <row r="203" spans="1:19">
      <c r="A203" s="243"/>
      <c r="B203" s="243"/>
      <c r="C203" s="243"/>
      <c r="D203" s="243"/>
      <c r="E203" s="286"/>
      <c r="F203" s="243"/>
      <c r="G203" s="243"/>
      <c r="H203" s="243"/>
      <c r="I203" s="243"/>
      <c r="J203" s="243"/>
      <c r="K203" s="243"/>
      <c r="L203" s="243"/>
      <c r="M203" s="243"/>
      <c r="N203" s="243"/>
      <c r="O203" s="243"/>
      <c r="P203" s="243"/>
      <c r="Q203" s="243"/>
      <c r="R203" s="243"/>
      <c r="S203" s="243"/>
    </row>
    <row r="204" spans="1:19">
      <c r="A204" s="243"/>
      <c r="B204" s="243"/>
      <c r="C204" s="243"/>
      <c r="D204" s="243"/>
      <c r="E204" s="286"/>
      <c r="F204" s="243"/>
      <c r="G204" s="243"/>
      <c r="H204" s="243"/>
      <c r="I204" s="243"/>
      <c r="J204" s="243"/>
      <c r="K204" s="243"/>
      <c r="L204" s="243"/>
      <c r="M204" s="243"/>
      <c r="N204" s="243"/>
      <c r="O204" s="243"/>
      <c r="P204" s="243"/>
      <c r="Q204" s="243"/>
      <c r="R204" s="243"/>
      <c r="S204" s="243"/>
    </row>
    <row r="205" spans="1:19">
      <c r="A205" s="243"/>
      <c r="B205" s="243"/>
      <c r="C205" s="243"/>
      <c r="D205" s="243"/>
      <c r="E205" s="286"/>
      <c r="F205" s="243"/>
      <c r="G205" s="243"/>
      <c r="H205" s="243"/>
      <c r="I205" s="243"/>
      <c r="J205" s="243"/>
      <c r="K205" s="243"/>
      <c r="L205" s="243"/>
      <c r="M205" s="243"/>
      <c r="N205" s="243"/>
      <c r="O205" s="243"/>
      <c r="P205" s="243"/>
      <c r="Q205" s="243"/>
      <c r="R205" s="243"/>
      <c r="S205" s="243"/>
    </row>
    <row r="206" spans="1:19">
      <c r="A206" s="243"/>
      <c r="B206" s="243"/>
      <c r="C206" s="243"/>
      <c r="D206" s="243"/>
      <c r="E206" s="286"/>
      <c r="F206" s="243"/>
      <c r="G206" s="243"/>
      <c r="H206" s="243"/>
      <c r="I206" s="243"/>
      <c r="J206" s="243"/>
      <c r="K206" s="243"/>
      <c r="L206" s="243"/>
      <c r="M206" s="243"/>
      <c r="N206" s="243"/>
      <c r="O206" s="243"/>
      <c r="P206" s="243"/>
      <c r="Q206" s="243"/>
      <c r="R206" s="243"/>
      <c r="S206" s="243"/>
    </row>
    <row r="207" spans="1:19">
      <c r="A207" s="243"/>
      <c r="B207" s="243"/>
      <c r="C207" s="243"/>
      <c r="D207" s="243"/>
      <c r="E207" s="286"/>
      <c r="F207" s="243"/>
      <c r="G207" s="243"/>
      <c r="H207" s="243"/>
      <c r="I207" s="243"/>
      <c r="J207" s="243"/>
      <c r="K207" s="243"/>
      <c r="L207" s="243"/>
      <c r="M207" s="243"/>
      <c r="N207" s="243"/>
      <c r="O207" s="243"/>
      <c r="P207" s="243"/>
      <c r="Q207" s="243"/>
      <c r="R207" s="243"/>
      <c r="S207" s="243"/>
    </row>
    <row r="208" spans="1:19">
      <c r="A208" s="243"/>
      <c r="B208" s="243"/>
      <c r="C208" s="243"/>
      <c r="D208" s="243"/>
      <c r="E208" s="286"/>
      <c r="F208" s="243"/>
      <c r="G208" s="243"/>
      <c r="H208" s="243"/>
      <c r="I208" s="243"/>
      <c r="J208" s="243"/>
      <c r="K208" s="243"/>
      <c r="L208" s="243"/>
      <c r="M208" s="243"/>
      <c r="N208" s="243"/>
      <c r="O208" s="243"/>
      <c r="P208" s="243"/>
      <c r="Q208" s="243"/>
      <c r="R208" s="243"/>
      <c r="S208" s="243"/>
    </row>
    <row r="209" spans="1:19">
      <c r="A209" s="243"/>
      <c r="B209" s="243"/>
      <c r="C209" s="243"/>
      <c r="D209" s="243"/>
      <c r="E209" s="286"/>
      <c r="F209" s="243"/>
      <c r="G209" s="243"/>
      <c r="H209" s="243"/>
      <c r="I209" s="243"/>
      <c r="J209" s="243"/>
      <c r="K209" s="243"/>
      <c r="L209" s="243"/>
      <c r="M209" s="243"/>
      <c r="N209" s="243"/>
      <c r="O209" s="243"/>
      <c r="P209" s="243"/>
      <c r="Q209" s="243"/>
      <c r="R209" s="243"/>
      <c r="S209" s="243"/>
    </row>
    <row r="210" spans="1:19">
      <c r="A210" s="243"/>
      <c r="B210" s="243"/>
      <c r="C210" s="243"/>
      <c r="D210" s="243"/>
      <c r="E210" s="286"/>
      <c r="F210" s="243"/>
      <c r="G210" s="243"/>
      <c r="H210" s="243"/>
      <c r="I210" s="243"/>
      <c r="J210" s="243"/>
      <c r="K210" s="243"/>
      <c r="L210" s="243"/>
      <c r="M210" s="243"/>
      <c r="N210" s="243"/>
      <c r="O210" s="243"/>
      <c r="P210" s="243"/>
      <c r="Q210" s="243"/>
      <c r="R210" s="243"/>
      <c r="S210" s="243"/>
    </row>
    <row r="211" spans="1:19">
      <c r="A211" s="243"/>
      <c r="B211" s="243"/>
      <c r="C211" s="243"/>
      <c r="D211" s="243"/>
      <c r="E211" s="286"/>
      <c r="F211" s="243"/>
      <c r="G211" s="243"/>
      <c r="H211" s="243"/>
      <c r="I211" s="243"/>
      <c r="J211" s="243"/>
      <c r="K211" s="243"/>
      <c r="L211" s="243"/>
      <c r="M211" s="243"/>
      <c r="N211" s="243"/>
      <c r="O211" s="243"/>
      <c r="P211" s="243"/>
      <c r="Q211" s="243"/>
      <c r="R211" s="243"/>
      <c r="S211" s="243"/>
    </row>
    <row r="212" spans="1:19">
      <c r="A212" s="243"/>
      <c r="B212" s="243"/>
      <c r="C212" s="243"/>
      <c r="D212" s="243"/>
      <c r="E212" s="286"/>
      <c r="F212" s="243"/>
      <c r="G212" s="243"/>
      <c r="H212" s="243"/>
      <c r="I212" s="243"/>
      <c r="J212" s="243"/>
      <c r="K212" s="243"/>
      <c r="L212" s="243"/>
      <c r="M212" s="243"/>
      <c r="N212" s="243"/>
      <c r="O212" s="243"/>
      <c r="P212" s="243"/>
      <c r="Q212" s="243"/>
      <c r="R212" s="243"/>
      <c r="S212" s="243"/>
    </row>
    <row r="213" spans="1:19">
      <c r="A213" s="243"/>
      <c r="B213" s="243"/>
      <c r="C213" s="243"/>
      <c r="D213" s="243"/>
      <c r="E213" s="286"/>
      <c r="F213" s="243"/>
      <c r="G213" s="243"/>
      <c r="H213" s="243"/>
      <c r="I213" s="243"/>
      <c r="J213" s="243"/>
      <c r="K213" s="243"/>
      <c r="L213" s="243"/>
      <c r="M213" s="243"/>
      <c r="N213" s="243"/>
      <c r="O213" s="243"/>
      <c r="P213" s="243"/>
      <c r="Q213" s="243"/>
      <c r="R213" s="243"/>
      <c r="S213" s="243"/>
    </row>
    <row r="214" spans="1:19">
      <c r="A214" s="243"/>
      <c r="B214" s="243"/>
      <c r="C214" s="243"/>
      <c r="D214" s="243"/>
      <c r="E214" s="286"/>
      <c r="F214" s="243"/>
      <c r="G214" s="243"/>
      <c r="H214" s="243"/>
      <c r="I214" s="243"/>
      <c r="J214" s="243"/>
      <c r="K214" s="243"/>
      <c r="L214" s="243"/>
      <c r="M214" s="243"/>
      <c r="N214" s="243"/>
      <c r="O214" s="243"/>
      <c r="P214" s="243"/>
      <c r="Q214" s="243"/>
      <c r="R214" s="243"/>
      <c r="S214" s="243"/>
    </row>
    <row r="215" spans="1:19">
      <c r="A215" s="243"/>
      <c r="B215" s="243"/>
      <c r="C215" s="243"/>
      <c r="D215" s="243"/>
      <c r="E215" s="286"/>
      <c r="F215" s="243"/>
      <c r="G215" s="243"/>
      <c r="H215" s="243"/>
      <c r="I215" s="243"/>
      <c r="J215" s="243"/>
      <c r="K215" s="243"/>
      <c r="L215" s="243"/>
      <c r="M215" s="243"/>
      <c r="N215" s="243"/>
      <c r="O215" s="243"/>
      <c r="P215" s="243"/>
      <c r="Q215" s="243"/>
      <c r="R215" s="243"/>
      <c r="S215" s="243"/>
    </row>
    <row r="216" spans="1:19">
      <c r="A216" s="243"/>
      <c r="B216" s="243"/>
      <c r="C216" s="243"/>
      <c r="D216" s="243"/>
      <c r="E216" s="286"/>
      <c r="F216" s="243"/>
      <c r="G216" s="243"/>
      <c r="H216" s="243"/>
      <c r="I216" s="243"/>
      <c r="J216" s="243"/>
      <c r="K216" s="243"/>
      <c r="L216" s="243"/>
      <c r="M216" s="243"/>
      <c r="N216" s="243"/>
      <c r="O216" s="243"/>
      <c r="P216" s="243"/>
      <c r="Q216" s="243"/>
      <c r="R216" s="243"/>
      <c r="S216" s="243"/>
    </row>
    <row r="217" spans="1:19">
      <c r="A217" s="243"/>
      <c r="B217" s="243"/>
      <c r="C217" s="243"/>
      <c r="D217" s="243"/>
      <c r="E217" s="286"/>
      <c r="F217" s="243"/>
      <c r="G217" s="243"/>
      <c r="H217" s="243"/>
      <c r="I217" s="243"/>
      <c r="J217" s="243"/>
      <c r="K217" s="243"/>
      <c r="L217" s="243"/>
      <c r="M217" s="243"/>
      <c r="N217" s="243"/>
      <c r="O217" s="243"/>
      <c r="P217" s="243"/>
      <c r="Q217" s="243"/>
      <c r="R217" s="243"/>
      <c r="S217" s="243"/>
    </row>
    <row r="218" spans="1:19">
      <c r="A218" s="243"/>
      <c r="B218" s="243"/>
      <c r="C218" s="243"/>
      <c r="D218" s="243"/>
      <c r="E218" s="286"/>
      <c r="F218" s="243"/>
      <c r="G218" s="243"/>
      <c r="H218" s="243"/>
      <c r="I218" s="243"/>
      <c r="J218" s="243"/>
      <c r="K218" s="243"/>
      <c r="L218" s="243"/>
      <c r="M218" s="243"/>
      <c r="N218" s="243"/>
      <c r="O218" s="243"/>
      <c r="P218" s="243"/>
      <c r="Q218" s="243"/>
      <c r="R218" s="243"/>
      <c r="S218" s="243"/>
    </row>
    <row r="219" spans="1:19">
      <c r="A219" s="243"/>
      <c r="B219" s="243"/>
      <c r="C219" s="243"/>
      <c r="D219" s="243"/>
      <c r="E219" s="286"/>
      <c r="F219" s="243"/>
      <c r="G219" s="243"/>
      <c r="H219" s="243"/>
      <c r="I219" s="243"/>
      <c r="J219" s="243"/>
      <c r="K219" s="243"/>
      <c r="L219" s="243"/>
      <c r="M219" s="243"/>
      <c r="N219" s="243"/>
      <c r="O219" s="243"/>
      <c r="P219" s="243"/>
      <c r="Q219" s="243"/>
      <c r="R219" s="243"/>
      <c r="S219" s="243"/>
    </row>
    <row r="220" spans="1:19">
      <c r="A220" s="243"/>
      <c r="B220" s="243"/>
      <c r="C220" s="243"/>
      <c r="D220" s="243"/>
      <c r="E220" s="286"/>
      <c r="F220" s="243"/>
      <c r="G220" s="243"/>
      <c r="H220" s="243"/>
      <c r="I220" s="243"/>
      <c r="J220" s="243"/>
      <c r="K220" s="243"/>
      <c r="L220" s="243"/>
      <c r="M220" s="243"/>
      <c r="N220" s="243"/>
      <c r="O220" s="243"/>
      <c r="P220" s="243"/>
      <c r="Q220" s="243"/>
      <c r="R220" s="243"/>
      <c r="S220" s="243"/>
    </row>
    <row r="221" spans="1:19">
      <c r="A221" s="243"/>
      <c r="B221" s="243"/>
      <c r="C221" s="243"/>
      <c r="D221" s="243"/>
      <c r="E221" s="286"/>
      <c r="F221" s="243"/>
      <c r="G221" s="243"/>
      <c r="H221" s="243"/>
      <c r="I221" s="243"/>
      <c r="J221" s="243"/>
      <c r="K221" s="243"/>
      <c r="L221" s="243"/>
      <c r="M221" s="243"/>
      <c r="N221" s="243"/>
      <c r="O221" s="243"/>
      <c r="P221" s="243"/>
      <c r="Q221" s="243"/>
      <c r="R221" s="243"/>
      <c r="S221" s="243"/>
    </row>
    <row r="222" spans="1:19">
      <c r="A222" s="243"/>
      <c r="B222" s="243"/>
      <c r="C222" s="243"/>
      <c r="D222" s="243"/>
      <c r="E222" s="286"/>
      <c r="F222" s="243"/>
      <c r="G222" s="243"/>
      <c r="H222" s="243"/>
      <c r="I222" s="243"/>
      <c r="J222" s="243"/>
      <c r="K222" s="243"/>
      <c r="L222" s="243"/>
      <c r="M222" s="243"/>
      <c r="N222" s="243"/>
      <c r="O222" s="243"/>
      <c r="P222" s="243"/>
      <c r="Q222" s="243"/>
      <c r="R222" s="243"/>
      <c r="S222" s="243"/>
    </row>
    <row r="223" spans="1:19">
      <c r="A223" s="243"/>
      <c r="B223" s="243"/>
      <c r="C223" s="243"/>
      <c r="D223" s="243"/>
      <c r="E223" s="286"/>
      <c r="F223" s="243"/>
      <c r="G223" s="243"/>
      <c r="H223" s="243"/>
      <c r="I223" s="243"/>
      <c r="J223" s="243"/>
      <c r="K223" s="243"/>
      <c r="L223" s="243"/>
      <c r="M223" s="243"/>
      <c r="N223" s="243"/>
      <c r="O223" s="243"/>
      <c r="P223" s="243"/>
      <c r="Q223" s="243"/>
      <c r="R223" s="243"/>
      <c r="S223" s="243"/>
    </row>
    <row r="224" spans="1:19">
      <c r="A224" s="243"/>
      <c r="B224" s="243"/>
      <c r="C224" s="243"/>
      <c r="D224" s="243"/>
      <c r="E224" s="286"/>
      <c r="F224" s="243"/>
      <c r="G224" s="243"/>
      <c r="H224" s="243"/>
      <c r="I224" s="243"/>
      <c r="J224" s="243"/>
      <c r="K224" s="243"/>
      <c r="L224" s="243"/>
      <c r="M224" s="243"/>
      <c r="N224" s="243"/>
      <c r="O224" s="243"/>
      <c r="P224" s="243"/>
      <c r="Q224" s="243"/>
      <c r="R224" s="243"/>
      <c r="S224" s="243"/>
    </row>
    <row r="225" spans="1:19">
      <c r="A225" s="243"/>
      <c r="B225" s="243"/>
      <c r="C225" s="243"/>
      <c r="D225" s="243"/>
      <c r="E225" s="286"/>
      <c r="F225" s="243"/>
      <c r="G225" s="243"/>
      <c r="H225" s="243"/>
      <c r="I225" s="243"/>
      <c r="J225" s="243"/>
      <c r="K225" s="243"/>
      <c r="L225" s="243"/>
      <c r="M225" s="243"/>
      <c r="N225" s="243"/>
      <c r="O225" s="243"/>
      <c r="P225" s="243"/>
      <c r="Q225" s="243"/>
      <c r="R225" s="243"/>
      <c r="S225" s="243"/>
    </row>
    <row r="226" spans="1:19">
      <c r="A226" s="243"/>
      <c r="B226" s="243"/>
      <c r="C226" s="243"/>
      <c r="D226" s="243"/>
      <c r="E226" s="286"/>
      <c r="F226" s="243"/>
      <c r="G226" s="243"/>
      <c r="H226" s="243"/>
      <c r="I226" s="243"/>
      <c r="J226" s="243"/>
      <c r="K226" s="243"/>
      <c r="L226" s="243"/>
      <c r="M226" s="243"/>
      <c r="N226" s="243"/>
      <c r="O226" s="243"/>
      <c r="P226" s="243"/>
      <c r="Q226" s="243"/>
      <c r="R226" s="243"/>
      <c r="S226" s="243"/>
    </row>
    <row r="227" spans="1:19">
      <c r="A227" s="243"/>
      <c r="B227" s="243"/>
      <c r="C227" s="243"/>
      <c r="D227" s="243"/>
      <c r="E227" s="286"/>
      <c r="F227" s="243"/>
      <c r="G227" s="243"/>
      <c r="H227" s="243"/>
      <c r="I227" s="243"/>
      <c r="J227" s="243"/>
      <c r="K227" s="243"/>
      <c r="L227" s="243"/>
      <c r="M227" s="243"/>
      <c r="N227" s="243"/>
      <c r="O227" s="243"/>
      <c r="P227" s="243"/>
      <c r="Q227" s="243"/>
      <c r="R227" s="243"/>
      <c r="S227" s="243"/>
    </row>
    <row r="228" spans="1:19">
      <c r="A228" s="243"/>
      <c r="B228" s="243"/>
      <c r="C228" s="243"/>
      <c r="D228" s="243"/>
      <c r="E228" s="286"/>
      <c r="F228" s="243"/>
      <c r="G228" s="243"/>
      <c r="H228" s="243"/>
      <c r="I228" s="243"/>
      <c r="J228" s="243"/>
      <c r="K228" s="243"/>
      <c r="L228" s="243"/>
      <c r="M228" s="243"/>
      <c r="N228" s="243"/>
      <c r="O228" s="243"/>
      <c r="P228" s="243"/>
      <c r="Q228" s="243"/>
      <c r="R228" s="243"/>
      <c r="S228" s="243"/>
    </row>
    <row r="229" spans="1:19">
      <c r="A229" s="243"/>
      <c r="B229" s="243"/>
      <c r="C229" s="243"/>
      <c r="D229" s="243"/>
      <c r="E229" s="286"/>
      <c r="F229" s="243"/>
      <c r="G229" s="243"/>
      <c r="H229" s="243"/>
      <c r="I229" s="243"/>
      <c r="J229" s="243"/>
      <c r="K229" s="243"/>
      <c r="L229" s="243"/>
      <c r="M229" s="243"/>
      <c r="N229" s="243"/>
      <c r="O229" s="243"/>
      <c r="P229" s="243"/>
      <c r="Q229" s="243"/>
      <c r="R229" s="243"/>
      <c r="S229" s="243"/>
    </row>
    <row r="230" spans="1:19">
      <c r="A230" s="243"/>
      <c r="B230" s="243"/>
      <c r="C230" s="243"/>
      <c r="D230" s="243"/>
      <c r="E230" s="286"/>
      <c r="F230" s="243"/>
      <c r="G230" s="243"/>
      <c r="H230" s="243"/>
      <c r="I230" s="243"/>
      <c r="J230" s="243"/>
      <c r="K230" s="243"/>
      <c r="L230" s="243"/>
      <c r="M230" s="243"/>
      <c r="N230" s="243"/>
      <c r="O230" s="243"/>
      <c r="P230" s="243"/>
      <c r="Q230" s="243"/>
      <c r="R230" s="243"/>
      <c r="S230" s="243"/>
    </row>
    <row r="231" spans="1:19">
      <c r="A231" s="243"/>
      <c r="B231" s="243"/>
      <c r="C231" s="243"/>
      <c r="D231" s="243"/>
      <c r="E231" s="286"/>
      <c r="F231" s="243"/>
      <c r="G231" s="243"/>
      <c r="H231" s="243"/>
      <c r="I231" s="243"/>
      <c r="J231" s="243"/>
      <c r="K231" s="243"/>
      <c r="L231" s="243"/>
      <c r="M231" s="243"/>
      <c r="N231" s="243"/>
      <c r="O231" s="243"/>
      <c r="P231" s="243"/>
      <c r="Q231" s="243"/>
      <c r="R231" s="243"/>
      <c r="S231" s="243"/>
    </row>
    <row r="232" spans="1:19">
      <c r="A232" s="243"/>
      <c r="B232" s="243"/>
      <c r="C232" s="243"/>
      <c r="D232" s="243"/>
      <c r="E232" s="286"/>
      <c r="F232" s="243"/>
      <c r="G232" s="243"/>
      <c r="H232" s="243"/>
      <c r="I232" s="243"/>
      <c r="J232" s="243"/>
      <c r="K232" s="243"/>
      <c r="L232" s="243"/>
      <c r="M232" s="243"/>
      <c r="N232" s="243"/>
      <c r="O232" s="243"/>
      <c r="P232" s="243"/>
      <c r="Q232" s="243"/>
      <c r="R232" s="243"/>
      <c r="S232" s="243"/>
    </row>
    <row r="233" spans="1:19">
      <c r="A233" s="243"/>
      <c r="B233" s="243"/>
      <c r="C233" s="243"/>
      <c r="D233" s="243"/>
      <c r="E233" s="286"/>
      <c r="F233" s="243"/>
      <c r="G233" s="243"/>
      <c r="H233" s="243"/>
      <c r="I233" s="243"/>
      <c r="J233" s="243"/>
      <c r="K233" s="243"/>
      <c r="L233" s="243"/>
      <c r="M233" s="243"/>
      <c r="N233" s="243"/>
      <c r="O233" s="243"/>
      <c r="P233" s="243"/>
      <c r="Q233" s="243"/>
      <c r="R233" s="243"/>
      <c r="S233" s="243"/>
    </row>
    <row r="234" spans="1:19">
      <c r="A234" s="243"/>
      <c r="B234" s="243"/>
      <c r="C234" s="243"/>
      <c r="D234" s="243"/>
      <c r="E234" s="286"/>
      <c r="F234" s="243"/>
      <c r="G234" s="243"/>
      <c r="H234" s="243"/>
      <c r="I234" s="243"/>
      <c r="J234" s="243"/>
      <c r="K234" s="243"/>
      <c r="L234" s="243"/>
      <c r="M234" s="243"/>
      <c r="N234" s="243"/>
      <c r="O234" s="243"/>
      <c r="P234" s="243"/>
      <c r="Q234" s="243"/>
      <c r="R234" s="243"/>
      <c r="S234" s="243"/>
    </row>
    <row r="235" spans="1:19">
      <c r="A235" s="243"/>
      <c r="B235" s="243"/>
      <c r="C235" s="243"/>
      <c r="D235" s="243"/>
      <c r="E235" s="286"/>
      <c r="F235" s="243"/>
      <c r="G235" s="243"/>
      <c r="H235" s="243"/>
      <c r="I235" s="243"/>
      <c r="J235" s="243"/>
      <c r="K235" s="243"/>
      <c r="L235" s="243"/>
      <c r="M235" s="243"/>
      <c r="N235" s="243"/>
      <c r="O235" s="243"/>
      <c r="P235" s="243"/>
      <c r="Q235" s="243"/>
      <c r="R235" s="243"/>
      <c r="S235" s="243"/>
    </row>
    <row r="236" spans="1:19">
      <c r="A236" s="243"/>
      <c r="B236" s="243"/>
      <c r="C236" s="243"/>
      <c r="D236" s="243"/>
      <c r="E236" s="286"/>
      <c r="F236" s="243"/>
      <c r="G236" s="243"/>
      <c r="H236" s="243"/>
      <c r="I236" s="243"/>
      <c r="J236" s="243"/>
      <c r="K236" s="243"/>
      <c r="L236" s="243"/>
      <c r="M236" s="243"/>
      <c r="N236" s="243"/>
      <c r="O236" s="243"/>
      <c r="P236" s="243"/>
      <c r="Q236" s="243"/>
      <c r="R236" s="243"/>
      <c r="S236" s="243"/>
    </row>
    <row r="237" spans="1:19">
      <c r="A237" s="243"/>
      <c r="B237" s="243"/>
      <c r="C237" s="243"/>
      <c r="D237" s="243"/>
      <c r="E237" s="286"/>
      <c r="F237" s="243"/>
      <c r="G237" s="243"/>
      <c r="H237" s="243"/>
      <c r="I237" s="243"/>
      <c r="J237" s="243"/>
      <c r="K237" s="243"/>
      <c r="L237" s="243"/>
      <c r="M237" s="243"/>
      <c r="N237" s="243"/>
      <c r="O237" s="243"/>
      <c r="P237" s="243"/>
      <c r="Q237" s="243"/>
      <c r="R237" s="243"/>
      <c r="S237" s="243"/>
    </row>
    <row r="238" spans="1:19">
      <c r="A238" s="243"/>
      <c r="B238" s="243"/>
      <c r="C238" s="243"/>
      <c r="D238" s="243"/>
      <c r="E238" s="286"/>
      <c r="F238" s="243"/>
      <c r="G238" s="243"/>
      <c r="H238" s="243"/>
      <c r="I238" s="243"/>
      <c r="J238" s="243"/>
      <c r="K238" s="243"/>
      <c r="L238" s="243"/>
      <c r="M238" s="243"/>
      <c r="N238" s="243"/>
      <c r="O238" s="243"/>
      <c r="P238" s="243"/>
      <c r="Q238" s="243"/>
      <c r="R238" s="243"/>
      <c r="S238" s="243"/>
    </row>
    <row r="239" spans="1:19">
      <c r="A239" s="243"/>
      <c r="B239" s="243"/>
      <c r="C239" s="243"/>
      <c r="D239" s="243"/>
      <c r="E239" s="286"/>
      <c r="F239" s="243"/>
      <c r="G239" s="243"/>
      <c r="H239" s="243"/>
      <c r="I239" s="243"/>
      <c r="J239" s="243"/>
      <c r="K239" s="243"/>
      <c r="L239" s="243"/>
      <c r="M239" s="243"/>
      <c r="N239" s="243"/>
      <c r="O239" s="243"/>
      <c r="P239" s="243"/>
      <c r="Q239" s="243"/>
      <c r="R239" s="243"/>
      <c r="S239" s="243"/>
    </row>
    <row r="240" spans="1:19">
      <c r="A240" s="243"/>
      <c r="B240" s="243"/>
      <c r="C240" s="243"/>
      <c r="D240" s="243"/>
      <c r="E240" s="286"/>
      <c r="F240" s="243"/>
      <c r="G240" s="243"/>
      <c r="H240" s="243"/>
      <c r="I240" s="243"/>
      <c r="J240" s="243"/>
      <c r="K240" s="243"/>
      <c r="L240" s="243"/>
      <c r="M240" s="243"/>
      <c r="N240" s="243"/>
      <c r="O240" s="243"/>
      <c r="P240" s="243"/>
      <c r="Q240" s="243"/>
      <c r="R240" s="243"/>
      <c r="S240" s="243"/>
    </row>
    <row r="241" spans="1:19">
      <c r="A241" s="243"/>
      <c r="C241" s="243"/>
      <c r="D241" s="243"/>
      <c r="E241" s="286"/>
      <c r="F241" s="243"/>
      <c r="G241" s="243"/>
      <c r="H241" s="243"/>
      <c r="I241" s="243"/>
      <c r="J241" s="243"/>
      <c r="K241" s="243"/>
      <c r="L241" s="243"/>
      <c r="M241" s="243"/>
      <c r="N241" s="243"/>
      <c r="O241" s="243"/>
      <c r="P241" s="243"/>
      <c r="Q241" s="243"/>
      <c r="R241" s="243"/>
      <c r="S241" s="243"/>
    </row>
    <row r="242" spans="1:19">
      <c r="A242" s="243"/>
      <c r="C242" s="243"/>
      <c r="D242" s="243"/>
      <c r="E242" s="286"/>
      <c r="F242" s="243"/>
      <c r="G242" s="243"/>
      <c r="H242" s="243"/>
      <c r="I242" s="243"/>
      <c r="J242" s="243"/>
      <c r="K242" s="243"/>
      <c r="L242" s="243"/>
      <c r="M242" s="243"/>
      <c r="N242" s="243"/>
      <c r="O242" s="243"/>
      <c r="P242" s="243"/>
      <c r="Q242" s="243"/>
      <c r="R242" s="243"/>
      <c r="S242" s="243"/>
    </row>
  </sheetData>
  <autoFilter ref="U12:U80" xr:uid="{5C1818DE-C13D-4CDF-951D-E2ACF3377C35}"/>
  <mergeCells count="42">
    <mergeCell ref="A2:B2"/>
    <mergeCell ref="P1:S1"/>
    <mergeCell ref="A1:B1"/>
    <mergeCell ref="H10:H11"/>
    <mergeCell ref="I10:I11"/>
    <mergeCell ref="F7:I7"/>
    <mergeCell ref="J7:J11"/>
    <mergeCell ref="K7:M8"/>
    <mergeCell ref="N7:P8"/>
    <mergeCell ref="Q7:S8"/>
    <mergeCell ref="O10:O11"/>
    <mergeCell ref="P10:P11"/>
    <mergeCell ref="B71:T71"/>
    <mergeCell ref="B72:T72"/>
    <mergeCell ref="B73:T73"/>
    <mergeCell ref="T7:T11"/>
    <mergeCell ref="V7:V8"/>
    <mergeCell ref="F8:F11"/>
    <mergeCell ref="G8:I8"/>
    <mergeCell ref="G9:G11"/>
    <mergeCell ref="H9:I9"/>
    <mergeCell ref="K9:K11"/>
    <mergeCell ref="L9:M9"/>
    <mergeCell ref="N9:N11"/>
    <mergeCell ref="O9:P9"/>
    <mergeCell ref="Q9:Q11"/>
    <mergeCell ref="B74:T74"/>
    <mergeCell ref="B75:T75"/>
    <mergeCell ref="B76:T76"/>
    <mergeCell ref="A3:T3"/>
    <mergeCell ref="A4:T4"/>
    <mergeCell ref="R10:R11"/>
    <mergeCell ref="S10:S11"/>
    <mergeCell ref="R6:T6"/>
    <mergeCell ref="L10:L11"/>
    <mergeCell ref="M10:M11"/>
    <mergeCell ref="R9:S9"/>
    <mergeCell ref="A7:A11"/>
    <mergeCell ref="B7:B11"/>
    <mergeCell ref="C7:C11"/>
    <mergeCell ref="D7:D11"/>
    <mergeCell ref="E7:E11"/>
  </mergeCells>
  <pageMargins left="0.66" right="0.2" top="0.5" bottom="0.47" header="0.2" footer="0.2"/>
  <pageSetup paperSize="9" scale="68" fitToHeight="0" orientation="landscape" r:id="rId1"/>
  <headerFooter>
    <oddFooter>&amp;C&amp;"Times New Roman,thường"&amp;14&amp;P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4BEF3-4A96-4D4C-B745-302AE1C6A415}">
  <sheetPr codeName="Sheet5">
    <tabColor rgb="FF7030A0"/>
    <pageSetUpPr fitToPage="1"/>
  </sheetPr>
  <dimension ref="A1:J73"/>
  <sheetViews>
    <sheetView topLeftCell="A37" zoomScaleNormal="100" workbookViewId="0">
      <selection activeCell="E22" sqref="E22"/>
    </sheetView>
  </sheetViews>
  <sheetFormatPr defaultRowHeight="15.75"/>
  <cols>
    <col min="1" max="1" width="5.125" style="6" customWidth="1"/>
    <col min="2" max="2" width="54.25" style="6" customWidth="1"/>
    <col min="3" max="6" width="14" style="6" customWidth="1"/>
    <col min="7" max="8" width="11.125" style="6" customWidth="1"/>
    <col min="9" max="9" width="11.375" style="6" hidden="1" customWidth="1"/>
    <col min="10" max="10" width="10.75" style="6" hidden="1" customWidth="1"/>
    <col min="11" max="256" width="9" style="6"/>
    <col min="257" max="257" width="5.125" style="6" customWidth="1"/>
    <col min="258" max="258" width="75" style="6" customWidth="1"/>
    <col min="259" max="264" width="11.125" style="6" customWidth="1"/>
    <col min="265" max="266" width="0" style="6" hidden="1" customWidth="1"/>
    <col min="267" max="512" width="9" style="6"/>
    <col min="513" max="513" width="5.125" style="6" customWidth="1"/>
    <col min="514" max="514" width="75" style="6" customWidth="1"/>
    <col min="515" max="520" width="11.125" style="6" customWidth="1"/>
    <col min="521" max="522" width="0" style="6" hidden="1" customWidth="1"/>
    <col min="523" max="768" width="9" style="6"/>
    <col min="769" max="769" width="5.125" style="6" customWidth="1"/>
    <col min="770" max="770" width="75" style="6" customWidth="1"/>
    <col min="771" max="776" width="11.125" style="6" customWidth="1"/>
    <col min="777" max="778" width="0" style="6" hidden="1" customWidth="1"/>
    <col min="779" max="1024" width="9" style="6"/>
    <col min="1025" max="1025" width="5.125" style="6" customWidth="1"/>
    <col min="1026" max="1026" width="75" style="6" customWidth="1"/>
    <col min="1027" max="1032" width="11.125" style="6" customWidth="1"/>
    <col min="1033" max="1034" width="0" style="6" hidden="1" customWidth="1"/>
    <col min="1035" max="1280" width="9" style="6"/>
    <col min="1281" max="1281" width="5.125" style="6" customWidth="1"/>
    <col min="1282" max="1282" width="75" style="6" customWidth="1"/>
    <col min="1283" max="1288" width="11.125" style="6" customWidth="1"/>
    <col min="1289" max="1290" width="0" style="6" hidden="1" customWidth="1"/>
    <col min="1291" max="1536" width="9" style="6"/>
    <col min="1537" max="1537" width="5.125" style="6" customWidth="1"/>
    <col min="1538" max="1538" width="75" style="6" customWidth="1"/>
    <col min="1539" max="1544" width="11.125" style="6" customWidth="1"/>
    <col min="1545" max="1546" width="0" style="6" hidden="1" customWidth="1"/>
    <col min="1547" max="1792" width="9" style="6"/>
    <col min="1793" max="1793" width="5.125" style="6" customWidth="1"/>
    <col min="1794" max="1794" width="75" style="6" customWidth="1"/>
    <col min="1795" max="1800" width="11.125" style="6" customWidth="1"/>
    <col min="1801" max="1802" width="0" style="6" hidden="1" customWidth="1"/>
    <col min="1803" max="2048" width="9" style="6"/>
    <col min="2049" max="2049" width="5.125" style="6" customWidth="1"/>
    <col min="2050" max="2050" width="75" style="6" customWidth="1"/>
    <col min="2051" max="2056" width="11.125" style="6" customWidth="1"/>
    <col min="2057" max="2058" width="0" style="6" hidden="1" customWidth="1"/>
    <col min="2059" max="2304" width="9" style="6"/>
    <col min="2305" max="2305" width="5.125" style="6" customWidth="1"/>
    <col min="2306" max="2306" width="75" style="6" customWidth="1"/>
    <col min="2307" max="2312" width="11.125" style="6" customWidth="1"/>
    <col min="2313" max="2314" width="0" style="6" hidden="1" customWidth="1"/>
    <col min="2315" max="2560" width="9" style="6"/>
    <col min="2561" max="2561" width="5.125" style="6" customWidth="1"/>
    <col min="2562" max="2562" width="75" style="6" customWidth="1"/>
    <col min="2563" max="2568" width="11.125" style="6" customWidth="1"/>
    <col min="2569" max="2570" width="0" style="6" hidden="1" customWidth="1"/>
    <col min="2571" max="2816" width="9" style="6"/>
    <col min="2817" max="2817" width="5.125" style="6" customWidth="1"/>
    <col min="2818" max="2818" width="75" style="6" customWidth="1"/>
    <col min="2819" max="2824" width="11.125" style="6" customWidth="1"/>
    <col min="2825" max="2826" width="0" style="6" hidden="1" customWidth="1"/>
    <col min="2827" max="3072" width="9" style="6"/>
    <col min="3073" max="3073" width="5.125" style="6" customWidth="1"/>
    <col min="3074" max="3074" width="75" style="6" customWidth="1"/>
    <col min="3075" max="3080" width="11.125" style="6" customWidth="1"/>
    <col min="3081" max="3082" width="0" style="6" hidden="1" customWidth="1"/>
    <col min="3083" max="3328" width="9" style="6"/>
    <col min="3329" max="3329" width="5.125" style="6" customWidth="1"/>
    <col min="3330" max="3330" width="75" style="6" customWidth="1"/>
    <col min="3331" max="3336" width="11.125" style="6" customWidth="1"/>
    <col min="3337" max="3338" width="0" style="6" hidden="1" customWidth="1"/>
    <col min="3339" max="3584" width="9" style="6"/>
    <col min="3585" max="3585" width="5.125" style="6" customWidth="1"/>
    <col min="3586" max="3586" width="75" style="6" customWidth="1"/>
    <col min="3587" max="3592" width="11.125" style="6" customWidth="1"/>
    <col min="3593" max="3594" width="0" style="6" hidden="1" customWidth="1"/>
    <col min="3595" max="3840" width="9" style="6"/>
    <col min="3841" max="3841" width="5.125" style="6" customWidth="1"/>
    <col min="3842" max="3842" width="75" style="6" customWidth="1"/>
    <col min="3843" max="3848" width="11.125" style="6" customWidth="1"/>
    <col min="3849" max="3850" width="0" style="6" hidden="1" customWidth="1"/>
    <col min="3851" max="4096" width="9" style="6"/>
    <col min="4097" max="4097" width="5.125" style="6" customWidth="1"/>
    <col min="4098" max="4098" width="75" style="6" customWidth="1"/>
    <col min="4099" max="4104" width="11.125" style="6" customWidth="1"/>
    <col min="4105" max="4106" width="0" style="6" hidden="1" customWidth="1"/>
    <col min="4107" max="4352" width="9" style="6"/>
    <col min="4353" max="4353" width="5.125" style="6" customWidth="1"/>
    <col min="4354" max="4354" width="75" style="6" customWidth="1"/>
    <col min="4355" max="4360" width="11.125" style="6" customWidth="1"/>
    <col min="4361" max="4362" width="0" style="6" hidden="1" customWidth="1"/>
    <col min="4363" max="4608" width="9" style="6"/>
    <col min="4609" max="4609" width="5.125" style="6" customWidth="1"/>
    <col min="4610" max="4610" width="75" style="6" customWidth="1"/>
    <col min="4611" max="4616" width="11.125" style="6" customWidth="1"/>
    <col min="4617" max="4618" width="0" style="6" hidden="1" customWidth="1"/>
    <col min="4619" max="4864" width="9" style="6"/>
    <col min="4865" max="4865" width="5.125" style="6" customWidth="1"/>
    <col min="4866" max="4866" width="75" style="6" customWidth="1"/>
    <col min="4867" max="4872" width="11.125" style="6" customWidth="1"/>
    <col min="4873" max="4874" width="0" style="6" hidden="1" customWidth="1"/>
    <col min="4875" max="5120" width="9" style="6"/>
    <col min="5121" max="5121" width="5.125" style="6" customWidth="1"/>
    <col min="5122" max="5122" width="75" style="6" customWidth="1"/>
    <col min="5123" max="5128" width="11.125" style="6" customWidth="1"/>
    <col min="5129" max="5130" width="0" style="6" hidden="1" customWidth="1"/>
    <col min="5131" max="5376" width="9" style="6"/>
    <col min="5377" max="5377" width="5.125" style="6" customWidth="1"/>
    <col min="5378" max="5378" width="75" style="6" customWidth="1"/>
    <col min="5379" max="5384" width="11.125" style="6" customWidth="1"/>
    <col min="5385" max="5386" width="0" style="6" hidden="1" customWidth="1"/>
    <col min="5387" max="5632" width="9" style="6"/>
    <col min="5633" max="5633" width="5.125" style="6" customWidth="1"/>
    <col min="5634" max="5634" width="75" style="6" customWidth="1"/>
    <col min="5635" max="5640" width="11.125" style="6" customWidth="1"/>
    <col min="5641" max="5642" width="0" style="6" hidden="1" customWidth="1"/>
    <col min="5643" max="5888" width="9" style="6"/>
    <col min="5889" max="5889" width="5.125" style="6" customWidth="1"/>
    <col min="5890" max="5890" width="75" style="6" customWidth="1"/>
    <col min="5891" max="5896" width="11.125" style="6" customWidth="1"/>
    <col min="5897" max="5898" width="0" style="6" hidden="1" customWidth="1"/>
    <col min="5899" max="6144" width="9" style="6"/>
    <col min="6145" max="6145" width="5.125" style="6" customWidth="1"/>
    <col min="6146" max="6146" width="75" style="6" customWidth="1"/>
    <col min="6147" max="6152" width="11.125" style="6" customWidth="1"/>
    <col min="6153" max="6154" width="0" style="6" hidden="1" customWidth="1"/>
    <col min="6155" max="6400" width="9" style="6"/>
    <col min="6401" max="6401" width="5.125" style="6" customWidth="1"/>
    <col min="6402" max="6402" width="75" style="6" customWidth="1"/>
    <col min="6403" max="6408" width="11.125" style="6" customWidth="1"/>
    <col min="6409" max="6410" width="0" style="6" hidden="1" customWidth="1"/>
    <col min="6411" max="6656" width="9" style="6"/>
    <col min="6657" max="6657" width="5.125" style="6" customWidth="1"/>
    <col min="6658" max="6658" width="75" style="6" customWidth="1"/>
    <col min="6659" max="6664" width="11.125" style="6" customWidth="1"/>
    <col min="6665" max="6666" width="0" style="6" hidden="1" customWidth="1"/>
    <col min="6667" max="6912" width="9" style="6"/>
    <col min="6913" max="6913" width="5.125" style="6" customWidth="1"/>
    <col min="6914" max="6914" width="75" style="6" customWidth="1"/>
    <col min="6915" max="6920" width="11.125" style="6" customWidth="1"/>
    <col min="6921" max="6922" width="0" style="6" hidden="1" customWidth="1"/>
    <col min="6923" max="7168" width="9" style="6"/>
    <col min="7169" max="7169" width="5.125" style="6" customWidth="1"/>
    <col min="7170" max="7170" width="75" style="6" customWidth="1"/>
    <col min="7171" max="7176" width="11.125" style="6" customWidth="1"/>
    <col min="7177" max="7178" width="0" style="6" hidden="1" customWidth="1"/>
    <col min="7179" max="7424" width="9" style="6"/>
    <col min="7425" max="7425" width="5.125" style="6" customWidth="1"/>
    <col min="7426" max="7426" width="75" style="6" customWidth="1"/>
    <col min="7427" max="7432" width="11.125" style="6" customWidth="1"/>
    <col min="7433" max="7434" width="0" style="6" hidden="1" customWidth="1"/>
    <col min="7435" max="7680" width="9" style="6"/>
    <col min="7681" max="7681" width="5.125" style="6" customWidth="1"/>
    <col min="7682" max="7682" width="75" style="6" customWidth="1"/>
    <col min="7683" max="7688" width="11.125" style="6" customWidth="1"/>
    <col min="7689" max="7690" width="0" style="6" hidden="1" customWidth="1"/>
    <col min="7691" max="7936" width="9" style="6"/>
    <col min="7937" max="7937" width="5.125" style="6" customWidth="1"/>
    <col min="7938" max="7938" width="75" style="6" customWidth="1"/>
    <col min="7939" max="7944" width="11.125" style="6" customWidth="1"/>
    <col min="7945" max="7946" width="0" style="6" hidden="1" customWidth="1"/>
    <col min="7947" max="8192" width="9" style="6"/>
    <col min="8193" max="8193" width="5.125" style="6" customWidth="1"/>
    <col min="8194" max="8194" width="75" style="6" customWidth="1"/>
    <col min="8195" max="8200" width="11.125" style="6" customWidth="1"/>
    <col min="8201" max="8202" width="0" style="6" hidden="1" customWidth="1"/>
    <col min="8203" max="8448" width="9" style="6"/>
    <col min="8449" max="8449" width="5.125" style="6" customWidth="1"/>
    <col min="8450" max="8450" width="75" style="6" customWidth="1"/>
    <col min="8451" max="8456" width="11.125" style="6" customWidth="1"/>
    <col min="8457" max="8458" width="0" style="6" hidden="1" customWidth="1"/>
    <col min="8459" max="8704" width="9" style="6"/>
    <col min="8705" max="8705" width="5.125" style="6" customWidth="1"/>
    <col min="8706" max="8706" width="75" style="6" customWidth="1"/>
    <col min="8707" max="8712" width="11.125" style="6" customWidth="1"/>
    <col min="8713" max="8714" width="0" style="6" hidden="1" customWidth="1"/>
    <col min="8715" max="8960" width="9" style="6"/>
    <col min="8961" max="8961" width="5.125" style="6" customWidth="1"/>
    <col min="8962" max="8962" width="75" style="6" customWidth="1"/>
    <col min="8963" max="8968" width="11.125" style="6" customWidth="1"/>
    <col min="8969" max="8970" width="0" style="6" hidden="1" customWidth="1"/>
    <col min="8971" max="9216" width="9" style="6"/>
    <col min="9217" max="9217" width="5.125" style="6" customWidth="1"/>
    <col min="9218" max="9218" width="75" style="6" customWidth="1"/>
    <col min="9219" max="9224" width="11.125" style="6" customWidth="1"/>
    <col min="9225" max="9226" width="0" style="6" hidden="1" customWidth="1"/>
    <col min="9227" max="9472" width="9" style="6"/>
    <col min="9473" max="9473" width="5.125" style="6" customWidth="1"/>
    <col min="9474" max="9474" width="75" style="6" customWidth="1"/>
    <col min="9475" max="9480" width="11.125" style="6" customWidth="1"/>
    <col min="9481" max="9482" width="0" style="6" hidden="1" customWidth="1"/>
    <col min="9483" max="9728" width="9" style="6"/>
    <col min="9729" max="9729" width="5.125" style="6" customWidth="1"/>
    <col min="9730" max="9730" width="75" style="6" customWidth="1"/>
    <col min="9731" max="9736" width="11.125" style="6" customWidth="1"/>
    <col min="9737" max="9738" width="0" style="6" hidden="1" customWidth="1"/>
    <col min="9739" max="9984" width="9" style="6"/>
    <col min="9985" max="9985" width="5.125" style="6" customWidth="1"/>
    <col min="9986" max="9986" width="75" style="6" customWidth="1"/>
    <col min="9987" max="9992" width="11.125" style="6" customWidth="1"/>
    <col min="9993" max="9994" width="0" style="6" hidden="1" customWidth="1"/>
    <col min="9995" max="10240" width="9" style="6"/>
    <col min="10241" max="10241" width="5.125" style="6" customWidth="1"/>
    <col min="10242" max="10242" width="75" style="6" customWidth="1"/>
    <col min="10243" max="10248" width="11.125" style="6" customWidth="1"/>
    <col min="10249" max="10250" width="0" style="6" hidden="1" customWidth="1"/>
    <col min="10251" max="10496" width="9" style="6"/>
    <col min="10497" max="10497" width="5.125" style="6" customWidth="1"/>
    <col min="10498" max="10498" width="75" style="6" customWidth="1"/>
    <col min="10499" max="10504" width="11.125" style="6" customWidth="1"/>
    <col min="10505" max="10506" width="0" style="6" hidden="1" customWidth="1"/>
    <col min="10507" max="10752" width="9" style="6"/>
    <col min="10753" max="10753" width="5.125" style="6" customWidth="1"/>
    <col min="10754" max="10754" width="75" style="6" customWidth="1"/>
    <col min="10755" max="10760" width="11.125" style="6" customWidth="1"/>
    <col min="10761" max="10762" width="0" style="6" hidden="1" customWidth="1"/>
    <col min="10763" max="11008" width="9" style="6"/>
    <col min="11009" max="11009" width="5.125" style="6" customWidth="1"/>
    <col min="11010" max="11010" width="75" style="6" customWidth="1"/>
    <col min="11011" max="11016" width="11.125" style="6" customWidth="1"/>
    <col min="11017" max="11018" width="0" style="6" hidden="1" customWidth="1"/>
    <col min="11019" max="11264" width="9" style="6"/>
    <col min="11265" max="11265" width="5.125" style="6" customWidth="1"/>
    <col min="11266" max="11266" width="75" style="6" customWidth="1"/>
    <col min="11267" max="11272" width="11.125" style="6" customWidth="1"/>
    <col min="11273" max="11274" width="0" style="6" hidden="1" customWidth="1"/>
    <col min="11275" max="11520" width="9" style="6"/>
    <col min="11521" max="11521" width="5.125" style="6" customWidth="1"/>
    <col min="11522" max="11522" width="75" style="6" customWidth="1"/>
    <col min="11523" max="11528" width="11.125" style="6" customWidth="1"/>
    <col min="11529" max="11530" width="0" style="6" hidden="1" customWidth="1"/>
    <col min="11531" max="11776" width="9" style="6"/>
    <col min="11777" max="11777" width="5.125" style="6" customWidth="1"/>
    <col min="11778" max="11778" width="75" style="6" customWidth="1"/>
    <col min="11779" max="11784" width="11.125" style="6" customWidth="1"/>
    <col min="11785" max="11786" width="0" style="6" hidden="1" customWidth="1"/>
    <col min="11787" max="12032" width="9" style="6"/>
    <col min="12033" max="12033" width="5.125" style="6" customWidth="1"/>
    <col min="12034" max="12034" width="75" style="6" customWidth="1"/>
    <col min="12035" max="12040" width="11.125" style="6" customWidth="1"/>
    <col min="12041" max="12042" width="0" style="6" hidden="1" customWidth="1"/>
    <col min="12043" max="12288" width="9" style="6"/>
    <col min="12289" max="12289" width="5.125" style="6" customWidth="1"/>
    <col min="12290" max="12290" width="75" style="6" customWidth="1"/>
    <col min="12291" max="12296" width="11.125" style="6" customWidth="1"/>
    <col min="12297" max="12298" width="0" style="6" hidden="1" customWidth="1"/>
    <col min="12299" max="12544" width="9" style="6"/>
    <col min="12545" max="12545" width="5.125" style="6" customWidth="1"/>
    <col min="12546" max="12546" width="75" style="6" customWidth="1"/>
    <col min="12547" max="12552" width="11.125" style="6" customWidth="1"/>
    <col min="12553" max="12554" width="0" style="6" hidden="1" customWidth="1"/>
    <col min="12555" max="12800" width="9" style="6"/>
    <col min="12801" max="12801" width="5.125" style="6" customWidth="1"/>
    <col min="12802" max="12802" width="75" style="6" customWidth="1"/>
    <col min="12803" max="12808" width="11.125" style="6" customWidth="1"/>
    <col min="12809" max="12810" width="0" style="6" hidden="1" customWidth="1"/>
    <col min="12811" max="13056" width="9" style="6"/>
    <col min="13057" max="13057" width="5.125" style="6" customWidth="1"/>
    <col min="13058" max="13058" width="75" style="6" customWidth="1"/>
    <col min="13059" max="13064" width="11.125" style="6" customWidth="1"/>
    <col min="13065" max="13066" width="0" style="6" hidden="1" customWidth="1"/>
    <col min="13067" max="13312" width="9" style="6"/>
    <col min="13313" max="13313" width="5.125" style="6" customWidth="1"/>
    <col min="13314" max="13314" width="75" style="6" customWidth="1"/>
    <col min="13315" max="13320" width="11.125" style="6" customWidth="1"/>
    <col min="13321" max="13322" width="0" style="6" hidden="1" customWidth="1"/>
    <col min="13323" max="13568" width="9" style="6"/>
    <col min="13569" max="13569" width="5.125" style="6" customWidth="1"/>
    <col min="13570" max="13570" width="75" style="6" customWidth="1"/>
    <col min="13571" max="13576" width="11.125" style="6" customWidth="1"/>
    <col min="13577" max="13578" width="0" style="6" hidden="1" customWidth="1"/>
    <col min="13579" max="13824" width="9" style="6"/>
    <col min="13825" max="13825" width="5.125" style="6" customWidth="1"/>
    <col min="13826" max="13826" width="75" style="6" customWidth="1"/>
    <col min="13827" max="13832" width="11.125" style="6" customWidth="1"/>
    <col min="13833" max="13834" width="0" style="6" hidden="1" customWidth="1"/>
    <col min="13835" max="14080" width="9" style="6"/>
    <col min="14081" max="14081" width="5.125" style="6" customWidth="1"/>
    <col min="14082" max="14082" width="75" style="6" customWidth="1"/>
    <col min="14083" max="14088" width="11.125" style="6" customWidth="1"/>
    <col min="14089" max="14090" width="0" style="6" hidden="1" customWidth="1"/>
    <col min="14091" max="14336" width="9" style="6"/>
    <col min="14337" max="14337" width="5.125" style="6" customWidth="1"/>
    <col min="14338" max="14338" width="75" style="6" customWidth="1"/>
    <col min="14339" max="14344" width="11.125" style="6" customWidth="1"/>
    <col min="14345" max="14346" width="0" style="6" hidden="1" customWidth="1"/>
    <col min="14347" max="14592" width="9" style="6"/>
    <col min="14593" max="14593" width="5.125" style="6" customWidth="1"/>
    <col min="14594" max="14594" width="75" style="6" customWidth="1"/>
    <col min="14595" max="14600" width="11.125" style="6" customWidth="1"/>
    <col min="14601" max="14602" width="0" style="6" hidden="1" customWidth="1"/>
    <col min="14603" max="14848" width="9" style="6"/>
    <col min="14849" max="14849" width="5.125" style="6" customWidth="1"/>
    <col min="14850" max="14850" width="75" style="6" customWidth="1"/>
    <col min="14851" max="14856" width="11.125" style="6" customWidth="1"/>
    <col min="14857" max="14858" width="0" style="6" hidden="1" customWidth="1"/>
    <col min="14859" max="15104" width="9" style="6"/>
    <col min="15105" max="15105" width="5.125" style="6" customWidth="1"/>
    <col min="15106" max="15106" width="75" style="6" customWidth="1"/>
    <col min="15107" max="15112" width="11.125" style="6" customWidth="1"/>
    <col min="15113" max="15114" width="0" style="6" hidden="1" customWidth="1"/>
    <col min="15115" max="15360" width="9" style="6"/>
    <col min="15361" max="15361" width="5.125" style="6" customWidth="1"/>
    <col min="15362" max="15362" width="75" style="6" customWidth="1"/>
    <col min="15363" max="15368" width="11.125" style="6" customWidth="1"/>
    <col min="15369" max="15370" width="0" style="6" hidden="1" customWidth="1"/>
    <col min="15371" max="15616" width="9" style="6"/>
    <col min="15617" max="15617" width="5.125" style="6" customWidth="1"/>
    <col min="15618" max="15618" width="75" style="6" customWidth="1"/>
    <col min="15619" max="15624" width="11.125" style="6" customWidth="1"/>
    <col min="15625" max="15626" width="0" style="6" hidden="1" customWidth="1"/>
    <col min="15627" max="15872" width="9" style="6"/>
    <col min="15873" max="15873" width="5.125" style="6" customWidth="1"/>
    <col min="15874" max="15874" width="75" style="6" customWidth="1"/>
    <col min="15875" max="15880" width="11.125" style="6" customWidth="1"/>
    <col min="15881" max="15882" width="0" style="6" hidden="1" customWidth="1"/>
    <col min="15883" max="16128" width="9" style="6"/>
    <col min="16129" max="16129" width="5.125" style="6" customWidth="1"/>
    <col min="16130" max="16130" width="75" style="6" customWidth="1"/>
    <col min="16131" max="16136" width="11.125" style="6" customWidth="1"/>
    <col min="16137" max="16138" width="0" style="6" hidden="1" customWidth="1"/>
    <col min="16139" max="16384" width="9" style="6"/>
  </cols>
  <sheetData>
    <row r="1" spans="1:10" ht="18.75">
      <c r="A1" s="4"/>
      <c r="B1" s="45"/>
      <c r="C1" s="5"/>
      <c r="D1" s="5"/>
      <c r="E1" s="5"/>
      <c r="F1" s="5"/>
      <c r="G1" s="404" t="s">
        <v>296</v>
      </c>
      <c r="H1" s="404"/>
    </row>
    <row r="2" spans="1:10" ht="7.5" customHeight="1">
      <c r="A2" s="7"/>
      <c r="B2" s="7"/>
      <c r="C2" s="5"/>
      <c r="D2" s="5"/>
      <c r="E2" s="5"/>
      <c r="F2" s="5"/>
      <c r="G2" s="5"/>
      <c r="H2" s="5"/>
    </row>
    <row r="3" spans="1:10" ht="21" customHeight="1">
      <c r="A3" s="413" t="s">
        <v>558</v>
      </c>
      <c r="B3" s="413"/>
      <c r="C3" s="413"/>
      <c r="D3" s="413"/>
      <c r="E3" s="413"/>
      <c r="F3" s="413"/>
      <c r="G3" s="413"/>
      <c r="H3" s="413"/>
    </row>
    <row r="4" spans="1:10" ht="38.25" customHeight="1">
      <c r="A4" s="414" t="s">
        <v>459</v>
      </c>
      <c r="B4" s="414"/>
      <c r="C4" s="414"/>
      <c r="D4" s="414"/>
      <c r="E4" s="414"/>
      <c r="F4" s="414"/>
      <c r="G4" s="414"/>
      <c r="H4" s="414"/>
    </row>
    <row r="5" spans="1:10" ht="12.75" customHeight="1">
      <c r="A5" s="9"/>
      <c r="B5" s="9"/>
      <c r="C5" s="5"/>
      <c r="D5" s="5"/>
      <c r="E5" s="5"/>
      <c r="F5" s="5"/>
      <c r="G5" s="5"/>
      <c r="H5" s="5"/>
    </row>
    <row r="6" spans="1:10" ht="21.75" customHeight="1" thickBot="1">
      <c r="A6" s="401"/>
      <c r="B6" s="401"/>
      <c r="C6" s="10"/>
      <c r="D6" s="10"/>
      <c r="E6" s="10"/>
      <c r="F6" s="10"/>
      <c r="G6" s="13"/>
      <c r="H6" s="399" t="s">
        <v>0</v>
      </c>
    </row>
    <row r="7" spans="1:10" s="11" customFormat="1" ht="24.75" customHeight="1">
      <c r="A7" s="408" t="s">
        <v>79</v>
      </c>
      <c r="B7" s="415" t="s">
        <v>2</v>
      </c>
      <c r="C7" s="408" t="s">
        <v>460</v>
      </c>
      <c r="D7" s="408"/>
      <c r="E7" s="408" t="s">
        <v>461</v>
      </c>
      <c r="F7" s="416"/>
      <c r="G7" s="408" t="s">
        <v>26</v>
      </c>
      <c r="H7" s="408"/>
      <c r="I7" s="94"/>
      <c r="J7" s="95"/>
    </row>
    <row r="8" spans="1:10" s="11" customFormat="1" ht="40.5" customHeight="1">
      <c r="A8" s="408"/>
      <c r="B8" s="415"/>
      <c r="C8" s="400" t="s">
        <v>308</v>
      </c>
      <c r="D8" s="400" t="s">
        <v>309</v>
      </c>
      <c r="E8" s="400" t="s">
        <v>308</v>
      </c>
      <c r="F8" s="400" t="s">
        <v>309</v>
      </c>
      <c r="G8" s="400" t="s">
        <v>308</v>
      </c>
      <c r="H8" s="400" t="s">
        <v>309</v>
      </c>
      <c r="I8" s="129"/>
      <c r="J8" s="130"/>
    </row>
    <row r="9" spans="1:10" s="29" customFormat="1" ht="21" customHeight="1">
      <c r="A9" s="131" t="s">
        <v>4</v>
      </c>
      <c r="B9" s="132" t="s">
        <v>5</v>
      </c>
      <c r="C9" s="131">
        <v>1</v>
      </c>
      <c r="D9" s="131">
        <f>C9+1</f>
        <v>2</v>
      </c>
      <c r="E9" s="131">
        <f>D9+1</f>
        <v>3</v>
      </c>
      <c r="F9" s="131">
        <f>E9+1</f>
        <v>4</v>
      </c>
      <c r="G9" s="131" t="s">
        <v>258</v>
      </c>
      <c r="H9" s="131" t="s">
        <v>259</v>
      </c>
      <c r="I9" s="133"/>
      <c r="J9" s="134"/>
    </row>
    <row r="10" spans="1:10" s="10" customFormat="1" ht="21" customHeight="1">
      <c r="A10" s="15"/>
      <c r="B10" s="135" t="s">
        <v>260</v>
      </c>
      <c r="C10" s="136">
        <f>C11+C55+C56+C57</f>
        <v>30500</v>
      </c>
      <c r="D10" s="136">
        <f t="shared" ref="D10:F10" si="0">D11+D55+D56+D57</f>
        <v>22999.5</v>
      </c>
      <c r="E10" s="136">
        <f t="shared" si="0"/>
        <v>28130</v>
      </c>
      <c r="F10" s="136">
        <f t="shared" si="0"/>
        <v>21854.5</v>
      </c>
      <c r="G10" s="137">
        <f>E10/C10</f>
        <v>0.9222950819672131</v>
      </c>
      <c r="H10" s="137">
        <f>F10/D10</f>
        <v>0.95021630905019672</v>
      </c>
      <c r="I10" s="96" t="e">
        <f>SUM(I11,#REF!,#REF!,#REF!,#REF!,#REF!)</f>
        <v>#REF!</v>
      </c>
      <c r="J10" s="17" t="e">
        <f>SUM(J11,#REF!,#REF!,#REF!,#REF!,#REF!)</f>
        <v>#REF!</v>
      </c>
    </row>
    <row r="11" spans="1:10" s="10" customFormat="1" ht="21" customHeight="1">
      <c r="A11" s="18" t="s">
        <v>8</v>
      </c>
      <c r="B11" s="41" t="s">
        <v>113</v>
      </c>
      <c r="C11" s="138">
        <f>C12+C16+C22+C25+C32+C33+C34+C35+C41+C42+C43+C44+C47+C48+C49+C50+C51+C52+C53+C54</f>
        <v>30500</v>
      </c>
      <c r="D11" s="138">
        <f t="shared" ref="D11:F11" si="1">D12+D16+D22+D25+D32+D33+D34+D35+D41+D42+D43+D44+D47+D48+D49+D50+D51+D52+D53+D54</f>
        <v>22999.5</v>
      </c>
      <c r="E11" s="138">
        <f t="shared" si="1"/>
        <v>28130</v>
      </c>
      <c r="F11" s="138">
        <f t="shared" si="1"/>
        <v>21854.5</v>
      </c>
      <c r="G11" s="139">
        <f t="shared" ref="G11:H50" si="2">E11/C11</f>
        <v>0.9222950819672131</v>
      </c>
      <c r="H11" s="139">
        <f t="shared" si="2"/>
        <v>0.95021630905019672</v>
      </c>
      <c r="I11" s="97" t="e">
        <f>SUM(I12,#REF!,#REF!,#REF!,#REF!,#REF!,#REF!,#REF!,#REF!,#REF!,#REF!,#REF!,#REF!,#REF!,#REF!,#REF!)</f>
        <v>#REF!</v>
      </c>
      <c r="J11" s="23" t="e">
        <f>SUM(J12,#REF!,#REF!,#REF!,#REF!,#REF!,#REF!,#REF!,#REF!,#REF!,#REF!,#REF!,#REF!,#REF!,#REF!,#REF!)</f>
        <v>#REF!</v>
      </c>
    </row>
    <row r="12" spans="1:10" s="10" customFormat="1" ht="21" customHeight="1">
      <c r="A12" s="21">
        <v>1</v>
      </c>
      <c r="B12" s="42" t="s">
        <v>313</v>
      </c>
      <c r="C12" s="140">
        <f>SUM(C13:C15)</f>
        <v>350</v>
      </c>
      <c r="D12" s="140">
        <f t="shared" ref="D12:F12" si="3">SUM(D13:D15)</f>
        <v>52.5</v>
      </c>
      <c r="E12" s="140">
        <f t="shared" si="3"/>
        <v>300</v>
      </c>
      <c r="F12" s="140">
        <f t="shared" si="3"/>
        <v>45</v>
      </c>
      <c r="G12" s="141">
        <f t="shared" si="2"/>
        <v>0.8571428571428571</v>
      </c>
      <c r="H12" s="141">
        <f t="shared" si="2"/>
        <v>0.8571428571428571</v>
      </c>
      <c r="I12" s="97" t="e">
        <f>SUM(I13,I22,I34,I35,I36,I37,I43,I44,#REF!)</f>
        <v>#REF!</v>
      </c>
      <c r="J12" s="23" t="e">
        <f>SUM(J13,J22,J34,J35,J36,J37,J43,J44,#REF!)</f>
        <v>#REF!</v>
      </c>
    </row>
    <row r="13" spans="1:10" s="10" customFormat="1" ht="21" customHeight="1">
      <c r="A13" s="24" t="s">
        <v>12</v>
      </c>
      <c r="B13" s="42" t="s">
        <v>314</v>
      </c>
      <c r="C13" s="48">
        <v>350</v>
      </c>
      <c r="D13" s="48">
        <f>C13*15%</f>
        <v>52.5</v>
      </c>
      <c r="E13" s="48">
        <v>300</v>
      </c>
      <c r="F13" s="48">
        <f>E13*15%</f>
        <v>45</v>
      </c>
      <c r="G13" s="141">
        <f t="shared" si="2"/>
        <v>0.8571428571428571</v>
      </c>
      <c r="H13" s="141">
        <f t="shared" si="2"/>
        <v>0.8571428571428571</v>
      </c>
      <c r="I13" s="98" t="e">
        <f>#REF!-#REF!</f>
        <v>#REF!</v>
      </c>
      <c r="J13" s="99" t="e">
        <f>#REF!-#REF!</f>
        <v>#REF!</v>
      </c>
    </row>
    <row r="14" spans="1:10" s="10" customFormat="1" ht="21" customHeight="1">
      <c r="A14" s="24" t="s">
        <v>12</v>
      </c>
      <c r="B14" s="42" t="s">
        <v>315</v>
      </c>
      <c r="C14" s="48"/>
      <c r="D14" s="48"/>
      <c r="E14" s="48"/>
      <c r="F14" s="48"/>
      <c r="G14" s="141"/>
      <c r="H14" s="141"/>
      <c r="I14" s="98"/>
      <c r="J14" s="99"/>
    </row>
    <row r="15" spans="1:10" s="10" customFormat="1" ht="21" customHeight="1">
      <c r="A15" s="24" t="s">
        <v>12</v>
      </c>
      <c r="B15" s="42" t="s">
        <v>316</v>
      </c>
      <c r="C15" s="48"/>
      <c r="D15" s="48"/>
      <c r="E15" s="48"/>
      <c r="F15" s="48"/>
      <c r="G15" s="141"/>
      <c r="H15" s="141"/>
      <c r="I15" s="98"/>
      <c r="J15" s="99"/>
    </row>
    <row r="16" spans="1:10" s="10" customFormat="1" ht="21" customHeight="1">
      <c r="A16" s="21">
        <f>A12+1</f>
        <v>2</v>
      </c>
      <c r="B16" s="42" t="s">
        <v>317</v>
      </c>
      <c r="C16" s="48">
        <f>SUM(C17:C19)</f>
        <v>1793</v>
      </c>
      <c r="D16" s="48">
        <f t="shared" ref="D16:F16" si="4">SUM(D17:D19)</f>
        <v>261</v>
      </c>
      <c r="E16" s="48">
        <f t="shared" si="4"/>
        <v>1840</v>
      </c>
      <c r="F16" s="48">
        <f t="shared" si="4"/>
        <v>265</v>
      </c>
      <c r="G16" s="141">
        <f t="shared" si="2"/>
        <v>1.0262130507529281</v>
      </c>
      <c r="H16" s="141">
        <f t="shared" si="2"/>
        <v>1.0153256704980842</v>
      </c>
      <c r="I16" s="98" t="e">
        <f>#REF!-#REF!</f>
        <v>#REF!</v>
      </c>
      <c r="J16" s="99" t="e">
        <f>#REF!-#REF!</f>
        <v>#REF!</v>
      </c>
    </row>
    <row r="17" spans="1:10" s="10" customFormat="1" ht="21" customHeight="1">
      <c r="A17" s="100" t="s">
        <v>12</v>
      </c>
      <c r="B17" s="42" t="s">
        <v>314</v>
      </c>
      <c r="C17" s="48">
        <v>70</v>
      </c>
      <c r="D17" s="48">
        <f>C17*15%</f>
        <v>10.5</v>
      </c>
      <c r="E17" s="48">
        <v>70</v>
      </c>
      <c r="F17" s="48">
        <f>E17*15%</f>
        <v>10.5</v>
      </c>
      <c r="G17" s="141">
        <f t="shared" si="2"/>
        <v>1</v>
      </c>
      <c r="H17" s="141">
        <f t="shared" si="2"/>
        <v>1</v>
      </c>
      <c r="I17" s="98" t="e">
        <f>#REF!-#REF!</f>
        <v>#REF!</v>
      </c>
      <c r="J17" s="99" t="e">
        <f>#REF!-#REF!</f>
        <v>#REF!</v>
      </c>
    </row>
    <row r="18" spans="1:10" s="10" customFormat="1" ht="21" customHeight="1">
      <c r="A18" s="100" t="s">
        <v>12</v>
      </c>
      <c r="B18" s="42" t="s">
        <v>315</v>
      </c>
      <c r="C18" s="48">
        <v>1550</v>
      </c>
      <c r="D18" s="48">
        <f>C18*15%</f>
        <v>232.5</v>
      </c>
      <c r="E18" s="48">
        <v>1630</v>
      </c>
      <c r="F18" s="48">
        <f>E18*15%</f>
        <v>244.5</v>
      </c>
      <c r="G18" s="141">
        <f t="shared" si="2"/>
        <v>1.0516129032258064</v>
      </c>
      <c r="H18" s="141">
        <f t="shared" si="2"/>
        <v>1.0516129032258064</v>
      </c>
      <c r="I18" s="98"/>
      <c r="J18" s="99"/>
    </row>
    <row r="19" spans="1:10" s="10" customFormat="1" ht="21" customHeight="1">
      <c r="A19" s="100" t="s">
        <v>12</v>
      </c>
      <c r="B19" s="42" t="s">
        <v>316</v>
      </c>
      <c r="C19" s="48">
        <f>C20+C21</f>
        <v>173</v>
      </c>
      <c r="D19" s="48">
        <f t="shared" ref="D19:F19" si="5">D20+D21</f>
        <v>18</v>
      </c>
      <c r="E19" s="48">
        <f t="shared" si="5"/>
        <v>140</v>
      </c>
      <c r="F19" s="48">
        <f t="shared" si="5"/>
        <v>10</v>
      </c>
      <c r="G19" s="141">
        <f t="shared" si="2"/>
        <v>0.80924855491329484</v>
      </c>
      <c r="H19" s="141"/>
      <c r="I19" s="98"/>
      <c r="J19" s="99"/>
    </row>
    <row r="20" spans="1:10" s="147" customFormat="1" ht="21" customHeight="1">
      <c r="A20" s="142"/>
      <c r="B20" s="143" t="s">
        <v>318</v>
      </c>
      <c r="C20" s="144">
        <v>155</v>
      </c>
      <c r="D20" s="144"/>
      <c r="E20" s="144">
        <v>130</v>
      </c>
      <c r="F20" s="144"/>
      <c r="G20" s="141">
        <f t="shared" si="2"/>
        <v>0.83870967741935487</v>
      </c>
      <c r="H20" s="141"/>
      <c r="I20" s="145"/>
      <c r="J20" s="146"/>
    </row>
    <row r="21" spans="1:10" s="147" customFormat="1" ht="21" customHeight="1">
      <c r="A21" s="142"/>
      <c r="B21" s="143" t="s">
        <v>319</v>
      </c>
      <c r="C21" s="144">
        <v>18</v>
      </c>
      <c r="D21" s="144">
        <f>C21</f>
        <v>18</v>
      </c>
      <c r="E21" s="144">
        <v>10</v>
      </c>
      <c r="F21" s="144">
        <v>10</v>
      </c>
      <c r="G21" s="141">
        <f t="shared" si="2"/>
        <v>0.55555555555555558</v>
      </c>
      <c r="H21" s="141"/>
      <c r="I21" s="145"/>
      <c r="J21" s="146"/>
    </row>
    <row r="22" spans="1:10" s="10" customFormat="1" ht="21" customHeight="1">
      <c r="A22" s="21">
        <f>A16+1</f>
        <v>3</v>
      </c>
      <c r="B22" s="42" t="s">
        <v>320</v>
      </c>
      <c r="C22" s="48">
        <f>SUM(C23:C24)</f>
        <v>2750</v>
      </c>
      <c r="D22" s="48">
        <f t="shared" ref="D22:F22" si="6">SUM(D23:D24)</f>
        <v>1924.9999999999998</v>
      </c>
      <c r="E22" s="48">
        <f t="shared" si="6"/>
        <v>0</v>
      </c>
      <c r="F22" s="48">
        <f t="shared" si="6"/>
        <v>0</v>
      </c>
      <c r="G22" s="141"/>
      <c r="H22" s="141"/>
      <c r="I22" s="98" t="e">
        <f>#REF!-#REF!</f>
        <v>#REF!</v>
      </c>
      <c r="J22" s="99" t="e">
        <f>#REF!-#REF!</f>
        <v>#REF!</v>
      </c>
    </row>
    <row r="23" spans="1:10" s="10" customFormat="1" ht="21" customHeight="1">
      <c r="A23" s="100" t="s">
        <v>12</v>
      </c>
      <c r="B23" s="42" t="s">
        <v>314</v>
      </c>
      <c r="C23" s="48">
        <v>150</v>
      </c>
      <c r="D23" s="48">
        <f>C23*70%</f>
        <v>105</v>
      </c>
      <c r="E23" s="48"/>
      <c r="F23" s="48"/>
      <c r="G23" s="141"/>
      <c r="H23" s="141"/>
      <c r="I23" s="98" t="e">
        <f>#REF!-#REF!</f>
        <v>#REF!</v>
      </c>
      <c r="J23" s="99" t="e">
        <f>#REF!-#REF!</f>
        <v>#REF!</v>
      </c>
    </row>
    <row r="24" spans="1:10" s="10" customFormat="1" ht="21" customHeight="1">
      <c r="A24" s="100" t="s">
        <v>12</v>
      </c>
      <c r="B24" s="42" t="s">
        <v>315</v>
      </c>
      <c r="C24" s="48">
        <v>2600</v>
      </c>
      <c r="D24" s="48">
        <f>C24*70%</f>
        <v>1819.9999999999998</v>
      </c>
      <c r="E24" s="48"/>
      <c r="F24" s="48"/>
      <c r="G24" s="141"/>
      <c r="H24" s="141"/>
      <c r="I24" s="98"/>
      <c r="J24" s="99"/>
    </row>
    <row r="25" spans="1:10" s="10" customFormat="1" ht="21" customHeight="1">
      <c r="A25" s="157">
        <f>A22+1</f>
        <v>4</v>
      </c>
      <c r="B25" s="122" t="s">
        <v>321</v>
      </c>
      <c r="C25" s="140">
        <f>SUM(C26:C29)</f>
        <v>11170</v>
      </c>
      <c r="D25" s="140">
        <f t="shared" ref="D25:F25" si="7">SUM(D26:D29)</f>
        <v>8230</v>
      </c>
      <c r="E25" s="140">
        <f t="shared" si="7"/>
        <v>8500</v>
      </c>
      <c r="F25" s="140">
        <f t="shared" si="7"/>
        <v>7151.5</v>
      </c>
      <c r="G25" s="162">
        <f t="shared" si="2"/>
        <v>0.76096687555953446</v>
      </c>
      <c r="H25" s="162">
        <f t="shared" si="2"/>
        <v>0.86895504252733902</v>
      </c>
      <c r="I25" s="98" t="e">
        <f>#REF!-#REF!</f>
        <v>#REF!</v>
      </c>
      <c r="J25" s="99" t="e">
        <f>#REF!-#REF!</f>
        <v>#REF!</v>
      </c>
    </row>
    <row r="26" spans="1:10" s="10" customFormat="1" ht="21" customHeight="1">
      <c r="A26" s="24" t="s">
        <v>12</v>
      </c>
      <c r="B26" s="42" t="s">
        <v>314</v>
      </c>
      <c r="C26" s="20">
        <v>6800</v>
      </c>
      <c r="D26" s="48">
        <f>C26*70%</f>
        <v>4760</v>
      </c>
      <c r="E26" s="48">
        <v>5290</v>
      </c>
      <c r="F26" s="48">
        <f>E26*85%</f>
        <v>4496.5</v>
      </c>
      <c r="G26" s="141">
        <f t="shared" si="2"/>
        <v>0.77794117647058825</v>
      </c>
      <c r="H26" s="141">
        <f t="shared" si="2"/>
        <v>0.94464285714285712</v>
      </c>
      <c r="I26" s="98"/>
      <c r="J26" s="99"/>
    </row>
    <row r="27" spans="1:10" s="10" customFormat="1" ht="21" customHeight="1">
      <c r="A27" s="24" t="s">
        <v>12</v>
      </c>
      <c r="B27" s="42" t="s">
        <v>315</v>
      </c>
      <c r="C27" s="20">
        <v>600</v>
      </c>
      <c r="D27" s="48">
        <f>C27*70%</f>
        <v>420</v>
      </c>
      <c r="E27" s="48">
        <v>300</v>
      </c>
      <c r="F27" s="48">
        <f>E27*85%</f>
        <v>255</v>
      </c>
      <c r="G27" s="141">
        <f t="shared" si="2"/>
        <v>0.5</v>
      </c>
      <c r="H27" s="141">
        <f t="shared" si="2"/>
        <v>0.6071428571428571</v>
      </c>
      <c r="I27" s="98"/>
      <c r="J27" s="99"/>
    </row>
    <row r="28" spans="1:10" s="10" customFormat="1" ht="21" customHeight="1">
      <c r="A28" s="24" t="s">
        <v>12</v>
      </c>
      <c r="B28" s="42" t="s">
        <v>322</v>
      </c>
      <c r="C28" s="20">
        <v>70</v>
      </c>
      <c r="D28" s="48">
        <f>C28</f>
        <v>70</v>
      </c>
      <c r="E28" s="48">
        <v>70</v>
      </c>
      <c r="F28" s="48">
        <f>E28</f>
        <v>70</v>
      </c>
      <c r="G28" s="141">
        <f t="shared" si="2"/>
        <v>1</v>
      </c>
      <c r="H28" s="141">
        <f t="shared" si="2"/>
        <v>1</v>
      </c>
      <c r="I28" s="98"/>
      <c r="J28" s="99"/>
    </row>
    <row r="29" spans="1:10" s="10" customFormat="1" ht="21" customHeight="1">
      <c r="A29" s="121" t="s">
        <v>12</v>
      </c>
      <c r="B29" s="122" t="s">
        <v>316</v>
      </c>
      <c r="C29" s="107">
        <f>C30+C31</f>
        <v>3700</v>
      </c>
      <c r="D29" s="107">
        <f t="shared" ref="D29:F29" si="8">D30+D31</f>
        <v>2980</v>
      </c>
      <c r="E29" s="107">
        <f t="shared" si="8"/>
        <v>2840</v>
      </c>
      <c r="F29" s="107">
        <f t="shared" si="8"/>
        <v>2330</v>
      </c>
      <c r="G29" s="162">
        <f t="shared" si="2"/>
        <v>0.76756756756756761</v>
      </c>
      <c r="H29" s="162">
        <f t="shared" si="2"/>
        <v>0.78187919463087252</v>
      </c>
      <c r="I29" s="98"/>
      <c r="J29" s="99"/>
    </row>
    <row r="30" spans="1:10" s="147" customFormat="1" ht="21" customHeight="1">
      <c r="A30" s="142"/>
      <c r="B30" s="143" t="s">
        <v>323</v>
      </c>
      <c r="C30" s="228">
        <v>2400</v>
      </c>
      <c r="D30" s="144">
        <f>C30*70%</f>
        <v>1680</v>
      </c>
      <c r="E30" s="144">
        <v>1700</v>
      </c>
      <c r="F30" s="144">
        <f>E30*70%</f>
        <v>1190</v>
      </c>
      <c r="G30" s="162">
        <f t="shared" si="2"/>
        <v>0.70833333333333337</v>
      </c>
      <c r="H30" s="162">
        <f t="shared" si="2"/>
        <v>0.70833333333333337</v>
      </c>
      <c r="I30" s="145"/>
      <c r="J30" s="146"/>
    </row>
    <row r="31" spans="1:10" s="147" customFormat="1" ht="21" customHeight="1">
      <c r="A31" s="142"/>
      <c r="B31" s="143" t="s">
        <v>319</v>
      </c>
      <c r="C31" s="228">
        <v>1300</v>
      </c>
      <c r="D31" s="144">
        <f>C31</f>
        <v>1300</v>
      </c>
      <c r="E31" s="144">
        <v>1140</v>
      </c>
      <c r="F31" s="144">
        <f>E31</f>
        <v>1140</v>
      </c>
      <c r="G31" s="162">
        <f t="shared" si="2"/>
        <v>0.87692307692307692</v>
      </c>
      <c r="H31" s="162">
        <f t="shared" si="2"/>
        <v>0.87692307692307692</v>
      </c>
      <c r="I31" s="145" t="e">
        <f>#REF!-#REF!</f>
        <v>#REF!</v>
      </c>
      <c r="J31" s="146" t="e">
        <f>#REF!-#REF!</f>
        <v>#REF!</v>
      </c>
    </row>
    <row r="32" spans="1:10" s="10" customFormat="1" ht="21" customHeight="1">
      <c r="A32" s="21">
        <f>A25+1</f>
        <v>5</v>
      </c>
      <c r="B32" s="42" t="s">
        <v>261</v>
      </c>
      <c r="C32" s="48">
        <v>2700</v>
      </c>
      <c r="D32" s="48">
        <f>C32*90%</f>
        <v>2430</v>
      </c>
      <c r="E32" s="48">
        <v>1700</v>
      </c>
      <c r="F32" s="48">
        <f>E32*90%</f>
        <v>1530</v>
      </c>
      <c r="G32" s="141">
        <f t="shared" si="2"/>
        <v>0.62962962962962965</v>
      </c>
      <c r="H32" s="141">
        <f t="shared" si="2"/>
        <v>0.62962962962962965</v>
      </c>
      <c r="I32" s="98" t="e">
        <f>#REF!-#REF!</f>
        <v>#REF!</v>
      </c>
      <c r="J32" s="99" t="e">
        <f>#REF!-#REF!</f>
        <v>#REF!</v>
      </c>
    </row>
    <row r="33" spans="1:10" s="10" customFormat="1" ht="21" customHeight="1">
      <c r="A33" s="157">
        <f>A32+1</f>
        <v>6</v>
      </c>
      <c r="B33" s="122" t="s">
        <v>262</v>
      </c>
      <c r="C33" s="140"/>
      <c r="D33" s="140"/>
      <c r="E33" s="140"/>
      <c r="F33" s="140"/>
      <c r="G33" s="162"/>
      <c r="H33" s="162"/>
      <c r="I33" s="98"/>
      <c r="J33" s="99"/>
    </row>
    <row r="34" spans="1:10" s="10" customFormat="1" ht="21" customHeight="1">
      <c r="A34" s="157">
        <f>A33+1</f>
        <v>7</v>
      </c>
      <c r="B34" s="122" t="s">
        <v>263</v>
      </c>
      <c r="C34" s="140">
        <v>3200</v>
      </c>
      <c r="D34" s="140">
        <f>C34</f>
        <v>3200</v>
      </c>
      <c r="E34" s="140">
        <v>2000</v>
      </c>
      <c r="F34" s="140">
        <f>E34</f>
        <v>2000</v>
      </c>
      <c r="G34" s="162">
        <f t="shared" si="2"/>
        <v>0.625</v>
      </c>
      <c r="H34" s="162">
        <f t="shared" si="2"/>
        <v>0.625</v>
      </c>
      <c r="I34" s="98" t="e">
        <f>#REF!-#REF!</f>
        <v>#REF!</v>
      </c>
      <c r="J34" s="99" t="e">
        <f>#REF!-#REF!</f>
        <v>#REF!</v>
      </c>
    </row>
    <row r="35" spans="1:10" s="10" customFormat="1" ht="21" customHeight="1">
      <c r="A35" s="21">
        <f>A34+1</f>
        <v>8</v>
      </c>
      <c r="B35" s="42" t="s">
        <v>264</v>
      </c>
      <c r="C35" s="48">
        <f>C36+C37</f>
        <v>1290</v>
      </c>
      <c r="D35" s="48">
        <f t="shared" ref="D35:F35" si="9">D36+D37</f>
        <v>1240</v>
      </c>
      <c r="E35" s="48">
        <f t="shared" si="9"/>
        <v>1350</v>
      </c>
      <c r="F35" s="48">
        <f t="shared" si="9"/>
        <v>1299</v>
      </c>
      <c r="G35" s="141">
        <f t="shared" si="2"/>
        <v>1.0465116279069768</v>
      </c>
      <c r="H35" s="141">
        <f t="shared" si="2"/>
        <v>1.0475806451612903</v>
      </c>
      <c r="I35" s="98" t="e">
        <f>#REF!-#REF!</f>
        <v>#REF!</v>
      </c>
      <c r="J35" s="99" t="e">
        <f>#REF!-#REF!</f>
        <v>#REF!</v>
      </c>
    </row>
    <row r="36" spans="1:10" s="10" customFormat="1" ht="21" customHeight="1">
      <c r="A36" s="24" t="s">
        <v>12</v>
      </c>
      <c r="B36" s="43" t="s">
        <v>265</v>
      </c>
      <c r="C36" s="48">
        <v>50</v>
      </c>
      <c r="D36" s="48"/>
      <c r="E36" s="48">
        <v>51</v>
      </c>
      <c r="F36" s="48"/>
      <c r="G36" s="141"/>
      <c r="H36" s="141"/>
      <c r="I36" s="98" t="e">
        <f>#REF!-#REF!</f>
        <v>#REF!</v>
      </c>
      <c r="J36" s="99" t="e">
        <f>#REF!-#REF!</f>
        <v>#REF!</v>
      </c>
    </row>
    <row r="37" spans="1:10" s="10" customFormat="1" ht="21" customHeight="1">
      <c r="A37" s="24" t="s">
        <v>12</v>
      </c>
      <c r="B37" s="43" t="s">
        <v>324</v>
      </c>
      <c r="C37" s="48">
        <f>SUM(C38:C40)</f>
        <v>1240</v>
      </c>
      <c r="D37" s="48">
        <f t="shared" ref="D37" si="10">SUM(D38:D40)</f>
        <v>1240</v>
      </c>
      <c r="E37" s="48">
        <f>SUM(E38:E40)</f>
        <v>1299</v>
      </c>
      <c r="F37" s="48">
        <f>SUM(F38:F40)</f>
        <v>1299</v>
      </c>
      <c r="G37" s="141">
        <f t="shared" si="2"/>
        <v>1.0475806451612903</v>
      </c>
      <c r="H37" s="141">
        <f t="shared" si="2"/>
        <v>1.0475806451612903</v>
      </c>
      <c r="I37" s="98" t="e">
        <f>#REF!-#REF!</f>
        <v>#REF!</v>
      </c>
      <c r="J37" s="99" t="e">
        <f>#REF!-#REF!</f>
        <v>#REF!</v>
      </c>
    </row>
    <row r="38" spans="1:10" s="147" customFormat="1" ht="21" customHeight="1">
      <c r="A38" s="148"/>
      <c r="B38" s="143" t="s">
        <v>325</v>
      </c>
      <c r="C38" s="144">
        <v>660</v>
      </c>
      <c r="D38" s="144">
        <f>C38</f>
        <v>660</v>
      </c>
      <c r="E38" s="144">
        <v>700</v>
      </c>
      <c r="F38" s="144">
        <f>E38</f>
        <v>700</v>
      </c>
      <c r="G38" s="149">
        <f t="shared" si="2"/>
        <v>1.0606060606060606</v>
      </c>
      <c r="H38" s="149">
        <f t="shared" si="2"/>
        <v>1.0606060606060606</v>
      </c>
      <c r="I38" s="145" t="e">
        <f>#REF!-#REF!</f>
        <v>#REF!</v>
      </c>
      <c r="J38" s="146" t="e">
        <f>#REF!-#REF!</f>
        <v>#REF!</v>
      </c>
    </row>
    <row r="39" spans="1:10" s="147" customFormat="1" ht="21" customHeight="1">
      <c r="A39" s="148"/>
      <c r="B39" s="143" t="s">
        <v>326</v>
      </c>
      <c r="C39" s="144">
        <v>330</v>
      </c>
      <c r="D39" s="144">
        <f t="shared" ref="D39:D40" si="11">C39</f>
        <v>330</v>
      </c>
      <c r="E39" s="144">
        <v>309</v>
      </c>
      <c r="F39" s="144">
        <f t="shared" ref="F39:F40" si="12">E39</f>
        <v>309</v>
      </c>
      <c r="G39" s="149">
        <f t="shared" si="2"/>
        <v>0.9363636363636364</v>
      </c>
      <c r="H39" s="149">
        <f t="shared" si="2"/>
        <v>0.9363636363636364</v>
      </c>
      <c r="I39" s="145"/>
      <c r="J39" s="146"/>
    </row>
    <row r="40" spans="1:10" s="147" customFormat="1" ht="21" customHeight="1">
      <c r="A40" s="148"/>
      <c r="B40" s="143" t="s">
        <v>327</v>
      </c>
      <c r="C40" s="144">
        <v>250</v>
      </c>
      <c r="D40" s="144">
        <f t="shared" si="11"/>
        <v>250</v>
      </c>
      <c r="E40" s="144">
        <v>290</v>
      </c>
      <c r="F40" s="144">
        <f t="shared" si="12"/>
        <v>290</v>
      </c>
      <c r="G40" s="149">
        <f t="shared" si="2"/>
        <v>1.1599999999999999</v>
      </c>
      <c r="H40" s="149">
        <f t="shared" si="2"/>
        <v>1.1599999999999999</v>
      </c>
      <c r="I40" s="145"/>
      <c r="J40" s="146"/>
    </row>
    <row r="41" spans="1:10" s="10" customFormat="1" ht="21" customHeight="1">
      <c r="A41" s="21">
        <f>A35+1</f>
        <v>9</v>
      </c>
      <c r="B41" s="42" t="s">
        <v>266</v>
      </c>
      <c r="C41" s="48">
        <v>117</v>
      </c>
      <c r="D41" s="48">
        <f>C41</f>
        <v>117</v>
      </c>
      <c r="E41" s="48"/>
      <c r="F41" s="48"/>
      <c r="G41" s="141"/>
      <c r="H41" s="141"/>
      <c r="I41" s="98" t="e">
        <f>#REF!-#REF!</f>
        <v>#REF!</v>
      </c>
      <c r="J41" s="99" t="e">
        <f>#REF!-#REF!</f>
        <v>#REF!</v>
      </c>
    </row>
    <row r="42" spans="1:10" s="10" customFormat="1" ht="21" customHeight="1">
      <c r="A42" s="21">
        <f>A41+1</f>
        <v>10</v>
      </c>
      <c r="B42" s="42" t="s">
        <v>267</v>
      </c>
      <c r="C42" s="48">
        <v>30</v>
      </c>
      <c r="D42" s="48">
        <f>C42</f>
        <v>30</v>
      </c>
      <c r="E42" s="48">
        <v>30</v>
      </c>
      <c r="F42" s="48">
        <v>30</v>
      </c>
      <c r="G42" s="141">
        <f t="shared" si="2"/>
        <v>1</v>
      </c>
      <c r="H42" s="141">
        <f t="shared" si="2"/>
        <v>1</v>
      </c>
      <c r="I42" s="98" t="e">
        <f>#REF!-#REF!</f>
        <v>#REF!</v>
      </c>
      <c r="J42" s="99" t="e">
        <f>#REF!-#REF!</f>
        <v>#REF!</v>
      </c>
    </row>
    <row r="43" spans="1:10" s="10" customFormat="1" ht="21" customHeight="1">
      <c r="A43" s="21">
        <f>A42+1</f>
        <v>11</v>
      </c>
      <c r="B43" s="42" t="s">
        <v>268</v>
      </c>
      <c r="C43" s="48">
        <v>100</v>
      </c>
      <c r="D43" s="48">
        <f>C43*80%</f>
        <v>80</v>
      </c>
      <c r="E43" s="48">
        <v>180</v>
      </c>
      <c r="F43" s="48">
        <f>E43*80%</f>
        <v>144</v>
      </c>
      <c r="G43" s="141">
        <f t="shared" si="2"/>
        <v>1.8</v>
      </c>
      <c r="H43" s="141">
        <f t="shared" si="2"/>
        <v>1.8</v>
      </c>
      <c r="I43" s="98" t="e">
        <f>#REF!-#REF!</f>
        <v>#REF!</v>
      </c>
      <c r="J43" s="99" t="e">
        <f>#REF!-#REF!</f>
        <v>#REF!</v>
      </c>
    </row>
    <row r="44" spans="1:10" s="10" customFormat="1" ht="21" customHeight="1">
      <c r="A44" s="21">
        <f>A43+1</f>
        <v>12</v>
      </c>
      <c r="B44" s="42" t="s">
        <v>269</v>
      </c>
      <c r="C44" s="48">
        <f>SUM(C45:C46)</f>
        <v>3000</v>
      </c>
      <c r="D44" s="48">
        <f t="shared" ref="D44:F44" si="13">SUM(D45:D46)</f>
        <v>2640</v>
      </c>
      <c r="E44" s="48">
        <f t="shared" si="13"/>
        <v>9000</v>
      </c>
      <c r="F44" s="48">
        <f t="shared" si="13"/>
        <v>7920</v>
      </c>
      <c r="G44" s="141">
        <f t="shared" si="2"/>
        <v>3</v>
      </c>
      <c r="H44" s="141">
        <f t="shared" si="2"/>
        <v>3</v>
      </c>
      <c r="I44" s="98" t="e">
        <f>#REF!-#REF!</f>
        <v>#REF!</v>
      </c>
      <c r="J44" s="99" t="e">
        <f>#REF!-#REF!</f>
        <v>#REF!</v>
      </c>
    </row>
    <row r="45" spans="1:10" s="147" customFormat="1" ht="18.75">
      <c r="A45" s="148" t="s">
        <v>12</v>
      </c>
      <c r="B45" s="150" t="s">
        <v>559</v>
      </c>
      <c r="C45" s="144"/>
      <c r="D45" s="144"/>
      <c r="E45" s="144">
        <v>6000</v>
      </c>
      <c r="F45" s="144">
        <f>E45*88%</f>
        <v>5280</v>
      </c>
      <c r="G45" s="149"/>
      <c r="H45" s="149"/>
      <c r="I45" s="145"/>
      <c r="J45" s="146"/>
    </row>
    <row r="46" spans="1:10" s="147" customFormat="1" ht="18.75">
      <c r="A46" s="148" t="s">
        <v>12</v>
      </c>
      <c r="B46" s="150" t="s">
        <v>328</v>
      </c>
      <c r="C46" s="144">
        <v>3000</v>
      </c>
      <c r="D46" s="144">
        <f>C46*88%</f>
        <v>2640</v>
      </c>
      <c r="E46" s="144">
        <v>3000</v>
      </c>
      <c r="F46" s="144">
        <f>E46*88%</f>
        <v>2640</v>
      </c>
      <c r="G46" s="149">
        <f t="shared" si="2"/>
        <v>1</v>
      </c>
      <c r="H46" s="149">
        <f t="shared" si="2"/>
        <v>1</v>
      </c>
      <c r="I46" s="145"/>
      <c r="J46" s="146"/>
    </row>
    <row r="47" spans="1:10" s="10" customFormat="1" ht="21" customHeight="1">
      <c r="A47" s="21">
        <f>A44+1</f>
        <v>13</v>
      </c>
      <c r="B47" s="42" t="s">
        <v>270</v>
      </c>
      <c r="C47" s="48"/>
      <c r="D47" s="48"/>
      <c r="E47" s="48"/>
      <c r="F47" s="48"/>
      <c r="G47" s="141"/>
      <c r="H47" s="141"/>
      <c r="I47" s="98" t="e">
        <f>#REF!-#REF!</f>
        <v>#REF!</v>
      </c>
      <c r="J47" s="99" t="e">
        <f>#REF!-#REF!</f>
        <v>#REF!</v>
      </c>
    </row>
    <row r="48" spans="1:10" s="10" customFormat="1" ht="21" customHeight="1">
      <c r="A48" s="21">
        <f t="shared" ref="A48:A54" si="14">A47+1</f>
        <v>14</v>
      </c>
      <c r="B48" s="42" t="s">
        <v>271</v>
      </c>
      <c r="C48" s="48"/>
      <c r="D48" s="48"/>
      <c r="E48" s="48"/>
      <c r="F48" s="48"/>
      <c r="G48" s="141"/>
      <c r="H48" s="141"/>
      <c r="I48" s="98" t="e">
        <f>#REF!-#REF!</f>
        <v>#REF!</v>
      </c>
      <c r="J48" s="99" t="e">
        <f>#REF!-#REF!</f>
        <v>#REF!</v>
      </c>
    </row>
    <row r="49" spans="1:10" s="10" customFormat="1" ht="21" customHeight="1">
      <c r="A49" s="21">
        <f t="shared" si="14"/>
        <v>15</v>
      </c>
      <c r="B49" s="42" t="s">
        <v>272</v>
      </c>
      <c r="C49" s="48">
        <v>2000</v>
      </c>
      <c r="D49" s="48">
        <v>1200</v>
      </c>
      <c r="E49" s="48">
        <v>1030</v>
      </c>
      <c r="F49" s="48">
        <v>270</v>
      </c>
      <c r="G49" s="141">
        <f t="shared" si="2"/>
        <v>0.51500000000000001</v>
      </c>
      <c r="H49" s="141">
        <f t="shared" si="2"/>
        <v>0.22500000000000001</v>
      </c>
      <c r="I49" s="98"/>
      <c r="J49" s="102"/>
    </row>
    <row r="50" spans="1:10" s="10" customFormat="1" ht="21" customHeight="1">
      <c r="A50" s="21">
        <f t="shared" si="14"/>
        <v>16</v>
      </c>
      <c r="B50" s="42" t="s">
        <v>273</v>
      </c>
      <c r="C50" s="48">
        <v>2000</v>
      </c>
      <c r="D50" s="48">
        <v>1594</v>
      </c>
      <c r="E50" s="48">
        <v>2200</v>
      </c>
      <c r="F50" s="48">
        <v>1200</v>
      </c>
      <c r="G50" s="141">
        <f t="shared" si="2"/>
        <v>1.1000000000000001</v>
      </c>
      <c r="H50" s="141">
        <f t="shared" si="2"/>
        <v>0.75282308657465491</v>
      </c>
      <c r="I50" s="98"/>
      <c r="J50" s="102"/>
    </row>
    <row r="51" spans="1:10" s="10" customFormat="1" ht="21" customHeight="1">
      <c r="A51" s="21">
        <f t="shared" si="14"/>
        <v>17</v>
      </c>
      <c r="B51" s="42" t="s">
        <v>274</v>
      </c>
      <c r="C51" s="48"/>
      <c r="D51" s="48"/>
      <c r="E51" s="48"/>
      <c r="F51" s="48"/>
      <c r="G51" s="141"/>
      <c r="H51" s="141"/>
      <c r="I51" s="98"/>
      <c r="J51" s="102"/>
    </row>
    <row r="52" spans="1:10" s="10" customFormat="1" ht="21" customHeight="1">
      <c r="A52" s="21">
        <f t="shared" si="14"/>
        <v>18</v>
      </c>
      <c r="B52" s="42" t="s">
        <v>329</v>
      </c>
      <c r="C52" s="48"/>
      <c r="D52" s="48"/>
      <c r="E52" s="48"/>
      <c r="F52" s="48"/>
      <c r="G52" s="141"/>
      <c r="H52" s="141"/>
      <c r="I52" s="98" t="e">
        <f>#REF!-#REF!</f>
        <v>#REF!</v>
      </c>
      <c r="J52" s="99" t="e">
        <f>#REF!-#REF!</f>
        <v>#REF!</v>
      </c>
    </row>
    <row r="53" spans="1:10" s="10" customFormat="1" ht="56.25">
      <c r="A53" s="21">
        <f t="shared" si="14"/>
        <v>19</v>
      </c>
      <c r="B53" s="42" t="s">
        <v>330</v>
      </c>
      <c r="C53" s="48"/>
      <c r="D53" s="48"/>
      <c r="E53" s="48"/>
      <c r="F53" s="48"/>
      <c r="G53" s="141"/>
      <c r="H53" s="141"/>
      <c r="I53" s="98"/>
      <c r="J53" s="99"/>
    </row>
    <row r="54" spans="1:10" s="10" customFormat="1" ht="21" customHeight="1">
      <c r="A54" s="21">
        <f t="shared" si="14"/>
        <v>20</v>
      </c>
      <c r="B54" s="42" t="s">
        <v>331</v>
      </c>
      <c r="C54" s="48"/>
      <c r="D54" s="48"/>
      <c r="E54" s="48"/>
      <c r="F54" s="48"/>
      <c r="G54" s="141"/>
      <c r="H54" s="141"/>
      <c r="I54" s="98" t="e">
        <f>#REF!-#REF!</f>
        <v>#REF!</v>
      </c>
      <c r="J54" s="99" t="e">
        <f>#REF!-#REF!</f>
        <v>#REF!</v>
      </c>
    </row>
    <row r="55" spans="1:10" s="10" customFormat="1" ht="21" customHeight="1">
      <c r="A55" s="18" t="s">
        <v>17</v>
      </c>
      <c r="B55" s="41" t="s">
        <v>114</v>
      </c>
      <c r="C55" s="48"/>
      <c r="D55" s="48"/>
      <c r="E55" s="48"/>
      <c r="F55" s="48"/>
      <c r="G55" s="141"/>
      <c r="H55" s="141"/>
      <c r="I55" s="98" t="e">
        <f>#REF!-#REF!</f>
        <v>#REF!</v>
      </c>
      <c r="J55" s="99" t="e">
        <f>#REF!-#REF!</f>
        <v>#REF!</v>
      </c>
    </row>
    <row r="56" spans="1:10" s="10" customFormat="1" ht="21" customHeight="1">
      <c r="A56" s="18" t="s">
        <v>23</v>
      </c>
      <c r="B56" s="41" t="s">
        <v>275</v>
      </c>
      <c r="C56" s="48"/>
      <c r="D56" s="48"/>
      <c r="E56" s="48"/>
      <c r="F56" s="48"/>
      <c r="G56" s="141"/>
      <c r="H56" s="141"/>
      <c r="I56" s="98"/>
      <c r="J56" s="99"/>
    </row>
    <row r="57" spans="1:10" s="10" customFormat="1" ht="21" customHeight="1">
      <c r="A57" s="18" t="s">
        <v>48</v>
      </c>
      <c r="B57" s="41" t="s">
        <v>276</v>
      </c>
      <c r="C57" s="48"/>
      <c r="D57" s="48"/>
      <c r="E57" s="48"/>
      <c r="F57" s="48"/>
      <c r="G57" s="141"/>
      <c r="H57" s="141"/>
      <c r="I57" s="98"/>
      <c r="J57" s="99"/>
    </row>
    <row r="58" spans="1:10" ht="15.95" customHeight="1" thickBot="1">
      <c r="A58" s="26"/>
      <c r="B58" s="92"/>
      <c r="C58" s="50"/>
      <c r="D58" s="50"/>
      <c r="E58" s="50"/>
      <c r="F58" s="50"/>
      <c r="G58" s="151"/>
      <c r="H58" s="151"/>
      <c r="I58" s="103"/>
      <c r="J58" s="104"/>
    </row>
    <row r="59" spans="1:10" ht="15.95" customHeight="1">
      <c r="A59" s="10"/>
      <c r="B59" s="93"/>
      <c r="C59" s="152"/>
      <c r="D59" s="152"/>
      <c r="E59" s="152"/>
      <c r="F59" s="152"/>
      <c r="G59" s="153"/>
      <c r="H59" s="153"/>
    </row>
    <row r="60" spans="1:10" ht="20.25" customHeight="1">
      <c r="A60" s="412" t="s">
        <v>277</v>
      </c>
      <c r="B60" s="412"/>
      <c r="C60" s="412"/>
      <c r="D60" s="412"/>
      <c r="E60" s="412"/>
      <c r="F60" s="412"/>
      <c r="G60" s="412"/>
      <c r="H60" s="412"/>
    </row>
    <row r="61" spans="1:10" ht="20.25" customHeight="1">
      <c r="A61" s="10"/>
      <c r="B61" s="113" t="s">
        <v>297</v>
      </c>
      <c r="I61" s="13"/>
      <c r="J61" s="13"/>
    </row>
    <row r="62" spans="1:10" ht="20.25" customHeight="1">
      <c r="A62" s="10"/>
      <c r="B62" s="35" t="s">
        <v>298</v>
      </c>
      <c r="I62" s="10"/>
      <c r="J62" s="10"/>
    </row>
    <row r="63" spans="1:10" ht="20.25" customHeight="1">
      <c r="A63" s="10"/>
      <c r="B63" s="113" t="s">
        <v>278</v>
      </c>
      <c r="I63" s="10"/>
      <c r="J63" s="10"/>
    </row>
    <row r="64" spans="1:10" ht="20.25" customHeight="1">
      <c r="A64" s="10"/>
      <c r="B64" s="154" t="s">
        <v>299</v>
      </c>
      <c r="I64" s="10"/>
      <c r="J64" s="10"/>
    </row>
    <row r="65" spans="1:10" ht="20.25" customHeight="1">
      <c r="A65" s="10"/>
      <c r="B65" s="105" t="s">
        <v>300</v>
      </c>
      <c r="I65" s="10"/>
      <c r="J65" s="10"/>
    </row>
    <row r="66" spans="1:10" ht="20.25" customHeight="1">
      <c r="A66" s="10"/>
      <c r="B66" s="154" t="s">
        <v>279</v>
      </c>
      <c r="I66" s="10"/>
      <c r="J66" s="10"/>
    </row>
    <row r="67" spans="1:10" ht="20.25" customHeight="1">
      <c r="A67" s="13"/>
      <c r="B67" s="105" t="s">
        <v>280</v>
      </c>
      <c r="I67" s="10"/>
      <c r="J67" s="10"/>
    </row>
    <row r="68" spans="1:10" ht="20.25" customHeight="1">
      <c r="A68" s="106"/>
      <c r="B68" s="113" t="s">
        <v>281</v>
      </c>
      <c r="I68" s="10"/>
      <c r="J68" s="10"/>
    </row>
    <row r="69" spans="1:10" ht="20.25" customHeight="1">
      <c r="A69" s="106"/>
      <c r="B69" s="113" t="s">
        <v>282</v>
      </c>
      <c r="I69" s="10"/>
      <c r="J69" s="10"/>
    </row>
    <row r="70" spans="1:10" ht="20.25" customHeight="1">
      <c r="A70" s="106"/>
      <c r="B70" s="113" t="s">
        <v>283</v>
      </c>
      <c r="I70" s="10"/>
      <c r="J70" s="10"/>
    </row>
    <row r="71" spans="1:10" ht="18.75">
      <c r="A71" s="106"/>
      <c r="B71" s="155"/>
      <c r="C71" s="10"/>
      <c r="D71" s="10"/>
      <c r="E71" s="10"/>
      <c r="F71" s="10"/>
      <c r="G71" s="10"/>
      <c r="H71" s="10"/>
      <c r="I71" s="10"/>
      <c r="J71" s="10"/>
    </row>
    <row r="72" spans="1:10" ht="18.75">
      <c r="A72" s="106"/>
      <c r="B72" s="155"/>
      <c r="C72" s="10"/>
      <c r="D72" s="10"/>
      <c r="E72" s="10"/>
      <c r="F72" s="10"/>
      <c r="G72" s="10"/>
      <c r="H72" s="10"/>
      <c r="I72" s="10"/>
      <c r="J72" s="10"/>
    </row>
    <row r="73" spans="1:10" ht="18.75">
      <c r="A73" s="106"/>
      <c r="B73" s="155"/>
      <c r="C73" s="10"/>
      <c r="D73" s="10"/>
      <c r="E73" s="10"/>
      <c r="F73" s="10"/>
      <c r="G73" s="10"/>
      <c r="H73" s="10"/>
      <c r="I73" s="10"/>
      <c r="J73" s="10"/>
    </row>
  </sheetData>
  <mergeCells count="9">
    <mergeCell ref="A60:H60"/>
    <mergeCell ref="G1:H1"/>
    <mergeCell ref="A3:H3"/>
    <mergeCell ref="A4:H4"/>
    <mergeCell ref="A7:A8"/>
    <mergeCell ref="B7:B8"/>
    <mergeCell ref="C7:D7"/>
    <mergeCell ref="E7:F7"/>
    <mergeCell ref="G7:H7"/>
  </mergeCells>
  <pageMargins left="0.63" right="0.25" top="0.55000000000000004" bottom="0.17" header="0.21" footer="0.2"/>
  <pageSetup paperSize="9" scale="64" fitToHeight="0" orientation="portrait" r:id="rId1"/>
  <headerFooter alignWithMargins="0">
    <oddHeader xml:space="preserve">&amp;C                                                                                                                                  </oddHeader>
    <oddFooter xml:space="preserve">&amp;C&amp;".VnTime,Italic"&amp;8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863D-1EDA-4E71-AA7A-5563A15247D6}">
  <sheetPr>
    <tabColor rgb="FF7030A0"/>
    <pageSetUpPr fitToPage="1"/>
  </sheetPr>
  <dimension ref="A1:G49"/>
  <sheetViews>
    <sheetView topLeftCell="A25" zoomScaleNormal="100" workbookViewId="0">
      <selection activeCell="D38" sqref="D38"/>
    </sheetView>
  </sheetViews>
  <sheetFormatPr defaultRowHeight="15.75"/>
  <cols>
    <col min="1" max="1" width="5.875" style="6" customWidth="1"/>
    <col min="2" max="2" width="59.75" style="6" customWidth="1"/>
    <col min="3" max="5" width="13" style="6" customWidth="1"/>
    <col min="6" max="6" width="10.375" style="6" customWidth="1"/>
    <col min="7" max="7" width="12.625" style="6" customWidth="1"/>
    <col min="8" max="256" width="9" style="6"/>
    <col min="257" max="257" width="5.125" style="6" customWidth="1"/>
    <col min="258" max="258" width="61.125" style="6" customWidth="1"/>
    <col min="259" max="262" width="10.375" style="6" customWidth="1"/>
    <col min="263" max="512" width="9" style="6"/>
    <col min="513" max="513" width="5.125" style="6" customWidth="1"/>
    <col min="514" max="514" width="61.125" style="6" customWidth="1"/>
    <col min="515" max="518" width="10.375" style="6" customWidth="1"/>
    <col min="519" max="768" width="9" style="6"/>
    <col min="769" max="769" width="5.125" style="6" customWidth="1"/>
    <col min="770" max="770" width="61.125" style="6" customWidth="1"/>
    <col min="771" max="774" width="10.375" style="6" customWidth="1"/>
    <col min="775" max="1024" width="9" style="6"/>
    <col min="1025" max="1025" width="5.125" style="6" customWidth="1"/>
    <col min="1026" max="1026" width="61.125" style="6" customWidth="1"/>
    <col min="1027" max="1030" width="10.375" style="6" customWidth="1"/>
    <col min="1031" max="1280" width="9" style="6"/>
    <col min="1281" max="1281" width="5.125" style="6" customWidth="1"/>
    <col min="1282" max="1282" width="61.125" style="6" customWidth="1"/>
    <col min="1283" max="1286" width="10.375" style="6" customWidth="1"/>
    <col min="1287" max="1536" width="9" style="6"/>
    <col min="1537" max="1537" width="5.125" style="6" customWidth="1"/>
    <col min="1538" max="1538" width="61.125" style="6" customWidth="1"/>
    <col min="1539" max="1542" width="10.375" style="6" customWidth="1"/>
    <col min="1543" max="1792" width="9" style="6"/>
    <col min="1793" max="1793" width="5.125" style="6" customWidth="1"/>
    <col min="1794" max="1794" width="61.125" style="6" customWidth="1"/>
    <col min="1795" max="1798" width="10.375" style="6" customWidth="1"/>
    <col min="1799" max="2048" width="9" style="6"/>
    <col min="2049" max="2049" width="5.125" style="6" customWidth="1"/>
    <col min="2050" max="2050" width="61.125" style="6" customWidth="1"/>
    <col min="2051" max="2054" width="10.375" style="6" customWidth="1"/>
    <col min="2055" max="2304" width="9" style="6"/>
    <col min="2305" max="2305" width="5.125" style="6" customWidth="1"/>
    <col min="2306" max="2306" width="61.125" style="6" customWidth="1"/>
    <col min="2307" max="2310" width="10.375" style="6" customWidth="1"/>
    <col min="2311" max="2560" width="9" style="6"/>
    <col min="2561" max="2561" width="5.125" style="6" customWidth="1"/>
    <col min="2562" max="2562" width="61.125" style="6" customWidth="1"/>
    <col min="2563" max="2566" width="10.375" style="6" customWidth="1"/>
    <col min="2567" max="2816" width="9" style="6"/>
    <col min="2817" max="2817" width="5.125" style="6" customWidth="1"/>
    <col min="2818" max="2818" width="61.125" style="6" customWidth="1"/>
    <col min="2819" max="2822" width="10.375" style="6" customWidth="1"/>
    <col min="2823" max="3072" width="9" style="6"/>
    <col min="3073" max="3073" width="5.125" style="6" customWidth="1"/>
    <col min="3074" max="3074" width="61.125" style="6" customWidth="1"/>
    <col min="3075" max="3078" width="10.375" style="6" customWidth="1"/>
    <col min="3079" max="3328" width="9" style="6"/>
    <col min="3329" max="3329" width="5.125" style="6" customWidth="1"/>
    <col min="3330" max="3330" width="61.125" style="6" customWidth="1"/>
    <col min="3331" max="3334" width="10.375" style="6" customWidth="1"/>
    <col min="3335" max="3584" width="9" style="6"/>
    <col min="3585" max="3585" width="5.125" style="6" customWidth="1"/>
    <col min="3586" max="3586" width="61.125" style="6" customWidth="1"/>
    <col min="3587" max="3590" width="10.375" style="6" customWidth="1"/>
    <col min="3591" max="3840" width="9" style="6"/>
    <col min="3841" max="3841" width="5.125" style="6" customWidth="1"/>
    <col min="3842" max="3842" width="61.125" style="6" customWidth="1"/>
    <col min="3843" max="3846" width="10.375" style="6" customWidth="1"/>
    <col min="3847" max="4096" width="9" style="6"/>
    <col min="4097" max="4097" width="5.125" style="6" customWidth="1"/>
    <col min="4098" max="4098" width="61.125" style="6" customWidth="1"/>
    <col min="4099" max="4102" width="10.375" style="6" customWidth="1"/>
    <col min="4103" max="4352" width="9" style="6"/>
    <col min="4353" max="4353" width="5.125" style="6" customWidth="1"/>
    <col min="4354" max="4354" width="61.125" style="6" customWidth="1"/>
    <col min="4355" max="4358" width="10.375" style="6" customWidth="1"/>
    <col min="4359" max="4608" width="9" style="6"/>
    <col min="4609" max="4609" width="5.125" style="6" customWidth="1"/>
    <col min="4610" max="4610" width="61.125" style="6" customWidth="1"/>
    <col min="4611" max="4614" width="10.375" style="6" customWidth="1"/>
    <col min="4615" max="4864" width="9" style="6"/>
    <col min="4865" max="4865" width="5.125" style="6" customWidth="1"/>
    <col min="4866" max="4866" width="61.125" style="6" customWidth="1"/>
    <col min="4867" max="4870" width="10.375" style="6" customWidth="1"/>
    <col min="4871" max="5120" width="9" style="6"/>
    <col min="5121" max="5121" width="5.125" style="6" customWidth="1"/>
    <col min="5122" max="5122" width="61.125" style="6" customWidth="1"/>
    <col min="5123" max="5126" width="10.375" style="6" customWidth="1"/>
    <col min="5127" max="5376" width="9" style="6"/>
    <col min="5377" max="5377" width="5.125" style="6" customWidth="1"/>
    <col min="5378" max="5378" width="61.125" style="6" customWidth="1"/>
    <col min="5379" max="5382" width="10.375" style="6" customWidth="1"/>
    <col min="5383" max="5632" width="9" style="6"/>
    <col min="5633" max="5633" width="5.125" style="6" customWidth="1"/>
    <col min="5634" max="5634" width="61.125" style="6" customWidth="1"/>
    <col min="5635" max="5638" width="10.375" style="6" customWidth="1"/>
    <col min="5639" max="5888" width="9" style="6"/>
    <col min="5889" max="5889" width="5.125" style="6" customWidth="1"/>
    <col min="5890" max="5890" width="61.125" style="6" customWidth="1"/>
    <col min="5891" max="5894" width="10.375" style="6" customWidth="1"/>
    <col min="5895" max="6144" width="9" style="6"/>
    <col min="6145" max="6145" width="5.125" style="6" customWidth="1"/>
    <col min="6146" max="6146" width="61.125" style="6" customWidth="1"/>
    <col min="6147" max="6150" width="10.375" style="6" customWidth="1"/>
    <col min="6151" max="6400" width="9" style="6"/>
    <col min="6401" max="6401" width="5.125" style="6" customWidth="1"/>
    <col min="6402" max="6402" width="61.125" style="6" customWidth="1"/>
    <col min="6403" max="6406" width="10.375" style="6" customWidth="1"/>
    <col min="6407" max="6656" width="9" style="6"/>
    <col min="6657" max="6657" width="5.125" style="6" customWidth="1"/>
    <col min="6658" max="6658" width="61.125" style="6" customWidth="1"/>
    <col min="6659" max="6662" width="10.375" style="6" customWidth="1"/>
    <col min="6663" max="6912" width="9" style="6"/>
    <col min="6913" max="6913" width="5.125" style="6" customWidth="1"/>
    <col min="6914" max="6914" width="61.125" style="6" customWidth="1"/>
    <col min="6915" max="6918" width="10.375" style="6" customWidth="1"/>
    <col min="6919" max="7168" width="9" style="6"/>
    <col min="7169" max="7169" width="5.125" style="6" customWidth="1"/>
    <col min="7170" max="7170" width="61.125" style="6" customWidth="1"/>
    <col min="7171" max="7174" width="10.375" style="6" customWidth="1"/>
    <col min="7175" max="7424" width="9" style="6"/>
    <col min="7425" max="7425" width="5.125" style="6" customWidth="1"/>
    <col min="7426" max="7426" width="61.125" style="6" customWidth="1"/>
    <col min="7427" max="7430" width="10.375" style="6" customWidth="1"/>
    <col min="7431" max="7680" width="9" style="6"/>
    <col min="7681" max="7681" width="5.125" style="6" customWidth="1"/>
    <col min="7682" max="7682" width="61.125" style="6" customWidth="1"/>
    <col min="7683" max="7686" width="10.375" style="6" customWidth="1"/>
    <col min="7687" max="7936" width="9" style="6"/>
    <col min="7937" max="7937" width="5.125" style="6" customWidth="1"/>
    <col min="7938" max="7938" width="61.125" style="6" customWidth="1"/>
    <col min="7939" max="7942" width="10.375" style="6" customWidth="1"/>
    <col min="7943" max="8192" width="9" style="6"/>
    <col min="8193" max="8193" width="5.125" style="6" customWidth="1"/>
    <col min="8194" max="8194" width="61.125" style="6" customWidth="1"/>
    <col min="8195" max="8198" width="10.375" style="6" customWidth="1"/>
    <col min="8199" max="8448" width="9" style="6"/>
    <col min="8449" max="8449" width="5.125" style="6" customWidth="1"/>
    <col min="8450" max="8450" width="61.125" style="6" customWidth="1"/>
    <col min="8451" max="8454" width="10.375" style="6" customWidth="1"/>
    <col min="8455" max="8704" width="9" style="6"/>
    <col min="8705" max="8705" width="5.125" style="6" customWidth="1"/>
    <col min="8706" max="8706" width="61.125" style="6" customWidth="1"/>
    <col min="8707" max="8710" width="10.375" style="6" customWidth="1"/>
    <col min="8711" max="8960" width="9" style="6"/>
    <col min="8961" max="8961" width="5.125" style="6" customWidth="1"/>
    <col min="8962" max="8962" width="61.125" style="6" customWidth="1"/>
    <col min="8963" max="8966" width="10.375" style="6" customWidth="1"/>
    <col min="8967" max="9216" width="9" style="6"/>
    <col min="9217" max="9217" width="5.125" style="6" customWidth="1"/>
    <col min="9218" max="9218" width="61.125" style="6" customWidth="1"/>
    <col min="9219" max="9222" width="10.375" style="6" customWidth="1"/>
    <col min="9223" max="9472" width="9" style="6"/>
    <col min="9473" max="9473" width="5.125" style="6" customWidth="1"/>
    <col min="9474" max="9474" width="61.125" style="6" customWidth="1"/>
    <col min="9475" max="9478" width="10.375" style="6" customWidth="1"/>
    <col min="9479" max="9728" width="9" style="6"/>
    <col min="9729" max="9729" width="5.125" style="6" customWidth="1"/>
    <col min="9730" max="9730" width="61.125" style="6" customWidth="1"/>
    <col min="9731" max="9734" width="10.375" style="6" customWidth="1"/>
    <col min="9735" max="9984" width="9" style="6"/>
    <col min="9985" max="9985" width="5.125" style="6" customWidth="1"/>
    <col min="9986" max="9986" width="61.125" style="6" customWidth="1"/>
    <col min="9987" max="9990" width="10.375" style="6" customWidth="1"/>
    <col min="9991" max="10240" width="9" style="6"/>
    <col min="10241" max="10241" width="5.125" style="6" customWidth="1"/>
    <col min="10242" max="10242" width="61.125" style="6" customWidth="1"/>
    <col min="10243" max="10246" width="10.375" style="6" customWidth="1"/>
    <col min="10247" max="10496" width="9" style="6"/>
    <col min="10497" max="10497" width="5.125" style="6" customWidth="1"/>
    <col min="10498" max="10498" width="61.125" style="6" customWidth="1"/>
    <col min="10499" max="10502" width="10.375" style="6" customWidth="1"/>
    <col min="10503" max="10752" width="9" style="6"/>
    <col min="10753" max="10753" width="5.125" style="6" customWidth="1"/>
    <col min="10754" max="10754" width="61.125" style="6" customWidth="1"/>
    <col min="10755" max="10758" width="10.375" style="6" customWidth="1"/>
    <col min="10759" max="11008" width="9" style="6"/>
    <col min="11009" max="11009" width="5.125" style="6" customWidth="1"/>
    <col min="11010" max="11010" width="61.125" style="6" customWidth="1"/>
    <col min="11011" max="11014" width="10.375" style="6" customWidth="1"/>
    <col min="11015" max="11264" width="9" style="6"/>
    <col min="11265" max="11265" width="5.125" style="6" customWidth="1"/>
    <col min="11266" max="11266" width="61.125" style="6" customWidth="1"/>
    <col min="11267" max="11270" width="10.375" style="6" customWidth="1"/>
    <col min="11271" max="11520" width="9" style="6"/>
    <col min="11521" max="11521" width="5.125" style="6" customWidth="1"/>
    <col min="11522" max="11522" width="61.125" style="6" customWidth="1"/>
    <col min="11523" max="11526" width="10.375" style="6" customWidth="1"/>
    <col min="11527" max="11776" width="9" style="6"/>
    <col min="11777" max="11777" width="5.125" style="6" customWidth="1"/>
    <col min="11778" max="11778" width="61.125" style="6" customWidth="1"/>
    <col min="11779" max="11782" width="10.375" style="6" customWidth="1"/>
    <col min="11783" max="12032" width="9" style="6"/>
    <col min="12033" max="12033" width="5.125" style="6" customWidth="1"/>
    <col min="12034" max="12034" width="61.125" style="6" customWidth="1"/>
    <col min="12035" max="12038" width="10.375" style="6" customWidth="1"/>
    <col min="12039" max="12288" width="9" style="6"/>
    <col min="12289" max="12289" width="5.125" style="6" customWidth="1"/>
    <col min="12290" max="12290" width="61.125" style="6" customWidth="1"/>
    <col min="12291" max="12294" width="10.375" style="6" customWidth="1"/>
    <col min="12295" max="12544" width="9" style="6"/>
    <col min="12545" max="12545" width="5.125" style="6" customWidth="1"/>
    <col min="12546" max="12546" width="61.125" style="6" customWidth="1"/>
    <col min="12547" max="12550" width="10.375" style="6" customWidth="1"/>
    <col min="12551" max="12800" width="9" style="6"/>
    <col min="12801" max="12801" width="5.125" style="6" customWidth="1"/>
    <col min="12802" max="12802" width="61.125" style="6" customWidth="1"/>
    <col min="12803" max="12806" width="10.375" style="6" customWidth="1"/>
    <col min="12807" max="13056" width="9" style="6"/>
    <col min="13057" max="13057" width="5.125" style="6" customWidth="1"/>
    <col min="13058" max="13058" width="61.125" style="6" customWidth="1"/>
    <col min="13059" max="13062" width="10.375" style="6" customWidth="1"/>
    <col min="13063" max="13312" width="9" style="6"/>
    <col min="13313" max="13313" width="5.125" style="6" customWidth="1"/>
    <col min="13314" max="13314" width="61.125" style="6" customWidth="1"/>
    <col min="13315" max="13318" width="10.375" style="6" customWidth="1"/>
    <col min="13319" max="13568" width="9" style="6"/>
    <col min="13569" max="13569" width="5.125" style="6" customWidth="1"/>
    <col min="13570" max="13570" width="61.125" style="6" customWidth="1"/>
    <col min="13571" max="13574" width="10.375" style="6" customWidth="1"/>
    <col min="13575" max="13824" width="9" style="6"/>
    <col min="13825" max="13825" width="5.125" style="6" customWidth="1"/>
    <col min="13826" max="13826" width="61.125" style="6" customWidth="1"/>
    <col min="13827" max="13830" width="10.375" style="6" customWidth="1"/>
    <col min="13831" max="14080" width="9" style="6"/>
    <col min="14081" max="14081" width="5.125" style="6" customWidth="1"/>
    <col min="14082" max="14082" width="61.125" style="6" customWidth="1"/>
    <col min="14083" max="14086" width="10.375" style="6" customWidth="1"/>
    <col min="14087" max="14336" width="9" style="6"/>
    <col min="14337" max="14337" width="5.125" style="6" customWidth="1"/>
    <col min="14338" max="14338" width="61.125" style="6" customWidth="1"/>
    <col min="14339" max="14342" width="10.375" style="6" customWidth="1"/>
    <col min="14343" max="14592" width="9" style="6"/>
    <col min="14593" max="14593" width="5.125" style="6" customWidth="1"/>
    <col min="14594" max="14594" width="61.125" style="6" customWidth="1"/>
    <col min="14595" max="14598" width="10.375" style="6" customWidth="1"/>
    <col min="14599" max="14848" width="9" style="6"/>
    <col min="14849" max="14849" width="5.125" style="6" customWidth="1"/>
    <col min="14850" max="14850" width="61.125" style="6" customWidth="1"/>
    <col min="14851" max="14854" width="10.375" style="6" customWidth="1"/>
    <col min="14855" max="15104" width="9" style="6"/>
    <col min="15105" max="15105" width="5.125" style="6" customWidth="1"/>
    <col min="15106" max="15106" width="61.125" style="6" customWidth="1"/>
    <col min="15107" max="15110" width="10.375" style="6" customWidth="1"/>
    <col min="15111" max="15360" width="9" style="6"/>
    <col min="15361" max="15361" width="5.125" style="6" customWidth="1"/>
    <col min="15362" max="15362" width="61.125" style="6" customWidth="1"/>
    <col min="15363" max="15366" width="10.375" style="6" customWidth="1"/>
    <col min="15367" max="15616" width="9" style="6"/>
    <col min="15617" max="15617" width="5.125" style="6" customWidth="1"/>
    <col min="15618" max="15618" width="61.125" style="6" customWidth="1"/>
    <col min="15619" max="15622" width="10.375" style="6" customWidth="1"/>
    <col min="15623" max="15872" width="9" style="6"/>
    <col min="15873" max="15873" width="5.125" style="6" customWidth="1"/>
    <col min="15874" max="15874" width="61.125" style="6" customWidth="1"/>
    <col min="15875" max="15878" width="10.375" style="6" customWidth="1"/>
    <col min="15879" max="16128" width="9" style="6"/>
    <col min="16129" max="16129" width="5.125" style="6" customWidth="1"/>
    <col min="16130" max="16130" width="61.125" style="6" customWidth="1"/>
    <col min="16131" max="16134" width="10.375" style="6" customWidth="1"/>
    <col min="16135" max="16384" width="9" style="6"/>
  </cols>
  <sheetData>
    <row r="1" spans="1:6" ht="18.75">
      <c r="A1" s="4"/>
      <c r="B1" s="45"/>
      <c r="C1" s="5"/>
      <c r="D1" s="8"/>
      <c r="E1" s="233"/>
      <c r="F1" s="233" t="s">
        <v>301</v>
      </c>
    </row>
    <row r="2" spans="1:6" ht="12.75" hidden="1" customHeight="1">
      <c r="A2" s="7"/>
      <c r="B2" s="7"/>
      <c r="C2" s="5"/>
      <c r="D2" s="5"/>
      <c r="E2" s="5"/>
      <c r="F2" s="5"/>
    </row>
    <row r="3" spans="1:6" ht="12.75" customHeight="1">
      <c r="A3" s="7"/>
      <c r="B3" s="7"/>
      <c r="C3" s="5"/>
      <c r="D3" s="5"/>
      <c r="E3" s="5"/>
      <c r="F3" s="5"/>
    </row>
    <row r="4" spans="1:6" ht="19.5">
      <c r="A4" s="417" t="s">
        <v>560</v>
      </c>
      <c r="B4" s="417"/>
      <c r="C4" s="417"/>
      <c r="D4" s="417"/>
      <c r="E4" s="417"/>
      <c r="F4" s="417"/>
    </row>
    <row r="5" spans="1:6" ht="27.75" customHeight="1">
      <c r="A5" s="418" t="s">
        <v>459</v>
      </c>
      <c r="B5" s="418"/>
      <c r="C5" s="418"/>
      <c r="D5" s="418"/>
      <c r="E5" s="418"/>
      <c r="F5" s="418"/>
    </row>
    <row r="6" spans="1:6" ht="12.75" hidden="1" customHeight="1">
      <c r="A6" s="9"/>
      <c r="B6" s="9"/>
      <c r="C6" s="5"/>
      <c r="D6" s="5"/>
      <c r="E6" s="5"/>
      <c r="F6" s="5"/>
    </row>
    <row r="7" spans="1:6" ht="27.75" customHeight="1">
      <c r="A7" s="236"/>
      <c r="B7" s="236"/>
      <c r="C7" s="10"/>
      <c r="D7" s="407" t="s">
        <v>0</v>
      </c>
      <c r="E7" s="407"/>
      <c r="F7" s="407"/>
    </row>
    <row r="8" spans="1:6" s="11" customFormat="1" ht="21.75" customHeight="1">
      <c r="A8" s="419" t="s">
        <v>79</v>
      </c>
      <c r="B8" s="421" t="s">
        <v>286</v>
      </c>
      <c r="C8" s="408" t="s">
        <v>310</v>
      </c>
      <c r="D8" s="408" t="s">
        <v>461</v>
      </c>
      <c r="E8" s="415" t="s">
        <v>1</v>
      </c>
      <c r="F8" s="415"/>
    </row>
    <row r="9" spans="1:6" s="11" customFormat="1" ht="45.75" customHeight="1">
      <c r="A9" s="420"/>
      <c r="B9" s="422"/>
      <c r="C9" s="408"/>
      <c r="D9" s="408"/>
      <c r="E9" s="234" t="s">
        <v>3</v>
      </c>
      <c r="F9" s="234" t="s">
        <v>80</v>
      </c>
    </row>
    <row r="10" spans="1:6" s="2" customFormat="1" ht="17.25" customHeight="1">
      <c r="A10" s="1" t="s">
        <v>4</v>
      </c>
      <c r="B10" s="1" t="s">
        <v>5</v>
      </c>
      <c r="C10" s="1">
        <v>1</v>
      </c>
      <c r="D10" s="1">
        <v>2</v>
      </c>
      <c r="E10" s="1" t="s">
        <v>6</v>
      </c>
      <c r="F10" s="1" t="s">
        <v>7</v>
      </c>
    </row>
    <row r="11" spans="1:6" s="10" customFormat="1" ht="26.25" customHeight="1">
      <c r="A11" s="15"/>
      <c r="B11" s="15" t="s">
        <v>34</v>
      </c>
      <c r="C11" s="90">
        <f>C12+C31</f>
        <v>407254</v>
      </c>
      <c r="D11" s="90">
        <f>D12+D31</f>
        <v>545367</v>
      </c>
      <c r="E11" s="90">
        <f>D11-C11</f>
        <v>138113</v>
      </c>
      <c r="F11" s="230">
        <f>D11/C11</f>
        <v>1.3391323351029087</v>
      </c>
    </row>
    <row r="12" spans="1:6" s="10" customFormat="1" ht="20.100000000000001" customHeight="1">
      <c r="A12" s="18" t="s">
        <v>4</v>
      </c>
      <c r="B12" s="25" t="s">
        <v>35</v>
      </c>
      <c r="C12" s="108">
        <f>C13+C23+C27+C28+C29+C30</f>
        <v>407134</v>
      </c>
      <c r="D12" s="108">
        <f>D13+D23+D27+D28+D29+D30</f>
        <v>433065</v>
      </c>
      <c r="E12" s="108">
        <f t="shared" ref="E12:E37" si="0">D12-C12</f>
        <v>25931</v>
      </c>
      <c r="F12" s="231">
        <f t="shared" ref="F12:F36" si="1">D12/C12</f>
        <v>1.0636915610093973</v>
      </c>
    </row>
    <row r="13" spans="1:6" s="13" customFormat="1" ht="20.100000000000001" customHeight="1">
      <c r="A13" s="18" t="s">
        <v>8</v>
      </c>
      <c r="B13" s="25" t="s">
        <v>55</v>
      </c>
      <c r="C13" s="108">
        <f>C14+C22</f>
        <v>32773</v>
      </c>
      <c r="D13" s="108">
        <f>D14+D22</f>
        <v>23950</v>
      </c>
      <c r="E13" s="108">
        <f t="shared" si="0"/>
        <v>-8823</v>
      </c>
      <c r="F13" s="231">
        <f t="shared" si="1"/>
        <v>0.73078448723034206</v>
      </c>
    </row>
    <row r="14" spans="1:6" s="13" customFormat="1" ht="20.100000000000001" customHeight="1">
      <c r="A14" s="21">
        <v>1</v>
      </c>
      <c r="B14" s="22" t="s">
        <v>37</v>
      </c>
      <c r="C14" s="107">
        <f>8030+7920-790+2500+2780+920+8824</f>
        <v>30184</v>
      </c>
      <c r="D14" s="107">
        <f>8030+7920-702+8000-1800</f>
        <v>21448</v>
      </c>
      <c r="E14" s="20">
        <f t="shared" si="0"/>
        <v>-8736</v>
      </c>
      <c r="F14" s="229">
        <f t="shared" si="1"/>
        <v>0.71057513914656767</v>
      </c>
    </row>
    <row r="15" spans="1:6" s="13" customFormat="1" ht="20.100000000000001" customHeight="1">
      <c r="A15" s="37"/>
      <c r="B15" s="101" t="s">
        <v>38</v>
      </c>
      <c r="C15" s="36"/>
      <c r="D15" s="36"/>
      <c r="E15" s="20"/>
      <c r="F15" s="229"/>
    </row>
    <row r="16" spans="1:6" s="124" customFormat="1" ht="20.100000000000001" customHeight="1">
      <c r="A16" s="121" t="s">
        <v>12</v>
      </c>
      <c r="B16" s="156" t="s">
        <v>39</v>
      </c>
      <c r="C16" s="107">
        <v>5550</v>
      </c>
      <c r="D16" s="107">
        <f>'36'!D11</f>
        <v>9833</v>
      </c>
      <c r="E16" s="20">
        <f t="shared" si="0"/>
        <v>4283</v>
      </c>
      <c r="F16" s="229">
        <f t="shared" si="1"/>
        <v>1.7717117117117116</v>
      </c>
    </row>
    <row r="17" spans="1:6" s="124" customFormat="1" ht="20.100000000000001" customHeight="1">
      <c r="A17" s="121" t="s">
        <v>12</v>
      </c>
      <c r="B17" s="156" t="s">
        <v>40</v>
      </c>
      <c r="C17" s="107"/>
      <c r="D17" s="107"/>
      <c r="E17" s="20"/>
      <c r="F17" s="229"/>
    </row>
    <row r="18" spans="1:6" s="10" customFormat="1" ht="20.100000000000001" customHeight="1">
      <c r="A18" s="21"/>
      <c r="B18" s="101" t="s">
        <v>41</v>
      </c>
      <c r="C18" s="36"/>
      <c r="D18" s="36"/>
      <c r="E18" s="20"/>
      <c r="F18" s="229"/>
    </row>
    <row r="19" spans="1:6" s="124" customFormat="1" ht="20.100000000000001" customHeight="1">
      <c r="A19" s="121" t="s">
        <v>12</v>
      </c>
      <c r="B19" s="156" t="s">
        <v>42</v>
      </c>
      <c r="C19" s="107">
        <v>16744</v>
      </c>
      <c r="D19" s="107">
        <f>7920-702</f>
        <v>7218</v>
      </c>
      <c r="E19" s="20">
        <f t="shared" si="0"/>
        <v>-9526</v>
      </c>
      <c r="F19" s="229">
        <f t="shared" si="1"/>
        <v>0.43107978977544192</v>
      </c>
    </row>
    <row r="20" spans="1:6" s="124" customFormat="1" ht="20.100000000000001" customHeight="1">
      <c r="A20" s="121" t="s">
        <v>12</v>
      </c>
      <c r="B20" s="156" t="s">
        <v>43</v>
      </c>
      <c r="C20" s="107">
        <v>920</v>
      </c>
      <c r="D20" s="107">
        <v>920</v>
      </c>
      <c r="E20" s="20">
        <f t="shared" ref="E20" si="2">D20-C20</f>
        <v>0</v>
      </c>
      <c r="F20" s="229">
        <f t="shared" ref="F20" si="3">D20/C20</f>
        <v>1</v>
      </c>
    </row>
    <row r="21" spans="1:6" s="10" customFormat="1" ht="75">
      <c r="A21" s="21">
        <v>2</v>
      </c>
      <c r="B21" s="38" t="s">
        <v>44</v>
      </c>
      <c r="C21" s="36"/>
      <c r="D21" s="36"/>
      <c r="E21" s="20"/>
      <c r="F21" s="229"/>
    </row>
    <row r="22" spans="1:6" s="13" customFormat="1" ht="20.100000000000001" customHeight="1">
      <c r="A22" s="21">
        <v>3</v>
      </c>
      <c r="B22" s="22" t="s">
        <v>45</v>
      </c>
      <c r="C22" s="107">
        <f>790+1799</f>
        <v>2589</v>
      </c>
      <c r="D22" s="107">
        <f>702+1800</f>
        <v>2502</v>
      </c>
      <c r="E22" s="20">
        <f t="shared" si="0"/>
        <v>-87</v>
      </c>
      <c r="F22" s="229">
        <f t="shared" si="1"/>
        <v>0.96639629200463495</v>
      </c>
    </row>
    <row r="23" spans="1:6" s="10" customFormat="1" ht="20.100000000000001" customHeight="1">
      <c r="A23" s="18" t="s">
        <v>17</v>
      </c>
      <c r="B23" s="25" t="s">
        <v>46</v>
      </c>
      <c r="C23" s="108">
        <f>365565-178+1010</f>
        <v>366397</v>
      </c>
      <c r="D23" s="108">
        <v>400713</v>
      </c>
      <c r="E23" s="108">
        <f t="shared" si="0"/>
        <v>34316</v>
      </c>
      <c r="F23" s="231">
        <f t="shared" si="1"/>
        <v>1.0936579720903827</v>
      </c>
    </row>
    <row r="24" spans="1:6" s="10" customFormat="1" ht="20.100000000000001" customHeight="1">
      <c r="A24" s="18"/>
      <c r="B24" s="101" t="s">
        <v>47</v>
      </c>
      <c r="C24" s="36"/>
      <c r="D24" s="36"/>
      <c r="E24" s="20"/>
      <c r="F24" s="229"/>
    </row>
    <row r="25" spans="1:6" s="124" customFormat="1" ht="20.100000000000001" customHeight="1">
      <c r="A25" s="157">
        <v>1</v>
      </c>
      <c r="B25" s="156" t="s">
        <v>284</v>
      </c>
      <c r="C25" s="107">
        <v>210320</v>
      </c>
      <c r="D25" s="107">
        <v>228075</v>
      </c>
      <c r="E25" s="20">
        <f t="shared" si="0"/>
        <v>17755</v>
      </c>
      <c r="F25" s="229">
        <f t="shared" si="1"/>
        <v>1.084418980600989</v>
      </c>
    </row>
    <row r="26" spans="1:6" s="124" customFormat="1" ht="20.100000000000001" customHeight="1">
      <c r="A26" s="157">
        <f>A25+1</f>
        <v>2</v>
      </c>
      <c r="B26" s="156" t="s">
        <v>332</v>
      </c>
      <c r="C26" s="107">
        <v>150</v>
      </c>
      <c r="D26" s="107">
        <v>200</v>
      </c>
      <c r="E26" s="20">
        <f t="shared" si="0"/>
        <v>50</v>
      </c>
      <c r="F26" s="229">
        <f t="shared" si="1"/>
        <v>1.3333333333333333</v>
      </c>
    </row>
    <row r="27" spans="1:6" s="10" customFormat="1" ht="20.100000000000001" customHeight="1">
      <c r="A27" s="18" t="s">
        <v>23</v>
      </c>
      <c r="B27" s="25" t="s">
        <v>333</v>
      </c>
      <c r="C27" s="36"/>
      <c r="D27" s="36"/>
      <c r="E27" s="20"/>
      <c r="F27" s="229"/>
    </row>
    <row r="28" spans="1:6" s="10" customFormat="1" ht="20.100000000000001" customHeight="1">
      <c r="A28" s="18" t="s">
        <v>48</v>
      </c>
      <c r="B28" s="25" t="s">
        <v>334</v>
      </c>
      <c r="C28" s="36"/>
      <c r="D28" s="36"/>
      <c r="E28" s="20"/>
      <c r="F28" s="229"/>
    </row>
    <row r="29" spans="1:6" s="10" customFormat="1" ht="20.100000000000001" customHeight="1">
      <c r="A29" s="18" t="s">
        <v>255</v>
      </c>
      <c r="B29" s="25" t="s">
        <v>49</v>
      </c>
      <c r="C29" s="108">
        <v>7964</v>
      </c>
      <c r="D29" s="108">
        <v>8402</v>
      </c>
      <c r="E29" s="108">
        <f t="shared" si="0"/>
        <v>438</v>
      </c>
      <c r="F29" s="231">
        <f t="shared" si="1"/>
        <v>1.0549974886991462</v>
      </c>
    </row>
    <row r="30" spans="1:6" s="10" customFormat="1" ht="20.100000000000001" customHeight="1">
      <c r="A30" s="18" t="s">
        <v>285</v>
      </c>
      <c r="B30" s="25" t="s">
        <v>50</v>
      </c>
      <c r="C30" s="108"/>
      <c r="D30" s="108"/>
      <c r="E30" s="108">
        <f t="shared" si="0"/>
        <v>0</v>
      </c>
      <c r="F30" s="231"/>
    </row>
    <row r="31" spans="1:6" s="10" customFormat="1" ht="20.100000000000001" customHeight="1">
      <c r="A31" s="18" t="s">
        <v>5</v>
      </c>
      <c r="B31" s="158" t="s">
        <v>51</v>
      </c>
      <c r="C31" s="108">
        <f>C32+C36</f>
        <v>120</v>
      </c>
      <c r="D31" s="108">
        <f>D32+D36</f>
        <v>112302</v>
      </c>
      <c r="E31" s="108">
        <f t="shared" si="0"/>
        <v>112182</v>
      </c>
      <c r="F31" s="231"/>
    </row>
    <row r="32" spans="1:6" s="10" customFormat="1" ht="20.100000000000001" customHeight="1">
      <c r="A32" s="18" t="s">
        <v>8</v>
      </c>
      <c r="B32" s="25" t="s">
        <v>52</v>
      </c>
      <c r="C32" s="402">
        <f>SUM(C33:C35)</f>
        <v>0</v>
      </c>
      <c r="D32" s="402">
        <f>SUM(D33:D35)</f>
        <v>112222</v>
      </c>
      <c r="E32" s="402">
        <f>SUM(E33:E35)</f>
        <v>112222</v>
      </c>
      <c r="F32" s="231"/>
    </row>
    <row r="33" spans="1:7" s="10" customFormat="1" ht="37.5">
      <c r="A33" s="24" t="s">
        <v>87</v>
      </c>
      <c r="B33" s="42" t="s">
        <v>561</v>
      </c>
      <c r="C33" s="20"/>
      <c r="D33" s="20">
        <v>5789</v>
      </c>
      <c r="E33" s="20">
        <f t="shared" ref="E33:E35" si="4">D33-C33</f>
        <v>5789</v>
      </c>
      <c r="F33" s="229"/>
    </row>
    <row r="34" spans="1:7" s="10" customFormat="1" ht="37.5">
      <c r="A34" s="24" t="s">
        <v>88</v>
      </c>
      <c r="B34" s="42" t="s">
        <v>479</v>
      </c>
      <c r="C34" s="20"/>
      <c r="D34" s="20">
        <v>11011</v>
      </c>
      <c r="E34" s="20">
        <f t="shared" si="4"/>
        <v>11011</v>
      </c>
      <c r="F34" s="229"/>
    </row>
    <row r="35" spans="1:7" s="10" customFormat="1" ht="56.25">
      <c r="A35" s="24" t="s">
        <v>89</v>
      </c>
      <c r="B35" s="42" t="s">
        <v>480</v>
      </c>
      <c r="C35" s="20"/>
      <c r="D35" s="20">
        <v>95422</v>
      </c>
      <c r="E35" s="20">
        <f t="shared" si="4"/>
        <v>95422</v>
      </c>
      <c r="F35" s="229"/>
    </row>
    <row r="36" spans="1:7" s="10" customFormat="1" ht="20.100000000000001" customHeight="1">
      <c r="A36" s="18" t="s">
        <v>17</v>
      </c>
      <c r="B36" s="25" t="s">
        <v>53</v>
      </c>
      <c r="C36" s="108">
        <f>C37</f>
        <v>120</v>
      </c>
      <c r="D36" s="108">
        <f t="shared" ref="D36:E36" si="5">D37</f>
        <v>80</v>
      </c>
      <c r="E36" s="108">
        <f t="shared" si="5"/>
        <v>-40</v>
      </c>
      <c r="F36" s="403">
        <f t="shared" si="1"/>
        <v>0.66666666666666663</v>
      </c>
    </row>
    <row r="37" spans="1:7" s="124" customFormat="1" ht="39.950000000000003" customHeight="1">
      <c r="A37" s="121" t="s">
        <v>87</v>
      </c>
      <c r="B37" s="122" t="s">
        <v>335</v>
      </c>
      <c r="C37" s="107">
        <v>120</v>
      </c>
      <c r="D37" s="107">
        <v>80</v>
      </c>
      <c r="E37" s="20">
        <f t="shared" si="0"/>
        <v>-40</v>
      </c>
      <c r="F37" s="229">
        <f>D37/C37</f>
        <v>0.66666666666666663</v>
      </c>
    </row>
    <row r="38" spans="1:7" s="10" customFormat="1" ht="26.25" customHeight="1">
      <c r="A38" s="18" t="s">
        <v>54</v>
      </c>
      <c r="B38" s="25" t="s">
        <v>70</v>
      </c>
      <c r="C38" s="107"/>
      <c r="D38" s="107"/>
      <c r="E38" s="107"/>
      <c r="F38" s="107"/>
    </row>
    <row r="39" spans="1:7" ht="9" customHeight="1">
      <c r="A39" s="39"/>
      <c r="B39" s="26"/>
      <c r="C39" s="159"/>
      <c r="D39" s="159"/>
      <c r="E39" s="159"/>
      <c r="F39" s="159"/>
    </row>
    <row r="40" spans="1:7" ht="15.95" customHeight="1">
      <c r="A40" s="235"/>
      <c r="B40" s="10"/>
      <c r="C40" s="10"/>
      <c r="D40" s="10"/>
      <c r="E40" s="10"/>
      <c r="F40" s="10"/>
    </row>
    <row r="41" spans="1:7">
      <c r="A41" s="410" t="s">
        <v>302</v>
      </c>
      <c r="B41" s="410"/>
      <c r="C41" s="410"/>
      <c r="D41" s="410"/>
      <c r="E41" s="410"/>
      <c r="F41" s="410"/>
      <c r="G41" s="160"/>
    </row>
    <row r="42" spans="1:7" ht="20.25" customHeight="1">
      <c r="A42" s="161"/>
      <c r="B42" s="410" t="s">
        <v>303</v>
      </c>
      <c r="C42" s="410"/>
      <c r="D42" s="410"/>
      <c r="E42" s="410"/>
      <c r="F42" s="410"/>
      <c r="G42" s="160"/>
    </row>
    <row r="43" spans="1:7" ht="20.25" customHeight="1">
      <c r="A43" s="161"/>
      <c r="B43" s="410" t="s">
        <v>304</v>
      </c>
      <c r="C43" s="410"/>
      <c r="D43" s="410"/>
      <c r="E43" s="410"/>
      <c r="F43" s="410"/>
      <c r="G43" s="160"/>
    </row>
    <row r="44" spans="1:7" ht="20.25" customHeight="1">
      <c r="A44" s="12"/>
      <c r="B44" s="12" t="s">
        <v>305</v>
      </c>
    </row>
    <row r="45" spans="1:7" ht="20.25" customHeight="1">
      <c r="A45" s="12"/>
      <c r="B45" s="12" t="s">
        <v>306</v>
      </c>
    </row>
    <row r="46" spans="1:7" ht="18.75">
      <c r="A46" s="10"/>
      <c r="B46" s="10"/>
      <c r="C46" s="10"/>
      <c r="D46" s="10"/>
    </row>
    <row r="47" spans="1:7" ht="18.75">
      <c r="A47" s="10"/>
      <c r="B47" s="10"/>
      <c r="C47" s="10"/>
      <c r="D47" s="10"/>
    </row>
    <row r="48" spans="1:7" ht="18.75">
      <c r="A48" s="10"/>
      <c r="B48" s="10"/>
      <c r="C48" s="10"/>
      <c r="D48" s="10"/>
    </row>
    <row r="49" spans="1:4" ht="18.75">
      <c r="A49" s="10"/>
      <c r="B49" s="10"/>
      <c r="C49" s="10"/>
      <c r="D49" s="10"/>
    </row>
  </sheetData>
  <mergeCells count="11">
    <mergeCell ref="A41:F41"/>
    <mergeCell ref="B42:F42"/>
    <mergeCell ref="B43:F43"/>
    <mergeCell ref="A4:F4"/>
    <mergeCell ref="A5:F5"/>
    <mergeCell ref="D7:F7"/>
    <mergeCell ref="A8:A9"/>
    <mergeCell ref="B8:B9"/>
    <mergeCell ref="C8:C9"/>
    <mergeCell ref="D8:D9"/>
    <mergeCell ref="E8:F8"/>
  </mergeCells>
  <phoneticPr fontId="43" type="noConversion"/>
  <pageMargins left="0.76" right="0.32" top="0.53" bottom="0.61" header="0.17" footer="0.24"/>
  <pageSetup paperSize="9" scale="74" fitToHeight="0" orientation="portrait" r:id="rId1"/>
  <headerFooter alignWithMargins="0">
    <oddHeader xml:space="preserve">&amp;C                                                                                                                                  </oddHeader>
    <oddFooter xml:space="preserve">&amp;C&amp;"Times New Roman,thường"&amp;14&amp;P&amp;".VnTime,  Italic"&amp;8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FD4E3-0375-4776-9275-696183EBC30D}">
  <sheetPr codeName="Sheet19">
    <tabColor rgb="FF7030A0"/>
    <pageSetUpPr fitToPage="1"/>
  </sheetPr>
  <dimension ref="A1:H49"/>
  <sheetViews>
    <sheetView topLeftCell="A19" zoomScaleNormal="100" workbookViewId="0">
      <selection activeCell="D29" sqref="D29"/>
    </sheetView>
  </sheetViews>
  <sheetFormatPr defaultRowHeight="15.75"/>
  <cols>
    <col min="1" max="1" width="6.375" style="6" customWidth="1"/>
    <col min="2" max="2" width="44.875" style="6" customWidth="1"/>
    <col min="3" max="7" width="11.875" style="6" customWidth="1"/>
    <col min="8" max="247" width="9" style="6"/>
    <col min="248" max="248" width="5.125" style="6" customWidth="1"/>
    <col min="249" max="249" width="62.5" style="6" customWidth="1"/>
    <col min="250" max="254" width="11.875" style="6" customWidth="1"/>
    <col min="255" max="255" width="9" style="6"/>
    <col min="256" max="260" width="11.625" style="6" customWidth="1"/>
    <col min="261" max="503" width="9" style="6"/>
    <col min="504" max="504" width="5.125" style="6" customWidth="1"/>
    <col min="505" max="505" width="62.5" style="6" customWidth="1"/>
    <col min="506" max="510" width="11.875" style="6" customWidth="1"/>
    <col min="511" max="511" width="9" style="6"/>
    <col min="512" max="516" width="11.625" style="6" customWidth="1"/>
    <col min="517" max="759" width="9" style="6"/>
    <col min="760" max="760" width="5.125" style="6" customWidth="1"/>
    <col min="761" max="761" width="62.5" style="6" customWidth="1"/>
    <col min="762" max="766" width="11.875" style="6" customWidth="1"/>
    <col min="767" max="767" width="9" style="6"/>
    <col min="768" max="772" width="11.625" style="6" customWidth="1"/>
    <col min="773" max="1015" width="9" style="6"/>
    <col min="1016" max="1016" width="5.125" style="6" customWidth="1"/>
    <col min="1017" max="1017" width="62.5" style="6" customWidth="1"/>
    <col min="1018" max="1022" width="11.875" style="6" customWidth="1"/>
    <col min="1023" max="1023" width="9" style="6"/>
    <col min="1024" max="1028" width="11.625" style="6" customWidth="1"/>
    <col min="1029" max="1271" width="9" style="6"/>
    <col min="1272" max="1272" width="5.125" style="6" customWidth="1"/>
    <col min="1273" max="1273" width="62.5" style="6" customWidth="1"/>
    <col min="1274" max="1278" width="11.875" style="6" customWidth="1"/>
    <col min="1279" max="1279" width="9" style="6"/>
    <col min="1280" max="1284" width="11.625" style="6" customWidth="1"/>
    <col min="1285" max="1527" width="9" style="6"/>
    <col min="1528" max="1528" width="5.125" style="6" customWidth="1"/>
    <col min="1529" max="1529" width="62.5" style="6" customWidth="1"/>
    <col min="1530" max="1534" width="11.875" style="6" customWidth="1"/>
    <col min="1535" max="1535" width="9" style="6"/>
    <col min="1536" max="1540" width="11.625" style="6" customWidth="1"/>
    <col min="1541" max="1783" width="9" style="6"/>
    <col min="1784" max="1784" width="5.125" style="6" customWidth="1"/>
    <col min="1785" max="1785" width="62.5" style="6" customWidth="1"/>
    <col min="1786" max="1790" width="11.875" style="6" customWidth="1"/>
    <col min="1791" max="1791" width="9" style="6"/>
    <col min="1792" max="1796" width="11.625" style="6" customWidth="1"/>
    <col min="1797" max="2039" width="9" style="6"/>
    <col min="2040" max="2040" width="5.125" style="6" customWidth="1"/>
    <col min="2041" max="2041" width="62.5" style="6" customWidth="1"/>
    <col min="2042" max="2046" width="11.875" style="6" customWidth="1"/>
    <col min="2047" max="2047" width="9" style="6"/>
    <col min="2048" max="2052" width="11.625" style="6" customWidth="1"/>
    <col min="2053" max="2295" width="9" style="6"/>
    <col min="2296" max="2296" width="5.125" style="6" customWidth="1"/>
    <col min="2297" max="2297" width="62.5" style="6" customWidth="1"/>
    <col min="2298" max="2302" width="11.875" style="6" customWidth="1"/>
    <col min="2303" max="2303" width="9" style="6"/>
    <col min="2304" max="2308" width="11.625" style="6" customWidth="1"/>
    <col min="2309" max="2551" width="9" style="6"/>
    <col min="2552" max="2552" width="5.125" style="6" customWidth="1"/>
    <col min="2553" max="2553" width="62.5" style="6" customWidth="1"/>
    <col min="2554" max="2558" width="11.875" style="6" customWidth="1"/>
    <col min="2559" max="2559" width="9" style="6"/>
    <col min="2560" max="2564" width="11.625" style="6" customWidth="1"/>
    <col min="2565" max="2807" width="9" style="6"/>
    <col min="2808" max="2808" width="5.125" style="6" customWidth="1"/>
    <col min="2809" max="2809" width="62.5" style="6" customWidth="1"/>
    <col min="2810" max="2814" width="11.875" style="6" customWidth="1"/>
    <col min="2815" max="2815" width="9" style="6"/>
    <col min="2816" max="2820" width="11.625" style="6" customWidth="1"/>
    <col min="2821" max="3063" width="9" style="6"/>
    <col min="3064" max="3064" width="5.125" style="6" customWidth="1"/>
    <col min="3065" max="3065" width="62.5" style="6" customWidth="1"/>
    <col min="3066" max="3070" width="11.875" style="6" customWidth="1"/>
    <col min="3071" max="3071" width="9" style="6"/>
    <col min="3072" max="3076" width="11.625" style="6" customWidth="1"/>
    <col min="3077" max="3319" width="9" style="6"/>
    <col min="3320" max="3320" width="5.125" style="6" customWidth="1"/>
    <col min="3321" max="3321" width="62.5" style="6" customWidth="1"/>
    <col min="3322" max="3326" width="11.875" style="6" customWidth="1"/>
    <col min="3327" max="3327" width="9" style="6"/>
    <col min="3328" max="3332" width="11.625" style="6" customWidth="1"/>
    <col min="3333" max="3575" width="9" style="6"/>
    <col min="3576" max="3576" width="5.125" style="6" customWidth="1"/>
    <col min="3577" max="3577" width="62.5" style="6" customWidth="1"/>
    <col min="3578" max="3582" width="11.875" style="6" customWidth="1"/>
    <col min="3583" max="3583" width="9" style="6"/>
    <col min="3584" max="3588" width="11.625" style="6" customWidth="1"/>
    <col min="3589" max="3831" width="9" style="6"/>
    <col min="3832" max="3832" width="5.125" style="6" customWidth="1"/>
    <col min="3833" max="3833" width="62.5" style="6" customWidth="1"/>
    <col min="3834" max="3838" width="11.875" style="6" customWidth="1"/>
    <col min="3839" max="3839" width="9" style="6"/>
    <col min="3840" max="3844" width="11.625" style="6" customWidth="1"/>
    <col min="3845" max="4087" width="9" style="6"/>
    <col min="4088" max="4088" width="5.125" style="6" customWidth="1"/>
    <col min="4089" max="4089" width="62.5" style="6" customWidth="1"/>
    <col min="4090" max="4094" width="11.875" style="6" customWidth="1"/>
    <col min="4095" max="4095" width="9" style="6"/>
    <col min="4096" max="4100" width="11.625" style="6" customWidth="1"/>
    <col min="4101" max="4343" width="9" style="6"/>
    <col min="4344" max="4344" width="5.125" style="6" customWidth="1"/>
    <col min="4345" max="4345" width="62.5" style="6" customWidth="1"/>
    <col min="4346" max="4350" width="11.875" style="6" customWidth="1"/>
    <col min="4351" max="4351" width="9" style="6"/>
    <col min="4352" max="4356" width="11.625" style="6" customWidth="1"/>
    <col min="4357" max="4599" width="9" style="6"/>
    <col min="4600" max="4600" width="5.125" style="6" customWidth="1"/>
    <col min="4601" max="4601" width="62.5" style="6" customWidth="1"/>
    <col min="4602" max="4606" width="11.875" style="6" customWidth="1"/>
    <col min="4607" max="4607" width="9" style="6"/>
    <col min="4608" max="4612" width="11.625" style="6" customWidth="1"/>
    <col min="4613" max="4855" width="9" style="6"/>
    <col min="4856" max="4856" width="5.125" style="6" customWidth="1"/>
    <col min="4857" max="4857" width="62.5" style="6" customWidth="1"/>
    <col min="4858" max="4862" width="11.875" style="6" customWidth="1"/>
    <col min="4863" max="4863" width="9" style="6"/>
    <col min="4864" max="4868" width="11.625" style="6" customWidth="1"/>
    <col min="4869" max="5111" width="9" style="6"/>
    <col min="5112" max="5112" width="5.125" style="6" customWidth="1"/>
    <col min="5113" max="5113" width="62.5" style="6" customWidth="1"/>
    <col min="5114" max="5118" width="11.875" style="6" customWidth="1"/>
    <col min="5119" max="5119" width="9" style="6"/>
    <col min="5120" max="5124" width="11.625" style="6" customWidth="1"/>
    <col min="5125" max="5367" width="9" style="6"/>
    <col min="5368" max="5368" width="5.125" style="6" customWidth="1"/>
    <col min="5369" max="5369" width="62.5" style="6" customWidth="1"/>
    <col min="5370" max="5374" width="11.875" style="6" customWidth="1"/>
    <col min="5375" max="5375" width="9" style="6"/>
    <col min="5376" max="5380" width="11.625" style="6" customWidth="1"/>
    <col min="5381" max="5623" width="9" style="6"/>
    <col min="5624" max="5624" width="5.125" style="6" customWidth="1"/>
    <col min="5625" max="5625" width="62.5" style="6" customWidth="1"/>
    <col min="5626" max="5630" width="11.875" style="6" customWidth="1"/>
    <col min="5631" max="5631" width="9" style="6"/>
    <col min="5632" max="5636" width="11.625" style="6" customWidth="1"/>
    <col min="5637" max="5879" width="9" style="6"/>
    <col min="5880" max="5880" width="5.125" style="6" customWidth="1"/>
    <col min="5881" max="5881" width="62.5" style="6" customWidth="1"/>
    <col min="5882" max="5886" width="11.875" style="6" customWidth="1"/>
    <col min="5887" max="5887" width="9" style="6"/>
    <col min="5888" max="5892" width="11.625" style="6" customWidth="1"/>
    <col min="5893" max="6135" width="9" style="6"/>
    <col min="6136" max="6136" width="5.125" style="6" customWidth="1"/>
    <col min="6137" max="6137" width="62.5" style="6" customWidth="1"/>
    <col min="6138" max="6142" width="11.875" style="6" customWidth="1"/>
    <col min="6143" max="6143" width="9" style="6"/>
    <col min="6144" max="6148" width="11.625" style="6" customWidth="1"/>
    <col min="6149" max="6391" width="9" style="6"/>
    <col min="6392" max="6392" width="5.125" style="6" customWidth="1"/>
    <col min="6393" max="6393" width="62.5" style="6" customWidth="1"/>
    <col min="6394" max="6398" width="11.875" style="6" customWidth="1"/>
    <col min="6399" max="6399" width="9" style="6"/>
    <col min="6400" max="6404" width="11.625" style="6" customWidth="1"/>
    <col min="6405" max="6647" width="9" style="6"/>
    <col min="6648" max="6648" width="5.125" style="6" customWidth="1"/>
    <col min="6649" max="6649" width="62.5" style="6" customWidth="1"/>
    <col min="6650" max="6654" width="11.875" style="6" customWidth="1"/>
    <col min="6655" max="6655" width="9" style="6"/>
    <col min="6656" max="6660" width="11.625" style="6" customWidth="1"/>
    <col min="6661" max="6903" width="9" style="6"/>
    <col min="6904" max="6904" width="5.125" style="6" customWidth="1"/>
    <col min="6905" max="6905" width="62.5" style="6" customWidth="1"/>
    <col min="6906" max="6910" width="11.875" style="6" customWidth="1"/>
    <col min="6911" max="6911" width="9" style="6"/>
    <col min="6912" max="6916" width="11.625" style="6" customWidth="1"/>
    <col min="6917" max="7159" width="9" style="6"/>
    <col min="7160" max="7160" width="5.125" style="6" customWidth="1"/>
    <col min="7161" max="7161" width="62.5" style="6" customWidth="1"/>
    <col min="7162" max="7166" width="11.875" style="6" customWidth="1"/>
    <col min="7167" max="7167" width="9" style="6"/>
    <col min="7168" max="7172" width="11.625" style="6" customWidth="1"/>
    <col min="7173" max="7415" width="9" style="6"/>
    <col min="7416" max="7416" width="5.125" style="6" customWidth="1"/>
    <col min="7417" max="7417" width="62.5" style="6" customWidth="1"/>
    <col min="7418" max="7422" width="11.875" style="6" customWidth="1"/>
    <col min="7423" max="7423" width="9" style="6"/>
    <col min="7424" max="7428" width="11.625" style="6" customWidth="1"/>
    <col min="7429" max="7671" width="9" style="6"/>
    <col min="7672" max="7672" width="5.125" style="6" customWidth="1"/>
    <col min="7673" max="7673" width="62.5" style="6" customWidth="1"/>
    <col min="7674" max="7678" width="11.875" style="6" customWidth="1"/>
    <col min="7679" max="7679" width="9" style="6"/>
    <col min="7680" max="7684" width="11.625" style="6" customWidth="1"/>
    <col min="7685" max="7927" width="9" style="6"/>
    <col min="7928" max="7928" width="5.125" style="6" customWidth="1"/>
    <col min="7929" max="7929" width="62.5" style="6" customWidth="1"/>
    <col min="7930" max="7934" width="11.875" style="6" customWidth="1"/>
    <col min="7935" max="7935" width="9" style="6"/>
    <col min="7936" max="7940" width="11.625" style="6" customWidth="1"/>
    <col min="7941" max="8183" width="9" style="6"/>
    <col min="8184" max="8184" width="5.125" style="6" customWidth="1"/>
    <col min="8185" max="8185" width="62.5" style="6" customWidth="1"/>
    <col min="8186" max="8190" width="11.875" style="6" customWidth="1"/>
    <col min="8191" max="8191" width="9" style="6"/>
    <col min="8192" max="8196" width="11.625" style="6" customWidth="1"/>
    <col min="8197" max="8439" width="9" style="6"/>
    <col min="8440" max="8440" width="5.125" style="6" customWidth="1"/>
    <col min="8441" max="8441" width="62.5" style="6" customWidth="1"/>
    <col min="8442" max="8446" width="11.875" style="6" customWidth="1"/>
    <col min="8447" max="8447" width="9" style="6"/>
    <col min="8448" max="8452" width="11.625" style="6" customWidth="1"/>
    <col min="8453" max="8695" width="9" style="6"/>
    <col min="8696" max="8696" width="5.125" style="6" customWidth="1"/>
    <col min="8697" max="8697" width="62.5" style="6" customWidth="1"/>
    <col min="8698" max="8702" width="11.875" style="6" customWidth="1"/>
    <col min="8703" max="8703" width="9" style="6"/>
    <col min="8704" max="8708" width="11.625" style="6" customWidth="1"/>
    <col min="8709" max="8951" width="9" style="6"/>
    <col min="8952" max="8952" width="5.125" style="6" customWidth="1"/>
    <col min="8953" max="8953" width="62.5" style="6" customWidth="1"/>
    <col min="8954" max="8958" width="11.875" style="6" customWidth="1"/>
    <col min="8959" max="8959" width="9" style="6"/>
    <col min="8960" max="8964" width="11.625" style="6" customWidth="1"/>
    <col min="8965" max="9207" width="9" style="6"/>
    <col min="9208" max="9208" width="5.125" style="6" customWidth="1"/>
    <col min="9209" max="9209" width="62.5" style="6" customWidth="1"/>
    <col min="9210" max="9214" width="11.875" style="6" customWidth="1"/>
    <col min="9215" max="9215" width="9" style="6"/>
    <col min="9216" max="9220" width="11.625" style="6" customWidth="1"/>
    <col min="9221" max="9463" width="9" style="6"/>
    <col min="9464" max="9464" width="5.125" style="6" customWidth="1"/>
    <col min="9465" max="9465" width="62.5" style="6" customWidth="1"/>
    <col min="9466" max="9470" width="11.875" style="6" customWidth="1"/>
    <col min="9471" max="9471" width="9" style="6"/>
    <col min="9472" max="9476" width="11.625" style="6" customWidth="1"/>
    <col min="9477" max="9719" width="9" style="6"/>
    <col min="9720" max="9720" width="5.125" style="6" customWidth="1"/>
    <col min="9721" max="9721" width="62.5" style="6" customWidth="1"/>
    <col min="9722" max="9726" width="11.875" style="6" customWidth="1"/>
    <col min="9727" max="9727" width="9" style="6"/>
    <col min="9728" max="9732" width="11.625" style="6" customWidth="1"/>
    <col min="9733" max="9975" width="9" style="6"/>
    <col min="9976" max="9976" width="5.125" style="6" customWidth="1"/>
    <col min="9977" max="9977" width="62.5" style="6" customWidth="1"/>
    <col min="9978" max="9982" width="11.875" style="6" customWidth="1"/>
    <col min="9983" max="9983" width="9" style="6"/>
    <col min="9984" max="9988" width="11.625" style="6" customWidth="1"/>
    <col min="9989" max="10231" width="9" style="6"/>
    <col min="10232" max="10232" width="5.125" style="6" customWidth="1"/>
    <col min="10233" max="10233" width="62.5" style="6" customWidth="1"/>
    <col min="10234" max="10238" width="11.875" style="6" customWidth="1"/>
    <col min="10239" max="10239" width="9" style="6"/>
    <col min="10240" max="10244" width="11.625" style="6" customWidth="1"/>
    <col min="10245" max="10487" width="9" style="6"/>
    <col min="10488" max="10488" width="5.125" style="6" customWidth="1"/>
    <col min="10489" max="10489" width="62.5" style="6" customWidth="1"/>
    <col min="10490" max="10494" width="11.875" style="6" customWidth="1"/>
    <col min="10495" max="10495" width="9" style="6"/>
    <col min="10496" max="10500" width="11.625" style="6" customWidth="1"/>
    <col min="10501" max="10743" width="9" style="6"/>
    <col min="10744" max="10744" width="5.125" style="6" customWidth="1"/>
    <col min="10745" max="10745" width="62.5" style="6" customWidth="1"/>
    <col min="10746" max="10750" width="11.875" style="6" customWidth="1"/>
    <col min="10751" max="10751" width="9" style="6"/>
    <col min="10752" max="10756" width="11.625" style="6" customWidth="1"/>
    <col min="10757" max="10999" width="9" style="6"/>
    <col min="11000" max="11000" width="5.125" style="6" customWidth="1"/>
    <col min="11001" max="11001" width="62.5" style="6" customWidth="1"/>
    <col min="11002" max="11006" width="11.875" style="6" customWidth="1"/>
    <col min="11007" max="11007" width="9" style="6"/>
    <col min="11008" max="11012" width="11.625" style="6" customWidth="1"/>
    <col min="11013" max="11255" width="9" style="6"/>
    <col min="11256" max="11256" width="5.125" style="6" customWidth="1"/>
    <col min="11257" max="11257" width="62.5" style="6" customWidth="1"/>
    <col min="11258" max="11262" width="11.875" style="6" customWidth="1"/>
    <col min="11263" max="11263" width="9" style="6"/>
    <col min="11264" max="11268" width="11.625" style="6" customWidth="1"/>
    <col min="11269" max="11511" width="9" style="6"/>
    <col min="11512" max="11512" width="5.125" style="6" customWidth="1"/>
    <col min="11513" max="11513" width="62.5" style="6" customWidth="1"/>
    <col min="11514" max="11518" width="11.875" style="6" customWidth="1"/>
    <col min="11519" max="11519" width="9" style="6"/>
    <col min="11520" max="11524" width="11.625" style="6" customWidth="1"/>
    <col min="11525" max="11767" width="9" style="6"/>
    <col min="11768" max="11768" width="5.125" style="6" customWidth="1"/>
    <col min="11769" max="11769" width="62.5" style="6" customWidth="1"/>
    <col min="11770" max="11774" width="11.875" style="6" customWidth="1"/>
    <col min="11775" max="11775" width="9" style="6"/>
    <col min="11776" max="11780" width="11.625" style="6" customWidth="1"/>
    <col min="11781" max="12023" width="9" style="6"/>
    <col min="12024" max="12024" width="5.125" style="6" customWidth="1"/>
    <col min="12025" max="12025" width="62.5" style="6" customWidth="1"/>
    <col min="12026" max="12030" width="11.875" style="6" customWidth="1"/>
    <col min="12031" max="12031" width="9" style="6"/>
    <col min="12032" max="12036" width="11.625" style="6" customWidth="1"/>
    <col min="12037" max="12279" width="9" style="6"/>
    <col min="12280" max="12280" width="5.125" style="6" customWidth="1"/>
    <col min="12281" max="12281" width="62.5" style="6" customWidth="1"/>
    <col min="12282" max="12286" width="11.875" style="6" customWidth="1"/>
    <col min="12287" max="12287" width="9" style="6"/>
    <col min="12288" max="12292" width="11.625" style="6" customWidth="1"/>
    <col min="12293" max="12535" width="9" style="6"/>
    <col min="12536" max="12536" width="5.125" style="6" customWidth="1"/>
    <col min="12537" max="12537" width="62.5" style="6" customWidth="1"/>
    <col min="12538" max="12542" width="11.875" style="6" customWidth="1"/>
    <col min="12543" max="12543" width="9" style="6"/>
    <col min="12544" max="12548" width="11.625" style="6" customWidth="1"/>
    <col min="12549" max="12791" width="9" style="6"/>
    <col min="12792" max="12792" width="5.125" style="6" customWidth="1"/>
    <col min="12793" max="12793" width="62.5" style="6" customWidth="1"/>
    <col min="12794" max="12798" width="11.875" style="6" customWidth="1"/>
    <col min="12799" max="12799" width="9" style="6"/>
    <col min="12800" max="12804" width="11.625" style="6" customWidth="1"/>
    <col min="12805" max="13047" width="9" style="6"/>
    <col min="13048" max="13048" width="5.125" style="6" customWidth="1"/>
    <col min="13049" max="13049" width="62.5" style="6" customWidth="1"/>
    <col min="13050" max="13054" width="11.875" style="6" customWidth="1"/>
    <col min="13055" max="13055" width="9" style="6"/>
    <col min="13056" max="13060" width="11.625" style="6" customWidth="1"/>
    <col min="13061" max="13303" width="9" style="6"/>
    <col min="13304" max="13304" width="5.125" style="6" customWidth="1"/>
    <col min="13305" max="13305" width="62.5" style="6" customWidth="1"/>
    <col min="13306" max="13310" width="11.875" style="6" customWidth="1"/>
    <col min="13311" max="13311" width="9" style="6"/>
    <col min="13312" max="13316" width="11.625" style="6" customWidth="1"/>
    <col min="13317" max="13559" width="9" style="6"/>
    <col min="13560" max="13560" width="5.125" style="6" customWidth="1"/>
    <col min="13561" max="13561" width="62.5" style="6" customWidth="1"/>
    <col min="13562" max="13566" width="11.875" style="6" customWidth="1"/>
    <col min="13567" max="13567" width="9" style="6"/>
    <col min="13568" max="13572" width="11.625" style="6" customWidth="1"/>
    <col min="13573" max="13815" width="9" style="6"/>
    <col min="13816" max="13816" width="5.125" style="6" customWidth="1"/>
    <col min="13817" max="13817" width="62.5" style="6" customWidth="1"/>
    <col min="13818" max="13822" width="11.875" style="6" customWidth="1"/>
    <col min="13823" max="13823" width="9" style="6"/>
    <col min="13824" max="13828" width="11.625" style="6" customWidth="1"/>
    <col min="13829" max="14071" width="9" style="6"/>
    <col min="14072" max="14072" width="5.125" style="6" customWidth="1"/>
    <col min="14073" max="14073" width="62.5" style="6" customWidth="1"/>
    <col min="14074" max="14078" width="11.875" style="6" customWidth="1"/>
    <col min="14079" max="14079" width="9" style="6"/>
    <col min="14080" max="14084" width="11.625" style="6" customWidth="1"/>
    <col min="14085" max="14327" width="9" style="6"/>
    <col min="14328" max="14328" width="5.125" style="6" customWidth="1"/>
    <col min="14329" max="14329" width="62.5" style="6" customWidth="1"/>
    <col min="14330" max="14334" width="11.875" style="6" customWidth="1"/>
    <col min="14335" max="14335" width="9" style="6"/>
    <col min="14336" max="14340" width="11.625" style="6" customWidth="1"/>
    <col min="14341" max="14583" width="9" style="6"/>
    <col min="14584" max="14584" width="5.125" style="6" customWidth="1"/>
    <col min="14585" max="14585" width="62.5" style="6" customWidth="1"/>
    <col min="14586" max="14590" width="11.875" style="6" customWidth="1"/>
    <col min="14591" max="14591" width="9" style="6"/>
    <col min="14592" max="14596" width="11.625" style="6" customWidth="1"/>
    <col min="14597" max="14839" width="9" style="6"/>
    <col min="14840" max="14840" width="5.125" style="6" customWidth="1"/>
    <col min="14841" max="14841" width="62.5" style="6" customWidth="1"/>
    <col min="14842" max="14846" width="11.875" style="6" customWidth="1"/>
    <col min="14847" max="14847" width="9" style="6"/>
    <col min="14848" max="14852" width="11.625" style="6" customWidth="1"/>
    <col min="14853" max="15095" width="9" style="6"/>
    <col min="15096" max="15096" width="5.125" style="6" customWidth="1"/>
    <col min="15097" max="15097" width="62.5" style="6" customWidth="1"/>
    <col min="15098" max="15102" width="11.875" style="6" customWidth="1"/>
    <col min="15103" max="15103" width="9" style="6"/>
    <col min="15104" max="15108" width="11.625" style="6" customWidth="1"/>
    <col min="15109" max="15351" width="9" style="6"/>
    <col min="15352" max="15352" width="5.125" style="6" customWidth="1"/>
    <col min="15353" max="15353" width="62.5" style="6" customWidth="1"/>
    <col min="15354" max="15358" width="11.875" style="6" customWidth="1"/>
    <col min="15359" max="15359" width="9" style="6"/>
    <col min="15360" max="15364" width="11.625" style="6" customWidth="1"/>
    <col min="15365" max="15607" width="9" style="6"/>
    <col min="15608" max="15608" width="5.125" style="6" customWidth="1"/>
    <col min="15609" max="15609" width="62.5" style="6" customWidth="1"/>
    <col min="15610" max="15614" width="11.875" style="6" customWidth="1"/>
    <col min="15615" max="15615" width="9" style="6"/>
    <col min="15616" max="15620" width="11.625" style="6" customWidth="1"/>
    <col min="15621" max="15863" width="9" style="6"/>
    <col min="15864" max="15864" width="5.125" style="6" customWidth="1"/>
    <col min="15865" max="15865" width="62.5" style="6" customWidth="1"/>
    <col min="15866" max="15870" width="11.875" style="6" customWidth="1"/>
    <col min="15871" max="15871" width="9" style="6"/>
    <col min="15872" max="15876" width="11.625" style="6" customWidth="1"/>
    <col min="15877" max="16119" width="9" style="6"/>
    <col min="16120" max="16120" width="5.125" style="6" customWidth="1"/>
    <col min="16121" max="16121" width="62.5" style="6" customWidth="1"/>
    <col min="16122" max="16126" width="11.875" style="6" customWidth="1"/>
    <col min="16127" max="16127" width="9" style="6"/>
    <col min="16128" max="16132" width="11.625" style="6" customWidth="1"/>
    <col min="16133" max="16384" width="9" style="6"/>
  </cols>
  <sheetData>
    <row r="1" spans="1:7" ht="21" customHeight="1">
      <c r="A1" s="4"/>
      <c r="B1" s="4"/>
      <c r="C1" s="5"/>
      <c r="D1" s="5"/>
      <c r="E1" s="5"/>
      <c r="F1" s="404" t="s">
        <v>336</v>
      </c>
      <c r="G1" s="404"/>
    </row>
    <row r="2" spans="1:7" ht="18.75">
      <c r="A2" s="7"/>
      <c r="B2" s="7"/>
      <c r="C2" s="5"/>
      <c r="D2" s="5"/>
      <c r="E2" s="5"/>
      <c r="F2" s="5"/>
      <c r="G2" s="5"/>
    </row>
    <row r="3" spans="1:7" ht="21" customHeight="1">
      <c r="A3" s="423" t="s">
        <v>462</v>
      </c>
      <c r="B3" s="423"/>
      <c r="C3" s="423"/>
      <c r="D3" s="423"/>
      <c r="E3" s="423"/>
      <c r="F3" s="423"/>
      <c r="G3" s="423"/>
    </row>
    <row r="4" spans="1:7" ht="30.75" customHeight="1">
      <c r="A4" s="424" t="s">
        <v>459</v>
      </c>
      <c r="B4" s="424"/>
      <c r="C4" s="424"/>
      <c r="D4" s="424"/>
      <c r="E4" s="424"/>
      <c r="F4" s="424"/>
      <c r="G4" s="424"/>
    </row>
    <row r="5" spans="1:7" ht="12" customHeight="1">
      <c r="A5" s="9"/>
      <c r="B5" s="9"/>
      <c r="C5" s="5"/>
      <c r="D5" s="5"/>
      <c r="E5" s="5"/>
      <c r="F5" s="5"/>
      <c r="G5" s="5"/>
    </row>
    <row r="6" spans="1:7" ht="22.5" customHeight="1">
      <c r="A6" s="112"/>
      <c r="B6" s="112"/>
      <c r="C6" s="10"/>
      <c r="D6" s="10"/>
      <c r="E6" s="10"/>
      <c r="F6" s="407" t="s">
        <v>0</v>
      </c>
      <c r="G6" s="407"/>
    </row>
    <row r="7" spans="1:7" s="11" customFormat="1" ht="26.25" customHeight="1">
      <c r="A7" s="408" t="s">
        <v>337</v>
      </c>
      <c r="B7" s="408" t="s">
        <v>286</v>
      </c>
      <c r="C7" s="408" t="s">
        <v>310</v>
      </c>
      <c r="D7" s="408" t="s">
        <v>460</v>
      </c>
      <c r="E7" s="408" t="s">
        <v>461</v>
      </c>
      <c r="F7" s="408" t="s">
        <v>307</v>
      </c>
      <c r="G7" s="408"/>
    </row>
    <row r="8" spans="1:7" s="11" customFormat="1" ht="40.5" customHeight="1">
      <c r="A8" s="408"/>
      <c r="B8" s="408"/>
      <c r="C8" s="408"/>
      <c r="D8" s="408"/>
      <c r="E8" s="408"/>
      <c r="F8" s="14" t="s">
        <v>3</v>
      </c>
      <c r="G8" s="14" t="s">
        <v>80</v>
      </c>
    </row>
    <row r="9" spans="1:7" s="2" customFormat="1" ht="17.25" customHeight="1">
      <c r="A9" s="1" t="s">
        <v>4</v>
      </c>
      <c r="B9" s="1" t="s">
        <v>5</v>
      </c>
      <c r="C9" s="1">
        <v>1</v>
      </c>
      <c r="D9" s="1">
        <f>C9+1</f>
        <v>2</v>
      </c>
      <c r="E9" s="1">
        <f>D9+1</f>
        <v>3</v>
      </c>
      <c r="F9" s="1">
        <f>E9+1</f>
        <v>4</v>
      </c>
      <c r="G9" s="1">
        <f>F9+1</f>
        <v>5</v>
      </c>
    </row>
    <row r="10" spans="1:7" s="10" customFormat="1" ht="23.25" customHeight="1">
      <c r="A10" s="15" t="s">
        <v>4</v>
      </c>
      <c r="B10" s="16" t="s">
        <v>81</v>
      </c>
      <c r="C10" s="46"/>
      <c r="D10" s="46"/>
      <c r="E10" s="46"/>
      <c r="F10" s="17"/>
      <c r="G10" s="163"/>
    </row>
    <row r="11" spans="1:7" s="10" customFormat="1" ht="23.25" customHeight="1">
      <c r="A11" s="18" t="s">
        <v>8</v>
      </c>
      <c r="B11" s="19" t="s">
        <v>9</v>
      </c>
      <c r="C11" s="138">
        <f>C12+C13+C16+C17</f>
        <v>405699</v>
      </c>
      <c r="D11" s="138">
        <f>D12+D13+D16+D17</f>
        <v>589306.57584399998</v>
      </c>
      <c r="E11" s="138">
        <f t="shared" ref="E11" si="0">E12+E13+E16+E17</f>
        <v>543713</v>
      </c>
      <c r="F11" s="108">
        <f>E11-C11</f>
        <v>138014</v>
      </c>
      <c r="G11" s="120">
        <f>E11/C11</f>
        <v>1.3401881690612991</v>
      </c>
    </row>
    <row r="12" spans="1:7" s="10" customFormat="1" ht="23.25" customHeight="1">
      <c r="A12" s="21">
        <v>1</v>
      </c>
      <c r="B12" s="22" t="s">
        <v>10</v>
      </c>
      <c r="C12" s="140">
        <f>31700-1555</f>
        <v>30145</v>
      </c>
      <c r="D12" s="140">
        <f>23000-1200</f>
        <v>21800</v>
      </c>
      <c r="E12" s="140">
        <f>21855-1654</f>
        <v>20201</v>
      </c>
      <c r="F12" s="107">
        <f>E12-C12</f>
        <v>-9944</v>
      </c>
      <c r="G12" s="123">
        <f>E12/C12</f>
        <v>0.67012771603914412</v>
      </c>
    </row>
    <row r="13" spans="1:7" s="10" customFormat="1" ht="23.25" customHeight="1">
      <c r="A13" s="24">
        <f>A12+1</f>
        <v>2</v>
      </c>
      <c r="B13" s="22" t="s">
        <v>11</v>
      </c>
      <c r="C13" s="48">
        <f>C14+C15</f>
        <v>375554</v>
      </c>
      <c r="D13" s="48">
        <f>D14+D15</f>
        <v>481425</v>
      </c>
      <c r="E13" s="48">
        <f t="shared" ref="E13" si="1">E14+E15</f>
        <v>523512</v>
      </c>
      <c r="F13" s="107">
        <f t="shared" ref="F13:F15" si="2">E13-C13</f>
        <v>147958</v>
      </c>
      <c r="G13" s="123">
        <f t="shared" ref="G13:G15" si="3">E13/C13</f>
        <v>1.3939726377564878</v>
      </c>
    </row>
    <row r="14" spans="1:7" s="10" customFormat="1" ht="23.25" customHeight="1">
      <c r="A14" s="21" t="s">
        <v>12</v>
      </c>
      <c r="B14" s="22" t="s">
        <v>13</v>
      </c>
      <c r="C14" s="48">
        <v>366425</v>
      </c>
      <c r="D14" s="48">
        <v>366425</v>
      </c>
      <c r="E14" s="48">
        <v>398242</v>
      </c>
      <c r="F14" s="107">
        <f t="shared" si="2"/>
        <v>31817</v>
      </c>
      <c r="G14" s="123">
        <f t="shared" si="3"/>
        <v>1.0868308657979122</v>
      </c>
    </row>
    <row r="15" spans="1:7" s="10" customFormat="1" ht="23.25" customHeight="1">
      <c r="A15" s="21" t="s">
        <v>12</v>
      </c>
      <c r="B15" s="22" t="s">
        <v>14</v>
      </c>
      <c r="C15" s="48">
        <v>9129</v>
      </c>
      <c r="D15" s="48">
        <v>115000</v>
      </c>
      <c r="E15" s="48">
        <v>125270</v>
      </c>
      <c r="F15" s="107">
        <f t="shared" si="2"/>
        <v>116141</v>
      </c>
      <c r="G15" s="123">
        <f t="shared" si="3"/>
        <v>13.722203965385036</v>
      </c>
    </row>
    <row r="16" spans="1:7" s="10" customFormat="1" ht="23.25" customHeight="1">
      <c r="A16" s="24" t="s">
        <v>89</v>
      </c>
      <c r="B16" s="22" t="s">
        <v>15</v>
      </c>
      <c r="C16" s="48"/>
      <c r="D16" s="48">
        <v>5792.2636590000002</v>
      </c>
      <c r="E16" s="48"/>
      <c r="F16" s="107"/>
      <c r="G16" s="123"/>
    </row>
    <row r="17" spans="1:8" s="10" customFormat="1" ht="23.25" customHeight="1">
      <c r="A17" s="24">
        <f>A16+1</f>
        <v>4</v>
      </c>
      <c r="B17" s="22" t="s">
        <v>16</v>
      </c>
      <c r="C17" s="48"/>
      <c r="D17" s="48">
        <v>80289.312185000003</v>
      </c>
      <c r="E17" s="48"/>
      <c r="F17" s="20"/>
      <c r="G17" s="125"/>
    </row>
    <row r="18" spans="1:8" s="10" customFormat="1" ht="23.25" customHeight="1">
      <c r="A18" s="18" t="s">
        <v>17</v>
      </c>
      <c r="B18" s="19" t="s">
        <v>18</v>
      </c>
      <c r="C18" s="138">
        <f>C19+C20+C23</f>
        <v>405699</v>
      </c>
      <c r="D18" s="138">
        <f t="shared" ref="D18:E18" si="4">D19+D20+D23</f>
        <v>589306.57584399998</v>
      </c>
      <c r="E18" s="138">
        <f t="shared" si="4"/>
        <v>543713</v>
      </c>
      <c r="F18" s="108">
        <f t="shared" ref="F18:F22" si="5">E18-C18</f>
        <v>138014</v>
      </c>
      <c r="G18" s="120">
        <f t="shared" ref="G18:G22" si="6">E18/C18</f>
        <v>1.3401881690612991</v>
      </c>
      <c r="H18" s="126"/>
    </row>
    <row r="19" spans="1:8" s="10" customFormat="1" ht="23.25" customHeight="1">
      <c r="A19" s="21">
        <v>1</v>
      </c>
      <c r="B19" s="22" t="s">
        <v>250</v>
      </c>
      <c r="C19" s="48">
        <v>337301</v>
      </c>
      <c r="D19" s="48">
        <v>413997</v>
      </c>
      <c r="E19" s="48">
        <v>436721</v>
      </c>
      <c r="F19" s="107">
        <f t="shared" si="5"/>
        <v>99420</v>
      </c>
      <c r="G19" s="123">
        <f t="shared" si="6"/>
        <v>1.2947515720380314</v>
      </c>
    </row>
    <row r="20" spans="1:8" s="10" customFormat="1" ht="23.25" customHeight="1">
      <c r="A20" s="24">
        <f>A19+1</f>
        <v>2</v>
      </c>
      <c r="B20" s="22" t="s">
        <v>19</v>
      </c>
      <c r="C20" s="48">
        <f>C21+C22</f>
        <v>68398</v>
      </c>
      <c r="D20" s="48">
        <f t="shared" ref="D20" si="7">D21+D22</f>
        <v>87888</v>
      </c>
      <c r="E20" s="48">
        <f>E21+E22</f>
        <v>106992</v>
      </c>
      <c r="F20" s="107">
        <f t="shared" si="5"/>
        <v>38594</v>
      </c>
      <c r="G20" s="123">
        <f t="shared" si="6"/>
        <v>1.5642562648030645</v>
      </c>
    </row>
    <row r="21" spans="1:8" s="10" customFormat="1" ht="23.25" customHeight="1">
      <c r="A21" s="21" t="s">
        <v>12</v>
      </c>
      <c r="B21" s="22" t="s">
        <v>20</v>
      </c>
      <c r="C21" s="48">
        <f>69443-1555</f>
        <v>67888</v>
      </c>
      <c r="D21" s="48">
        <f>C21</f>
        <v>67888</v>
      </c>
      <c r="E21" s="48">
        <v>64455</v>
      </c>
      <c r="F21" s="107">
        <f t="shared" si="5"/>
        <v>-3433</v>
      </c>
      <c r="G21" s="123">
        <f t="shared" si="6"/>
        <v>0.94943141645062457</v>
      </c>
    </row>
    <row r="22" spans="1:8" s="10" customFormat="1" ht="23.25" customHeight="1">
      <c r="A22" s="21" t="s">
        <v>12</v>
      </c>
      <c r="B22" s="22" t="s">
        <v>21</v>
      </c>
      <c r="C22" s="48">
        <v>510</v>
      </c>
      <c r="D22" s="48">
        <v>20000</v>
      </c>
      <c r="E22" s="48">
        <v>42537</v>
      </c>
      <c r="F22" s="107">
        <f t="shared" si="5"/>
        <v>42027</v>
      </c>
      <c r="G22" s="123">
        <f t="shared" si="6"/>
        <v>83.405882352941177</v>
      </c>
    </row>
    <row r="23" spans="1:8" s="10" customFormat="1" ht="23.25" customHeight="1">
      <c r="A23" s="24">
        <f>A20+1</f>
        <v>3</v>
      </c>
      <c r="B23" s="22" t="s">
        <v>22</v>
      </c>
      <c r="C23" s="48"/>
      <c r="D23" s="48">
        <v>87421.575843999977</v>
      </c>
      <c r="E23" s="48"/>
      <c r="F23" s="107"/>
      <c r="G23" s="123"/>
    </row>
    <row r="24" spans="1:8" s="10" customFormat="1" ht="23.25" customHeight="1">
      <c r="A24" s="18" t="s">
        <v>5</v>
      </c>
      <c r="B24" s="25" t="s">
        <v>248</v>
      </c>
      <c r="C24" s="47"/>
      <c r="D24" s="47"/>
      <c r="E24" s="47"/>
      <c r="F24" s="23"/>
      <c r="G24" s="164"/>
    </row>
    <row r="25" spans="1:8" s="10" customFormat="1" ht="23.25" customHeight="1">
      <c r="A25" s="18" t="s">
        <v>8</v>
      </c>
      <c r="B25" s="19" t="s">
        <v>9</v>
      </c>
      <c r="C25" s="138">
        <f>C26+C27+C30+C31</f>
        <v>69953</v>
      </c>
      <c r="D25" s="138">
        <f>D26+D27+D30+D31</f>
        <v>99399.686861999988</v>
      </c>
      <c r="E25" s="138">
        <f>E26+E27+E30+E31</f>
        <v>108646</v>
      </c>
      <c r="F25" s="108">
        <f t="shared" ref="F25:F33" si="8">E25-C25</f>
        <v>38693</v>
      </c>
      <c r="G25" s="120">
        <f t="shared" ref="G25:G33" si="9">E25/C25</f>
        <v>1.5531285291552899</v>
      </c>
    </row>
    <row r="26" spans="1:8" s="10" customFormat="1" ht="23.25" customHeight="1">
      <c r="A26" s="21">
        <v>1</v>
      </c>
      <c r="B26" s="22" t="s">
        <v>10</v>
      </c>
      <c r="C26" s="48">
        <v>1555</v>
      </c>
      <c r="D26" s="48">
        <v>1200</v>
      </c>
      <c r="E26" s="48">
        <v>1654</v>
      </c>
      <c r="F26" s="107">
        <f t="shared" si="8"/>
        <v>99</v>
      </c>
      <c r="G26" s="123">
        <f t="shared" si="9"/>
        <v>1.0636655948553055</v>
      </c>
    </row>
    <row r="27" spans="1:8" s="10" customFormat="1" ht="23.25" customHeight="1">
      <c r="A27" s="24">
        <f>A26+1</f>
        <v>2</v>
      </c>
      <c r="B27" s="22" t="s">
        <v>11</v>
      </c>
      <c r="C27" s="48">
        <f>C28+C29</f>
        <v>68398</v>
      </c>
      <c r="D27" s="48">
        <f t="shared" ref="D27:E27" si="10">D28+D29</f>
        <v>87888</v>
      </c>
      <c r="E27" s="48">
        <f t="shared" si="10"/>
        <v>106992</v>
      </c>
      <c r="F27" s="107">
        <f t="shared" si="8"/>
        <v>38594</v>
      </c>
      <c r="G27" s="123">
        <f t="shared" si="9"/>
        <v>1.5642562648030645</v>
      </c>
    </row>
    <row r="28" spans="1:8" s="10" customFormat="1" ht="23.25" customHeight="1">
      <c r="A28" s="21" t="s">
        <v>12</v>
      </c>
      <c r="B28" s="22" t="s">
        <v>13</v>
      </c>
      <c r="C28" s="48">
        <f>C21</f>
        <v>67888</v>
      </c>
      <c r="D28" s="48">
        <f>C28</f>
        <v>67888</v>
      </c>
      <c r="E28" s="48">
        <f>E21</f>
        <v>64455</v>
      </c>
      <c r="F28" s="107">
        <f t="shared" si="8"/>
        <v>-3433</v>
      </c>
      <c r="G28" s="123">
        <f t="shared" si="9"/>
        <v>0.94943141645062457</v>
      </c>
    </row>
    <row r="29" spans="1:8" s="10" customFormat="1" ht="23.25" customHeight="1">
      <c r="A29" s="21" t="s">
        <v>12</v>
      </c>
      <c r="B29" s="22" t="s">
        <v>14</v>
      </c>
      <c r="C29" s="48">
        <f>C22</f>
        <v>510</v>
      </c>
      <c r="D29" s="48">
        <v>20000</v>
      </c>
      <c r="E29" s="48">
        <f>E22</f>
        <v>42537</v>
      </c>
      <c r="F29" s="107">
        <f t="shared" si="8"/>
        <v>42027</v>
      </c>
      <c r="G29" s="123">
        <f t="shared" si="9"/>
        <v>83.405882352941177</v>
      </c>
    </row>
    <row r="30" spans="1:8" s="10" customFormat="1" ht="23.25" customHeight="1">
      <c r="A30" s="24">
        <f>A27+1</f>
        <v>3</v>
      </c>
      <c r="B30" s="22" t="s">
        <v>15</v>
      </c>
      <c r="C30" s="48"/>
      <c r="D30" s="48">
        <v>776.24089100000003</v>
      </c>
      <c r="E30" s="48"/>
      <c r="F30" s="107"/>
      <c r="G30" s="123"/>
    </row>
    <row r="31" spans="1:8" s="10" customFormat="1" ht="23.25" customHeight="1">
      <c r="A31" s="24">
        <f>A30+1</f>
        <v>4</v>
      </c>
      <c r="B31" s="22" t="s">
        <v>16</v>
      </c>
      <c r="C31" s="48"/>
      <c r="D31" s="48">
        <v>9535.4459709999992</v>
      </c>
      <c r="E31" s="48"/>
      <c r="F31" s="107"/>
      <c r="G31" s="123"/>
    </row>
    <row r="32" spans="1:8" s="10" customFormat="1" ht="23.25" customHeight="1">
      <c r="A32" s="18" t="s">
        <v>17</v>
      </c>
      <c r="B32" s="19" t="s">
        <v>18</v>
      </c>
      <c r="C32" s="138">
        <f>C33+C34</f>
        <v>69180</v>
      </c>
      <c r="D32" s="138">
        <f t="shared" ref="D32:E32" si="11">D33+D34</f>
        <v>99400</v>
      </c>
      <c r="E32" s="138">
        <f t="shared" si="11"/>
        <v>108646</v>
      </c>
      <c r="F32" s="108">
        <f t="shared" si="8"/>
        <v>39466</v>
      </c>
      <c r="G32" s="120">
        <f t="shared" si="9"/>
        <v>1.5704827984966754</v>
      </c>
    </row>
    <row r="33" spans="1:8" s="10" customFormat="1" ht="23.25" customHeight="1">
      <c r="A33" s="21">
        <v>1</v>
      </c>
      <c r="B33" s="22" t="s">
        <v>249</v>
      </c>
      <c r="C33" s="48">
        <v>69180</v>
      </c>
      <c r="D33" s="48">
        <v>79213</v>
      </c>
      <c r="E33" s="48">
        <f>E25</f>
        <v>108646</v>
      </c>
      <c r="F33" s="107">
        <f t="shared" si="8"/>
        <v>39466</v>
      </c>
      <c r="G33" s="123">
        <f t="shared" si="9"/>
        <v>1.5704827984966754</v>
      </c>
      <c r="H33" s="126"/>
    </row>
    <row r="34" spans="1:8" s="10" customFormat="1" ht="23.25" customHeight="1">
      <c r="A34" s="24" t="s">
        <v>88</v>
      </c>
      <c r="B34" s="22" t="s">
        <v>22</v>
      </c>
      <c r="C34" s="48"/>
      <c r="D34" s="48">
        <v>20187</v>
      </c>
      <c r="E34" s="48"/>
      <c r="F34" s="107"/>
      <c r="G34" s="123"/>
    </row>
    <row r="35" spans="1:8" ht="15.95" customHeight="1">
      <c r="A35" s="26"/>
      <c r="B35" s="26"/>
      <c r="C35" s="50"/>
      <c r="D35" s="50"/>
      <c r="E35" s="50"/>
      <c r="F35" s="34"/>
      <c r="G35" s="128"/>
    </row>
    <row r="36" spans="1:8" ht="15.95" customHeight="1">
      <c r="A36" s="10"/>
      <c r="B36" s="10"/>
      <c r="C36" s="10"/>
      <c r="D36" s="10"/>
      <c r="E36" s="10"/>
      <c r="F36" s="10"/>
      <c r="G36" s="10"/>
    </row>
    <row r="37" spans="1:8" ht="23.25" customHeight="1">
      <c r="A37" s="12" t="s">
        <v>338</v>
      </c>
      <c r="B37" s="12"/>
    </row>
    <row r="38" spans="1:8" ht="15.75" customHeight="1">
      <c r="B38" s="410" t="s">
        <v>24</v>
      </c>
      <c r="C38" s="410"/>
      <c r="D38" s="410"/>
      <c r="E38" s="410"/>
      <c r="F38" s="410"/>
      <c r="G38" s="410"/>
    </row>
    <row r="39" spans="1:8" ht="15.75" customHeight="1">
      <c r="B39" s="410" t="s">
        <v>339</v>
      </c>
      <c r="C39" s="410"/>
      <c r="D39" s="410"/>
      <c r="E39" s="410"/>
      <c r="F39" s="410"/>
      <c r="G39" s="410"/>
    </row>
    <row r="40" spans="1:8" ht="15.75" customHeight="1">
      <c r="B40" s="410" t="s">
        <v>288</v>
      </c>
      <c r="C40" s="410"/>
      <c r="D40" s="410"/>
      <c r="E40" s="410"/>
      <c r="F40" s="410"/>
      <c r="G40" s="410"/>
    </row>
    <row r="41" spans="1:8" ht="11.25" customHeight="1">
      <c r="A41" s="10"/>
      <c r="B41" s="10"/>
      <c r="C41" s="10"/>
      <c r="D41" s="10"/>
      <c r="E41" s="10"/>
      <c r="F41" s="10"/>
      <c r="G41" s="10"/>
    </row>
    <row r="42" spans="1:8" ht="18.75">
      <c r="A42" s="10"/>
      <c r="B42" s="10"/>
      <c r="C42" s="10"/>
      <c r="D42" s="10"/>
      <c r="E42" s="10"/>
      <c r="F42" s="10"/>
      <c r="G42" s="10"/>
    </row>
    <row r="43" spans="1:8" ht="18.75">
      <c r="A43" s="10"/>
      <c r="B43" s="10"/>
      <c r="C43" s="10"/>
      <c r="D43" s="10"/>
      <c r="E43" s="10"/>
      <c r="F43" s="10"/>
      <c r="G43" s="10"/>
    </row>
    <row r="44" spans="1:8" ht="18.75">
      <c r="A44" s="10"/>
      <c r="B44" s="10"/>
      <c r="C44" s="10"/>
      <c r="D44" s="10"/>
      <c r="E44" s="10"/>
      <c r="F44" s="10"/>
      <c r="G44" s="10"/>
    </row>
    <row r="45" spans="1:8" ht="22.5" customHeight="1">
      <c r="A45" s="10"/>
      <c r="B45" s="10"/>
      <c r="C45" s="10"/>
      <c r="D45" s="10"/>
      <c r="E45" s="10"/>
      <c r="F45" s="10"/>
      <c r="G45" s="10"/>
    </row>
    <row r="46" spans="1:8" ht="18.75">
      <c r="A46" s="10"/>
      <c r="B46" s="10"/>
      <c r="C46" s="10"/>
      <c r="D46" s="10"/>
      <c r="E46" s="10"/>
      <c r="F46" s="10"/>
      <c r="G46" s="10"/>
    </row>
    <row r="47" spans="1:8" ht="18.75">
      <c r="A47" s="10"/>
      <c r="B47" s="10"/>
      <c r="C47" s="10"/>
      <c r="D47" s="10"/>
      <c r="E47" s="10"/>
      <c r="F47" s="10"/>
      <c r="G47" s="10"/>
    </row>
    <row r="48" spans="1:8" ht="18.75">
      <c r="A48" s="10"/>
      <c r="B48" s="10"/>
      <c r="C48" s="10"/>
      <c r="D48" s="10"/>
      <c r="E48" s="10"/>
      <c r="F48" s="10"/>
      <c r="G48" s="10"/>
    </row>
    <row r="49" spans="1:7" ht="18.75">
      <c r="A49" s="10"/>
      <c r="B49" s="10"/>
      <c r="C49" s="10"/>
      <c r="D49" s="10"/>
      <c r="E49" s="10"/>
      <c r="F49" s="10"/>
      <c r="G49" s="10"/>
    </row>
  </sheetData>
  <mergeCells count="13">
    <mergeCell ref="B38:G38"/>
    <mergeCell ref="B39:G39"/>
    <mergeCell ref="B40:G40"/>
    <mergeCell ref="F1:G1"/>
    <mergeCell ref="A3:G3"/>
    <mergeCell ref="A4:G4"/>
    <mergeCell ref="F6:G6"/>
    <mergeCell ref="A7:A8"/>
    <mergeCell ref="B7:B8"/>
    <mergeCell ref="C7:C8"/>
    <mergeCell ref="D7:D8"/>
    <mergeCell ref="E7:E8"/>
    <mergeCell ref="F7:G7"/>
  </mergeCells>
  <printOptions horizontalCentered="1"/>
  <pageMargins left="0.71" right="0.3" top="0.61" bottom="0.17" header="0.24" footer="0.2"/>
  <pageSetup paperSize="9" scale="78" fitToHeight="0" orientation="portrait" r:id="rId1"/>
  <headerFooter alignWithMargins="0">
    <oddFooter xml:space="preserve">&amp;C&amp;".VnTime,Italic"&amp;8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E35D9-483E-4D34-BC55-308D0F4B9BFC}">
  <sheetPr codeName="Sheet21">
    <tabColor rgb="FF7030A0"/>
    <pageSetUpPr fitToPage="1"/>
  </sheetPr>
  <dimension ref="A1:Q39"/>
  <sheetViews>
    <sheetView topLeftCell="A13" zoomScaleNormal="100" workbookViewId="0">
      <selection activeCell="E11" sqref="E11"/>
    </sheetView>
  </sheetViews>
  <sheetFormatPr defaultRowHeight="15.75"/>
  <cols>
    <col min="1" max="1" width="5.125" style="6" customWidth="1"/>
    <col min="2" max="2" width="21.75" style="6" customWidth="1"/>
    <col min="3" max="6" width="10.875" style="6" customWidth="1"/>
    <col min="7" max="7" width="12.25" style="6" customWidth="1"/>
    <col min="8" max="14" width="10.875" style="6" customWidth="1"/>
    <col min="15" max="15" width="11.625" style="6" customWidth="1"/>
    <col min="16" max="16" width="10.875" style="6" customWidth="1"/>
    <col min="17" max="17" width="9.625" style="6" customWidth="1"/>
    <col min="18" max="258" width="9" style="6"/>
    <col min="259" max="259" width="5.125" style="6" customWidth="1"/>
    <col min="260" max="260" width="15" style="6" customWidth="1"/>
    <col min="261" max="262" width="9.375" style="6" customWidth="1"/>
    <col min="263" max="264" width="10.375" style="6" customWidth="1"/>
    <col min="265" max="265" width="6.125" style="6" customWidth="1"/>
    <col min="266" max="272" width="10.375" style="6" customWidth="1"/>
    <col min="273" max="273" width="9.125" style="6" customWidth="1"/>
    <col min="274" max="514" width="9" style="6"/>
    <col min="515" max="515" width="5.125" style="6" customWidth="1"/>
    <col min="516" max="516" width="15" style="6" customWidth="1"/>
    <col min="517" max="518" width="9.375" style="6" customWidth="1"/>
    <col min="519" max="520" width="10.375" style="6" customWidth="1"/>
    <col min="521" max="521" width="6.125" style="6" customWidth="1"/>
    <col min="522" max="528" width="10.375" style="6" customWidth="1"/>
    <col min="529" max="529" width="9.125" style="6" customWidth="1"/>
    <col min="530" max="770" width="9" style="6"/>
    <col min="771" max="771" width="5.125" style="6" customWidth="1"/>
    <col min="772" max="772" width="15" style="6" customWidth="1"/>
    <col min="773" max="774" width="9.375" style="6" customWidth="1"/>
    <col min="775" max="776" width="10.375" style="6" customWidth="1"/>
    <col min="777" max="777" width="6.125" style="6" customWidth="1"/>
    <col min="778" max="784" width="10.375" style="6" customWidth="1"/>
    <col min="785" max="785" width="9.125" style="6" customWidth="1"/>
    <col min="786" max="1026" width="9" style="6"/>
    <col min="1027" max="1027" width="5.125" style="6" customWidth="1"/>
    <col min="1028" max="1028" width="15" style="6" customWidth="1"/>
    <col min="1029" max="1030" width="9.375" style="6" customWidth="1"/>
    <col min="1031" max="1032" width="10.375" style="6" customWidth="1"/>
    <col min="1033" max="1033" width="6.125" style="6" customWidth="1"/>
    <col min="1034" max="1040" width="10.375" style="6" customWidth="1"/>
    <col min="1041" max="1041" width="9.125" style="6" customWidth="1"/>
    <col min="1042" max="1282" width="9" style="6"/>
    <col min="1283" max="1283" width="5.125" style="6" customWidth="1"/>
    <col min="1284" max="1284" width="15" style="6" customWidth="1"/>
    <col min="1285" max="1286" width="9.375" style="6" customWidth="1"/>
    <col min="1287" max="1288" width="10.375" style="6" customWidth="1"/>
    <col min="1289" max="1289" width="6.125" style="6" customWidth="1"/>
    <col min="1290" max="1296" width="10.375" style="6" customWidth="1"/>
    <col min="1297" max="1297" width="9.125" style="6" customWidth="1"/>
    <col min="1298" max="1538" width="9" style="6"/>
    <col min="1539" max="1539" width="5.125" style="6" customWidth="1"/>
    <col min="1540" max="1540" width="15" style="6" customWidth="1"/>
    <col min="1541" max="1542" width="9.375" style="6" customWidth="1"/>
    <col min="1543" max="1544" width="10.375" style="6" customWidth="1"/>
    <col min="1545" max="1545" width="6.125" style="6" customWidth="1"/>
    <col min="1546" max="1552" width="10.375" style="6" customWidth="1"/>
    <col min="1553" max="1553" width="9.125" style="6" customWidth="1"/>
    <col min="1554" max="1794" width="9" style="6"/>
    <col min="1795" max="1795" width="5.125" style="6" customWidth="1"/>
    <col min="1796" max="1796" width="15" style="6" customWidth="1"/>
    <col min="1797" max="1798" width="9.375" style="6" customWidth="1"/>
    <col min="1799" max="1800" width="10.375" style="6" customWidth="1"/>
    <col min="1801" max="1801" width="6.125" style="6" customWidth="1"/>
    <col min="1802" max="1808" width="10.375" style="6" customWidth="1"/>
    <col min="1809" max="1809" width="9.125" style="6" customWidth="1"/>
    <col min="1810" max="2050" width="9" style="6"/>
    <col min="2051" max="2051" width="5.125" style="6" customWidth="1"/>
    <col min="2052" max="2052" width="15" style="6" customWidth="1"/>
    <col min="2053" max="2054" width="9.375" style="6" customWidth="1"/>
    <col min="2055" max="2056" width="10.375" style="6" customWidth="1"/>
    <col min="2057" max="2057" width="6.125" style="6" customWidth="1"/>
    <col min="2058" max="2064" width="10.375" style="6" customWidth="1"/>
    <col min="2065" max="2065" width="9.125" style="6" customWidth="1"/>
    <col min="2066" max="2306" width="9" style="6"/>
    <col min="2307" max="2307" width="5.125" style="6" customWidth="1"/>
    <col min="2308" max="2308" width="15" style="6" customWidth="1"/>
    <col min="2309" max="2310" width="9.375" style="6" customWidth="1"/>
    <col min="2311" max="2312" width="10.375" style="6" customWidth="1"/>
    <col min="2313" max="2313" width="6.125" style="6" customWidth="1"/>
    <col min="2314" max="2320" width="10.375" style="6" customWidth="1"/>
    <col min="2321" max="2321" width="9.125" style="6" customWidth="1"/>
    <col min="2322" max="2562" width="9" style="6"/>
    <col min="2563" max="2563" width="5.125" style="6" customWidth="1"/>
    <col min="2564" max="2564" width="15" style="6" customWidth="1"/>
    <col min="2565" max="2566" width="9.375" style="6" customWidth="1"/>
    <col min="2567" max="2568" width="10.375" style="6" customWidth="1"/>
    <col min="2569" max="2569" width="6.125" style="6" customWidth="1"/>
    <col min="2570" max="2576" width="10.375" style="6" customWidth="1"/>
    <col min="2577" max="2577" width="9.125" style="6" customWidth="1"/>
    <col min="2578" max="2818" width="9" style="6"/>
    <col min="2819" max="2819" width="5.125" style="6" customWidth="1"/>
    <col min="2820" max="2820" width="15" style="6" customWidth="1"/>
    <col min="2821" max="2822" width="9.375" style="6" customWidth="1"/>
    <col min="2823" max="2824" width="10.375" style="6" customWidth="1"/>
    <col min="2825" max="2825" width="6.125" style="6" customWidth="1"/>
    <col min="2826" max="2832" width="10.375" style="6" customWidth="1"/>
    <col min="2833" max="2833" width="9.125" style="6" customWidth="1"/>
    <col min="2834" max="3074" width="9" style="6"/>
    <col min="3075" max="3075" width="5.125" style="6" customWidth="1"/>
    <col min="3076" max="3076" width="15" style="6" customWidth="1"/>
    <col min="3077" max="3078" width="9.375" style="6" customWidth="1"/>
    <col min="3079" max="3080" width="10.375" style="6" customWidth="1"/>
    <col min="3081" max="3081" width="6.125" style="6" customWidth="1"/>
    <col min="3082" max="3088" width="10.375" style="6" customWidth="1"/>
    <col min="3089" max="3089" width="9.125" style="6" customWidth="1"/>
    <col min="3090" max="3330" width="9" style="6"/>
    <col min="3331" max="3331" width="5.125" style="6" customWidth="1"/>
    <col min="3332" max="3332" width="15" style="6" customWidth="1"/>
    <col min="3333" max="3334" width="9.375" style="6" customWidth="1"/>
    <col min="3335" max="3336" width="10.375" style="6" customWidth="1"/>
    <col min="3337" max="3337" width="6.125" style="6" customWidth="1"/>
    <col min="3338" max="3344" width="10.375" style="6" customWidth="1"/>
    <col min="3345" max="3345" width="9.125" style="6" customWidth="1"/>
    <col min="3346" max="3586" width="9" style="6"/>
    <col min="3587" max="3587" width="5.125" style="6" customWidth="1"/>
    <col min="3588" max="3588" width="15" style="6" customWidth="1"/>
    <col min="3589" max="3590" width="9.375" style="6" customWidth="1"/>
    <col min="3591" max="3592" width="10.375" style="6" customWidth="1"/>
    <col min="3593" max="3593" width="6.125" style="6" customWidth="1"/>
    <col min="3594" max="3600" width="10.375" style="6" customWidth="1"/>
    <col min="3601" max="3601" width="9.125" style="6" customWidth="1"/>
    <col min="3602" max="3842" width="9" style="6"/>
    <col min="3843" max="3843" width="5.125" style="6" customWidth="1"/>
    <col min="3844" max="3844" width="15" style="6" customWidth="1"/>
    <col min="3845" max="3846" width="9.375" style="6" customWidth="1"/>
    <col min="3847" max="3848" width="10.375" style="6" customWidth="1"/>
    <col min="3849" max="3849" width="6.125" style="6" customWidth="1"/>
    <col min="3850" max="3856" width="10.375" style="6" customWidth="1"/>
    <col min="3857" max="3857" width="9.125" style="6" customWidth="1"/>
    <col min="3858" max="4098" width="9" style="6"/>
    <col min="4099" max="4099" width="5.125" style="6" customWidth="1"/>
    <col min="4100" max="4100" width="15" style="6" customWidth="1"/>
    <col min="4101" max="4102" width="9.375" style="6" customWidth="1"/>
    <col min="4103" max="4104" width="10.375" style="6" customWidth="1"/>
    <col min="4105" max="4105" width="6.125" style="6" customWidth="1"/>
    <col min="4106" max="4112" width="10.375" style="6" customWidth="1"/>
    <col min="4113" max="4113" width="9.125" style="6" customWidth="1"/>
    <col min="4114" max="4354" width="9" style="6"/>
    <col min="4355" max="4355" width="5.125" style="6" customWidth="1"/>
    <col min="4356" max="4356" width="15" style="6" customWidth="1"/>
    <col min="4357" max="4358" width="9.375" style="6" customWidth="1"/>
    <col min="4359" max="4360" width="10.375" style="6" customWidth="1"/>
    <col min="4361" max="4361" width="6.125" style="6" customWidth="1"/>
    <col min="4362" max="4368" width="10.375" style="6" customWidth="1"/>
    <col min="4369" max="4369" width="9.125" style="6" customWidth="1"/>
    <col min="4370" max="4610" width="9" style="6"/>
    <col min="4611" max="4611" width="5.125" style="6" customWidth="1"/>
    <col min="4612" max="4612" width="15" style="6" customWidth="1"/>
    <col min="4613" max="4614" width="9.375" style="6" customWidth="1"/>
    <col min="4615" max="4616" width="10.375" style="6" customWidth="1"/>
    <col min="4617" max="4617" width="6.125" style="6" customWidth="1"/>
    <col min="4618" max="4624" width="10.375" style="6" customWidth="1"/>
    <col min="4625" max="4625" width="9.125" style="6" customWidth="1"/>
    <col min="4626" max="4866" width="9" style="6"/>
    <col min="4867" max="4867" width="5.125" style="6" customWidth="1"/>
    <col min="4868" max="4868" width="15" style="6" customWidth="1"/>
    <col min="4869" max="4870" width="9.375" style="6" customWidth="1"/>
    <col min="4871" max="4872" width="10.375" style="6" customWidth="1"/>
    <col min="4873" max="4873" width="6.125" style="6" customWidth="1"/>
    <col min="4874" max="4880" width="10.375" style="6" customWidth="1"/>
    <col min="4881" max="4881" width="9.125" style="6" customWidth="1"/>
    <col min="4882" max="5122" width="9" style="6"/>
    <col min="5123" max="5123" width="5.125" style="6" customWidth="1"/>
    <col min="5124" max="5124" width="15" style="6" customWidth="1"/>
    <col min="5125" max="5126" width="9.375" style="6" customWidth="1"/>
    <col min="5127" max="5128" width="10.375" style="6" customWidth="1"/>
    <col min="5129" max="5129" width="6.125" style="6" customWidth="1"/>
    <col min="5130" max="5136" width="10.375" style="6" customWidth="1"/>
    <col min="5137" max="5137" width="9.125" style="6" customWidth="1"/>
    <col min="5138" max="5378" width="9" style="6"/>
    <col min="5379" max="5379" width="5.125" style="6" customWidth="1"/>
    <col min="5380" max="5380" width="15" style="6" customWidth="1"/>
    <col min="5381" max="5382" width="9.375" style="6" customWidth="1"/>
    <col min="5383" max="5384" width="10.375" style="6" customWidth="1"/>
    <col min="5385" max="5385" width="6.125" style="6" customWidth="1"/>
    <col min="5386" max="5392" width="10.375" style="6" customWidth="1"/>
    <col min="5393" max="5393" width="9.125" style="6" customWidth="1"/>
    <col min="5394" max="5634" width="9" style="6"/>
    <col min="5635" max="5635" width="5.125" style="6" customWidth="1"/>
    <col min="5636" max="5636" width="15" style="6" customWidth="1"/>
    <col min="5637" max="5638" width="9.375" style="6" customWidth="1"/>
    <col min="5639" max="5640" width="10.375" style="6" customWidth="1"/>
    <col min="5641" max="5641" width="6.125" style="6" customWidth="1"/>
    <col min="5642" max="5648" width="10.375" style="6" customWidth="1"/>
    <col min="5649" max="5649" width="9.125" style="6" customWidth="1"/>
    <col min="5650" max="5890" width="9" style="6"/>
    <col min="5891" max="5891" width="5.125" style="6" customWidth="1"/>
    <col min="5892" max="5892" width="15" style="6" customWidth="1"/>
    <col min="5893" max="5894" width="9.375" style="6" customWidth="1"/>
    <col min="5895" max="5896" width="10.375" style="6" customWidth="1"/>
    <col min="5897" max="5897" width="6.125" style="6" customWidth="1"/>
    <col min="5898" max="5904" width="10.375" style="6" customWidth="1"/>
    <col min="5905" max="5905" width="9.125" style="6" customWidth="1"/>
    <col min="5906" max="6146" width="9" style="6"/>
    <col min="6147" max="6147" width="5.125" style="6" customWidth="1"/>
    <col min="6148" max="6148" width="15" style="6" customWidth="1"/>
    <col min="6149" max="6150" width="9.375" style="6" customWidth="1"/>
    <col min="6151" max="6152" width="10.375" style="6" customWidth="1"/>
    <col min="6153" max="6153" width="6.125" style="6" customWidth="1"/>
    <col min="6154" max="6160" width="10.375" style="6" customWidth="1"/>
    <col min="6161" max="6161" width="9.125" style="6" customWidth="1"/>
    <col min="6162" max="6402" width="9" style="6"/>
    <col min="6403" max="6403" width="5.125" style="6" customWidth="1"/>
    <col min="6404" max="6404" width="15" style="6" customWidth="1"/>
    <col min="6405" max="6406" width="9.375" style="6" customWidth="1"/>
    <col min="6407" max="6408" width="10.375" style="6" customWidth="1"/>
    <col min="6409" max="6409" width="6.125" style="6" customWidth="1"/>
    <col min="6410" max="6416" width="10.375" style="6" customWidth="1"/>
    <col min="6417" max="6417" width="9.125" style="6" customWidth="1"/>
    <col min="6418" max="6658" width="9" style="6"/>
    <col min="6659" max="6659" width="5.125" style="6" customWidth="1"/>
    <col min="6660" max="6660" width="15" style="6" customWidth="1"/>
    <col min="6661" max="6662" width="9.375" style="6" customWidth="1"/>
    <col min="6663" max="6664" width="10.375" style="6" customWidth="1"/>
    <col min="6665" max="6665" width="6.125" style="6" customWidth="1"/>
    <col min="6666" max="6672" width="10.375" style="6" customWidth="1"/>
    <col min="6673" max="6673" width="9.125" style="6" customWidth="1"/>
    <col min="6674" max="6914" width="9" style="6"/>
    <col min="6915" max="6915" width="5.125" style="6" customWidth="1"/>
    <col min="6916" max="6916" width="15" style="6" customWidth="1"/>
    <col min="6917" max="6918" width="9.375" style="6" customWidth="1"/>
    <col min="6919" max="6920" width="10.375" style="6" customWidth="1"/>
    <col min="6921" max="6921" width="6.125" style="6" customWidth="1"/>
    <col min="6922" max="6928" width="10.375" style="6" customWidth="1"/>
    <col min="6929" max="6929" width="9.125" style="6" customWidth="1"/>
    <col min="6930" max="7170" width="9" style="6"/>
    <col min="7171" max="7171" width="5.125" style="6" customWidth="1"/>
    <col min="7172" max="7172" width="15" style="6" customWidth="1"/>
    <col min="7173" max="7174" width="9.375" style="6" customWidth="1"/>
    <col min="7175" max="7176" width="10.375" style="6" customWidth="1"/>
    <col min="7177" max="7177" width="6.125" style="6" customWidth="1"/>
    <col min="7178" max="7184" width="10.375" style="6" customWidth="1"/>
    <col min="7185" max="7185" width="9.125" style="6" customWidth="1"/>
    <col min="7186" max="7426" width="9" style="6"/>
    <col min="7427" max="7427" width="5.125" style="6" customWidth="1"/>
    <col min="7428" max="7428" width="15" style="6" customWidth="1"/>
    <col min="7429" max="7430" width="9.375" style="6" customWidth="1"/>
    <col min="7431" max="7432" width="10.375" style="6" customWidth="1"/>
    <col min="7433" max="7433" width="6.125" style="6" customWidth="1"/>
    <col min="7434" max="7440" width="10.375" style="6" customWidth="1"/>
    <col min="7441" max="7441" width="9.125" style="6" customWidth="1"/>
    <col min="7442" max="7682" width="9" style="6"/>
    <col min="7683" max="7683" width="5.125" style="6" customWidth="1"/>
    <col min="7684" max="7684" width="15" style="6" customWidth="1"/>
    <col min="7685" max="7686" width="9.375" style="6" customWidth="1"/>
    <col min="7687" max="7688" width="10.375" style="6" customWidth="1"/>
    <col min="7689" max="7689" width="6.125" style="6" customWidth="1"/>
    <col min="7690" max="7696" width="10.375" style="6" customWidth="1"/>
    <col min="7697" max="7697" width="9.125" style="6" customWidth="1"/>
    <col min="7698" max="7938" width="9" style="6"/>
    <col min="7939" max="7939" width="5.125" style="6" customWidth="1"/>
    <col min="7940" max="7940" width="15" style="6" customWidth="1"/>
    <col min="7941" max="7942" width="9.375" style="6" customWidth="1"/>
    <col min="7943" max="7944" width="10.375" style="6" customWidth="1"/>
    <col min="7945" max="7945" width="6.125" style="6" customWidth="1"/>
    <col min="7946" max="7952" width="10.375" style="6" customWidth="1"/>
    <col min="7953" max="7953" width="9.125" style="6" customWidth="1"/>
    <col min="7954" max="8194" width="9" style="6"/>
    <col min="8195" max="8195" width="5.125" style="6" customWidth="1"/>
    <col min="8196" max="8196" width="15" style="6" customWidth="1"/>
    <col min="8197" max="8198" width="9.375" style="6" customWidth="1"/>
    <col min="8199" max="8200" width="10.375" style="6" customWidth="1"/>
    <col min="8201" max="8201" width="6.125" style="6" customWidth="1"/>
    <col min="8202" max="8208" width="10.375" style="6" customWidth="1"/>
    <col min="8209" max="8209" width="9.125" style="6" customWidth="1"/>
    <col min="8210" max="8450" width="9" style="6"/>
    <col min="8451" max="8451" width="5.125" style="6" customWidth="1"/>
    <col min="8452" max="8452" width="15" style="6" customWidth="1"/>
    <col min="8453" max="8454" width="9.375" style="6" customWidth="1"/>
    <col min="8455" max="8456" width="10.375" style="6" customWidth="1"/>
    <col min="8457" max="8457" width="6.125" style="6" customWidth="1"/>
    <col min="8458" max="8464" width="10.375" style="6" customWidth="1"/>
    <col min="8465" max="8465" width="9.125" style="6" customWidth="1"/>
    <col min="8466" max="8706" width="9" style="6"/>
    <col min="8707" max="8707" width="5.125" style="6" customWidth="1"/>
    <col min="8708" max="8708" width="15" style="6" customWidth="1"/>
    <col min="8709" max="8710" width="9.375" style="6" customWidth="1"/>
    <col min="8711" max="8712" width="10.375" style="6" customWidth="1"/>
    <col min="8713" max="8713" width="6.125" style="6" customWidth="1"/>
    <col min="8714" max="8720" width="10.375" style="6" customWidth="1"/>
    <col min="8721" max="8721" width="9.125" style="6" customWidth="1"/>
    <col min="8722" max="8962" width="9" style="6"/>
    <col min="8963" max="8963" width="5.125" style="6" customWidth="1"/>
    <col min="8964" max="8964" width="15" style="6" customWidth="1"/>
    <col min="8965" max="8966" width="9.375" style="6" customWidth="1"/>
    <col min="8967" max="8968" width="10.375" style="6" customWidth="1"/>
    <col min="8969" max="8969" width="6.125" style="6" customWidth="1"/>
    <col min="8970" max="8976" width="10.375" style="6" customWidth="1"/>
    <col min="8977" max="8977" width="9.125" style="6" customWidth="1"/>
    <col min="8978" max="9218" width="9" style="6"/>
    <col min="9219" max="9219" width="5.125" style="6" customWidth="1"/>
    <col min="9220" max="9220" width="15" style="6" customWidth="1"/>
    <col min="9221" max="9222" width="9.375" style="6" customWidth="1"/>
    <col min="9223" max="9224" width="10.375" style="6" customWidth="1"/>
    <col min="9225" max="9225" width="6.125" style="6" customWidth="1"/>
    <col min="9226" max="9232" width="10.375" style="6" customWidth="1"/>
    <col min="9233" max="9233" width="9.125" style="6" customWidth="1"/>
    <col min="9234" max="9474" width="9" style="6"/>
    <col min="9475" max="9475" width="5.125" style="6" customWidth="1"/>
    <col min="9476" max="9476" width="15" style="6" customWidth="1"/>
    <col min="9477" max="9478" width="9.375" style="6" customWidth="1"/>
    <col min="9479" max="9480" width="10.375" style="6" customWidth="1"/>
    <col min="9481" max="9481" width="6.125" style="6" customWidth="1"/>
    <col min="9482" max="9488" width="10.375" style="6" customWidth="1"/>
    <col min="9489" max="9489" width="9.125" style="6" customWidth="1"/>
    <col min="9490" max="9730" width="9" style="6"/>
    <col min="9731" max="9731" width="5.125" style="6" customWidth="1"/>
    <col min="9732" max="9732" width="15" style="6" customWidth="1"/>
    <col min="9733" max="9734" width="9.375" style="6" customWidth="1"/>
    <col min="9735" max="9736" width="10.375" style="6" customWidth="1"/>
    <col min="9737" max="9737" width="6.125" style="6" customWidth="1"/>
    <col min="9738" max="9744" width="10.375" style="6" customWidth="1"/>
    <col min="9745" max="9745" width="9.125" style="6" customWidth="1"/>
    <col min="9746" max="9986" width="9" style="6"/>
    <col min="9987" max="9987" width="5.125" style="6" customWidth="1"/>
    <col min="9988" max="9988" width="15" style="6" customWidth="1"/>
    <col min="9989" max="9990" width="9.375" style="6" customWidth="1"/>
    <col min="9991" max="9992" width="10.375" style="6" customWidth="1"/>
    <col min="9993" max="9993" width="6.125" style="6" customWidth="1"/>
    <col min="9994" max="10000" width="10.375" style="6" customWidth="1"/>
    <col min="10001" max="10001" width="9.125" style="6" customWidth="1"/>
    <col min="10002" max="10242" width="9" style="6"/>
    <col min="10243" max="10243" width="5.125" style="6" customWidth="1"/>
    <col min="10244" max="10244" width="15" style="6" customWidth="1"/>
    <col min="10245" max="10246" width="9.375" style="6" customWidth="1"/>
    <col min="10247" max="10248" width="10.375" style="6" customWidth="1"/>
    <col min="10249" max="10249" width="6.125" style="6" customWidth="1"/>
    <col min="10250" max="10256" width="10.375" style="6" customWidth="1"/>
    <col min="10257" max="10257" width="9.125" style="6" customWidth="1"/>
    <col min="10258" max="10498" width="9" style="6"/>
    <col min="10499" max="10499" width="5.125" style="6" customWidth="1"/>
    <col min="10500" max="10500" width="15" style="6" customWidth="1"/>
    <col min="10501" max="10502" width="9.375" style="6" customWidth="1"/>
    <col min="10503" max="10504" width="10.375" style="6" customWidth="1"/>
    <col min="10505" max="10505" width="6.125" style="6" customWidth="1"/>
    <col min="10506" max="10512" width="10.375" style="6" customWidth="1"/>
    <col min="10513" max="10513" width="9.125" style="6" customWidth="1"/>
    <col min="10514" max="10754" width="9" style="6"/>
    <col min="10755" max="10755" width="5.125" style="6" customWidth="1"/>
    <col min="10756" max="10756" width="15" style="6" customWidth="1"/>
    <col min="10757" max="10758" width="9.375" style="6" customWidth="1"/>
    <col min="10759" max="10760" width="10.375" style="6" customWidth="1"/>
    <col min="10761" max="10761" width="6.125" style="6" customWidth="1"/>
    <col min="10762" max="10768" width="10.375" style="6" customWidth="1"/>
    <col min="10769" max="10769" width="9.125" style="6" customWidth="1"/>
    <col min="10770" max="11010" width="9" style="6"/>
    <col min="11011" max="11011" width="5.125" style="6" customWidth="1"/>
    <col min="11012" max="11012" width="15" style="6" customWidth="1"/>
    <col min="11013" max="11014" width="9.375" style="6" customWidth="1"/>
    <col min="11015" max="11016" width="10.375" style="6" customWidth="1"/>
    <col min="11017" max="11017" width="6.125" style="6" customWidth="1"/>
    <col min="11018" max="11024" width="10.375" style="6" customWidth="1"/>
    <col min="11025" max="11025" width="9.125" style="6" customWidth="1"/>
    <col min="11026" max="11266" width="9" style="6"/>
    <col min="11267" max="11267" width="5.125" style="6" customWidth="1"/>
    <col min="11268" max="11268" width="15" style="6" customWidth="1"/>
    <col min="11269" max="11270" width="9.375" style="6" customWidth="1"/>
    <col min="11271" max="11272" width="10.375" style="6" customWidth="1"/>
    <col min="11273" max="11273" width="6.125" style="6" customWidth="1"/>
    <col min="11274" max="11280" width="10.375" style="6" customWidth="1"/>
    <col min="11281" max="11281" width="9.125" style="6" customWidth="1"/>
    <col min="11282" max="11522" width="9" style="6"/>
    <col min="11523" max="11523" width="5.125" style="6" customWidth="1"/>
    <col min="11524" max="11524" width="15" style="6" customWidth="1"/>
    <col min="11525" max="11526" width="9.375" style="6" customWidth="1"/>
    <col min="11527" max="11528" width="10.375" style="6" customWidth="1"/>
    <col min="11529" max="11529" width="6.125" style="6" customWidth="1"/>
    <col min="11530" max="11536" width="10.375" style="6" customWidth="1"/>
    <col min="11537" max="11537" width="9.125" style="6" customWidth="1"/>
    <col min="11538" max="11778" width="9" style="6"/>
    <col min="11779" max="11779" width="5.125" style="6" customWidth="1"/>
    <col min="11780" max="11780" width="15" style="6" customWidth="1"/>
    <col min="11781" max="11782" width="9.375" style="6" customWidth="1"/>
    <col min="11783" max="11784" width="10.375" style="6" customWidth="1"/>
    <col min="11785" max="11785" width="6.125" style="6" customWidth="1"/>
    <col min="11786" max="11792" width="10.375" style="6" customWidth="1"/>
    <col min="11793" max="11793" width="9.125" style="6" customWidth="1"/>
    <col min="11794" max="12034" width="9" style="6"/>
    <col min="12035" max="12035" width="5.125" style="6" customWidth="1"/>
    <col min="12036" max="12036" width="15" style="6" customWidth="1"/>
    <col min="12037" max="12038" width="9.375" style="6" customWidth="1"/>
    <col min="12039" max="12040" width="10.375" style="6" customWidth="1"/>
    <col min="12041" max="12041" width="6.125" style="6" customWidth="1"/>
    <col min="12042" max="12048" width="10.375" style="6" customWidth="1"/>
    <col min="12049" max="12049" width="9.125" style="6" customWidth="1"/>
    <col min="12050" max="12290" width="9" style="6"/>
    <col min="12291" max="12291" width="5.125" style="6" customWidth="1"/>
    <col min="12292" max="12292" width="15" style="6" customWidth="1"/>
    <col min="12293" max="12294" width="9.375" style="6" customWidth="1"/>
    <col min="12295" max="12296" width="10.375" style="6" customWidth="1"/>
    <col min="12297" max="12297" width="6.125" style="6" customWidth="1"/>
    <col min="12298" max="12304" width="10.375" style="6" customWidth="1"/>
    <col min="12305" max="12305" width="9.125" style="6" customWidth="1"/>
    <col min="12306" max="12546" width="9" style="6"/>
    <col min="12547" max="12547" width="5.125" style="6" customWidth="1"/>
    <col min="12548" max="12548" width="15" style="6" customWidth="1"/>
    <col min="12549" max="12550" width="9.375" style="6" customWidth="1"/>
    <col min="12551" max="12552" width="10.375" style="6" customWidth="1"/>
    <col min="12553" max="12553" width="6.125" style="6" customWidth="1"/>
    <col min="12554" max="12560" width="10.375" style="6" customWidth="1"/>
    <col min="12561" max="12561" width="9.125" style="6" customWidth="1"/>
    <col min="12562" max="12802" width="9" style="6"/>
    <col min="12803" max="12803" width="5.125" style="6" customWidth="1"/>
    <col min="12804" max="12804" width="15" style="6" customWidth="1"/>
    <col min="12805" max="12806" width="9.375" style="6" customWidth="1"/>
    <col min="12807" max="12808" width="10.375" style="6" customWidth="1"/>
    <col min="12809" max="12809" width="6.125" style="6" customWidth="1"/>
    <col min="12810" max="12816" width="10.375" style="6" customWidth="1"/>
    <col min="12817" max="12817" width="9.125" style="6" customWidth="1"/>
    <col min="12818" max="13058" width="9" style="6"/>
    <col min="13059" max="13059" width="5.125" style="6" customWidth="1"/>
    <col min="13060" max="13060" width="15" style="6" customWidth="1"/>
    <col min="13061" max="13062" width="9.375" style="6" customWidth="1"/>
    <col min="13063" max="13064" width="10.375" style="6" customWidth="1"/>
    <col min="13065" max="13065" width="6.125" style="6" customWidth="1"/>
    <col min="13066" max="13072" width="10.375" style="6" customWidth="1"/>
    <col min="13073" max="13073" width="9.125" style="6" customWidth="1"/>
    <col min="13074" max="13314" width="9" style="6"/>
    <col min="13315" max="13315" width="5.125" style="6" customWidth="1"/>
    <col min="13316" max="13316" width="15" style="6" customWidth="1"/>
    <col min="13317" max="13318" width="9.375" style="6" customWidth="1"/>
    <col min="13319" max="13320" width="10.375" style="6" customWidth="1"/>
    <col min="13321" max="13321" width="6.125" style="6" customWidth="1"/>
    <col min="13322" max="13328" width="10.375" style="6" customWidth="1"/>
    <col min="13329" max="13329" width="9.125" style="6" customWidth="1"/>
    <col min="13330" max="13570" width="9" style="6"/>
    <col min="13571" max="13571" width="5.125" style="6" customWidth="1"/>
    <col min="13572" max="13572" width="15" style="6" customWidth="1"/>
    <col min="13573" max="13574" width="9.375" style="6" customWidth="1"/>
    <col min="13575" max="13576" width="10.375" style="6" customWidth="1"/>
    <col min="13577" max="13577" width="6.125" style="6" customWidth="1"/>
    <col min="13578" max="13584" width="10.375" style="6" customWidth="1"/>
    <col min="13585" max="13585" width="9.125" style="6" customWidth="1"/>
    <col min="13586" max="13826" width="9" style="6"/>
    <col min="13827" max="13827" width="5.125" style="6" customWidth="1"/>
    <col min="13828" max="13828" width="15" style="6" customWidth="1"/>
    <col min="13829" max="13830" width="9.375" style="6" customWidth="1"/>
    <col min="13831" max="13832" width="10.375" style="6" customWidth="1"/>
    <col min="13833" max="13833" width="6.125" style="6" customWidth="1"/>
    <col min="13834" max="13840" width="10.375" style="6" customWidth="1"/>
    <col min="13841" max="13841" width="9.125" style="6" customWidth="1"/>
    <col min="13842" max="14082" width="9" style="6"/>
    <col min="14083" max="14083" width="5.125" style="6" customWidth="1"/>
    <col min="14084" max="14084" width="15" style="6" customWidth="1"/>
    <col min="14085" max="14086" width="9.375" style="6" customWidth="1"/>
    <col min="14087" max="14088" width="10.375" style="6" customWidth="1"/>
    <col min="14089" max="14089" width="6.125" style="6" customWidth="1"/>
    <col min="14090" max="14096" width="10.375" style="6" customWidth="1"/>
    <col min="14097" max="14097" width="9.125" style="6" customWidth="1"/>
    <col min="14098" max="14338" width="9" style="6"/>
    <col min="14339" max="14339" width="5.125" style="6" customWidth="1"/>
    <col min="14340" max="14340" width="15" style="6" customWidth="1"/>
    <col min="14341" max="14342" width="9.375" style="6" customWidth="1"/>
    <col min="14343" max="14344" width="10.375" style="6" customWidth="1"/>
    <col min="14345" max="14345" width="6.125" style="6" customWidth="1"/>
    <col min="14346" max="14352" width="10.375" style="6" customWidth="1"/>
    <col min="14353" max="14353" width="9.125" style="6" customWidth="1"/>
    <col min="14354" max="14594" width="9" style="6"/>
    <col min="14595" max="14595" width="5.125" style="6" customWidth="1"/>
    <col min="14596" max="14596" width="15" style="6" customWidth="1"/>
    <col min="14597" max="14598" width="9.375" style="6" customWidth="1"/>
    <col min="14599" max="14600" width="10.375" style="6" customWidth="1"/>
    <col min="14601" max="14601" width="6.125" style="6" customWidth="1"/>
    <col min="14602" max="14608" width="10.375" style="6" customWidth="1"/>
    <col min="14609" max="14609" width="9.125" style="6" customWidth="1"/>
    <col min="14610" max="14850" width="9" style="6"/>
    <col min="14851" max="14851" width="5.125" style="6" customWidth="1"/>
    <col min="14852" max="14852" width="15" style="6" customWidth="1"/>
    <col min="14853" max="14854" width="9.375" style="6" customWidth="1"/>
    <col min="14855" max="14856" width="10.375" style="6" customWidth="1"/>
    <col min="14857" max="14857" width="6.125" style="6" customWidth="1"/>
    <col min="14858" max="14864" width="10.375" style="6" customWidth="1"/>
    <col min="14865" max="14865" width="9.125" style="6" customWidth="1"/>
    <col min="14866" max="15106" width="9" style="6"/>
    <col min="15107" max="15107" width="5.125" style="6" customWidth="1"/>
    <col min="15108" max="15108" width="15" style="6" customWidth="1"/>
    <col min="15109" max="15110" width="9.375" style="6" customWidth="1"/>
    <col min="15111" max="15112" width="10.375" style="6" customWidth="1"/>
    <col min="15113" max="15113" width="6.125" style="6" customWidth="1"/>
    <col min="15114" max="15120" width="10.375" style="6" customWidth="1"/>
    <col min="15121" max="15121" width="9.125" style="6" customWidth="1"/>
    <col min="15122" max="15362" width="9" style="6"/>
    <col min="15363" max="15363" width="5.125" style="6" customWidth="1"/>
    <col min="15364" max="15364" width="15" style="6" customWidth="1"/>
    <col min="15365" max="15366" width="9.375" style="6" customWidth="1"/>
    <col min="15367" max="15368" width="10.375" style="6" customWidth="1"/>
    <col min="15369" max="15369" width="6.125" style="6" customWidth="1"/>
    <col min="15370" max="15376" width="10.375" style="6" customWidth="1"/>
    <col min="15377" max="15377" width="9.125" style="6" customWidth="1"/>
    <col min="15378" max="15618" width="9" style="6"/>
    <col min="15619" max="15619" width="5.125" style="6" customWidth="1"/>
    <col min="15620" max="15620" width="15" style="6" customWidth="1"/>
    <col min="15621" max="15622" width="9.375" style="6" customWidth="1"/>
    <col min="15623" max="15624" width="10.375" style="6" customWidth="1"/>
    <col min="15625" max="15625" width="6.125" style="6" customWidth="1"/>
    <col min="15626" max="15632" width="10.375" style="6" customWidth="1"/>
    <col min="15633" max="15633" width="9.125" style="6" customWidth="1"/>
    <col min="15634" max="15874" width="9" style="6"/>
    <col min="15875" max="15875" width="5.125" style="6" customWidth="1"/>
    <col min="15876" max="15876" width="15" style="6" customWidth="1"/>
    <col min="15877" max="15878" width="9.375" style="6" customWidth="1"/>
    <col min="15879" max="15880" width="10.375" style="6" customWidth="1"/>
    <col min="15881" max="15881" width="6.125" style="6" customWidth="1"/>
    <col min="15882" max="15888" width="10.375" style="6" customWidth="1"/>
    <col min="15889" max="15889" width="9.125" style="6" customWidth="1"/>
    <col min="15890" max="16130" width="9" style="6"/>
    <col min="16131" max="16131" width="5.125" style="6" customWidth="1"/>
    <col min="16132" max="16132" width="15" style="6" customWidth="1"/>
    <col min="16133" max="16134" width="9.375" style="6" customWidth="1"/>
    <col min="16135" max="16136" width="10.375" style="6" customWidth="1"/>
    <col min="16137" max="16137" width="6.125" style="6" customWidth="1"/>
    <col min="16138" max="16144" width="10.375" style="6" customWidth="1"/>
    <col min="16145" max="16145" width="9.125" style="6" customWidth="1"/>
    <col min="16146" max="16384" width="9" style="6"/>
  </cols>
  <sheetData>
    <row r="1" spans="1:17" ht="18.75">
      <c r="A1" s="4"/>
      <c r="B1" s="4"/>
      <c r="C1" s="5"/>
      <c r="D1" s="5"/>
      <c r="E1" s="5"/>
      <c r="F1" s="5"/>
      <c r="G1" s="5"/>
      <c r="H1" s="5"/>
      <c r="I1" s="5"/>
      <c r="J1" s="5"/>
      <c r="K1" s="5"/>
      <c r="L1" s="5"/>
      <c r="M1" s="5"/>
      <c r="N1" s="5"/>
      <c r="O1" s="5"/>
      <c r="P1" s="404" t="s">
        <v>340</v>
      </c>
      <c r="Q1" s="404"/>
    </row>
    <row r="2" spans="1:17" ht="18.75">
      <c r="A2" s="7"/>
      <c r="B2" s="7"/>
      <c r="C2" s="5"/>
      <c r="D2" s="5"/>
      <c r="E2" s="5"/>
      <c r="F2" s="5"/>
      <c r="G2" s="5"/>
      <c r="H2" s="5"/>
      <c r="I2" s="5"/>
      <c r="J2" s="5"/>
      <c r="K2" s="5"/>
      <c r="L2" s="5"/>
      <c r="M2" s="5"/>
      <c r="N2" s="5"/>
      <c r="O2" s="5"/>
      <c r="P2" s="5"/>
      <c r="Q2" s="5"/>
    </row>
    <row r="3" spans="1:17" ht="21" customHeight="1">
      <c r="A3" s="413" t="s">
        <v>485</v>
      </c>
      <c r="B3" s="413"/>
      <c r="C3" s="413"/>
      <c r="D3" s="413"/>
      <c r="E3" s="413"/>
      <c r="F3" s="413"/>
      <c r="G3" s="413"/>
      <c r="H3" s="413"/>
      <c r="I3" s="413"/>
      <c r="J3" s="413"/>
      <c r="K3" s="413"/>
      <c r="L3" s="413"/>
      <c r="M3" s="413"/>
      <c r="N3" s="413"/>
      <c r="O3" s="413"/>
      <c r="P3" s="413"/>
      <c r="Q3" s="413"/>
    </row>
    <row r="4" spans="1:17" s="165" customFormat="1" ht="34.5" customHeight="1">
      <c r="A4" s="414" t="s">
        <v>459</v>
      </c>
      <c r="B4" s="414"/>
      <c r="C4" s="414"/>
      <c r="D4" s="414"/>
      <c r="E4" s="414"/>
      <c r="F4" s="414"/>
      <c r="G4" s="414"/>
      <c r="H4" s="414"/>
      <c r="I4" s="414"/>
      <c r="J4" s="414"/>
      <c r="K4" s="414"/>
      <c r="L4" s="414"/>
      <c r="M4" s="414"/>
      <c r="N4" s="414"/>
      <c r="O4" s="414"/>
      <c r="P4" s="414"/>
      <c r="Q4" s="414"/>
    </row>
    <row r="5" spans="1:17" ht="9.75" customHeight="1">
      <c r="A5" s="9"/>
      <c r="B5" s="9"/>
      <c r="C5" s="5"/>
      <c r="D5" s="5"/>
      <c r="E5" s="5"/>
      <c r="F5" s="5"/>
      <c r="G5" s="5"/>
      <c r="H5" s="5"/>
      <c r="I5" s="5"/>
      <c r="J5" s="5"/>
      <c r="K5" s="5"/>
      <c r="L5" s="5"/>
      <c r="M5" s="5"/>
      <c r="N5" s="5"/>
      <c r="O5" s="5"/>
      <c r="P5" s="5"/>
      <c r="Q5" s="5"/>
    </row>
    <row r="6" spans="1:17" ht="28.5" customHeight="1">
      <c r="A6" s="112"/>
      <c r="B6" s="112"/>
      <c r="C6" s="10"/>
      <c r="D6" s="10"/>
      <c r="E6" s="10"/>
      <c r="F6" s="10"/>
      <c r="G6" s="10"/>
      <c r="I6" s="13"/>
      <c r="J6" s="10"/>
      <c r="K6" s="10"/>
      <c r="L6" s="10"/>
      <c r="M6" s="10"/>
      <c r="N6" s="10"/>
      <c r="O6" s="425" t="s">
        <v>25</v>
      </c>
      <c r="P6" s="425"/>
      <c r="Q6" s="425"/>
    </row>
    <row r="7" spans="1:17" s="11" customFormat="1" ht="23.25" customHeight="1">
      <c r="A7" s="408" t="s">
        <v>79</v>
      </c>
      <c r="B7" s="426" t="s">
        <v>28</v>
      </c>
      <c r="C7" s="408" t="s">
        <v>82</v>
      </c>
      <c r="D7" s="408" t="s">
        <v>83</v>
      </c>
      <c r="E7" s="415" t="s">
        <v>29</v>
      </c>
      <c r="F7" s="415"/>
      <c r="G7" s="415"/>
      <c r="H7" s="415"/>
      <c r="I7" s="415"/>
      <c r="J7" s="415"/>
      <c r="K7" s="415"/>
      <c r="L7" s="415"/>
      <c r="M7" s="415"/>
      <c r="N7" s="415"/>
      <c r="O7" s="415"/>
      <c r="P7" s="415"/>
      <c r="Q7" s="408" t="s">
        <v>84</v>
      </c>
    </row>
    <row r="8" spans="1:17" s="11" customFormat="1" ht="118.5" customHeight="1">
      <c r="A8" s="408"/>
      <c r="B8" s="426"/>
      <c r="C8" s="408"/>
      <c r="D8" s="408"/>
      <c r="E8" s="111" t="s">
        <v>85</v>
      </c>
      <c r="F8" s="111" t="s">
        <v>86</v>
      </c>
      <c r="G8" s="111" t="s">
        <v>341</v>
      </c>
      <c r="H8" s="111" t="s">
        <v>342</v>
      </c>
      <c r="I8" s="111" t="s">
        <v>343</v>
      </c>
      <c r="J8" s="111" t="s">
        <v>344</v>
      </c>
      <c r="K8" s="111" t="s">
        <v>345</v>
      </c>
      <c r="L8" s="111" t="s">
        <v>346</v>
      </c>
      <c r="M8" s="111" t="s">
        <v>347</v>
      </c>
      <c r="N8" s="111" t="s">
        <v>348</v>
      </c>
      <c r="O8" s="111" t="s">
        <v>349</v>
      </c>
      <c r="P8" s="111" t="s">
        <v>350</v>
      </c>
      <c r="Q8" s="408"/>
    </row>
    <row r="9" spans="1:17" s="2" customFormat="1" ht="17.25" customHeight="1">
      <c r="A9" s="1" t="s">
        <v>4</v>
      </c>
      <c r="B9" s="1" t="s">
        <v>5</v>
      </c>
      <c r="C9" s="3" t="s">
        <v>87</v>
      </c>
      <c r="D9" s="3" t="s">
        <v>88</v>
      </c>
      <c r="E9" s="3" t="s">
        <v>89</v>
      </c>
      <c r="F9" s="3" t="s">
        <v>90</v>
      </c>
      <c r="G9" s="3" t="s">
        <v>91</v>
      </c>
      <c r="H9" s="3" t="s">
        <v>92</v>
      </c>
      <c r="I9" s="3" t="s">
        <v>93</v>
      </c>
      <c r="J9" s="3" t="s">
        <v>94</v>
      </c>
      <c r="K9" s="3" t="s">
        <v>95</v>
      </c>
      <c r="L9" s="3" t="s">
        <v>96</v>
      </c>
      <c r="M9" s="3" t="s">
        <v>97</v>
      </c>
      <c r="N9" s="3" t="s">
        <v>98</v>
      </c>
      <c r="O9" s="3" t="s">
        <v>99</v>
      </c>
      <c r="P9" s="3" t="s">
        <v>100</v>
      </c>
      <c r="Q9" s="3" t="s">
        <v>133</v>
      </c>
    </row>
    <row r="10" spans="1:17" s="28" customFormat="1" ht="22.5" customHeight="1">
      <c r="A10" s="27"/>
      <c r="B10" s="27" t="s">
        <v>30</v>
      </c>
      <c r="C10" s="136">
        <f>SUM(C11:C23)</f>
        <v>28130</v>
      </c>
      <c r="D10" s="136">
        <f t="shared" ref="D10:Q10" si="0">SUM(D11:D23)</f>
        <v>28130</v>
      </c>
      <c r="E10" s="136">
        <f t="shared" si="0"/>
        <v>300</v>
      </c>
      <c r="F10" s="136">
        <f t="shared" si="0"/>
        <v>1840</v>
      </c>
      <c r="G10" s="136">
        <f t="shared" si="0"/>
        <v>0</v>
      </c>
      <c r="H10" s="136">
        <f t="shared" si="0"/>
        <v>8500</v>
      </c>
      <c r="I10" s="136">
        <f t="shared" si="0"/>
        <v>1700</v>
      </c>
      <c r="J10" s="136">
        <f t="shared" si="0"/>
        <v>2000</v>
      </c>
      <c r="K10" s="136">
        <f t="shared" si="0"/>
        <v>1350</v>
      </c>
      <c r="L10" s="136">
        <f t="shared" si="0"/>
        <v>30</v>
      </c>
      <c r="M10" s="136">
        <f t="shared" si="0"/>
        <v>180</v>
      </c>
      <c r="N10" s="136">
        <f t="shared" si="0"/>
        <v>9000</v>
      </c>
      <c r="O10" s="136">
        <f t="shared" si="0"/>
        <v>1030</v>
      </c>
      <c r="P10" s="136">
        <f t="shared" si="0"/>
        <v>2200</v>
      </c>
      <c r="Q10" s="136">
        <f t="shared" si="0"/>
        <v>0</v>
      </c>
    </row>
    <row r="11" spans="1:17" s="10" customFormat="1" ht="22.5" customHeight="1">
      <c r="A11" s="21">
        <v>1</v>
      </c>
      <c r="B11" s="22" t="s">
        <v>101</v>
      </c>
      <c r="C11" s="140">
        <f>D11+Q11</f>
        <v>12135</v>
      </c>
      <c r="D11" s="140">
        <f>SUM(E11:P11)</f>
        <v>12135</v>
      </c>
      <c r="E11" s="140">
        <v>300</v>
      </c>
      <c r="F11" s="140"/>
      <c r="G11" s="140"/>
      <c r="H11" s="140">
        <v>1195</v>
      </c>
      <c r="I11" s="166">
        <v>500</v>
      </c>
      <c r="J11" s="166">
        <v>850</v>
      </c>
      <c r="K11" s="167">
        <v>600</v>
      </c>
      <c r="L11" s="166">
        <v>20</v>
      </c>
      <c r="M11" s="166">
        <v>40</v>
      </c>
      <c r="N11" s="166">
        <v>7500</v>
      </c>
      <c r="O11" s="167">
        <v>200</v>
      </c>
      <c r="P11" s="166">
        <v>930</v>
      </c>
      <c r="Q11" s="140"/>
    </row>
    <row r="12" spans="1:17" s="10" customFormat="1" ht="22.5" customHeight="1">
      <c r="A12" s="21">
        <f t="shared" ref="A12:A22" si="1">A11+1</f>
        <v>2</v>
      </c>
      <c r="B12" s="22" t="s">
        <v>102</v>
      </c>
      <c r="C12" s="140">
        <f t="shared" ref="C12:C22" si="2">D12+Q12</f>
        <v>4861</v>
      </c>
      <c r="D12" s="140">
        <f t="shared" ref="D12:D22" si="3">SUM(E12:P12)</f>
        <v>4861</v>
      </c>
      <c r="E12" s="140"/>
      <c r="F12" s="140">
        <v>340</v>
      </c>
      <c r="G12" s="140"/>
      <c r="H12" s="140">
        <v>935</v>
      </c>
      <c r="I12" s="168">
        <v>300</v>
      </c>
      <c r="J12" s="168">
        <v>750</v>
      </c>
      <c r="K12" s="169">
        <v>450</v>
      </c>
      <c r="L12" s="168">
        <v>6</v>
      </c>
      <c r="M12" s="168">
        <v>50</v>
      </c>
      <c r="N12" s="168">
        <v>1200</v>
      </c>
      <c r="O12" s="169">
        <v>330</v>
      </c>
      <c r="P12" s="168">
        <v>500</v>
      </c>
      <c r="Q12" s="140"/>
    </row>
    <row r="13" spans="1:17" s="10" customFormat="1" ht="22.5" customHeight="1">
      <c r="A13" s="21">
        <f t="shared" si="1"/>
        <v>3</v>
      </c>
      <c r="B13" s="22" t="s">
        <v>103</v>
      </c>
      <c r="C13" s="140">
        <f t="shared" si="2"/>
        <v>720</v>
      </c>
      <c r="D13" s="140">
        <f t="shared" si="3"/>
        <v>720</v>
      </c>
      <c r="E13" s="140"/>
      <c r="F13" s="140"/>
      <c r="G13" s="140"/>
      <c r="H13" s="140">
        <v>420</v>
      </c>
      <c r="I13" s="168">
        <v>30</v>
      </c>
      <c r="J13" s="168">
        <v>50</v>
      </c>
      <c r="K13" s="169">
        <v>70</v>
      </c>
      <c r="L13" s="168"/>
      <c r="M13" s="168">
        <v>50</v>
      </c>
      <c r="N13" s="168">
        <v>50</v>
      </c>
      <c r="O13" s="169"/>
      <c r="P13" s="168">
        <v>50</v>
      </c>
      <c r="Q13" s="140"/>
    </row>
    <row r="14" spans="1:17" s="10" customFormat="1" ht="22.5" customHeight="1">
      <c r="A14" s="21">
        <f t="shared" si="1"/>
        <v>4</v>
      </c>
      <c r="B14" s="22" t="s">
        <v>104</v>
      </c>
      <c r="C14" s="140">
        <f t="shared" si="2"/>
        <v>1264</v>
      </c>
      <c r="D14" s="140">
        <f t="shared" si="3"/>
        <v>1264</v>
      </c>
      <c r="E14" s="140"/>
      <c r="F14" s="140"/>
      <c r="G14" s="140"/>
      <c r="H14" s="140">
        <v>610</v>
      </c>
      <c r="I14" s="168">
        <v>30</v>
      </c>
      <c r="J14" s="168">
        <v>150</v>
      </c>
      <c r="K14" s="169">
        <v>70</v>
      </c>
      <c r="L14" s="168">
        <v>4</v>
      </c>
      <c r="M14" s="168"/>
      <c r="N14" s="168">
        <v>200</v>
      </c>
      <c r="O14" s="169"/>
      <c r="P14" s="168">
        <v>200</v>
      </c>
      <c r="Q14" s="140"/>
    </row>
    <row r="15" spans="1:17" s="10" customFormat="1" ht="22.5" customHeight="1">
      <c r="A15" s="21">
        <f t="shared" si="1"/>
        <v>5</v>
      </c>
      <c r="B15" s="22" t="s">
        <v>105</v>
      </c>
      <c r="C15" s="140">
        <f t="shared" si="2"/>
        <v>410</v>
      </c>
      <c r="D15" s="140">
        <f t="shared" si="3"/>
        <v>410</v>
      </c>
      <c r="E15" s="140"/>
      <c r="F15" s="140"/>
      <c r="G15" s="140"/>
      <c r="H15" s="140">
        <v>150</v>
      </c>
      <c r="I15" s="168">
        <v>30</v>
      </c>
      <c r="J15" s="168">
        <v>50</v>
      </c>
      <c r="K15" s="169">
        <v>30</v>
      </c>
      <c r="L15" s="168"/>
      <c r="M15" s="168"/>
      <c r="N15" s="169"/>
      <c r="O15" s="169"/>
      <c r="P15" s="168">
        <v>150</v>
      </c>
      <c r="Q15" s="140"/>
    </row>
    <row r="16" spans="1:17" s="10" customFormat="1" ht="22.5" customHeight="1">
      <c r="A16" s="21">
        <f t="shared" si="1"/>
        <v>6</v>
      </c>
      <c r="B16" s="22" t="s">
        <v>109</v>
      </c>
      <c r="C16" s="140">
        <f t="shared" si="2"/>
        <v>2570</v>
      </c>
      <c r="D16" s="140">
        <f t="shared" si="3"/>
        <v>2570</v>
      </c>
      <c r="E16" s="140"/>
      <c r="F16" s="140"/>
      <c r="G16" s="140"/>
      <c r="H16" s="140">
        <v>1630</v>
      </c>
      <c r="I16" s="168">
        <v>150</v>
      </c>
      <c r="J16" s="168">
        <v>50</v>
      </c>
      <c r="K16" s="169">
        <v>70</v>
      </c>
      <c r="L16" s="168"/>
      <c r="M16" s="168">
        <v>20</v>
      </c>
      <c r="N16" s="169">
        <v>50</v>
      </c>
      <c r="O16" s="169">
        <v>500</v>
      </c>
      <c r="P16" s="168">
        <v>100</v>
      </c>
      <c r="Q16" s="140"/>
    </row>
    <row r="17" spans="1:17" s="10" customFormat="1" ht="22.5" customHeight="1">
      <c r="A17" s="21">
        <f t="shared" si="1"/>
        <v>7</v>
      </c>
      <c r="B17" s="22" t="s">
        <v>110</v>
      </c>
      <c r="C17" s="140">
        <f t="shared" si="2"/>
        <v>125</v>
      </c>
      <c r="D17" s="140">
        <f t="shared" si="3"/>
        <v>125</v>
      </c>
      <c r="E17" s="140"/>
      <c r="F17" s="140"/>
      <c r="G17" s="140"/>
      <c r="H17" s="140">
        <v>10</v>
      </c>
      <c r="I17" s="168">
        <v>30</v>
      </c>
      <c r="J17" s="168">
        <v>20</v>
      </c>
      <c r="K17" s="169">
        <v>15</v>
      </c>
      <c r="L17" s="168"/>
      <c r="M17" s="168"/>
      <c r="N17" s="169"/>
      <c r="O17" s="169"/>
      <c r="P17" s="168">
        <v>50</v>
      </c>
      <c r="Q17" s="140"/>
    </row>
    <row r="18" spans="1:17" s="10" customFormat="1" ht="22.5" customHeight="1">
      <c r="A18" s="21">
        <f t="shared" si="1"/>
        <v>8</v>
      </c>
      <c r="B18" s="22" t="s">
        <v>106</v>
      </c>
      <c r="C18" s="140">
        <f t="shared" si="2"/>
        <v>4450</v>
      </c>
      <c r="D18" s="140">
        <f t="shared" si="3"/>
        <v>4450</v>
      </c>
      <c r="E18" s="140"/>
      <c r="F18" s="140">
        <v>200</v>
      </c>
      <c r="G18" s="140"/>
      <c r="H18" s="140">
        <v>3530</v>
      </c>
      <c r="I18" s="168">
        <v>620</v>
      </c>
      <c r="J18" s="168">
        <v>20</v>
      </c>
      <c r="K18" s="169">
        <v>10</v>
      </c>
      <c r="L18" s="168"/>
      <c r="M18" s="168">
        <v>20</v>
      </c>
      <c r="N18" s="169"/>
      <c r="O18" s="169"/>
      <c r="P18" s="168">
        <v>50</v>
      </c>
      <c r="Q18" s="140"/>
    </row>
    <row r="19" spans="1:17" s="10" customFormat="1" ht="22.5" customHeight="1">
      <c r="A19" s="21">
        <f t="shared" si="1"/>
        <v>9</v>
      </c>
      <c r="B19" s="22" t="s">
        <v>108</v>
      </c>
      <c r="C19" s="140">
        <f t="shared" si="2"/>
        <v>75</v>
      </c>
      <c r="D19" s="140">
        <f t="shared" si="3"/>
        <v>75</v>
      </c>
      <c r="E19" s="140"/>
      <c r="F19" s="140"/>
      <c r="G19" s="140"/>
      <c r="H19" s="140"/>
      <c r="I19" s="168"/>
      <c r="J19" s="168">
        <v>20</v>
      </c>
      <c r="K19" s="169">
        <v>5</v>
      </c>
      <c r="L19" s="168"/>
      <c r="M19" s="168"/>
      <c r="N19" s="169"/>
      <c r="O19" s="169"/>
      <c r="P19" s="168">
        <v>50</v>
      </c>
      <c r="Q19" s="140"/>
    </row>
    <row r="20" spans="1:17" s="10" customFormat="1" ht="22.5" customHeight="1">
      <c r="A20" s="21">
        <f t="shared" si="1"/>
        <v>10</v>
      </c>
      <c r="B20" s="22" t="s">
        <v>107</v>
      </c>
      <c r="C20" s="140">
        <f t="shared" si="2"/>
        <v>1430</v>
      </c>
      <c r="D20" s="140">
        <f t="shared" si="3"/>
        <v>1430</v>
      </c>
      <c r="E20" s="140"/>
      <c r="F20" s="140">
        <v>1300</v>
      </c>
      <c r="G20" s="140"/>
      <c r="H20" s="140">
        <v>20</v>
      </c>
      <c r="I20" s="168">
        <v>10</v>
      </c>
      <c r="J20" s="168">
        <v>20</v>
      </c>
      <c r="K20" s="169">
        <v>10</v>
      </c>
      <c r="L20" s="168"/>
      <c r="M20" s="168"/>
      <c r="N20" s="169"/>
      <c r="O20" s="169"/>
      <c r="P20" s="168">
        <v>70</v>
      </c>
      <c r="Q20" s="140"/>
    </row>
    <row r="21" spans="1:17" s="10" customFormat="1" ht="22.5" customHeight="1">
      <c r="A21" s="21">
        <f t="shared" si="1"/>
        <v>11</v>
      </c>
      <c r="B21" s="22" t="s">
        <v>111</v>
      </c>
      <c r="C21" s="140">
        <f t="shared" si="2"/>
        <v>45</v>
      </c>
      <c r="D21" s="140">
        <f t="shared" si="3"/>
        <v>45</v>
      </c>
      <c r="E21" s="140"/>
      <c r="F21" s="140"/>
      <c r="G21" s="140"/>
      <c r="H21" s="140"/>
      <c r="I21" s="168"/>
      <c r="J21" s="168">
        <v>10</v>
      </c>
      <c r="K21" s="169">
        <v>10</v>
      </c>
      <c r="L21" s="168"/>
      <c r="M21" s="168"/>
      <c r="N21" s="169"/>
      <c r="O21" s="169"/>
      <c r="P21" s="168">
        <v>25</v>
      </c>
      <c r="Q21" s="140"/>
    </row>
    <row r="22" spans="1:17" s="10" customFormat="1" ht="22.5" customHeight="1">
      <c r="A22" s="21">
        <f t="shared" si="1"/>
        <v>12</v>
      </c>
      <c r="B22" s="22" t="s">
        <v>112</v>
      </c>
      <c r="C22" s="140">
        <f t="shared" si="2"/>
        <v>45</v>
      </c>
      <c r="D22" s="140">
        <f t="shared" si="3"/>
        <v>45</v>
      </c>
      <c r="E22" s="140"/>
      <c r="F22" s="140"/>
      <c r="G22" s="140"/>
      <c r="H22" s="140"/>
      <c r="I22" s="168"/>
      <c r="J22" s="168">
        <v>10</v>
      </c>
      <c r="K22" s="169">
        <v>10</v>
      </c>
      <c r="L22" s="168"/>
      <c r="M22" s="168"/>
      <c r="N22" s="169"/>
      <c r="O22" s="169"/>
      <c r="P22" s="168">
        <v>25</v>
      </c>
      <c r="Q22" s="140"/>
    </row>
    <row r="23" spans="1:17" ht="18.75">
      <c r="A23" s="26"/>
      <c r="B23" s="26"/>
      <c r="C23" s="170"/>
      <c r="D23" s="170"/>
      <c r="E23" s="170"/>
      <c r="F23" s="170"/>
      <c r="G23" s="170"/>
      <c r="H23" s="170"/>
      <c r="I23" s="170"/>
      <c r="J23" s="170"/>
      <c r="K23" s="170"/>
      <c r="L23" s="170"/>
      <c r="M23" s="170"/>
      <c r="N23" s="170"/>
      <c r="O23" s="170"/>
      <c r="P23" s="170"/>
      <c r="Q23" s="170"/>
    </row>
    <row r="24" spans="1:17">
      <c r="A24" s="12" t="s">
        <v>415</v>
      </c>
      <c r="B24" s="171"/>
    </row>
    <row r="25" spans="1:17" ht="14.25" customHeight="1">
      <c r="B25" s="12" t="s">
        <v>31</v>
      </c>
    </row>
    <row r="26" spans="1:17" ht="14.25" customHeight="1">
      <c r="B26" s="12" t="s">
        <v>32</v>
      </c>
    </row>
    <row r="27" spans="1:17" ht="18.75">
      <c r="A27" s="10"/>
      <c r="B27" s="10"/>
      <c r="C27" s="10"/>
      <c r="D27" s="10"/>
      <c r="E27" s="10"/>
      <c r="F27" s="10"/>
      <c r="G27" s="10"/>
      <c r="H27" s="10"/>
      <c r="I27" s="10"/>
      <c r="J27" s="10"/>
      <c r="K27" s="10"/>
      <c r="L27" s="10"/>
      <c r="M27" s="10"/>
      <c r="N27" s="10"/>
      <c r="O27" s="10"/>
      <c r="P27" s="10"/>
      <c r="Q27" s="10"/>
    </row>
    <row r="28" spans="1:17" ht="18.75">
      <c r="A28" s="10"/>
      <c r="B28" s="10"/>
      <c r="C28" s="10"/>
      <c r="D28" s="10"/>
      <c r="E28" s="10"/>
      <c r="F28" s="10"/>
      <c r="G28" s="10"/>
      <c r="H28" s="10"/>
      <c r="I28" s="10"/>
      <c r="J28" s="10"/>
      <c r="K28" s="10"/>
      <c r="L28" s="10"/>
      <c r="M28" s="10"/>
      <c r="N28" s="10"/>
      <c r="O28" s="10"/>
      <c r="P28" s="10"/>
      <c r="Q28" s="10"/>
    </row>
    <row r="29" spans="1:17" ht="18.75">
      <c r="A29" s="10"/>
      <c r="B29" s="10"/>
      <c r="C29" s="10"/>
      <c r="D29" s="10"/>
      <c r="E29" s="10"/>
      <c r="F29" s="10"/>
      <c r="G29" s="10"/>
      <c r="H29" s="10"/>
      <c r="I29" s="10"/>
      <c r="J29" s="10"/>
      <c r="K29" s="10"/>
      <c r="L29" s="10"/>
      <c r="M29" s="10"/>
      <c r="N29" s="10"/>
      <c r="O29" s="10"/>
      <c r="P29" s="10"/>
      <c r="Q29" s="10"/>
    </row>
    <row r="30" spans="1:17" ht="18.75">
      <c r="A30" s="10"/>
      <c r="B30" s="10"/>
      <c r="C30" s="10"/>
      <c r="D30" s="10"/>
      <c r="E30" s="10"/>
      <c r="F30" s="10"/>
      <c r="G30" s="10"/>
      <c r="H30" s="10"/>
      <c r="I30" s="10"/>
      <c r="J30" s="10"/>
      <c r="K30" s="10"/>
      <c r="L30" s="10"/>
      <c r="M30" s="10"/>
      <c r="N30" s="10"/>
      <c r="O30" s="10"/>
      <c r="P30" s="10"/>
      <c r="Q30" s="10"/>
    </row>
    <row r="31" spans="1:17" ht="18.75">
      <c r="A31" s="10"/>
      <c r="B31" s="10"/>
      <c r="C31" s="10"/>
      <c r="D31" s="10"/>
      <c r="E31" s="10"/>
      <c r="F31" s="10"/>
      <c r="G31" s="10"/>
      <c r="H31" s="10"/>
      <c r="I31" s="10"/>
      <c r="J31" s="10"/>
      <c r="K31" s="10"/>
      <c r="L31" s="10"/>
      <c r="M31" s="10"/>
      <c r="N31" s="10"/>
      <c r="O31" s="10"/>
      <c r="P31" s="10"/>
      <c r="Q31" s="10"/>
    </row>
    <row r="32" spans="1:17" ht="18.75">
      <c r="A32" s="10"/>
      <c r="B32" s="10"/>
      <c r="C32" s="10"/>
      <c r="D32" s="10"/>
      <c r="E32" s="10"/>
      <c r="F32" s="10"/>
      <c r="G32" s="10"/>
      <c r="H32" s="10"/>
      <c r="I32" s="10"/>
      <c r="J32" s="10"/>
      <c r="K32" s="10"/>
      <c r="L32" s="10"/>
      <c r="M32" s="10"/>
      <c r="N32" s="10"/>
      <c r="O32" s="10"/>
      <c r="P32" s="10"/>
      <c r="Q32" s="10"/>
    </row>
    <row r="33" spans="1:17" ht="18.75">
      <c r="A33" s="10"/>
      <c r="B33" s="10"/>
      <c r="C33" s="10"/>
      <c r="D33" s="10"/>
      <c r="E33" s="10"/>
      <c r="F33" s="10"/>
      <c r="G33" s="10"/>
      <c r="H33" s="10"/>
      <c r="I33" s="10"/>
      <c r="J33" s="10"/>
      <c r="K33" s="10"/>
      <c r="L33" s="10"/>
      <c r="M33" s="10"/>
      <c r="N33" s="10"/>
      <c r="O33" s="10"/>
      <c r="P33" s="10"/>
      <c r="Q33" s="10"/>
    </row>
    <row r="34" spans="1:17" ht="18.75">
      <c r="A34" s="10"/>
      <c r="B34" s="10"/>
      <c r="C34" s="10"/>
      <c r="D34" s="10"/>
      <c r="E34" s="10"/>
      <c r="F34" s="10"/>
      <c r="G34" s="10"/>
      <c r="H34" s="10"/>
      <c r="I34" s="10"/>
      <c r="J34" s="10"/>
      <c r="K34" s="10"/>
      <c r="L34" s="10"/>
      <c r="M34" s="10"/>
      <c r="N34" s="10"/>
      <c r="O34" s="10"/>
      <c r="P34" s="10"/>
      <c r="Q34" s="10"/>
    </row>
    <row r="35" spans="1:17" ht="22.5" customHeight="1">
      <c r="A35" s="10"/>
      <c r="B35" s="10"/>
      <c r="C35" s="10"/>
      <c r="D35" s="10"/>
      <c r="E35" s="10"/>
      <c r="F35" s="10"/>
      <c r="G35" s="10"/>
      <c r="H35" s="10"/>
      <c r="I35" s="10"/>
      <c r="J35" s="10"/>
      <c r="K35" s="10"/>
      <c r="L35" s="10"/>
      <c r="M35" s="10"/>
      <c r="N35" s="10"/>
      <c r="O35" s="10"/>
      <c r="P35" s="10"/>
      <c r="Q35" s="10"/>
    </row>
    <row r="36" spans="1:17" ht="18.75">
      <c r="A36" s="10"/>
      <c r="B36" s="10"/>
      <c r="C36" s="10"/>
      <c r="D36" s="10"/>
      <c r="E36" s="10"/>
      <c r="F36" s="10"/>
      <c r="G36" s="10"/>
      <c r="H36" s="10"/>
      <c r="I36" s="10"/>
      <c r="J36" s="10"/>
      <c r="K36" s="10"/>
      <c r="L36" s="10"/>
      <c r="M36" s="10"/>
      <c r="N36" s="10"/>
      <c r="O36" s="10"/>
      <c r="P36" s="10"/>
      <c r="Q36" s="10"/>
    </row>
    <row r="37" spans="1:17" ht="18.75">
      <c r="A37" s="10"/>
      <c r="B37" s="10"/>
      <c r="C37" s="10"/>
      <c r="D37" s="10"/>
      <c r="E37" s="10"/>
      <c r="F37" s="10"/>
      <c r="G37" s="10"/>
      <c r="H37" s="10"/>
      <c r="I37" s="10"/>
      <c r="J37" s="10"/>
      <c r="K37" s="10"/>
      <c r="L37" s="10"/>
      <c r="M37" s="10"/>
      <c r="N37" s="10"/>
      <c r="O37" s="10"/>
      <c r="P37" s="10"/>
      <c r="Q37" s="10"/>
    </row>
    <row r="38" spans="1:17" ht="18.75">
      <c r="A38" s="10"/>
      <c r="B38" s="10"/>
      <c r="C38" s="10"/>
      <c r="D38" s="10"/>
      <c r="E38" s="10"/>
      <c r="F38" s="10"/>
      <c r="G38" s="10"/>
      <c r="H38" s="10"/>
      <c r="I38" s="10"/>
      <c r="J38" s="10"/>
      <c r="K38" s="10"/>
      <c r="L38" s="10"/>
      <c r="M38" s="10"/>
      <c r="N38" s="10"/>
      <c r="O38" s="10"/>
      <c r="P38" s="10"/>
      <c r="Q38" s="10"/>
    </row>
    <row r="39" spans="1:17" ht="18.75">
      <c r="A39" s="10"/>
      <c r="B39" s="10"/>
      <c r="C39" s="10"/>
      <c r="D39" s="10"/>
      <c r="E39" s="10"/>
      <c r="F39" s="10"/>
      <c r="G39" s="10"/>
      <c r="H39" s="10"/>
      <c r="I39" s="10"/>
      <c r="J39" s="10"/>
      <c r="K39" s="10"/>
      <c r="L39" s="10"/>
      <c r="M39" s="10"/>
      <c r="N39" s="10"/>
      <c r="O39" s="10"/>
      <c r="P39" s="10"/>
      <c r="Q39" s="10"/>
    </row>
  </sheetData>
  <mergeCells count="10">
    <mergeCell ref="P1:Q1"/>
    <mergeCell ref="A3:Q3"/>
    <mergeCell ref="A4:Q4"/>
    <mergeCell ref="O6:Q6"/>
    <mergeCell ref="A7:A8"/>
    <mergeCell ref="B7:B8"/>
    <mergeCell ref="C7:C8"/>
    <mergeCell ref="D7:D8"/>
    <mergeCell ref="E7:P7"/>
    <mergeCell ref="Q7:Q8"/>
  </mergeCells>
  <phoneticPr fontId="43" type="noConversion"/>
  <printOptions horizontalCentered="1"/>
  <pageMargins left="0.62" right="0.17" top="0.59" bottom="0.24" header="0.26" footer="0.17"/>
  <pageSetup paperSize="9" scale="68" fitToHeight="0" orientation="landscape" r:id="rId1"/>
  <headerFooter alignWithMargins="0">
    <oddFooter xml:space="preserve">&amp;C&amp;".VnTime,Italic"&amp;8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746B4-127B-49AF-AF3F-15D9295B1B63}">
  <sheetPr>
    <tabColor rgb="FF7030A0"/>
    <pageSetUpPr fitToPage="1"/>
  </sheetPr>
  <dimension ref="A1:H192"/>
  <sheetViews>
    <sheetView tabSelected="1" topLeftCell="A7" workbookViewId="0">
      <pane ySplit="4" topLeftCell="A35" activePane="bottomLeft" state="frozen"/>
      <selection activeCell="A7" sqref="A7"/>
      <selection pane="bottomLeft" activeCell="E25" sqref="E25"/>
    </sheetView>
  </sheetViews>
  <sheetFormatPr defaultRowHeight="16.5"/>
  <cols>
    <col min="1" max="1" width="5.375" style="317" customWidth="1"/>
    <col min="2" max="2" width="41" style="317" customWidth="1"/>
    <col min="3" max="3" width="13.5" style="317" customWidth="1"/>
    <col min="4" max="5" width="12.375" style="317" customWidth="1"/>
    <col min="6" max="6" width="11" style="317" customWidth="1"/>
    <col min="7" max="7" width="10.5" style="317" customWidth="1"/>
    <col min="8" max="8" width="9" style="318"/>
    <col min="9" max="16384" width="9" style="317"/>
  </cols>
  <sheetData>
    <row r="1" spans="1:8" s="6" customFormat="1" ht="21" customHeight="1">
      <c r="A1" s="4"/>
      <c r="B1" s="4"/>
      <c r="D1" s="342"/>
      <c r="F1" s="423" t="s">
        <v>351</v>
      </c>
      <c r="G1" s="423"/>
    </row>
    <row r="2" spans="1:8" s="6" customFormat="1" ht="13.5" customHeight="1">
      <c r="A2" s="7"/>
      <c r="B2" s="7"/>
      <c r="C2" s="5"/>
      <c r="D2" s="5"/>
    </row>
    <row r="3" spans="1:8" s="6" customFormat="1" ht="42" customHeight="1">
      <c r="A3" s="428" t="s">
        <v>463</v>
      </c>
      <c r="B3" s="428"/>
      <c r="C3" s="428"/>
      <c r="D3" s="428"/>
      <c r="E3" s="428"/>
      <c r="F3" s="428"/>
      <c r="G3" s="428"/>
    </row>
    <row r="4" spans="1:8" s="6" customFormat="1" ht="21" customHeight="1">
      <c r="A4" s="418" t="s">
        <v>484</v>
      </c>
      <c r="B4" s="418"/>
      <c r="C4" s="418"/>
      <c r="D4" s="418"/>
      <c r="E4" s="418"/>
      <c r="F4" s="418"/>
      <c r="G4" s="418"/>
    </row>
    <row r="5" spans="1:8" ht="23.25" customHeight="1">
      <c r="E5" s="343"/>
      <c r="F5" s="429" t="s">
        <v>0</v>
      </c>
      <c r="G5" s="429"/>
    </row>
    <row r="6" spans="1:8" ht="23.25" customHeight="1">
      <c r="A6" s="432" t="s">
        <v>79</v>
      </c>
      <c r="B6" s="427" t="s">
        <v>457</v>
      </c>
      <c r="C6" s="432" t="s">
        <v>33</v>
      </c>
      <c r="D6" s="427" t="s">
        <v>27</v>
      </c>
      <c r="E6" s="427"/>
      <c r="F6" s="427"/>
      <c r="G6" s="427"/>
    </row>
    <row r="7" spans="1:8" ht="23.25" customHeight="1">
      <c r="A7" s="432"/>
      <c r="B7" s="427"/>
      <c r="C7" s="432"/>
      <c r="D7" s="432" t="s">
        <v>464</v>
      </c>
      <c r="E7" s="427" t="s">
        <v>75</v>
      </c>
      <c r="F7" s="427"/>
      <c r="G7" s="430" t="s">
        <v>115</v>
      </c>
    </row>
    <row r="8" spans="1:8" ht="59.25" customHeight="1">
      <c r="A8" s="432"/>
      <c r="B8" s="427"/>
      <c r="C8" s="432"/>
      <c r="D8" s="432"/>
      <c r="E8" s="341" t="s">
        <v>465</v>
      </c>
      <c r="F8" s="341" t="s">
        <v>466</v>
      </c>
      <c r="G8" s="431"/>
    </row>
    <row r="9" spans="1:8">
      <c r="A9" s="344" t="s">
        <v>4</v>
      </c>
      <c r="B9" s="345" t="s">
        <v>5</v>
      </c>
      <c r="C9" s="346" t="s">
        <v>87</v>
      </c>
      <c r="D9" s="346" t="s">
        <v>475</v>
      </c>
      <c r="E9" s="346" t="s">
        <v>474</v>
      </c>
      <c r="F9" s="346" t="s">
        <v>474</v>
      </c>
      <c r="G9" s="346" t="s">
        <v>89</v>
      </c>
    </row>
    <row r="10" spans="1:8" s="324" customFormat="1" ht="29.25" customHeight="1">
      <c r="A10" s="340"/>
      <c r="B10" s="340" t="s">
        <v>456</v>
      </c>
      <c r="C10" s="339">
        <f>C11+C23</f>
        <v>545367</v>
      </c>
      <c r="D10" s="339">
        <f>D11+D23</f>
        <v>479258</v>
      </c>
      <c r="E10" s="339">
        <f>E11+E23</f>
        <v>436721</v>
      </c>
      <c r="F10" s="339">
        <f>F11+F23</f>
        <v>42537</v>
      </c>
      <c r="G10" s="339">
        <f>G11+G23</f>
        <v>66109</v>
      </c>
      <c r="H10" s="325"/>
    </row>
    <row r="11" spans="1:8" s="324" customFormat="1" ht="24.95" customHeight="1">
      <c r="A11" s="328" t="s">
        <v>4</v>
      </c>
      <c r="B11" s="327" t="s">
        <v>35</v>
      </c>
      <c r="C11" s="326">
        <f>C12+C18+C22</f>
        <v>433065</v>
      </c>
      <c r="D11" s="326">
        <f>D12+D18+D22</f>
        <v>366956</v>
      </c>
      <c r="E11" s="326">
        <f>E12+E18+E22</f>
        <v>354959</v>
      </c>
      <c r="F11" s="326">
        <f>F12+F18+F22</f>
        <v>11997</v>
      </c>
      <c r="G11" s="326">
        <f>G12+G18+G22</f>
        <v>66109</v>
      </c>
      <c r="H11" s="325"/>
    </row>
    <row r="12" spans="1:8" s="324" customFormat="1" ht="21.95" customHeight="1">
      <c r="A12" s="328" t="s">
        <v>8</v>
      </c>
      <c r="B12" s="332" t="s">
        <v>467</v>
      </c>
      <c r="C12" s="326">
        <f>C13+C14</f>
        <v>23950</v>
      </c>
      <c r="D12" s="326">
        <f>D13+D14</f>
        <v>23050</v>
      </c>
      <c r="E12" s="326">
        <f>E13+E14</f>
        <v>23050</v>
      </c>
      <c r="F12" s="326">
        <f>F13+F14</f>
        <v>0</v>
      </c>
      <c r="G12" s="326">
        <f>G13+G14</f>
        <v>900</v>
      </c>
      <c r="H12" s="325"/>
    </row>
    <row r="13" spans="1:8" ht="21.95" customHeight="1">
      <c r="A13" s="338">
        <v>1</v>
      </c>
      <c r="B13" s="330" t="s">
        <v>468</v>
      </c>
      <c r="C13" s="321">
        <f>D13+G13</f>
        <v>16030</v>
      </c>
      <c r="D13" s="321">
        <f>E13+F13</f>
        <v>16030</v>
      </c>
      <c r="E13" s="321">
        <f>8030+2500+920+2780+1800</f>
        <v>16030</v>
      </c>
      <c r="F13" s="321"/>
      <c r="G13" s="321"/>
    </row>
    <row r="14" spans="1:8" ht="21.95" customHeight="1">
      <c r="A14" s="338">
        <v>2</v>
      </c>
      <c r="B14" s="330" t="s">
        <v>469</v>
      </c>
      <c r="C14" s="321">
        <f>C16+C17</f>
        <v>7920</v>
      </c>
      <c r="D14" s="321">
        <f>D16+D17</f>
        <v>7020</v>
      </c>
      <c r="E14" s="321">
        <f>E16+E17</f>
        <v>7020</v>
      </c>
      <c r="F14" s="321">
        <f>F16+F17</f>
        <v>0</v>
      </c>
      <c r="G14" s="321">
        <f>G16+G17</f>
        <v>900</v>
      </c>
    </row>
    <row r="15" spans="1:8" ht="21.95" customHeight="1">
      <c r="A15" s="338"/>
      <c r="B15" s="330" t="s">
        <v>47</v>
      </c>
      <c r="C15" s="321"/>
      <c r="D15" s="321"/>
      <c r="E15" s="321"/>
      <c r="F15" s="321"/>
      <c r="G15" s="321"/>
    </row>
    <row r="16" spans="1:8" s="333" customFormat="1" ht="21.95" customHeight="1">
      <c r="A16" s="337" t="s">
        <v>12</v>
      </c>
      <c r="B16" s="336" t="s">
        <v>470</v>
      </c>
      <c r="C16" s="335">
        <f>D16+G16</f>
        <v>7218</v>
      </c>
      <c r="D16" s="335">
        <f>'[9]Chi tiết NS cấp huyện (04)'!H20</f>
        <v>6318</v>
      </c>
      <c r="E16" s="335">
        <v>6318</v>
      </c>
      <c r="F16" s="335"/>
      <c r="G16" s="335">
        <v>900</v>
      </c>
      <c r="H16" s="334"/>
    </row>
    <row r="17" spans="1:8" s="333" customFormat="1" ht="21.95" customHeight="1">
      <c r="A17" s="337" t="s">
        <v>12</v>
      </c>
      <c r="B17" s="336" t="s">
        <v>471</v>
      </c>
      <c r="C17" s="335">
        <f>D17+G17</f>
        <v>702</v>
      </c>
      <c r="D17" s="335">
        <f>'[9]Chi tiết NS cấp huyện (04)'!H17</f>
        <v>702</v>
      </c>
      <c r="E17" s="335">
        <v>702</v>
      </c>
      <c r="F17" s="335"/>
      <c r="G17" s="335"/>
      <c r="H17" s="334"/>
    </row>
    <row r="18" spans="1:8" s="324" customFormat="1" ht="21.95" customHeight="1">
      <c r="A18" s="328" t="s">
        <v>17</v>
      </c>
      <c r="B18" s="332" t="s">
        <v>46</v>
      </c>
      <c r="C18" s="326">
        <f>D18+G18</f>
        <v>400713</v>
      </c>
      <c r="D18" s="326">
        <f>E18+F18</f>
        <v>336826</v>
      </c>
      <c r="E18" s="326">
        <v>324829</v>
      </c>
      <c r="F18" s="326">
        <f>10276+1721</f>
        <v>11997</v>
      </c>
      <c r="G18" s="326">
        <v>63887</v>
      </c>
      <c r="H18" s="325"/>
    </row>
    <row r="19" spans="1:8" s="358" customFormat="1" ht="21.95" customHeight="1">
      <c r="A19" s="354"/>
      <c r="B19" s="355" t="s">
        <v>47</v>
      </c>
      <c r="C19" s="356"/>
      <c r="D19" s="356"/>
      <c r="E19" s="356"/>
      <c r="F19" s="356"/>
      <c r="G19" s="356"/>
      <c r="H19" s="357"/>
    </row>
    <row r="20" spans="1:8" ht="21.95" customHeight="1">
      <c r="A20" s="331" t="s">
        <v>87</v>
      </c>
      <c r="B20" s="330" t="s">
        <v>472</v>
      </c>
      <c r="C20" s="321">
        <f>D20+G20</f>
        <v>228075</v>
      </c>
      <c r="D20" s="321">
        <f>E20+F20</f>
        <v>227895</v>
      </c>
      <c r="E20" s="321">
        <v>227895</v>
      </c>
      <c r="F20" s="321"/>
      <c r="G20" s="321">
        <v>180</v>
      </c>
    </row>
    <row r="21" spans="1:8" ht="21.95" customHeight="1">
      <c r="A21" s="331" t="s">
        <v>88</v>
      </c>
      <c r="B21" s="330" t="s">
        <v>473</v>
      </c>
      <c r="C21" s="321">
        <f>D21+G21</f>
        <v>200</v>
      </c>
      <c r="D21" s="321">
        <f>E21+F21</f>
        <v>200</v>
      </c>
      <c r="E21" s="321">
        <v>200</v>
      </c>
      <c r="F21" s="321"/>
      <c r="G21" s="321"/>
    </row>
    <row r="22" spans="1:8" s="324" customFormat="1" ht="21.95" customHeight="1">
      <c r="A22" s="328" t="s">
        <v>17</v>
      </c>
      <c r="B22" s="327" t="s">
        <v>49</v>
      </c>
      <c r="C22" s="329">
        <f>D22+G22</f>
        <v>8402</v>
      </c>
      <c r="D22" s="329">
        <f>E22+F22</f>
        <v>7080</v>
      </c>
      <c r="E22" s="326">
        <f>8402-G22</f>
        <v>7080</v>
      </c>
      <c r="F22" s="326"/>
      <c r="G22" s="326">
        <v>1322</v>
      </c>
      <c r="H22" s="325"/>
    </row>
    <row r="23" spans="1:8" s="324" customFormat="1" ht="24.95" customHeight="1">
      <c r="A23" s="328" t="s">
        <v>5</v>
      </c>
      <c r="B23" s="327" t="s">
        <v>51</v>
      </c>
      <c r="C23" s="326">
        <f>C24+C28</f>
        <v>112302</v>
      </c>
      <c r="D23" s="326">
        <f t="shared" ref="D23:G23" si="0">D24+D28</f>
        <v>112302</v>
      </c>
      <c r="E23" s="326">
        <f t="shared" si="0"/>
        <v>81762</v>
      </c>
      <c r="F23" s="326">
        <f t="shared" si="0"/>
        <v>30540</v>
      </c>
      <c r="G23" s="326">
        <f t="shared" si="0"/>
        <v>0</v>
      </c>
      <c r="H23" s="325"/>
    </row>
    <row r="24" spans="1:8" s="314" customFormat="1" ht="21.95" customHeight="1">
      <c r="A24" s="347" t="s">
        <v>8</v>
      </c>
      <c r="B24" s="348" t="s">
        <v>478</v>
      </c>
      <c r="C24" s="349">
        <f>SUM(C25:C27)</f>
        <v>112222</v>
      </c>
      <c r="D24" s="349">
        <f t="shared" ref="D24:G24" si="1">SUM(D25:D27)</f>
        <v>112222</v>
      </c>
      <c r="E24" s="349">
        <f t="shared" si="1"/>
        <v>81682</v>
      </c>
      <c r="F24" s="349">
        <f t="shared" si="1"/>
        <v>30540</v>
      </c>
      <c r="G24" s="349">
        <f t="shared" si="1"/>
        <v>0</v>
      </c>
      <c r="H24" s="350"/>
    </row>
    <row r="25" spans="1:8" ht="39.950000000000003" customHeight="1">
      <c r="A25" s="323" t="s">
        <v>87</v>
      </c>
      <c r="B25" s="322" t="s">
        <v>481</v>
      </c>
      <c r="C25" s="321">
        <f>D25+G25</f>
        <v>5789</v>
      </c>
      <c r="D25" s="321">
        <f>E25+F25</f>
        <v>5789</v>
      </c>
      <c r="E25" s="320">
        <f>3039+2750-F25</f>
        <v>4589</v>
      </c>
      <c r="F25" s="320">
        <v>1200</v>
      </c>
      <c r="G25" s="320"/>
    </row>
    <row r="26" spans="1:8" ht="39.950000000000003" customHeight="1">
      <c r="A26" s="323" t="s">
        <v>88</v>
      </c>
      <c r="B26" s="322" t="s">
        <v>479</v>
      </c>
      <c r="C26" s="321">
        <f t="shared" ref="C26:C29" si="2">D26+G26</f>
        <v>11011</v>
      </c>
      <c r="D26" s="321">
        <f t="shared" ref="D26:D29" si="3">E26+F26</f>
        <v>11011</v>
      </c>
      <c r="E26" s="320">
        <f>11011-F26</f>
        <v>5511</v>
      </c>
      <c r="F26" s="320">
        <v>5500</v>
      </c>
      <c r="G26" s="320"/>
    </row>
    <row r="27" spans="1:8" ht="75" customHeight="1">
      <c r="A27" s="323" t="s">
        <v>89</v>
      </c>
      <c r="B27" s="322" t="s">
        <v>480</v>
      </c>
      <c r="C27" s="321">
        <f t="shared" si="2"/>
        <v>95422</v>
      </c>
      <c r="D27" s="321">
        <f t="shared" si="3"/>
        <v>95422</v>
      </c>
      <c r="E27" s="320">
        <f>30196+65226-F27</f>
        <v>71582</v>
      </c>
      <c r="F27" s="320">
        <v>23840</v>
      </c>
      <c r="G27" s="320"/>
    </row>
    <row r="28" spans="1:8" s="314" customFormat="1" ht="21.95" customHeight="1">
      <c r="A28" s="347" t="s">
        <v>17</v>
      </c>
      <c r="B28" s="348" t="s">
        <v>53</v>
      </c>
      <c r="C28" s="329">
        <f>C29</f>
        <v>80</v>
      </c>
      <c r="D28" s="329">
        <f t="shared" ref="D28:E28" si="4">D29</f>
        <v>80</v>
      </c>
      <c r="E28" s="329">
        <f t="shared" si="4"/>
        <v>80</v>
      </c>
      <c r="F28" s="329">
        <f t="shared" ref="F28:G28" si="5">F29</f>
        <v>0</v>
      </c>
      <c r="G28" s="329">
        <f t="shared" si="5"/>
        <v>0</v>
      </c>
      <c r="H28" s="350"/>
    </row>
    <row r="29" spans="1:8" ht="39.950000000000003" customHeight="1">
      <c r="A29" s="323" t="s">
        <v>87</v>
      </c>
      <c r="B29" s="322" t="s">
        <v>482</v>
      </c>
      <c r="C29" s="321">
        <f t="shared" si="2"/>
        <v>80</v>
      </c>
      <c r="D29" s="321">
        <f t="shared" si="3"/>
        <v>80</v>
      </c>
      <c r="E29" s="320">
        <v>80</v>
      </c>
      <c r="F29" s="320"/>
      <c r="G29" s="320"/>
    </row>
    <row r="30" spans="1:8" s="314" customFormat="1" ht="24.95" customHeight="1">
      <c r="A30" s="351" t="s">
        <v>54</v>
      </c>
      <c r="B30" s="352" t="s">
        <v>483</v>
      </c>
      <c r="C30" s="353"/>
      <c r="D30" s="353"/>
      <c r="E30" s="353"/>
      <c r="F30" s="353"/>
      <c r="G30" s="353"/>
      <c r="H30" s="350"/>
    </row>
    <row r="31" spans="1:8" ht="8.25" customHeight="1">
      <c r="A31" s="319"/>
      <c r="B31" s="319"/>
    </row>
    <row r="32" spans="1:8" s="6" customFormat="1" ht="50.25" customHeight="1">
      <c r="A32" s="410" t="s">
        <v>477</v>
      </c>
      <c r="B32" s="410"/>
      <c r="C32" s="410"/>
      <c r="D32" s="410"/>
      <c r="E32" s="410"/>
      <c r="F32" s="410"/>
      <c r="G32" s="410"/>
    </row>
    <row r="33" spans="1:7" s="6" customFormat="1" ht="34.5" customHeight="1">
      <c r="A33" s="410" t="s">
        <v>476</v>
      </c>
      <c r="B33" s="410"/>
      <c r="C33" s="410"/>
      <c r="D33" s="410"/>
      <c r="E33" s="410"/>
      <c r="F33" s="410"/>
      <c r="G33" s="410"/>
    </row>
    <row r="34" spans="1:7" s="6" customFormat="1" ht="14.25" customHeight="1">
      <c r="A34" s="12"/>
      <c r="B34" s="12"/>
      <c r="C34" s="12"/>
      <c r="D34" s="12"/>
      <c r="E34" s="12"/>
      <c r="F34" s="12"/>
      <c r="G34" s="12"/>
    </row>
    <row r="35" spans="1:7">
      <c r="A35" s="319"/>
      <c r="B35" s="319"/>
    </row>
    <row r="36" spans="1:7">
      <c r="A36" s="319"/>
      <c r="B36" s="319"/>
    </row>
    <row r="37" spans="1:7">
      <c r="A37" s="319"/>
      <c r="B37" s="319"/>
    </row>
    <row r="38" spans="1:7">
      <c r="A38" s="319"/>
      <c r="B38" s="319"/>
    </row>
    <row r="39" spans="1:7">
      <c r="A39" s="319"/>
      <c r="B39" s="319"/>
    </row>
    <row r="40" spans="1:7">
      <c r="A40" s="319"/>
      <c r="B40" s="319"/>
    </row>
    <row r="41" spans="1:7">
      <c r="A41" s="319"/>
      <c r="B41" s="319"/>
    </row>
    <row r="42" spans="1:7">
      <c r="A42" s="319"/>
      <c r="B42" s="319"/>
    </row>
    <row r="43" spans="1:7">
      <c r="A43" s="319"/>
      <c r="B43" s="319"/>
    </row>
    <row r="44" spans="1:7">
      <c r="A44" s="319"/>
      <c r="B44" s="319"/>
    </row>
    <row r="45" spans="1:7">
      <c r="A45" s="319"/>
      <c r="B45" s="319"/>
    </row>
    <row r="46" spans="1:7">
      <c r="A46" s="319"/>
      <c r="B46" s="319"/>
    </row>
    <row r="47" spans="1:7">
      <c r="A47" s="319"/>
      <c r="B47" s="319"/>
    </row>
    <row r="48" spans="1:7">
      <c r="A48" s="319"/>
      <c r="B48" s="319"/>
    </row>
    <row r="49" spans="1:2">
      <c r="A49" s="319"/>
      <c r="B49" s="319"/>
    </row>
    <row r="50" spans="1:2">
      <c r="A50" s="319"/>
      <c r="B50" s="319"/>
    </row>
    <row r="51" spans="1:2">
      <c r="A51" s="319"/>
      <c r="B51" s="319"/>
    </row>
    <row r="52" spans="1:2">
      <c r="A52" s="319"/>
      <c r="B52" s="319"/>
    </row>
    <row r="53" spans="1:2">
      <c r="A53" s="319"/>
      <c r="B53" s="319"/>
    </row>
    <row r="54" spans="1:2">
      <c r="A54" s="319"/>
      <c r="B54" s="319"/>
    </row>
    <row r="55" spans="1:2">
      <c r="A55" s="319"/>
      <c r="B55" s="319"/>
    </row>
    <row r="56" spans="1:2">
      <c r="A56" s="319"/>
      <c r="B56" s="319"/>
    </row>
    <row r="57" spans="1:2">
      <c r="A57" s="319"/>
      <c r="B57" s="319"/>
    </row>
    <row r="58" spans="1:2">
      <c r="A58" s="319"/>
      <c r="B58" s="319"/>
    </row>
    <row r="59" spans="1:2">
      <c r="A59" s="319"/>
      <c r="B59" s="319"/>
    </row>
    <row r="60" spans="1:2">
      <c r="A60" s="319"/>
      <c r="B60" s="319"/>
    </row>
    <row r="61" spans="1:2">
      <c r="A61" s="319"/>
      <c r="B61" s="319"/>
    </row>
    <row r="62" spans="1:2">
      <c r="A62" s="319"/>
      <c r="B62" s="319"/>
    </row>
    <row r="63" spans="1:2">
      <c r="A63" s="319"/>
      <c r="B63" s="319"/>
    </row>
    <row r="64" spans="1:2">
      <c r="A64" s="319"/>
      <c r="B64" s="319"/>
    </row>
    <row r="65" spans="1:2">
      <c r="A65" s="319"/>
      <c r="B65" s="319"/>
    </row>
    <row r="66" spans="1:2">
      <c r="A66" s="319"/>
      <c r="B66" s="319"/>
    </row>
    <row r="67" spans="1:2">
      <c r="A67" s="319"/>
      <c r="B67" s="319"/>
    </row>
    <row r="68" spans="1:2">
      <c r="A68" s="319"/>
      <c r="B68" s="319"/>
    </row>
    <row r="69" spans="1:2">
      <c r="A69" s="319"/>
      <c r="B69" s="319"/>
    </row>
    <row r="70" spans="1:2">
      <c r="A70" s="319"/>
      <c r="B70" s="319"/>
    </row>
    <row r="71" spans="1:2">
      <c r="A71" s="319"/>
      <c r="B71" s="319"/>
    </row>
    <row r="72" spans="1:2">
      <c r="A72" s="319"/>
      <c r="B72" s="319"/>
    </row>
    <row r="73" spans="1:2">
      <c r="A73" s="319"/>
      <c r="B73" s="319"/>
    </row>
    <row r="74" spans="1:2">
      <c r="A74" s="319"/>
      <c r="B74" s="319"/>
    </row>
    <row r="75" spans="1:2">
      <c r="A75" s="319"/>
      <c r="B75" s="319"/>
    </row>
    <row r="76" spans="1:2">
      <c r="A76" s="319"/>
      <c r="B76" s="319"/>
    </row>
    <row r="77" spans="1:2">
      <c r="A77" s="319"/>
      <c r="B77" s="319"/>
    </row>
    <row r="78" spans="1:2">
      <c r="A78" s="319"/>
      <c r="B78" s="319"/>
    </row>
    <row r="79" spans="1:2">
      <c r="A79" s="319"/>
      <c r="B79" s="319"/>
    </row>
    <row r="80" spans="1:2">
      <c r="A80" s="319"/>
      <c r="B80" s="319"/>
    </row>
    <row r="81" spans="1:2">
      <c r="A81" s="319"/>
      <c r="B81" s="319"/>
    </row>
    <row r="82" spans="1:2">
      <c r="A82" s="319"/>
      <c r="B82" s="319"/>
    </row>
    <row r="83" spans="1:2">
      <c r="A83" s="319"/>
      <c r="B83" s="319"/>
    </row>
    <row r="84" spans="1:2">
      <c r="A84" s="319"/>
      <c r="B84" s="319"/>
    </row>
    <row r="85" spans="1:2">
      <c r="A85" s="319"/>
      <c r="B85" s="319"/>
    </row>
    <row r="86" spans="1:2">
      <c r="A86" s="319"/>
      <c r="B86" s="319"/>
    </row>
    <row r="87" spans="1:2">
      <c r="A87" s="319"/>
      <c r="B87" s="319"/>
    </row>
    <row r="88" spans="1:2">
      <c r="A88" s="319"/>
      <c r="B88" s="319"/>
    </row>
    <row r="89" spans="1:2">
      <c r="A89" s="319"/>
      <c r="B89" s="319"/>
    </row>
    <row r="90" spans="1:2">
      <c r="A90" s="319"/>
      <c r="B90" s="319"/>
    </row>
    <row r="91" spans="1:2">
      <c r="A91" s="319"/>
      <c r="B91" s="319"/>
    </row>
    <row r="92" spans="1:2">
      <c r="A92" s="319"/>
      <c r="B92" s="319"/>
    </row>
    <row r="93" spans="1:2">
      <c r="A93" s="319"/>
      <c r="B93" s="319"/>
    </row>
    <row r="94" spans="1:2">
      <c r="A94" s="319"/>
      <c r="B94" s="319"/>
    </row>
    <row r="95" spans="1:2">
      <c r="A95" s="319"/>
      <c r="B95" s="319"/>
    </row>
    <row r="96" spans="1:2">
      <c r="A96" s="319"/>
      <c r="B96" s="319"/>
    </row>
    <row r="97" spans="1:2">
      <c r="A97" s="319"/>
      <c r="B97" s="319"/>
    </row>
    <row r="98" spans="1:2">
      <c r="A98" s="319"/>
      <c r="B98" s="319"/>
    </row>
    <row r="99" spans="1:2">
      <c r="A99" s="319"/>
      <c r="B99" s="319"/>
    </row>
    <row r="100" spans="1:2">
      <c r="A100" s="319"/>
      <c r="B100" s="319"/>
    </row>
    <row r="101" spans="1:2">
      <c r="A101" s="319"/>
      <c r="B101" s="319"/>
    </row>
    <row r="102" spans="1:2">
      <c r="A102" s="319"/>
      <c r="B102" s="319"/>
    </row>
    <row r="103" spans="1:2">
      <c r="A103" s="319"/>
      <c r="B103" s="319"/>
    </row>
    <row r="104" spans="1:2">
      <c r="A104" s="319"/>
      <c r="B104" s="319"/>
    </row>
    <row r="105" spans="1:2">
      <c r="A105" s="319"/>
      <c r="B105" s="319"/>
    </row>
    <row r="106" spans="1:2">
      <c r="A106" s="319"/>
      <c r="B106" s="319"/>
    </row>
    <row r="107" spans="1:2">
      <c r="A107" s="319"/>
      <c r="B107" s="319"/>
    </row>
    <row r="108" spans="1:2">
      <c r="A108" s="319"/>
      <c r="B108" s="319"/>
    </row>
    <row r="109" spans="1:2">
      <c r="A109" s="319"/>
      <c r="B109" s="319"/>
    </row>
    <row r="110" spans="1:2">
      <c r="A110" s="319"/>
      <c r="B110" s="319"/>
    </row>
    <row r="111" spans="1:2">
      <c r="A111" s="319"/>
      <c r="B111" s="319"/>
    </row>
    <row r="112" spans="1:2">
      <c r="A112" s="319"/>
      <c r="B112" s="319"/>
    </row>
    <row r="113" spans="1:2">
      <c r="A113" s="319"/>
      <c r="B113" s="319"/>
    </row>
    <row r="114" spans="1:2">
      <c r="A114" s="319"/>
      <c r="B114" s="319"/>
    </row>
    <row r="115" spans="1:2">
      <c r="A115" s="319"/>
      <c r="B115" s="319"/>
    </row>
    <row r="116" spans="1:2">
      <c r="A116" s="319"/>
      <c r="B116" s="319"/>
    </row>
    <row r="117" spans="1:2">
      <c r="A117" s="319"/>
      <c r="B117" s="319"/>
    </row>
    <row r="118" spans="1:2">
      <c r="A118" s="319"/>
      <c r="B118" s="319"/>
    </row>
    <row r="119" spans="1:2">
      <c r="A119" s="319"/>
      <c r="B119" s="319"/>
    </row>
    <row r="120" spans="1:2">
      <c r="A120" s="319"/>
      <c r="B120" s="319"/>
    </row>
    <row r="121" spans="1:2">
      <c r="A121" s="319"/>
      <c r="B121" s="319"/>
    </row>
    <row r="122" spans="1:2">
      <c r="A122" s="319"/>
      <c r="B122" s="319"/>
    </row>
    <row r="123" spans="1:2">
      <c r="A123" s="319"/>
      <c r="B123" s="319"/>
    </row>
    <row r="124" spans="1:2">
      <c r="A124" s="319"/>
      <c r="B124" s="319"/>
    </row>
    <row r="125" spans="1:2">
      <c r="A125" s="319"/>
      <c r="B125" s="319"/>
    </row>
    <row r="126" spans="1:2">
      <c r="A126" s="319"/>
      <c r="B126" s="319"/>
    </row>
    <row r="127" spans="1:2">
      <c r="A127" s="319"/>
      <c r="B127" s="319"/>
    </row>
    <row r="128" spans="1:2">
      <c r="A128" s="319"/>
      <c r="B128" s="319"/>
    </row>
    <row r="129" spans="1:2">
      <c r="A129" s="319"/>
      <c r="B129" s="319"/>
    </row>
    <row r="130" spans="1:2">
      <c r="A130" s="319"/>
      <c r="B130" s="319"/>
    </row>
    <row r="131" spans="1:2">
      <c r="A131" s="319"/>
      <c r="B131" s="319"/>
    </row>
    <row r="132" spans="1:2">
      <c r="A132" s="319"/>
      <c r="B132" s="319"/>
    </row>
    <row r="133" spans="1:2">
      <c r="A133" s="319"/>
      <c r="B133" s="319"/>
    </row>
    <row r="134" spans="1:2">
      <c r="A134" s="319"/>
      <c r="B134" s="319"/>
    </row>
    <row r="135" spans="1:2">
      <c r="A135" s="319"/>
      <c r="B135" s="319"/>
    </row>
    <row r="136" spans="1:2">
      <c r="A136" s="319"/>
      <c r="B136" s="319"/>
    </row>
    <row r="137" spans="1:2">
      <c r="A137" s="319"/>
      <c r="B137" s="319"/>
    </row>
    <row r="138" spans="1:2">
      <c r="A138" s="319"/>
      <c r="B138" s="319"/>
    </row>
    <row r="139" spans="1:2">
      <c r="A139" s="319"/>
      <c r="B139" s="319"/>
    </row>
    <row r="140" spans="1:2">
      <c r="A140" s="319"/>
      <c r="B140" s="319"/>
    </row>
    <row r="141" spans="1:2">
      <c r="A141" s="319"/>
      <c r="B141" s="319"/>
    </row>
    <row r="142" spans="1:2">
      <c r="A142" s="319"/>
      <c r="B142" s="319"/>
    </row>
    <row r="143" spans="1:2">
      <c r="A143" s="319"/>
      <c r="B143" s="319"/>
    </row>
    <row r="144" spans="1:2">
      <c r="A144" s="319"/>
      <c r="B144" s="319"/>
    </row>
    <row r="145" spans="1:2">
      <c r="A145" s="319"/>
      <c r="B145" s="319"/>
    </row>
    <row r="146" spans="1:2">
      <c r="A146" s="319"/>
      <c r="B146" s="319"/>
    </row>
    <row r="147" spans="1:2">
      <c r="A147" s="319"/>
      <c r="B147" s="319"/>
    </row>
    <row r="148" spans="1:2">
      <c r="A148" s="319"/>
      <c r="B148" s="319"/>
    </row>
    <row r="149" spans="1:2">
      <c r="A149" s="319"/>
      <c r="B149" s="319"/>
    </row>
    <row r="150" spans="1:2">
      <c r="A150" s="319"/>
      <c r="B150" s="319"/>
    </row>
    <row r="151" spans="1:2">
      <c r="A151" s="319"/>
      <c r="B151" s="319"/>
    </row>
    <row r="152" spans="1:2">
      <c r="A152" s="319"/>
      <c r="B152" s="319"/>
    </row>
    <row r="153" spans="1:2">
      <c r="A153" s="319"/>
      <c r="B153" s="319"/>
    </row>
    <row r="154" spans="1:2">
      <c r="A154" s="319"/>
      <c r="B154" s="319"/>
    </row>
    <row r="155" spans="1:2">
      <c r="A155" s="319"/>
      <c r="B155" s="319"/>
    </row>
    <row r="156" spans="1:2">
      <c r="A156" s="319"/>
      <c r="B156" s="319"/>
    </row>
    <row r="157" spans="1:2">
      <c r="A157" s="319"/>
      <c r="B157" s="319"/>
    </row>
    <row r="158" spans="1:2">
      <c r="A158" s="319"/>
      <c r="B158" s="319"/>
    </row>
    <row r="159" spans="1:2">
      <c r="A159" s="319"/>
      <c r="B159" s="319"/>
    </row>
    <row r="160" spans="1:2">
      <c r="A160" s="319"/>
      <c r="B160" s="319"/>
    </row>
    <row r="161" spans="1:2">
      <c r="A161" s="319"/>
      <c r="B161" s="319"/>
    </row>
    <row r="162" spans="1:2">
      <c r="A162" s="319"/>
      <c r="B162" s="319"/>
    </row>
    <row r="163" spans="1:2">
      <c r="A163" s="319"/>
      <c r="B163" s="319"/>
    </row>
    <row r="164" spans="1:2">
      <c r="A164" s="319"/>
      <c r="B164" s="319"/>
    </row>
    <row r="165" spans="1:2">
      <c r="A165" s="319"/>
      <c r="B165" s="319"/>
    </row>
    <row r="166" spans="1:2">
      <c r="A166" s="319"/>
      <c r="B166" s="319"/>
    </row>
    <row r="167" spans="1:2">
      <c r="A167" s="319"/>
      <c r="B167" s="319"/>
    </row>
    <row r="168" spans="1:2">
      <c r="A168" s="319"/>
      <c r="B168" s="319"/>
    </row>
    <row r="169" spans="1:2">
      <c r="A169" s="319"/>
      <c r="B169" s="319"/>
    </row>
    <row r="170" spans="1:2">
      <c r="A170" s="319"/>
      <c r="B170" s="319"/>
    </row>
    <row r="171" spans="1:2">
      <c r="A171" s="319"/>
      <c r="B171" s="319"/>
    </row>
    <row r="172" spans="1:2">
      <c r="A172" s="319"/>
      <c r="B172" s="319"/>
    </row>
    <row r="173" spans="1:2">
      <c r="A173" s="319"/>
      <c r="B173" s="319"/>
    </row>
    <row r="174" spans="1:2">
      <c r="A174" s="319"/>
      <c r="B174" s="319"/>
    </row>
    <row r="175" spans="1:2">
      <c r="A175" s="319"/>
      <c r="B175" s="319"/>
    </row>
    <row r="176" spans="1:2">
      <c r="A176" s="319"/>
      <c r="B176" s="319"/>
    </row>
    <row r="177" spans="1:2">
      <c r="A177" s="319"/>
      <c r="B177" s="319"/>
    </row>
    <row r="178" spans="1:2">
      <c r="A178" s="319"/>
      <c r="B178" s="319"/>
    </row>
    <row r="179" spans="1:2">
      <c r="A179" s="319"/>
      <c r="B179" s="319"/>
    </row>
    <row r="180" spans="1:2">
      <c r="A180" s="319"/>
      <c r="B180" s="319"/>
    </row>
    <row r="181" spans="1:2">
      <c r="A181" s="319"/>
      <c r="B181" s="319"/>
    </row>
    <row r="182" spans="1:2">
      <c r="A182" s="319"/>
      <c r="B182" s="319"/>
    </row>
    <row r="183" spans="1:2">
      <c r="A183" s="319"/>
      <c r="B183" s="319"/>
    </row>
    <row r="184" spans="1:2">
      <c r="A184" s="319"/>
      <c r="B184" s="319"/>
    </row>
    <row r="185" spans="1:2">
      <c r="A185" s="319"/>
      <c r="B185" s="319"/>
    </row>
    <row r="186" spans="1:2">
      <c r="A186" s="319"/>
      <c r="B186" s="319"/>
    </row>
    <row r="187" spans="1:2">
      <c r="A187" s="319"/>
      <c r="B187" s="319"/>
    </row>
    <row r="188" spans="1:2">
      <c r="A188" s="319"/>
      <c r="B188" s="319"/>
    </row>
    <row r="189" spans="1:2">
      <c r="A189" s="319"/>
      <c r="B189" s="319"/>
    </row>
    <row r="190" spans="1:2">
      <c r="A190" s="319"/>
      <c r="B190" s="319"/>
    </row>
    <row r="191" spans="1:2">
      <c r="A191" s="319"/>
      <c r="B191" s="319"/>
    </row>
    <row r="192" spans="1:2">
      <c r="A192" s="319"/>
      <c r="B192" s="319"/>
    </row>
  </sheetData>
  <mergeCells count="13">
    <mergeCell ref="F1:G1"/>
    <mergeCell ref="A32:G32"/>
    <mergeCell ref="A33:G33"/>
    <mergeCell ref="E7:F7"/>
    <mergeCell ref="A3:G3"/>
    <mergeCell ref="A4:G4"/>
    <mergeCell ref="F5:G5"/>
    <mergeCell ref="G7:G8"/>
    <mergeCell ref="A6:A8"/>
    <mergeCell ref="B6:B8"/>
    <mergeCell ref="C6:C8"/>
    <mergeCell ref="D6:G6"/>
    <mergeCell ref="D7:D8"/>
  </mergeCells>
  <phoneticPr fontId="43" type="noConversion"/>
  <pageMargins left="0.72" right="0.23" top="0.65" bottom="0.37" header="0.3" footer="0.25"/>
  <pageSetup paperSize="9" scale="82"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65611-D552-4B5F-8039-CBEED1CFC409}">
  <sheetPr codeName="Sheet23">
    <tabColor rgb="FF7030A0"/>
    <pageSetUpPr fitToPage="1"/>
  </sheetPr>
  <dimension ref="A1:E52"/>
  <sheetViews>
    <sheetView topLeftCell="A7" zoomScaleNormal="100" workbookViewId="0">
      <selection activeCell="C31" sqref="C31"/>
    </sheetView>
  </sheetViews>
  <sheetFormatPr defaultRowHeight="15.75"/>
  <cols>
    <col min="1" max="1" width="5.125" style="6" customWidth="1"/>
    <col min="2" max="2" width="79.75" style="6" customWidth="1"/>
    <col min="3" max="3" width="19.125" style="307" customWidth="1"/>
    <col min="4" max="4" width="11.25" style="6" customWidth="1"/>
    <col min="5" max="250" width="9" style="6"/>
    <col min="251" max="251" width="5.125" style="6" customWidth="1"/>
    <col min="252" max="252" width="107.125" style="6" customWidth="1"/>
    <col min="253" max="253" width="0" style="6" hidden="1" customWidth="1"/>
    <col min="254" max="254" width="16.125" style="6" customWidth="1"/>
    <col min="255" max="506" width="9" style="6"/>
    <col min="507" max="507" width="5.125" style="6" customWidth="1"/>
    <col min="508" max="508" width="107.125" style="6" customWidth="1"/>
    <col min="509" max="509" width="0" style="6" hidden="1" customWidth="1"/>
    <col min="510" max="510" width="16.125" style="6" customWidth="1"/>
    <col min="511" max="762" width="9" style="6"/>
    <col min="763" max="763" width="5.125" style="6" customWidth="1"/>
    <col min="764" max="764" width="107.125" style="6" customWidth="1"/>
    <col min="765" max="765" width="0" style="6" hidden="1" customWidth="1"/>
    <col min="766" max="766" width="16.125" style="6" customWidth="1"/>
    <col min="767" max="1018" width="9" style="6"/>
    <col min="1019" max="1019" width="5.125" style="6" customWidth="1"/>
    <col min="1020" max="1020" width="107.125" style="6" customWidth="1"/>
    <col min="1021" max="1021" width="0" style="6" hidden="1" customWidth="1"/>
    <col min="1022" max="1022" width="16.125" style="6" customWidth="1"/>
    <col min="1023" max="1274" width="9" style="6"/>
    <col min="1275" max="1275" width="5.125" style="6" customWidth="1"/>
    <col min="1276" max="1276" width="107.125" style="6" customWidth="1"/>
    <col min="1277" max="1277" width="0" style="6" hidden="1" customWidth="1"/>
    <col min="1278" max="1278" width="16.125" style="6" customWidth="1"/>
    <col min="1279" max="1530" width="9" style="6"/>
    <col min="1531" max="1531" width="5.125" style="6" customWidth="1"/>
    <col min="1532" max="1532" width="107.125" style="6" customWidth="1"/>
    <col min="1533" max="1533" width="0" style="6" hidden="1" customWidth="1"/>
    <col min="1534" max="1534" width="16.125" style="6" customWidth="1"/>
    <col min="1535" max="1786" width="9" style="6"/>
    <col min="1787" max="1787" width="5.125" style="6" customWidth="1"/>
    <col min="1788" max="1788" width="107.125" style="6" customWidth="1"/>
    <col min="1789" max="1789" width="0" style="6" hidden="1" customWidth="1"/>
    <col min="1790" max="1790" width="16.125" style="6" customWidth="1"/>
    <col min="1791" max="2042" width="9" style="6"/>
    <col min="2043" max="2043" width="5.125" style="6" customWidth="1"/>
    <col min="2044" max="2044" width="107.125" style="6" customWidth="1"/>
    <col min="2045" max="2045" width="0" style="6" hidden="1" customWidth="1"/>
    <col min="2046" max="2046" width="16.125" style="6" customWidth="1"/>
    <col min="2047" max="2298" width="9" style="6"/>
    <col min="2299" max="2299" width="5.125" style="6" customWidth="1"/>
    <col min="2300" max="2300" width="107.125" style="6" customWidth="1"/>
    <col min="2301" max="2301" width="0" style="6" hidden="1" customWidth="1"/>
    <col min="2302" max="2302" width="16.125" style="6" customWidth="1"/>
    <col min="2303" max="2554" width="9" style="6"/>
    <col min="2555" max="2555" width="5.125" style="6" customWidth="1"/>
    <col min="2556" max="2556" width="107.125" style="6" customWidth="1"/>
    <col min="2557" max="2557" width="0" style="6" hidden="1" customWidth="1"/>
    <col min="2558" max="2558" width="16.125" style="6" customWidth="1"/>
    <col min="2559" max="2810" width="9" style="6"/>
    <col min="2811" max="2811" width="5.125" style="6" customWidth="1"/>
    <col min="2812" max="2812" width="107.125" style="6" customWidth="1"/>
    <col min="2813" max="2813" width="0" style="6" hidden="1" customWidth="1"/>
    <col min="2814" max="2814" width="16.125" style="6" customWidth="1"/>
    <col min="2815" max="3066" width="9" style="6"/>
    <col min="3067" max="3067" width="5.125" style="6" customWidth="1"/>
    <col min="3068" max="3068" width="107.125" style="6" customWidth="1"/>
    <col min="3069" max="3069" width="0" style="6" hidden="1" customWidth="1"/>
    <col min="3070" max="3070" width="16.125" style="6" customWidth="1"/>
    <col min="3071" max="3322" width="9" style="6"/>
    <col min="3323" max="3323" width="5.125" style="6" customWidth="1"/>
    <col min="3324" max="3324" width="107.125" style="6" customWidth="1"/>
    <col min="3325" max="3325" width="0" style="6" hidden="1" customWidth="1"/>
    <col min="3326" max="3326" width="16.125" style="6" customWidth="1"/>
    <col min="3327" max="3578" width="9" style="6"/>
    <col min="3579" max="3579" width="5.125" style="6" customWidth="1"/>
    <col min="3580" max="3580" width="107.125" style="6" customWidth="1"/>
    <col min="3581" max="3581" width="0" style="6" hidden="1" customWidth="1"/>
    <col min="3582" max="3582" width="16.125" style="6" customWidth="1"/>
    <col min="3583" max="3834" width="9" style="6"/>
    <col min="3835" max="3835" width="5.125" style="6" customWidth="1"/>
    <col min="3836" max="3836" width="107.125" style="6" customWidth="1"/>
    <col min="3837" max="3837" width="0" style="6" hidden="1" customWidth="1"/>
    <col min="3838" max="3838" width="16.125" style="6" customWidth="1"/>
    <col min="3839" max="4090" width="9" style="6"/>
    <col min="4091" max="4091" width="5.125" style="6" customWidth="1"/>
    <col min="4092" max="4092" width="107.125" style="6" customWidth="1"/>
    <col min="4093" max="4093" width="0" style="6" hidden="1" customWidth="1"/>
    <col min="4094" max="4094" width="16.125" style="6" customWidth="1"/>
    <col min="4095" max="4346" width="9" style="6"/>
    <col min="4347" max="4347" width="5.125" style="6" customWidth="1"/>
    <col min="4348" max="4348" width="107.125" style="6" customWidth="1"/>
    <col min="4349" max="4349" width="0" style="6" hidden="1" customWidth="1"/>
    <col min="4350" max="4350" width="16.125" style="6" customWidth="1"/>
    <col min="4351" max="4602" width="9" style="6"/>
    <col min="4603" max="4603" width="5.125" style="6" customWidth="1"/>
    <col min="4604" max="4604" width="107.125" style="6" customWidth="1"/>
    <col min="4605" max="4605" width="0" style="6" hidden="1" customWidth="1"/>
    <col min="4606" max="4606" width="16.125" style="6" customWidth="1"/>
    <col min="4607" max="4858" width="9" style="6"/>
    <col min="4859" max="4859" width="5.125" style="6" customWidth="1"/>
    <col min="4860" max="4860" width="107.125" style="6" customWidth="1"/>
    <col min="4861" max="4861" width="0" style="6" hidden="1" customWidth="1"/>
    <col min="4862" max="4862" width="16.125" style="6" customWidth="1"/>
    <col min="4863" max="5114" width="9" style="6"/>
    <col min="5115" max="5115" width="5.125" style="6" customWidth="1"/>
    <col min="5116" max="5116" width="107.125" style="6" customWidth="1"/>
    <col min="5117" max="5117" width="0" style="6" hidden="1" customWidth="1"/>
    <col min="5118" max="5118" width="16.125" style="6" customWidth="1"/>
    <col min="5119" max="5370" width="9" style="6"/>
    <col min="5371" max="5371" width="5.125" style="6" customWidth="1"/>
    <col min="5372" max="5372" width="107.125" style="6" customWidth="1"/>
    <col min="5373" max="5373" width="0" style="6" hidden="1" customWidth="1"/>
    <col min="5374" max="5374" width="16.125" style="6" customWidth="1"/>
    <col min="5375" max="5626" width="9" style="6"/>
    <col min="5627" max="5627" width="5.125" style="6" customWidth="1"/>
    <col min="5628" max="5628" width="107.125" style="6" customWidth="1"/>
    <col min="5629" max="5629" width="0" style="6" hidden="1" customWidth="1"/>
    <col min="5630" max="5630" width="16.125" style="6" customWidth="1"/>
    <col min="5631" max="5882" width="9" style="6"/>
    <col min="5883" max="5883" width="5.125" style="6" customWidth="1"/>
    <col min="5884" max="5884" width="107.125" style="6" customWidth="1"/>
    <col min="5885" max="5885" width="0" style="6" hidden="1" customWidth="1"/>
    <col min="5886" max="5886" width="16.125" style="6" customWidth="1"/>
    <col min="5887" max="6138" width="9" style="6"/>
    <col min="6139" max="6139" width="5.125" style="6" customWidth="1"/>
    <col min="6140" max="6140" width="107.125" style="6" customWidth="1"/>
    <col min="6141" max="6141" width="0" style="6" hidden="1" customWidth="1"/>
    <col min="6142" max="6142" width="16.125" style="6" customWidth="1"/>
    <col min="6143" max="6394" width="9" style="6"/>
    <col min="6395" max="6395" width="5.125" style="6" customWidth="1"/>
    <col min="6396" max="6396" width="107.125" style="6" customWidth="1"/>
    <col min="6397" max="6397" width="0" style="6" hidden="1" customWidth="1"/>
    <col min="6398" max="6398" width="16.125" style="6" customWidth="1"/>
    <col min="6399" max="6650" width="9" style="6"/>
    <col min="6651" max="6651" width="5.125" style="6" customWidth="1"/>
    <col min="6652" max="6652" width="107.125" style="6" customWidth="1"/>
    <col min="6653" max="6653" width="0" style="6" hidden="1" customWidth="1"/>
    <col min="6654" max="6654" width="16.125" style="6" customWidth="1"/>
    <col min="6655" max="6906" width="9" style="6"/>
    <col min="6907" max="6907" width="5.125" style="6" customWidth="1"/>
    <col min="6908" max="6908" width="107.125" style="6" customWidth="1"/>
    <col min="6909" max="6909" width="0" style="6" hidden="1" customWidth="1"/>
    <col min="6910" max="6910" width="16.125" style="6" customWidth="1"/>
    <col min="6911" max="7162" width="9" style="6"/>
    <col min="7163" max="7163" width="5.125" style="6" customWidth="1"/>
    <col min="7164" max="7164" width="107.125" style="6" customWidth="1"/>
    <col min="7165" max="7165" width="0" style="6" hidden="1" customWidth="1"/>
    <col min="7166" max="7166" width="16.125" style="6" customWidth="1"/>
    <col min="7167" max="7418" width="9" style="6"/>
    <col min="7419" max="7419" width="5.125" style="6" customWidth="1"/>
    <col min="7420" max="7420" width="107.125" style="6" customWidth="1"/>
    <col min="7421" max="7421" width="0" style="6" hidden="1" customWidth="1"/>
    <col min="7422" max="7422" width="16.125" style="6" customWidth="1"/>
    <col min="7423" max="7674" width="9" style="6"/>
    <col min="7675" max="7675" width="5.125" style="6" customWidth="1"/>
    <col min="7676" max="7676" width="107.125" style="6" customWidth="1"/>
    <col min="7677" max="7677" width="0" style="6" hidden="1" customWidth="1"/>
    <col min="7678" max="7678" width="16.125" style="6" customWidth="1"/>
    <col min="7679" max="7930" width="9" style="6"/>
    <col min="7931" max="7931" width="5.125" style="6" customWidth="1"/>
    <col min="7932" max="7932" width="107.125" style="6" customWidth="1"/>
    <col min="7933" max="7933" width="0" style="6" hidden="1" customWidth="1"/>
    <col min="7934" max="7934" width="16.125" style="6" customWidth="1"/>
    <col min="7935" max="8186" width="9" style="6"/>
    <col min="8187" max="8187" width="5.125" style="6" customWidth="1"/>
    <col min="8188" max="8188" width="107.125" style="6" customWidth="1"/>
    <col min="8189" max="8189" width="0" style="6" hidden="1" customWidth="1"/>
    <col min="8190" max="8190" width="16.125" style="6" customWidth="1"/>
    <col min="8191" max="8442" width="9" style="6"/>
    <col min="8443" max="8443" width="5.125" style="6" customWidth="1"/>
    <col min="8444" max="8444" width="107.125" style="6" customWidth="1"/>
    <col min="8445" max="8445" width="0" style="6" hidden="1" customWidth="1"/>
    <col min="8446" max="8446" width="16.125" style="6" customWidth="1"/>
    <col min="8447" max="8698" width="9" style="6"/>
    <col min="8699" max="8699" width="5.125" style="6" customWidth="1"/>
    <col min="8700" max="8700" width="107.125" style="6" customWidth="1"/>
    <col min="8701" max="8701" width="0" style="6" hidden="1" customWidth="1"/>
    <col min="8702" max="8702" width="16.125" style="6" customWidth="1"/>
    <col min="8703" max="8954" width="9" style="6"/>
    <col min="8955" max="8955" width="5.125" style="6" customWidth="1"/>
    <col min="8956" max="8956" width="107.125" style="6" customWidth="1"/>
    <col min="8957" max="8957" width="0" style="6" hidden="1" customWidth="1"/>
    <col min="8958" max="8958" width="16.125" style="6" customWidth="1"/>
    <col min="8959" max="9210" width="9" style="6"/>
    <col min="9211" max="9211" width="5.125" style="6" customWidth="1"/>
    <col min="9212" max="9212" width="107.125" style="6" customWidth="1"/>
    <col min="9213" max="9213" width="0" style="6" hidden="1" customWidth="1"/>
    <col min="9214" max="9214" width="16.125" style="6" customWidth="1"/>
    <col min="9215" max="9466" width="9" style="6"/>
    <col min="9467" max="9467" width="5.125" style="6" customWidth="1"/>
    <col min="9468" max="9468" width="107.125" style="6" customWidth="1"/>
    <col min="9469" max="9469" width="0" style="6" hidden="1" customWidth="1"/>
    <col min="9470" max="9470" width="16.125" style="6" customWidth="1"/>
    <col min="9471" max="9722" width="9" style="6"/>
    <col min="9723" max="9723" width="5.125" style="6" customWidth="1"/>
    <col min="9724" max="9724" width="107.125" style="6" customWidth="1"/>
    <col min="9725" max="9725" width="0" style="6" hidden="1" customWidth="1"/>
    <col min="9726" max="9726" width="16.125" style="6" customWidth="1"/>
    <col min="9727" max="9978" width="9" style="6"/>
    <col min="9979" max="9979" width="5.125" style="6" customWidth="1"/>
    <col min="9980" max="9980" width="107.125" style="6" customWidth="1"/>
    <col min="9981" max="9981" width="0" style="6" hidden="1" customWidth="1"/>
    <col min="9982" max="9982" width="16.125" style="6" customWidth="1"/>
    <col min="9983" max="10234" width="9" style="6"/>
    <col min="10235" max="10235" width="5.125" style="6" customWidth="1"/>
    <col min="10236" max="10236" width="107.125" style="6" customWidth="1"/>
    <col min="10237" max="10237" width="0" style="6" hidden="1" customWidth="1"/>
    <col min="10238" max="10238" width="16.125" style="6" customWidth="1"/>
    <col min="10239" max="10490" width="9" style="6"/>
    <col min="10491" max="10491" width="5.125" style="6" customWidth="1"/>
    <col min="10492" max="10492" width="107.125" style="6" customWidth="1"/>
    <col min="10493" max="10493" width="0" style="6" hidden="1" customWidth="1"/>
    <col min="10494" max="10494" width="16.125" style="6" customWidth="1"/>
    <col min="10495" max="10746" width="9" style="6"/>
    <col min="10747" max="10747" width="5.125" style="6" customWidth="1"/>
    <col min="10748" max="10748" width="107.125" style="6" customWidth="1"/>
    <col min="10749" max="10749" width="0" style="6" hidden="1" customWidth="1"/>
    <col min="10750" max="10750" width="16.125" style="6" customWidth="1"/>
    <col min="10751" max="11002" width="9" style="6"/>
    <col min="11003" max="11003" width="5.125" style="6" customWidth="1"/>
    <col min="11004" max="11004" width="107.125" style="6" customWidth="1"/>
    <col min="11005" max="11005" width="0" style="6" hidden="1" customWidth="1"/>
    <col min="11006" max="11006" width="16.125" style="6" customWidth="1"/>
    <col min="11007" max="11258" width="9" style="6"/>
    <col min="11259" max="11259" width="5.125" style="6" customWidth="1"/>
    <col min="11260" max="11260" width="107.125" style="6" customWidth="1"/>
    <col min="11261" max="11261" width="0" style="6" hidden="1" customWidth="1"/>
    <col min="11262" max="11262" width="16.125" style="6" customWidth="1"/>
    <col min="11263" max="11514" width="9" style="6"/>
    <col min="11515" max="11515" width="5.125" style="6" customWidth="1"/>
    <col min="11516" max="11516" width="107.125" style="6" customWidth="1"/>
    <col min="11517" max="11517" width="0" style="6" hidden="1" customWidth="1"/>
    <col min="11518" max="11518" width="16.125" style="6" customWidth="1"/>
    <col min="11519" max="11770" width="9" style="6"/>
    <col min="11771" max="11771" width="5.125" style="6" customWidth="1"/>
    <col min="11772" max="11772" width="107.125" style="6" customWidth="1"/>
    <col min="11773" max="11773" width="0" style="6" hidden="1" customWidth="1"/>
    <col min="11774" max="11774" width="16.125" style="6" customWidth="1"/>
    <col min="11775" max="12026" width="9" style="6"/>
    <col min="12027" max="12027" width="5.125" style="6" customWidth="1"/>
    <col min="12028" max="12028" width="107.125" style="6" customWidth="1"/>
    <col min="12029" max="12029" width="0" style="6" hidden="1" customWidth="1"/>
    <col min="12030" max="12030" width="16.125" style="6" customWidth="1"/>
    <col min="12031" max="12282" width="9" style="6"/>
    <col min="12283" max="12283" width="5.125" style="6" customWidth="1"/>
    <col min="12284" max="12284" width="107.125" style="6" customWidth="1"/>
    <col min="12285" max="12285" width="0" style="6" hidden="1" customWidth="1"/>
    <col min="12286" max="12286" width="16.125" style="6" customWidth="1"/>
    <col min="12287" max="12538" width="9" style="6"/>
    <col min="12539" max="12539" width="5.125" style="6" customWidth="1"/>
    <col min="12540" max="12540" width="107.125" style="6" customWidth="1"/>
    <col min="12541" max="12541" width="0" style="6" hidden="1" customWidth="1"/>
    <col min="12542" max="12542" width="16.125" style="6" customWidth="1"/>
    <col min="12543" max="12794" width="9" style="6"/>
    <col min="12795" max="12795" width="5.125" style="6" customWidth="1"/>
    <col min="12796" max="12796" width="107.125" style="6" customWidth="1"/>
    <col min="12797" max="12797" width="0" style="6" hidden="1" customWidth="1"/>
    <col min="12798" max="12798" width="16.125" style="6" customWidth="1"/>
    <col min="12799" max="13050" width="9" style="6"/>
    <col min="13051" max="13051" width="5.125" style="6" customWidth="1"/>
    <col min="13052" max="13052" width="107.125" style="6" customWidth="1"/>
    <col min="13053" max="13053" width="0" style="6" hidden="1" customWidth="1"/>
    <col min="13054" max="13054" width="16.125" style="6" customWidth="1"/>
    <col min="13055" max="13306" width="9" style="6"/>
    <col min="13307" max="13307" width="5.125" style="6" customWidth="1"/>
    <col min="13308" max="13308" width="107.125" style="6" customWidth="1"/>
    <col min="13309" max="13309" width="0" style="6" hidden="1" customWidth="1"/>
    <col min="13310" max="13310" width="16.125" style="6" customWidth="1"/>
    <col min="13311" max="13562" width="9" style="6"/>
    <col min="13563" max="13563" width="5.125" style="6" customWidth="1"/>
    <col min="13564" max="13564" width="107.125" style="6" customWidth="1"/>
    <col min="13565" max="13565" width="0" style="6" hidden="1" customWidth="1"/>
    <col min="13566" max="13566" width="16.125" style="6" customWidth="1"/>
    <col min="13567" max="13818" width="9" style="6"/>
    <col min="13819" max="13819" width="5.125" style="6" customWidth="1"/>
    <col min="13820" max="13820" width="107.125" style="6" customWidth="1"/>
    <col min="13821" max="13821" width="0" style="6" hidden="1" customWidth="1"/>
    <col min="13822" max="13822" width="16.125" style="6" customWidth="1"/>
    <col min="13823" max="14074" width="9" style="6"/>
    <col min="14075" max="14075" width="5.125" style="6" customWidth="1"/>
    <col min="14076" max="14076" width="107.125" style="6" customWidth="1"/>
    <col min="14077" max="14077" width="0" style="6" hidden="1" customWidth="1"/>
    <col min="14078" max="14078" width="16.125" style="6" customWidth="1"/>
    <col min="14079" max="14330" width="9" style="6"/>
    <col min="14331" max="14331" width="5.125" style="6" customWidth="1"/>
    <col min="14332" max="14332" width="107.125" style="6" customWidth="1"/>
    <col min="14333" max="14333" width="0" style="6" hidden="1" customWidth="1"/>
    <col min="14334" max="14334" width="16.125" style="6" customWidth="1"/>
    <col min="14335" max="14586" width="9" style="6"/>
    <col min="14587" max="14587" width="5.125" style="6" customWidth="1"/>
    <col min="14588" max="14588" width="107.125" style="6" customWidth="1"/>
    <col min="14589" max="14589" width="0" style="6" hidden="1" customWidth="1"/>
    <col min="14590" max="14590" width="16.125" style="6" customWidth="1"/>
    <col min="14591" max="14842" width="9" style="6"/>
    <col min="14843" max="14843" width="5.125" style="6" customWidth="1"/>
    <col min="14844" max="14844" width="107.125" style="6" customWidth="1"/>
    <col min="14845" max="14845" width="0" style="6" hidden="1" customWidth="1"/>
    <col min="14846" max="14846" width="16.125" style="6" customWidth="1"/>
    <col min="14847" max="15098" width="9" style="6"/>
    <col min="15099" max="15099" width="5.125" style="6" customWidth="1"/>
    <col min="15100" max="15100" width="107.125" style="6" customWidth="1"/>
    <col min="15101" max="15101" width="0" style="6" hidden="1" customWidth="1"/>
    <col min="15102" max="15102" width="16.125" style="6" customWidth="1"/>
    <col min="15103" max="15354" width="9" style="6"/>
    <col min="15355" max="15355" width="5.125" style="6" customWidth="1"/>
    <col min="15356" max="15356" width="107.125" style="6" customWidth="1"/>
    <col min="15357" max="15357" width="0" style="6" hidden="1" customWidth="1"/>
    <col min="15358" max="15358" width="16.125" style="6" customWidth="1"/>
    <col min="15359" max="15610" width="9" style="6"/>
    <col min="15611" max="15611" width="5.125" style="6" customWidth="1"/>
    <col min="15612" max="15612" width="107.125" style="6" customWidth="1"/>
    <col min="15613" max="15613" width="0" style="6" hidden="1" customWidth="1"/>
    <col min="15614" max="15614" width="16.125" style="6" customWidth="1"/>
    <col min="15615" max="15866" width="9" style="6"/>
    <col min="15867" max="15867" width="5.125" style="6" customWidth="1"/>
    <col min="15868" max="15868" width="107.125" style="6" customWidth="1"/>
    <col min="15869" max="15869" width="0" style="6" hidden="1" customWidth="1"/>
    <col min="15870" max="15870" width="16.125" style="6" customWidth="1"/>
    <col min="15871" max="16122" width="9" style="6"/>
    <col min="16123" max="16123" width="5.125" style="6" customWidth="1"/>
    <col min="16124" max="16124" width="107.125" style="6" customWidth="1"/>
    <col min="16125" max="16125" width="0" style="6" hidden="1" customWidth="1"/>
    <col min="16126" max="16126" width="16.125" style="6" customWidth="1"/>
    <col min="16127" max="16384" width="9" style="6"/>
  </cols>
  <sheetData>
    <row r="1" spans="1:5" ht="21" customHeight="1">
      <c r="A1" s="4"/>
      <c r="B1" s="4"/>
      <c r="C1" s="306" t="s">
        <v>352</v>
      </c>
    </row>
    <row r="2" spans="1:5" ht="12.75" hidden="1" customHeight="1">
      <c r="A2" s="7"/>
      <c r="B2" s="7"/>
    </row>
    <row r="3" spans="1:5" ht="12.75" customHeight="1">
      <c r="A3" s="7"/>
      <c r="B3" s="7"/>
    </row>
    <row r="4" spans="1:5" ht="21" customHeight="1">
      <c r="A4" s="417" t="s">
        <v>486</v>
      </c>
      <c r="B4" s="417"/>
      <c r="C4" s="417"/>
    </row>
    <row r="5" spans="1:5" ht="27.75" customHeight="1">
      <c r="A5" s="424" t="s">
        <v>453</v>
      </c>
      <c r="B5" s="424"/>
      <c r="C5" s="424"/>
    </row>
    <row r="6" spans="1:5" ht="11.25" customHeight="1">
      <c r="A6" s="9"/>
      <c r="B6" s="9"/>
    </row>
    <row r="7" spans="1:5" ht="21.75" customHeight="1">
      <c r="A7" s="112"/>
      <c r="B7" s="112"/>
      <c r="C7" s="308" t="s">
        <v>0</v>
      </c>
    </row>
    <row r="8" spans="1:5" s="11" customFormat="1" ht="39" customHeight="1">
      <c r="A8" s="111" t="s">
        <v>79</v>
      </c>
      <c r="B8" s="109" t="s">
        <v>2</v>
      </c>
      <c r="C8" s="309" t="s">
        <v>461</v>
      </c>
    </row>
    <row r="9" spans="1:5" s="10" customFormat="1" ht="26.25" customHeight="1">
      <c r="A9" s="15"/>
      <c r="B9" s="15" t="s">
        <v>34</v>
      </c>
      <c r="C9" s="136">
        <f>C10+C11+C45+C46</f>
        <v>543713</v>
      </c>
      <c r="D9" s="126">
        <v>545367</v>
      </c>
      <c r="E9" s="126">
        <f>C9-D9</f>
        <v>-1654</v>
      </c>
    </row>
    <row r="10" spans="1:5" s="10" customFormat="1" ht="21" customHeight="1">
      <c r="A10" s="18" t="s">
        <v>4</v>
      </c>
      <c r="B10" s="25" t="s">
        <v>353</v>
      </c>
      <c r="C10" s="138">
        <v>106992</v>
      </c>
      <c r="D10" s="173"/>
    </row>
    <row r="11" spans="1:5" s="10" customFormat="1" ht="21" customHeight="1">
      <c r="A11" s="18" t="s">
        <v>5</v>
      </c>
      <c r="B11" s="25" t="s">
        <v>354</v>
      </c>
      <c r="C11" s="138">
        <f>C12+C29+C43+C44</f>
        <v>354959</v>
      </c>
      <c r="E11" s="126"/>
    </row>
    <row r="12" spans="1:5" s="10" customFormat="1" ht="21" customHeight="1">
      <c r="A12" s="18" t="s">
        <v>8</v>
      </c>
      <c r="B12" s="25" t="s">
        <v>36</v>
      </c>
      <c r="C12" s="172">
        <f>C13+C27+C28</f>
        <v>23050</v>
      </c>
    </row>
    <row r="13" spans="1:5" s="13" customFormat="1" ht="21" customHeight="1">
      <c r="A13" s="21">
        <v>1</v>
      </c>
      <c r="B13" s="22" t="s">
        <v>37</v>
      </c>
      <c r="C13" s="48">
        <f>SUM(C14:C26)</f>
        <v>20548</v>
      </c>
    </row>
    <row r="14" spans="1:5" s="13" customFormat="1" ht="21" customHeight="1">
      <c r="A14" s="24" t="s">
        <v>12</v>
      </c>
      <c r="B14" s="22" t="s">
        <v>56</v>
      </c>
      <c r="C14" s="48">
        <f>'36'!D11</f>
        <v>9833</v>
      </c>
    </row>
    <row r="15" spans="1:5" s="13" customFormat="1" ht="21" customHeight="1">
      <c r="A15" s="24" t="s">
        <v>12</v>
      </c>
      <c r="B15" s="22" t="s">
        <v>57</v>
      </c>
      <c r="C15" s="48"/>
    </row>
    <row r="16" spans="1:5" s="13" customFormat="1" ht="21" customHeight="1">
      <c r="A16" s="24" t="s">
        <v>12</v>
      </c>
      <c r="B16" s="49" t="s">
        <v>58</v>
      </c>
      <c r="C16" s="48"/>
    </row>
    <row r="17" spans="1:3" s="13" customFormat="1" ht="21" customHeight="1">
      <c r="A17" s="24" t="s">
        <v>12</v>
      </c>
      <c r="B17" s="49" t="s">
        <v>59</v>
      </c>
      <c r="C17" s="48"/>
    </row>
    <row r="18" spans="1:3" s="13" customFormat="1" ht="21" customHeight="1">
      <c r="A18" s="24" t="s">
        <v>12</v>
      </c>
      <c r="B18" s="49" t="s">
        <v>60</v>
      </c>
      <c r="C18" s="48"/>
    </row>
    <row r="19" spans="1:3" s="13" customFormat="1" ht="21" customHeight="1">
      <c r="A19" s="24" t="s">
        <v>12</v>
      </c>
      <c r="B19" s="49" t="s">
        <v>61</v>
      </c>
      <c r="C19" s="48"/>
    </row>
    <row r="20" spans="1:3" s="13" customFormat="1" ht="21" customHeight="1">
      <c r="A20" s="24" t="s">
        <v>12</v>
      </c>
      <c r="B20" s="49" t="s">
        <v>62</v>
      </c>
      <c r="C20" s="48"/>
    </row>
    <row r="21" spans="1:3" s="13" customFormat="1" ht="21" customHeight="1">
      <c r="A21" s="24" t="s">
        <v>12</v>
      </c>
      <c r="B21" s="49" t="s">
        <v>63</v>
      </c>
      <c r="C21" s="48"/>
    </row>
    <row r="22" spans="1:3" s="13" customFormat="1" ht="21" customHeight="1">
      <c r="A22" s="24" t="s">
        <v>12</v>
      </c>
      <c r="B22" s="49" t="s">
        <v>64</v>
      </c>
      <c r="C22" s="48"/>
    </row>
    <row r="23" spans="1:3" s="10" customFormat="1" ht="21" customHeight="1">
      <c r="A23" s="24" t="s">
        <v>12</v>
      </c>
      <c r="B23" s="49" t="s">
        <v>65</v>
      </c>
      <c r="C23" s="48">
        <f>'36'!K11-C28</f>
        <v>772</v>
      </c>
    </row>
    <row r="24" spans="1:3" s="13" customFormat="1" ht="21" customHeight="1">
      <c r="A24" s="24" t="s">
        <v>12</v>
      </c>
      <c r="B24" s="49" t="s">
        <v>66</v>
      </c>
      <c r="C24" s="48">
        <f>'36'!N11</f>
        <v>9943</v>
      </c>
    </row>
    <row r="25" spans="1:3" s="10" customFormat="1" ht="21" customHeight="1">
      <c r="A25" s="24" t="s">
        <v>12</v>
      </c>
      <c r="B25" s="49" t="s">
        <v>67</v>
      </c>
      <c r="C25" s="48"/>
    </row>
    <row r="26" spans="1:3" s="10" customFormat="1" ht="21" customHeight="1">
      <c r="A26" s="24" t="s">
        <v>12</v>
      </c>
      <c r="B26" s="49" t="s">
        <v>68</v>
      </c>
      <c r="C26" s="48"/>
    </row>
    <row r="27" spans="1:3" s="10" customFormat="1" ht="60" customHeight="1">
      <c r="A27" s="21">
        <v>2</v>
      </c>
      <c r="B27" s="38" t="s">
        <v>44</v>
      </c>
      <c r="C27" s="48"/>
    </row>
    <row r="28" spans="1:3" s="10" customFormat="1" ht="21" customHeight="1">
      <c r="A28" s="24">
        <v>3</v>
      </c>
      <c r="B28" s="49" t="s">
        <v>45</v>
      </c>
      <c r="C28" s="48">
        <f>1800+702</f>
        <v>2502</v>
      </c>
    </row>
    <row r="29" spans="1:3" s="10" customFormat="1" ht="21" customHeight="1">
      <c r="A29" s="18" t="s">
        <v>17</v>
      </c>
      <c r="B29" s="25" t="s">
        <v>46</v>
      </c>
      <c r="C29" s="138">
        <f>SUM(C30:C42)</f>
        <v>324829</v>
      </c>
    </row>
    <row r="30" spans="1:3" s="13" customFormat="1" ht="21" customHeight="1">
      <c r="A30" s="24" t="s">
        <v>87</v>
      </c>
      <c r="B30" s="22" t="s">
        <v>487</v>
      </c>
      <c r="C30" s="48">
        <f>10956+1800</f>
        <v>12756</v>
      </c>
    </row>
    <row r="31" spans="1:3" s="13" customFormat="1" ht="21" customHeight="1">
      <c r="A31" s="24" t="s">
        <v>88</v>
      </c>
      <c r="B31" s="22" t="s">
        <v>59</v>
      </c>
      <c r="C31" s="48">
        <f>2812</f>
        <v>2812</v>
      </c>
    </row>
    <row r="32" spans="1:3" s="13" customFormat="1" ht="21" customHeight="1">
      <c r="A32" s="24" t="s">
        <v>89</v>
      </c>
      <c r="B32" s="49" t="s">
        <v>472</v>
      </c>
      <c r="C32" s="48">
        <v>227895</v>
      </c>
    </row>
    <row r="33" spans="1:3" s="13" customFormat="1" ht="21" customHeight="1">
      <c r="A33" s="24" t="s">
        <v>90</v>
      </c>
      <c r="B33" s="49" t="s">
        <v>473</v>
      </c>
      <c r="C33" s="48">
        <v>200</v>
      </c>
    </row>
    <row r="34" spans="1:3" s="13" customFormat="1" ht="21" customHeight="1">
      <c r="A34" s="24" t="s">
        <v>91</v>
      </c>
      <c r="B34" s="49" t="s">
        <v>488</v>
      </c>
      <c r="C34" s="48">
        <v>774</v>
      </c>
    </row>
    <row r="35" spans="1:3" s="13" customFormat="1" ht="21" customHeight="1">
      <c r="A35" s="24" t="s">
        <v>92</v>
      </c>
      <c r="B35" s="49" t="s">
        <v>489</v>
      </c>
      <c r="C35" s="48">
        <v>2175</v>
      </c>
    </row>
    <row r="36" spans="1:3" s="13" customFormat="1" ht="21" customHeight="1">
      <c r="A36" s="24" t="s">
        <v>93</v>
      </c>
      <c r="B36" s="49" t="s">
        <v>490</v>
      </c>
      <c r="C36" s="48">
        <v>1544</v>
      </c>
    </row>
    <row r="37" spans="1:3" s="13" customFormat="1" ht="21" customHeight="1">
      <c r="A37" s="24" t="s">
        <v>94</v>
      </c>
      <c r="B37" s="49" t="s">
        <v>491</v>
      </c>
      <c r="C37" s="48">
        <v>300</v>
      </c>
    </row>
    <row r="38" spans="1:3" s="13" customFormat="1" ht="21" customHeight="1">
      <c r="A38" s="24" t="s">
        <v>95</v>
      </c>
      <c r="B38" s="49" t="s">
        <v>492</v>
      </c>
      <c r="C38" s="48">
        <v>4095</v>
      </c>
    </row>
    <row r="39" spans="1:3" s="10" customFormat="1" ht="21" customHeight="1">
      <c r="A39" s="24" t="s">
        <v>96</v>
      </c>
      <c r="B39" s="49" t="s">
        <v>65</v>
      </c>
      <c r="C39" s="48">
        <f>13927+593</f>
        <v>14520</v>
      </c>
    </row>
    <row r="40" spans="1:3" s="13" customFormat="1" ht="21" customHeight="1">
      <c r="A40" s="24" t="s">
        <v>97</v>
      </c>
      <c r="B40" s="49" t="s">
        <v>493</v>
      </c>
      <c r="C40" s="48">
        <v>35010</v>
      </c>
    </row>
    <row r="41" spans="1:3" s="10" customFormat="1" ht="21" customHeight="1">
      <c r="A41" s="24" t="s">
        <v>98</v>
      </c>
      <c r="B41" s="49" t="s">
        <v>67</v>
      </c>
      <c r="C41" s="48">
        <f>17280+854</f>
        <v>18134</v>
      </c>
    </row>
    <row r="42" spans="1:3" s="10" customFormat="1" ht="21" customHeight="1">
      <c r="A42" s="24" t="s">
        <v>99</v>
      </c>
      <c r="B42" s="49" t="s">
        <v>494</v>
      </c>
      <c r="C42" s="48">
        <v>4614</v>
      </c>
    </row>
    <row r="43" spans="1:3" s="10" customFormat="1" ht="21" customHeight="1">
      <c r="A43" s="18" t="s">
        <v>23</v>
      </c>
      <c r="B43" s="25" t="s">
        <v>49</v>
      </c>
      <c r="C43" s="138">
        <v>7080</v>
      </c>
    </row>
    <row r="44" spans="1:3" s="10" customFormat="1" ht="21" customHeight="1">
      <c r="A44" s="18" t="s">
        <v>48</v>
      </c>
      <c r="B44" s="25" t="s">
        <v>50</v>
      </c>
      <c r="C44" s="138"/>
    </row>
    <row r="45" spans="1:3" s="10" customFormat="1" ht="21" customHeight="1">
      <c r="A45" s="473" t="s">
        <v>54</v>
      </c>
      <c r="B45" s="474" t="s">
        <v>563</v>
      </c>
      <c r="C45" s="475">
        <v>81762</v>
      </c>
    </row>
    <row r="46" spans="1:3" s="10" customFormat="1" ht="21" customHeight="1">
      <c r="A46" s="39" t="s">
        <v>562</v>
      </c>
      <c r="B46" s="40" t="s">
        <v>70</v>
      </c>
      <c r="C46" s="50"/>
    </row>
    <row r="47" spans="1:3" ht="27.75" customHeight="1">
      <c r="A47" s="12" t="s">
        <v>71</v>
      </c>
      <c r="B47" s="13"/>
      <c r="C47" s="152"/>
    </row>
    <row r="48" spans="1:3">
      <c r="A48" s="410" t="s">
        <v>355</v>
      </c>
      <c r="B48" s="410"/>
      <c r="C48" s="410"/>
    </row>
    <row r="49" spans="1:4">
      <c r="A49" s="410" t="s">
        <v>356</v>
      </c>
      <c r="B49" s="410"/>
      <c r="C49" s="410"/>
    </row>
    <row r="50" spans="1:4" ht="15.75" customHeight="1">
      <c r="A50" s="410" t="s">
        <v>357</v>
      </c>
      <c r="B50" s="410"/>
      <c r="C50" s="410"/>
      <c r="D50" s="45"/>
    </row>
    <row r="51" spans="1:4" ht="15.75" customHeight="1">
      <c r="A51" s="13"/>
      <c r="B51" s="12" t="s">
        <v>358</v>
      </c>
      <c r="C51" s="310"/>
      <c r="D51" s="45"/>
    </row>
    <row r="52" spans="1:4" ht="15.75" customHeight="1">
      <c r="A52" s="13"/>
      <c r="B52" s="410" t="s">
        <v>359</v>
      </c>
      <c r="C52" s="410"/>
      <c r="D52" s="160"/>
    </row>
  </sheetData>
  <mergeCells count="6">
    <mergeCell ref="B52:C52"/>
    <mergeCell ref="A4:C4"/>
    <mergeCell ref="A5:C5"/>
    <mergeCell ref="A48:C48"/>
    <mergeCell ref="A49:C49"/>
    <mergeCell ref="A50:C50"/>
  </mergeCells>
  <phoneticPr fontId="43" type="noConversion"/>
  <printOptions horizontalCentered="1"/>
  <pageMargins left="0.9" right="0.3" top="0.54" bottom="0.51" header="0.16" footer="0.23"/>
  <pageSetup paperSize="9" scale="81" fitToHeight="0" orientation="portrait" r:id="rId1"/>
  <headerFooter alignWithMargins="0">
    <oddFooter xml:space="preserve">&amp;C&amp;".VnTime,Italic"&amp;8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E020E-22A9-4178-A987-3A4C2AE66E03}">
  <sheetPr codeName="Sheet24">
    <tabColor rgb="FF7030A0"/>
    <pageSetUpPr fitToPage="1"/>
  </sheetPr>
  <dimension ref="A1:L97"/>
  <sheetViews>
    <sheetView topLeftCell="A7" workbookViewId="0">
      <pane ySplit="4" topLeftCell="A11" activePane="bottomLeft" state="frozen"/>
      <selection activeCell="A7" sqref="A7"/>
      <selection pane="bottomLeft" activeCell="E92" sqref="E92"/>
    </sheetView>
  </sheetViews>
  <sheetFormatPr defaultRowHeight="17.25"/>
  <cols>
    <col min="1" max="1" width="5.625" style="53" customWidth="1"/>
    <col min="2" max="2" width="28.375" style="53" customWidth="1"/>
    <col min="3" max="3" width="11.375" style="53" customWidth="1"/>
    <col min="4" max="4" width="13" style="53" customWidth="1"/>
    <col min="5" max="5" width="12.875" style="53" customWidth="1"/>
    <col min="6" max="6" width="8.75" style="53" customWidth="1"/>
    <col min="7" max="7" width="9.875" style="53" customWidth="1"/>
    <col min="8" max="8" width="8.25" style="53" customWidth="1"/>
    <col min="9" max="9" width="8.875" style="53" customWidth="1"/>
    <col min="10" max="10" width="8.625" style="53" customWidth="1"/>
    <col min="11" max="11" width="10.75" style="53" customWidth="1"/>
    <col min="12" max="12" width="11.375" style="53" bestFit="1" customWidth="1"/>
    <col min="13" max="16384" width="9" style="53"/>
  </cols>
  <sheetData>
    <row r="1" spans="1:12" ht="18.75">
      <c r="A1" s="51"/>
      <c r="B1" s="52"/>
      <c r="J1" s="434" t="s">
        <v>360</v>
      </c>
      <c r="K1" s="434"/>
    </row>
    <row r="2" spans="1:12">
      <c r="A2" s="51"/>
      <c r="B2" s="52"/>
      <c r="C2" s="54"/>
    </row>
    <row r="3" spans="1:12" s="55" customFormat="1" ht="46.5" customHeight="1">
      <c r="A3" s="435" t="s">
        <v>503</v>
      </c>
      <c r="B3" s="435"/>
      <c r="C3" s="435"/>
      <c r="D3" s="435"/>
      <c r="E3" s="435"/>
      <c r="F3" s="435"/>
      <c r="G3" s="435"/>
      <c r="H3" s="435"/>
      <c r="I3" s="435"/>
      <c r="J3" s="435"/>
      <c r="K3" s="435"/>
    </row>
    <row r="4" spans="1:12" ht="24" customHeight="1">
      <c r="A4" s="436" t="s">
        <v>504</v>
      </c>
      <c r="B4" s="436"/>
      <c r="C4" s="436"/>
      <c r="D4" s="436"/>
      <c r="E4" s="436"/>
      <c r="F4" s="436"/>
      <c r="G4" s="436"/>
      <c r="H4" s="436"/>
      <c r="I4" s="436"/>
      <c r="J4" s="436"/>
      <c r="K4" s="436"/>
    </row>
    <row r="5" spans="1:12" ht="11.25" customHeight="1"/>
    <row r="6" spans="1:12" ht="25.5" customHeight="1">
      <c r="J6" s="437" t="s">
        <v>0</v>
      </c>
      <c r="K6" s="437"/>
    </row>
    <row r="7" spans="1:12" s="54" customFormat="1" ht="21.75" customHeight="1">
      <c r="A7" s="433" t="s">
        <v>79</v>
      </c>
      <c r="B7" s="433" t="s">
        <v>116</v>
      </c>
      <c r="C7" s="433" t="s">
        <v>72</v>
      </c>
      <c r="D7" s="433" t="s">
        <v>117</v>
      </c>
      <c r="E7" s="433" t="s">
        <v>118</v>
      </c>
      <c r="F7" s="433" t="s">
        <v>361</v>
      </c>
      <c r="G7" s="433" t="s">
        <v>50</v>
      </c>
      <c r="H7" s="433" t="s">
        <v>73</v>
      </c>
      <c r="I7" s="433"/>
      <c r="J7" s="433"/>
      <c r="K7" s="433" t="s">
        <v>411</v>
      </c>
    </row>
    <row r="8" spans="1:12" s="54" customFormat="1" ht="88.5" customHeight="1">
      <c r="A8" s="433"/>
      <c r="B8" s="433"/>
      <c r="C8" s="433"/>
      <c r="D8" s="433"/>
      <c r="E8" s="433"/>
      <c r="F8" s="433"/>
      <c r="G8" s="433"/>
      <c r="H8" s="115" t="s">
        <v>72</v>
      </c>
      <c r="I8" s="115" t="s">
        <v>55</v>
      </c>
      <c r="J8" s="115" t="s">
        <v>46</v>
      </c>
      <c r="K8" s="433"/>
    </row>
    <row r="9" spans="1:12">
      <c r="A9" s="118" t="s">
        <v>4</v>
      </c>
      <c r="B9" s="118" t="s">
        <v>5</v>
      </c>
      <c r="C9" s="118">
        <v>1</v>
      </c>
      <c r="D9" s="118">
        <v>2</v>
      </c>
      <c r="E9" s="118">
        <v>3</v>
      </c>
      <c r="F9" s="118">
        <v>4</v>
      </c>
      <c r="G9" s="118">
        <v>5</v>
      </c>
      <c r="H9" s="118">
        <v>6</v>
      </c>
      <c r="I9" s="118">
        <v>7</v>
      </c>
      <c r="J9" s="118">
        <v>8</v>
      </c>
      <c r="K9" s="118">
        <v>9</v>
      </c>
    </row>
    <row r="10" spans="1:12" ht="29.25" customHeight="1">
      <c r="A10" s="56"/>
      <c r="B10" s="56" t="s">
        <v>30</v>
      </c>
      <c r="C10" s="57">
        <f>C11+C89+C90+C91+C92</f>
        <v>479258</v>
      </c>
      <c r="D10" s="57">
        <f t="shared" ref="D10:K10" si="0">D11+D89+D90+D91+D92</f>
        <v>23050</v>
      </c>
      <c r="E10" s="57">
        <f t="shared" si="0"/>
        <v>324909</v>
      </c>
      <c r="F10" s="57">
        <f t="shared" si="0"/>
        <v>7080</v>
      </c>
      <c r="G10" s="57">
        <f t="shared" si="0"/>
        <v>0</v>
      </c>
      <c r="H10" s="57">
        <f t="shared" si="0"/>
        <v>81682</v>
      </c>
      <c r="I10" s="57">
        <f t="shared" si="0"/>
        <v>68265</v>
      </c>
      <c r="J10" s="57">
        <f t="shared" si="0"/>
        <v>13417</v>
      </c>
      <c r="K10" s="57">
        <f t="shared" si="0"/>
        <v>42537</v>
      </c>
      <c r="L10" s="232">
        <v>354140.4</v>
      </c>
    </row>
    <row r="11" spans="1:12" ht="21" customHeight="1">
      <c r="A11" s="58" t="s">
        <v>8</v>
      </c>
      <c r="B11" s="59" t="s">
        <v>74</v>
      </c>
      <c r="C11" s="60">
        <f t="shared" ref="C11:K11" si="1">SUM(C12:C81)</f>
        <v>347959</v>
      </c>
      <c r="D11" s="60">
        <f t="shared" si="1"/>
        <v>23050</v>
      </c>
      <c r="E11" s="60">
        <f t="shared" si="1"/>
        <v>324909</v>
      </c>
      <c r="F11" s="60">
        <f t="shared" si="1"/>
        <v>0</v>
      </c>
      <c r="G11" s="60">
        <f t="shared" si="1"/>
        <v>0</v>
      </c>
      <c r="H11" s="60">
        <f t="shared" si="1"/>
        <v>0</v>
      </c>
      <c r="I11" s="60">
        <f t="shared" si="1"/>
        <v>0</v>
      </c>
      <c r="J11" s="60">
        <f t="shared" si="1"/>
        <v>0</v>
      </c>
      <c r="K11" s="60">
        <f t="shared" si="1"/>
        <v>0</v>
      </c>
      <c r="L11" s="71">
        <f>C10-L10</f>
        <v>125117.59999999998</v>
      </c>
    </row>
    <row r="12" spans="1:12" ht="20.100000000000001" customHeight="1">
      <c r="A12" s="61" t="s">
        <v>87</v>
      </c>
      <c r="B12" s="62" t="s">
        <v>119</v>
      </c>
      <c r="C12" s="63">
        <f>D12+E12+F12+G12+H12+K12</f>
        <v>7015</v>
      </c>
      <c r="D12" s="63"/>
      <c r="E12" s="63">
        <f>'37'!C12</f>
        <v>7015</v>
      </c>
      <c r="F12" s="63"/>
      <c r="G12" s="63"/>
      <c r="H12" s="63">
        <f>SUM(I12:J12)</f>
        <v>0</v>
      </c>
      <c r="I12" s="63"/>
      <c r="J12" s="63"/>
      <c r="K12" s="63"/>
    </row>
    <row r="13" spans="1:12" ht="39.950000000000003" customHeight="1">
      <c r="A13" s="61" t="s">
        <v>88</v>
      </c>
      <c r="B13" s="62" t="s">
        <v>120</v>
      </c>
      <c r="C13" s="63">
        <f t="shared" ref="C13:C76" si="2">D13+E13+F13+G13+H13+K13</f>
        <v>4571</v>
      </c>
      <c r="D13" s="63"/>
      <c r="E13" s="63">
        <f>'37'!C13</f>
        <v>4571</v>
      </c>
      <c r="F13" s="63"/>
      <c r="G13" s="63"/>
      <c r="H13" s="63">
        <f>SUM(I13:J13)</f>
        <v>0</v>
      </c>
      <c r="I13" s="63"/>
      <c r="J13" s="63"/>
      <c r="K13" s="63"/>
    </row>
    <row r="14" spans="1:12" ht="20.100000000000001" customHeight="1">
      <c r="A14" s="61" t="s">
        <v>89</v>
      </c>
      <c r="B14" s="62" t="s">
        <v>121</v>
      </c>
      <c r="C14" s="63">
        <f t="shared" si="2"/>
        <v>815</v>
      </c>
      <c r="D14" s="63"/>
      <c r="E14" s="63">
        <f>'37'!C14</f>
        <v>815</v>
      </c>
      <c r="F14" s="63"/>
      <c r="G14" s="63"/>
      <c r="H14" s="63">
        <f t="shared" ref="H14:H73" si="3">SUM(I14:J14)</f>
        <v>0</v>
      </c>
      <c r="I14" s="63"/>
      <c r="J14" s="63"/>
      <c r="K14" s="63"/>
    </row>
    <row r="15" spans="1:12" ht="20.100000000000001" customHeight="1">
      <c r="A15" s="61" t="s">
        <v>90</v>
      </c>
      <c r="B15" s="62" t="s">
        <v>122</v>
      </c>
      <c r="C15" s="63">
        <f t="shared" si="2"/>
        <v>6032</v>
      </c>
      <c r="D15" s="63"/>
      <c r="E15" s="63">
        <f>'37'!C15</f>
        <v>6032</v>
      </c>
      <c r="F15" s="63"/>
      <c r="G15" s="63"/>
      <c r="H15" s="63">
        <f t="shared" si="3"/>
        <v>0</v>
      </c>
      <c r="I15" s="63"/>
      <c r="J15" s="63"/>
      <c r="K15" s="63"/>
    </row>
    <row r="16" spans="1:12" ht="20.100000000000001" customHeight="1">
      <c r="A16" s="61" t="s">
        <v>91</v>
      </c>
      <c r="B16" s="62" t="s">
        <v>123</v>
      </c>
      <c r="C16" s="63">
        <f t="shared" si="2"/>
        <v>1795</v>
      </c>
      <c r="D16" s="63"/>
      <c r="E16" s="63">
        <f>'37'!C16</f>
        <v>1795</v>
      </c>
      <c r="F16" s="63"/>
      <c r="G16" s="63"/>
      <c r="H16" s="63">
        <f t="shared" si="3"/>
        <v>0</v>
      </c>
      <c r="I16" s="63"/>
      <c r="J16" s="63"/>
      <c r="K16" s="63"/>
    </row>
    <row r="17" spans="1:11" ht="20.100000000000001" customHeight="1">
      <c r="A17" s="61" t="s">
        <v>92</v>
      </c>
      <c r="B17" s="62" t="s">
        <v>124</v>
      </c>
      <c r="C17" s="63">
        <f t="shared" si="2"/>
        <v>706</v>
      </c>
      <c r="D17" s="63"/>
      <c r="E17" s="63">
        <f>'37'!C17</f>
        <v>706</v>
      </c>
      <c r="F17" s="63"/>
      <c r="G17" s="63"/>
      <c r="H17" s="63">
        <f t="shared" si="3"/>
        <v>0</v>
      </c>
      <c r="I17" s="63"/>
      <c r="J17" s="63"/>
      <c r="K17" s="63"/>
    </row>
    <row r="18" spans="1:11" ht="20.100000000000001" customHeight="1">
      <c r="A18" s="61" t="s">
        <v>93</v>
      </c>
      <c r="B18" s="62" t="s">
        <v>125</v>
      </c>
      <c r="C18" s="63">
        <f t="shared" si="2"/>
        <v>794</v>
      </c>
      <c r="D18" s="63"/>
      <c r="E18" s="63">
        <f>'37'!C18</f>
        <v>794</v>
      </c>
      <c r="F18" s="63"/>
      <c r="G18" s="63"/>
      <c r="H18" s="63">
        <f t="shared" si="3"/>
        <v>0</v>
      </c>
      <c r="I18" s="63"/>
      <c r="J18" s="63"/>
      <c r="K18" s="63"/>
    </row>
    <row r="19" spans="1:11" ht="20.100000000000001" customHeight="1">
      <c r="A19" s="61" t="s">
        <v>94</v>
      </c>
      <c r="B19" s="62" t="s">
        <v>126</v>
      </c>
      <c r="C19" s="63">
        <f t="shared" si="2"/>
        <v>3178</v>
      </c>
      <c r="D19" s="63"/>
      <c r="E19" s="63">
        <f>'37'!C19</f>
        <v>3178</v>
      </c>
      <c r="F19" s="63"/>
      <c r="G19" s="63"/>
      <c r="H19" s="63">
        <f t="shared" si="3"/>
        <v>0</v>
      </c>
      <c r="I19" s="63"/>
      <c r="J19" s="63"/>
      <c r="K19" s="63"/>
    </row>
    <row r="20" spans="1:11" ht="20.100000000000001" customHeight="1">
      <c r="A20" s="61" t="s">
        <v>95</v>
      </c>
      <c r="B20" s="62" t="s">
        <v>127</v>
      </c>
      <c r="C20" s="63">
        <f t="shared" si="2"/>
        <v>1064</v>
      </c>
      <c r="D20" s="63"/>
      <c r="E20" s="63">
        <f>'37'!C20</f>
        <v>1064</v>
      </c>
      <c r="F20" s="63"/>
      <c r="G20" s="63"/>
      <c r="H20" s="63">
        <f t="shared" si="3"/>
        <v>0</v>
      </c>
      <c r="I20" s="63"/>
      <c r="J20" s="63"/>
      <c r="K20" s="63"/>
    </row>
    <row r="21" spans="1:11" ht="20.100000000000001" customHeight="1">
      <c r="A21" s="61" t="s">
        <v>96</v>
      </c>
      <c r="B21" s="62" t="s">
        <v>128</v>
      </c>
      <c r="C21" s="63">
        <f t="shared" si="2"/>
        <v>933</v>
      </c>
      <c r="D21" s="63"/>
      <c r="E21" s="63">
        <f>'37'!C21</f>
        <v>933</v>
      </c>
      <c r="F21" s="63"/>
      <c r="G21" s="63"/>
      <c r="H21" s="63">
        <f t="shared" si="3"/>
        <v>0</v>
      </c>
      <c r="I21" s="63"/>
      <c r="J21" s="63"/>
      <c r="K21" s="63"/>
    </row>
    <row r="22" spans="1:11" ht="20.100000000000001" customHeight="1">
      <c r="A22" s="61" t="s">
        <v>97</v>
      </c>
      <c r="B22" s="62" t="s">
        <v>129</v>
      </c>
      <c r="C22" s="63">
        <f t="shared" si="2"/>
        <v>26013</v>
      </c>
      <c r="D22" s="63"/>
      <c r="E22" s="63">
        <f>'37'!C22</f>
        <v>26013</v>
      </c>
      <c r="F22" s="63"/>
      <c r="G22" s="63"/>
      <c r="H22" s="63">
        <f t="shared" si="3"/>
        <v>0</v>
      </c>
      <c r="I22" s="63"/>
      <c r="J22" s="63"/>
      <c r="K22" s="63"/>
    </row>
    <row r="23" spans="1:11" ht="39.950000000000003" customHeight="1">
      <c r="A23" s="61" t="s">
        <v>98</v>
      </c>
      <c r="B23" s="62" t="s">
        <v>130</v>
      </c>
      <c r="C23" s="63">
        <f t="shared" si="2"/>
        <v>16648</v>
      </c>
      <c r="D23" s="63"/>
      <c r="E23" s="63">
        <f>'37'!C23</f>
        <v>16648</v>
      </c>
      <c r="F23" s="63"/>
      <c r="G23" s="63"/>
      <c r="H23" s="63">
        <f t="shared" si="3"/>
        <v>0</v>
      </c>
      <c r="I23" s="63"/>
      <c r="J23" s="63"/>
      <c r="K23" s="63"/>
    </row>
    <row r="24" spans="1:11" ht="39.950000000000003" customHeight="1">
      <c r="A24" s="61" t="s">
        <v>99</v>
      </c>
      <c r="B24" s="62" t="s">
        <v>131</v>
      </c>
      <c r="C24" s="63">
        <f t="shared" si="2"/>
        <v>3949</v>
      </c>
      <c r="D24" s="63">
        <f>'36'!C14</f>
        <v>2502</v>
      </c>
      <c r="E24" s="63">
        <f>'37'!C24</f>
        <v>1447</v>
      </c>
      <c r="F24" s="63"/>
      <c r="G24" s="63"/>
      <c r="H24" s="63">
        <f t="shared" si="3"/>
        <v>0</v>
      </c>
      <c r="I24" s="63"/>
      <c r="J24" s="63"/>
      <c r="K24" s="63"/>
    </row>
    <row r="25" spans="1:11" ht="20.100000000000001" customHeight="1">
      <c r="A25" s="61" t="s">
        <v>100</v>
      </c>
      <c r="B25" s="62" t="s">
        <v>132</v>
      </c>
      <c r="C25" s="63">
        <f t="shared" si="2"/>
        <v>40</v>
      </c>
      <c r="D25" s="63"/>
      <c r="E25" s="63">
        <f>'37'!C25</f>
        <v>40</v>
      </c>
      <c r="F25" s="63"/>
      <c r="G25" s="63"/>
      <c r="H25" s="63">
        <f>SUM(I25:J25)</f>
        <v>0</v>
      </c>
      <c r="I25" s="63"/>
      <c r="J25" s="63"/>
      <c r="K25" s="63"/>
    </row>
    <row r="26" spans="1:11" ht="20.100000000000001" customHeight="1">
      <c r="A26" s="61" t="s">
        <v>133</v>
      </c>
      <c r="B26" s="62" t="s">
        <v>134</v>
      </c>
      <c r="C26" s="63">
        <f t="shared" si="2"/>
        <v>17353</v>
      </c>
      <c r="D26" s="63">
        <f>'36'!C13</f>
        <v>5500</v>
      </c>
      <c r="E26" s="63">
        <f>'37'!C26</f>
        <v>11853</v>
      </c>
      <c r="F26" s="63"/>
      <c r="G26" s="63"/>
      <c r="H26" s="63">
        <f t="shared" si="3"/>
        <v>0</v>
      </c>
      <c r="I26" s="63"/>
      <c r="J26" s="63"/>
      <c r="K26" s="63"/>
    </row>
    <row r="27" spans="1:11" ht="39.950000000000003" customHeight="1">
      <c r="A27" s="61" t="s">
        <v>135</v>
      </c>
      <c r="B27" s="62" t="s">
        <v>136</v>
      </c>
      <c r="C27" s="63">
        <f t="shared" si="2"/>
        <v>2722</v>
      </c>
      <c r="D27" s="63"/>
      <c r="E27" s="63">
        <f>'37'!C27</f>
        <v>2722</v>
      </c>
      <c r="F27" s="63"/>
      <c r="G27" s="63"/>
      <c r="H27" s="63">
        <f t="shared" si="3"/>
        <v>0</v>
      </c>
      <c r="I27" s="63"/>
      <c r="J27" s="63"/>
      <c r="K27" s="63"/>
    </row>
    <row r="28" spans="1:11" ht="20.100000000000001" customHeight="1">
      <c r="A28" s="61" t="s">
        <v>137</v>
      </c>
      <c r="B28" s="62" t="s">
        <v>138</v>
      </c>
      <c r="C28" s="63">
        <f t="shared" si="2"/>
        <v>1424</v>
      </c>
      <c r="D28" s="63"/>
      <c r="E28" s="63">
        <f>'37'!C28</f>
        <v>1424</v>
      </c>
      <c r="F28" s="63"/>
      <c r="G28" s="63"/>
      <c r="H28" s="63">
        <f t="shared" si="3"/>
        <v>0</v>
      </c>
      <c r="I28" s="63"/>
      <c r="J28" s="63"/>
      <c r="K28" s="63"/>
    </row>
    <row r="29" spans="1:11" ht="20.100000000000001" customHeight="1">
      <c r="A29" s="61" t="s">
        <v>139</v>
      </c>
      <c r="B29" s="62" t="s">
        <v>140</v>
      </c>
      <c r="C29" s="63">
        <f t="shared" si="2"/>
        <v>1039</v>
      </c>
      <c r="D29" s="63"/>
      <c r="E29" s="63">
        <f>'37'!C29</f>
        <v>1039</v>
      </c>
      <c r="F29" s="63"/>
      <c r="G29" s="63"/>
      <c r="H29" s="63">
        <f t="shared" si="3"/>
        <v>0</v>
      </c>
      <c r="I29" s="63"/>
      <c r="J29" s="63"/>
      <c r="K29" s="63"/>
    </row>
    <row r="30" spans="1:11" ht="20.100000000000001" customHeight="1">
      <c r="A30" s="61" t="s">
        <v>141</v>
      </c>
      <c r="B30" s="62" t="s">
        <v>142</v>
      </c>
      <c r="C30" s="63">
        <f t="shared" si="2"/>
        <v>1737</v>
      </c>
      <c r="D30" s="63"/>
      <c r="E30" s="63">
        <f>'37'!C30</f>
        <v>1737</v>
      </c>
      <c r="F30" s="63"/>
      <c r="G30" s="63"/>
      <c r="H30" s="63">
        <f t="shared" si="3"/>
        <v>0</v>
      </c>
      <c r="I30" s="63"/>
      <c r="J30" s="63"/>
      <c r="K30" s="63"/>
    </row>
    <row r="31" spans="1:11" ht="20.100000000000001" customHeight="1">
      <c r="A31" s="61" t="s">
        <v>143</v>
      </c>
      <c r="B31" s="62" t="s">
        <v>144</v>
      </c>
      <c r="C31" s="63">
        <f t="shared" si="2"/>
        <v>694</v>
      </c>
      <c r="D31" s="63"/>
      <c r="E31" s="63">
        <f>'37'!C31</f>
        <v>694</v>
      </c>
      <c r="F31" s="63"/>
      <c r="G31" s="63"/>
      <c r="H31" s="63">
        <f t="shared" si="3"/>
        <v>0</v>
      </c>
      <c r="I31" s="63"/>
      <c r="J31" s="63"/>
      <c r="K31" s="63"/>
    </row>
    <row r="32" spans="1:11" ht="20.100000000000001" customHeight="1">
      <c r="A32" s="61" t="s">
        <v>145</v>
      </c>
      <c r="B32" s="62" t="s">
        <v>146</v>
      </c>
      <c r="C32" s="63">
        <f t="shared" si="2"/>
        <v>100</v>
      </c>
      <c r="D32" s="63"/>
      <c r="E32" s="63">
        <f>'37'!C32</f>
        <v>100</v>
      </c>
      <c r="F32" s="63"/>
      <c r="G32" s="63"/>
      <c r="H32" s="63">
        <f t="shared" si="3"/>
        <v>0</v>
      </c>
      <c r="I32" s="63"/>
      <c r="J32" s="63"/>
      <c r="K32" s="63"/>
    </row>
    <row r="33" spans="1:11" ht="20.100000000000001" customHeight="1">
      <c r="A33" s="61" t="s">
        <v>147</v>
      </c>
      <c r="B33" s="62" t="s">
        <v>148</v>
      </c>
      <c r="C33" s="63">
        <f t="shared" si="2"/>
        <v>197</v>
      </c>
      <c r="D33" s="63"/>
      <c r="E33" s="63">
        <f>'37'!C33</f>
        <v>197</v>
      </c>
      <c r="F33" s="63"/>
      <c r="G33" s="63"/>
      <c r="H33" s="63">
        <f t="shared" si="3"/>
        <v>0</v>
      </c>
      <c r="I33" s="63"/>
      <c r="J33" s="63"/>
      <c r="K33" s="63"/>
    </row>
    <row r="34" spans="1:11" ht="20.100000000000001" customHeight="1">
      <c r="A34" s="61" t="s">
        <v>149</v>
      </c>
      <c r="B34" s="64" t="s">
        <v>150</v>
      </c>
      <c r="C34" s="63">
        <f t="shared" si="2"/>
        <v>140</v>
      </c>
      <c r="D34" s="63"/>
      <c r="E34" s="63">
        <f>'37'!C34</f>
        <v>140</v>
      </c>
      <c r="F34" s="63"/>
      <c r="G34" s="63"/>
      <c r="H34" s="63">
        <f>SUM(I34:J34)</f>
        <v>0</v>
      </c>
      <c r="I34" s="63"/>
      <c r="J34" s="63"/>
      <c r="K34" s="63"/>
    </row>
    <row r="35" spans="1:11" ht="39.950000000000003" customHeight="1">
      <c r="A35" s="61" t="s">
        <v>151</v>
      </c>
      <c r="B35" s="64" t="s">
        <v>152</v>
      </c>
      <c r="C35" s="63">
        <f t="shared" si="2"/>
        <v>200</v>
      </c>
      <c r="D35" s="63"/>
      <c r="E35" s="63">
        <f>'37'!C35</f>
        <v>200</v>
      </c>
      <c r="F35" s="63"/>
      <c r="G35" s="63"/>
      <c r="H35" s="63">
        <f>SUM(I35:J35)</f>
        <v>0</v>
      </c>
      <c r="I35" s="63"/>
      <c r="J35" s="63"/>
      <c r="K35" s="63"/>
    </row>
    <row r="36" spans="1:11" ht="20.100000000000001" customHeight="1">
      <c r="A36" s="61" t="s">
        <v>153</v>
      </c>
      <c r="B36" s="64" t="s">
        <v>154</v>
      </c>
      <c r="C36" s="63">
        <f t="shared" si="2"/>
        <v>11</v>
      </c>
      <c r="D36" s="63"/>
      <c r="E36" s="63">
        <f>'37'!C36</f>
        <v>11</v>
      </c>
      <c r="F36" s="63"/>
      <c r="G36" s="63"/>
      <c r="H36" s="63">
        <f>SUM(I36:J36)</f>
        <v>0</v>
      </c>
      <c r="I36" s="63"/>
      <c r="J36" s="63"/>
      <c r="K36" s="63"/>
    </row>
    <row r="37" spans="1:11" ht="39.950000000000003" customHeight="1">
      <c r="A37" s="61" t="s">
        <v>155</v>
      </c>
      <c r="B37" s="64" t="s">
        <v>156</v>
      </c>
      <c r="C37" s="63">
        <f t="shared" si="2"/>
        <v>200</v>
      </c>
      <c r="D37" s="63"/>
      <c r="E37" s="63">
        <f>'37'!C37</f>
        <v>200</v>
      </c>
      <c r="F37" s="63"/>
      <c r="G37" s="63"/>
      <c r="H37" s="63">
        <f>SUM(I37:J37)</f>
        <v>0</v>
      </c>
      <c r="I37" s="63"/>
      <c r="J37" s="63"/>
      <c r="K37" s="63"/>
    </row>
    <row r="38" spans="1:11" ht="51.75">
      <c r="A38" s="61" t="s">
        <v>157</v>
      </c>
      <c r="B38" s="62" t="s">
        <v>158</v>
      </c>
      <c r="C38" s="63">
        <f t="shared" si="2"/>
        <v>3774</v>
      </c>
      <c r="D38" s="63"/>
      <c r="E38" s="63">
        <f>'37'!C38</f>
        <v>3774</v>
      </c>
      <c r="F38" s="63"/>
      <c r="G38" s="63"/>
      <c r="H38" s="63">
        <f t="shared" si="3"/>
        <v>0</v>
      </c>
      <c r="I38" s="63"/>
      <c r="J38" s="63"/>
      <c r="K38" s="63"/>
    </row>
    <row r="39" spans="1:11" ht="39.950000000000003" customHeight="1">
      <c r="A39" s="61" t="s">
        <v>159</v>
      </c>
      <c r="B39" s="62" t="s">
        <v>160</v>
      </c>
      <c r="C39" s="63">
        <f t="shared" si="2"/>
        <v>2144</v>
      </c>
      <c r="D39" s="63"/>
      <c r="E39" s="63">
        <f>'37'!C39</f>
        <v>2144</v>
      </c>
      <c r="F39" s="63"/>
      <c r="G39" s="63"/>
      <c r="H39" s="63">
        <f t="shared" si="3"/>
        <v>0</v>
      </c>
      <c r="I39" s="63"/>
      <c r="J39" s="63"/>
      <c r="K39" s="63"/>
    </row>
    <row r="40" spans="1:11" ht="20.100000000000001" customHeight="1">
      <c r="A40" s="61" t="s">
        <v>161</v>
      </c>
      <c r="B40" s="62" t="s">
        <v>162</v>
      </c>
      <c r="C40" s="63">
        <f t="shared" si="2"/>
        <v>1920</v>
      </c>
      <c r="D40" s="63"/>
      <c r="E40" s="63">
        <f>'37'!C40</f>
        <v>1920</v>
      </c>
      <c r="F40" s="63"/>
      <c r="G40" s="63"/>
      <c r="H40" s="63">
        <f t="shared" si="3"/>
        <v>0</v>
      </c>
      <c r="I40" s="63"/>
      <c r="J40" s="63"/>
      <c r="K40" s="63"/>
    </row>
    <row r="41" spans="1:11" ht="20.100000000000001" customHeight="1">
      <c r="A41" s="61" t="s">
        <v>163</v>
      </c>
      <c r="B41" s="62" t="s">
        <v>164</v>
      </c>
      <c r="C41" s="63">
        <f t="shared" si="2"/>
        <v>9836</v>
      </c>
      <c r="D41" s="63"/>
      <c r="E41" s="63">
        <f>'37'!C41</f>
        <v>9836</v>
      </c>
      <c r="F41" s="63"/>
      <c r="G41" s="63"/>
      <c r="H41" s="63">
        <f t="shared" si="3"/>
        <v>0</v>
      </c>
      <c r="I41" s="63"/>
      <c r="J41" s="63"/>
      <c r="K41" s="63"/>
    </row>
    <row r="42" spans="1:11" ht="20.100000000000001" customHeight="1">
      <c r="A42" s="61" t="s">
        <v>165</v>
      </c>
      <c r="B42" s="64" t="s">
        <v>166</v>
      </c>
      <c r="C42" s="63">
        <f t="shared" si="2"/>
        <v>1500</v>
      </c>
      <c r="D42" s="63"/>
      <c r="E42" s="63">
        <f>'37'!C42</f>
        <v>1500</v>
      </c>
      <c r="F42" s="63"/>
      <c r="G42" s="63"/>
      <c r="H42" s="63">
        <f t="shared" si="3"/>
        <v>0</v>
      </c>
      <c r="I42" s="63"/>
      <c r="J42" s="63"/>
      <c r="K42" s="63"/>
    </row>
    <row r="43" spans="1:11" ht="20.100000000000001" customHeight="1">
      <c r="A43" s="61" t="s">
        <v>167</v>
      </c>
      <c r="B43" s="64" t="s">
        <v>168</v>
      </c>
      <c r="C43" s="63">
        <f t="shared" si="2"/>
        <v>55</v>
      </c>
      <c r="D43" s="63"/>
      <c r="E43" s="63">
        <f>'37'!C43</f>
        <v>55</v>
      </c>
      <c r="F43" s="63"/>
      <c r="G43" s="63"/>
      <c r="H43" s="63">
        <f t="shared" si="3"/>
        <v>0</v>
      </c>
      <c r="I43" s="63"/>
      <c r="J43" s="63"/>
      <c r="K43" s="63"/>
    </row>
    <row r="44" spans="1:11" ht="39.950000000000003" customHeight="1">
      <c r="A44" s="61" t="s">
        <v>169</v>
      </c>
      <c r="B44" s="64" t="s">
        <v>170</v>
      </c>
      <c r="C44" s="63">
        <f t="shared" si="2"/>
        <v>842</v>
      </c>
      <c r="D44" s="63"/>
      <c r="E44" s="63">
        <f>'37'!C44</f>
        <v>842</v>
      </c>
      <c r="F44" s="63"/>
      <c r="G44" s="63"/>
      <c r="H44" s="63">
        <f t="shared" si="3"/>
        <v>0</v>
      </c>
      <c r="I44" s="63"/>
      <c r="J44" s="63"/>
      <c r="K44" s="63"/>
    </row>
    <row r="45" spans="1:11" ht="39.950000000000003" customHeight="1">
      <c r="A45" s="61" t="s">
        <v>171</v>
      </c>
      <c r="B45" s="64" t="s">
        <v>172</v>
      </c>
      <c r="C45" s="63">
        <f t="shared" si="2"/>
        <v>1661</v>
      </c>
      <c r="D45" s="63"/>
      <c r="E45" s="63">
        <f>'37'!C45</f>
        <v>1661</v>
      </c>
      <c r="F45" s="63"/>
      <c r="G45" s="63"/>
      <c r="H45" s="63">
        <f t="shared" si="3"/>
        <v>0</v>
      </c>
      <c r="I45" s="63"/>
      <c r="J45" s="63"/>
      <c r="K45" s="63"/>
    </row>
    <row r="46" spans="1:11" ht="39.950000000000003" customHeight="1">
      <c r="A46" s="61" t="s">
        <v>173</v>
      </c>
      <c r="B46" s="62" t="s">
        <v>174</v>
      </c>
      <c r="C46" s="63">
        <f t="shared" si="2"/>
        <v>3045</v>
      </c>
      <c r="D46" s="63"/>
      <c r="E46" s="63">
        <f>'37'!C46</f>
        <v>3045</v>
      </c>
      <c r="F46" s="63"/>
      <c r="G46" s="63"/>
      <c r="H46" s="63">
        <f t="shared" si="3"/>
        <v>0</v>
      </c>
      <c r="I46" s="63"/>
      <c r="J46" s="63"/>
      <c r="K46" s="63"/>
    </row>
    <row r="47" spans="1:11">
      <c r="A47" s="61" t="s">
        <v>175</v>
      </c>
      <c r="B47" s="62" t="s">
        <v>176</v>
      </c>
      <c r="C47" s="63">
        <f t="shared" si="2"/>
        <v>1968</v>
      </c>
      <c r="D47" s="63"/>
      <c r="E47" s="63">
        <f>'37'!C47</f>
        <v>1968</v>
      </c>
      <c r="F47" s="63"/>
      <c r="G47" s="63"/>
      <c r="H47" s="63">
        <f t="shared" si="3"/>
        <v>0</v>
      </c>
      <c r="I47" s="63"/>
      <c r="J47" s="63"/>
      <c r="K47" s="63"/>
    </row>
    <row r="48" spans="1:11" ht="39.950000000000003" customHeight="1">
      <c r="A48" s="61" t="s">
        <v>177</v>
      </c>
      <c r="B48" s="62" t="s">
        <v>178</v>
      </c>
      <c r="C48" s="63">
        <f t="shared" si="2"/>
        <v>1732</v>
      </c>
      <c r="D48" s="63"/>
      <c r="E48" s="63">
        <f>'37'!C48</f>
        <v>1732</v>
      </c>
      <c r="F48" s="63"/>
      <c r="G48" s="63"/>
      <c r="H48" s="63">
        <f t="shared" si="3"/>
        <v>0</v>
      </c>
      <c r="I48" s="63"/>
      <c r="J48" s="63"/>
      <c r="K48" s="63"/>
    </row>
    <row r="49" spans="1:11" ht="39.950000000000003" customHeight="1">
      <c r="A49" s="61" t="s">
        <v>179</v>
      </c>
      <c r="B49" s="62" t="s">
        <v>180</v>
      </c>
      <c r="C49" s="63">
        <f t="shared" si="2"/>
        <v>3443</v>
      </c>
      <c r="D49" s="63"/>
      <c r="E49" s="63">
        <f>'37'!C49</f>
        <v>3443</v>
      </c>
      <c r="F49" s="63"/>
      <c r="G49" s="63"/>
      <c r="H49" s="63">
        <f t="shared" si="3"/>
        <v>0</v>
      </c>
      <c r="I49" s="63"/>
      <c r="J49" s="63"/>
      <c r="K49" s="63"/>
    </row>
    <row r="50" spans="1:11" ht="39.950000000000003" customHeight="1">
      <c r="A50" s="61" t="s">
        <v>181</v>
      </c>
      <c r="B50" s="62" t="s">
        <v>182</v>
      </c>
      <c r="C50" s="63">
        <f t="shared" si="2"/>
        <v>1452</v>
      </c>
      <c r="D50" s="63"/>
      <c r="E50" s="63">
        <f>'37'!C50</f>
        <v>1452</v>
      </c>
      <c r="F50" s="63"/>
      <c r="G50" s="63"/>
      <c r="H50" s="63">
        <f t="shared" si="3"/>
        <v>0</v>
      </c>
      <c r="I50" s="63"/>
      <c r="J50" s="63"/>
      <c r="K50" s="63"/>
    </row>
    <row r="51" spans="1:11" ht="39.950000000000003" customHeight="1">
      <c r="A51" s="61" t="s">
        <v>183</v>
      </c>
      <c r="B51" s="62" t="s">
        <v>184</v>
      </c>
      <c r="C51" s="63">
        <f t="shared" si="2"/>
        <v>7118</v>
      </c>
      <c r="D51" s="63"/>
      <c r="E51" s="63">
        <f>'37'!C51</f>
        <v>7118</v>
      </c>
      <c r="F51" s="63"/>
      <c r="G51" s="63"/>
      <c r="H51" s="63">
        <f t="shared" si="3"/>
        <v>0</v>
      </c>
      <c r="I51" s="63"/>
      <c r="J51" s="63"/>
      <c r="K51" s="63"/>
    </row>
    <row r="52" spans="1:11" ht="39.950000000000003" customHeight="1">
      <c r="A52" s="61" t="s">
        <v>185</v>
      </c>
      <c r="B52" s="62" t="s">
        <v>186</v>
      </c>
      <c r="C52" s="63">
        <f t="shared" si="2"/>
        <v>3489</v>
      </c>
      <c r="D52" s="63"/>
      <c r="E52" s="63">
        <f>'37'!C52</f>
        <v>3489</v>
      </c>
      <c r="F52" s="63"/>
      <c r="G52" s="63"/>
      <c r="H52" s="63">
        <f t="shared" si="3"/>
        <v>0</v>
      </c>
      <c r="I52" s="63"/>
      <c r="J52" s="63"/>
      <c r="K52" s="63"/>
    </row>
    <row r="53" spans="1:11" ht="39.950000000000003" customHeight="1">
      <c r="A53" s="61" t="s">
        <v>187</v>
      </c>
      <c r="B53" s="62" t="s">
        <v>188</v>
      </c>
      <c r="C53" s="63">
        <f t="shared" si="2"/>
        <v>2497</v>
      </c>
      <c r="D53" s="63"/>
      <c r="E53" s="63">
        <f>'37'!C53</f>
        <v>2497</v>
      </c>
      <c r="F53" s="63"/>
      <c r="G53" s="63"/>
      <c r="H53" s="63">
        <f t="shared" si="3"/>
        <v>0</v>
      </c>
      <c r="I53" s="63"/>
      <c r="J53" s="63"/>
      <c r="K53" s="63"/>
    </row>
    <row r="54" spans="1:11" ht="39.950000000000003" customHeight="1">
      <c r="A54" s="61" t="s">
        <v>189</v>
      </c>
      <c r="B54" s="62" t="s">
        <v>190</v>
      </c>
      <c r="C54" s="63">
        <f t="shared" si="2"/>
        <v>3981</v>
      </c>
      <c r="D54" s="63"/>
      <c r="E54" s="63">
        <f>'37'!C54</f>
        <v>3981</v>
      </c>
      <c r="F54" s="63"/>
      <c r="G54" s="63"/>
      <c r="H54" s="63">
        <f t="shared" si="3"/>
        <v>0</v>
      </c>
      <c r="I54" s="63"/>
      <c r="J54" s="63"/>
      <c r="K54" s="63"/>
    </row>
    <row r="55" spans="1:11" ht="39.950000000000003" customHeight="1">
      <c r="A55" s="61" t="s">
        <v>191</v>
      </c>
      <c r="B55" s="62" t="s">
        <v>192</v>
      </c>
      <c r="C55" s="63">
        <f t="shared" si="2"/>
        <v>3628</v>
      </c>
      <c r="D55" s="63"/>
      <c r="E55" s="63">
        <f>'37'!C55</f>
        <v>3628</v>
      </c>
      <c r="F55" s="63"/>
      <c r="G55" s="63"/>
      <c r="H55" s="63">
        <f t="shared" si="3"/>
        <v>0</v>
      </c>
      <c r="I55" s="63"/>
      <c r="J55" s="63"/>
      <c r="K55" s="63"/>
    </row>
    <row r="56" spans="1:11" ht="39.950000000000003" customHeight="1">
      <c r="A56" s="61" t="s">
        <v>193</v>
      </c>
      <c r="B56" s="62" t="s">
        <v>194</v>
      </c>
      <c r="C56" s="63">
        <f t="shared" si="2"/>
        <v>5923</v>
      </c>
      <c r="D56" s="63"/>
      <c r="E56" s="63">
        <f>'37'!C56</f>
        <v>5923</v>
      </c>
      <c r="F56" s="63"/>
      <c r="G56" s="63"/>
      <c r="H56" s="63">
        <f t="shared" si="3"/>
        <v>0</v>
      </c>
      <c r="I56" s="63"/>
      <c r="J56" s="63"/>
      <c r="K56" s="63"/>
    </row>
    <row r="57" spans="1:11" ht="39.950000000000003" customHeight="1">
      <c r="A57" s="61" t="s">
        <v>195</v>
      </c>
      <c r="B57" s="62" t="s">
        <v>196</v>
      </c>
      <c r="C57" s="63">
        <f t="shared" si="2"/>
        <v>6387</v>
      </c>
      <c r="D57" s="63"/>
      <c r="E57" s="63">
        <f>'37'!C57</f>
        <v>6387</v>
      </c>
      <c r="F57" s="63"/>
      <c r="G57" s="63"/>
      <c r="H57" s="63">
        <f t="shared" si="3"/>
        <v>0</v>
      </c>
      <c r="I57" s="63"/>
      <c r="J57" s="63"/>
      <c r="K57" s="63"/>
    </row>
    <row r="58" spans="1:11" ht="20.100000000000001" customHeight="1">
      <c r="A58" s="61" t="s">
        <v>197</v>
      </c>
      <c r="B58" s="62" t="s">
        <v>198</v>
      </c>
      <c r="C58" s="63">
        <f t="shared" si="2"/>
        <v>7706</v>
      </c>
      <c r="D58" s="63"/>
      <c r="E58" s="63">
        <f>'37'!C58</f>
        <v>7706</v>
      </c>
      <c r="F58" s="63"/>
      <c r="G58" s="63"/>
      <c r="H58" s="63">
        <f t="shared" si="3"/>
        <v>0</v>
      </c>
      <c r="I58" s="63"/>
      <c r="J58" s="63"/>
      <c r="K58" s="63"/>
    </row>
    <row r="59" spans="1:11" ht="39.950000000000003" customHeight="1">
      <c r="A59" s="61" t="s">
        <v>199</v>
      </c>
      <c r="B59" s="62" t="s">
        <v>202</v>
      </c>
      <c r="C59" s="63">
        <f t="shared" si="2"/>
        <v>5371</v>
      </c>
      <c r="D59" s="63"/>
      <c r="E59" s="63">
        <f>'37'!C59</f>
        <v>5371</v>
      </c>
      <c r="F59" s="63"/>
      <c r="G59" s="63"/>
      <c r="H59" s="63">
        <f t="shared" si="3"/>
        <v>0</v>
      </c>
      <c r="I59" s="63"/>
      <c r="J59" s="63"/>
      <c r="K59" s="63"/>
    </row>
    <row r="60" spans="1:11" ht="39.950000000000003" customHeight="1">
      <c r="A60" s="61" t="s">
        <v>200</v>
      </c>
      <c r="B60" s="62" t="s">
        <v>362</v>
      </c>
      <c r="C60" s="63">
        <f t="shared" si="2"/>
        <v>6175</v>
      </c>
      <c r="D60" s="63"/>
      <c r="E60" s="63">
        <f>'37'!C60</f>
        <v>6175</v>
      </c>
      <c r="F60" s="63"/>
      <c r="G60" s="63"/>
      <c r="H60" s="63">
        <f t="shared" si="3"/>
        <v>0</v>
      </c>
      <c r="I60" s="63"/>
      <c r="J60" s="63"/>
      <c r="K60" s="63"/>
    </row>
    <row r="61" spans="1:11" ht="20.100000000000001" customHeight="1">
      <c r="A61" s="61" t="s">
        <v>201</v>
      </c>
      <c r="B61" s="62" t="s">
        <v>205</v>
      </c>
      <c r="C61" s="63">
        <f t="shared" si="2"/>
        <v>5782</v>
      </c>
      <c r="D61" s="63"/>
      <c r="E61" s="63">
        <f>'37'!C61</f>
        <v>5782</v>
      </c>
      <c r="F61" s="63"/>
      <c r="G61" s="63"/>
      <c r="H61" s="63">
        <f t="shared" si="3"/>
        <v>0</v>
      </c>
      <c r="I61" s="63"/>
      <c r="J61" s="63"/>
      <c r="K61" s="63"/>
    </row>
    <row r="62" spans="1:11" ht="39.950000000000003" customHeight="1">
      <c r="A62" s="61" t="s">
        <v>203</v>
      </c>
      <c r="B62" s="62" t="s">
        <v>207</v>
      </c>
      <c r="C62" s="63">
        <f t="shared" si="2"/>
        <v>12516</v>
      </c>
      <c r="D62" s="63"/>
      <c r="E62" s="63">
        <f>'37'!C62</f>
        <v>12516</v>
      </c>
      <c r="F62" s="63"/>
      <c r="G62" s="63"/>
      <c r="H62" s="63">
        <f t="shared" si="3"/>
        <v>0</v>
      </c>
      <c r="I62" s="63"/>
      <c r="J62" s="63"/>
      <c r="K62" s="63"/>
    </row>
    <row r="63" spans="1:11" ht="39.950000000000003" customHeight="1">
      <c r="A63" s="61" t="s">
        <v>204</v>
      </c>
      <c r="B63" s="62" t="s">
        <v>209</v>
      </c>
      <c r="C63" s="63">
        <f t="shared" si="2"/>
        <v>7958</v>
      </c>
      <c r="D63" s="63"/>
      <c r="E63" s="63">
        <f>'37'!C63</f>
        <v>7958</v>
      </c>
      <c r="F63" s="63"/>
      <c r="G63" s="63"/>
      <c r="H63" s="63">
        <f t="shared" si="3"/>
        <v>0</v>
      </c>
      <c r="I63" s="63"/>
      <c r="J63" s="63"/>
      <c r="K63" s="63"/>
    </row>
    <row r="64" spans="1:11" ht="39.950000000000003" customHeight="1">
      <c r="A64" s="61" t="s">
        <v>206</v>
      </c>
      <c r="B64" s="62" t="s">
        <v>211</v>
      </c>
      <c r="C64" s="63">
        <f t="shared" si="2"/>
        <v>5879</v>
      </c>
      <c r="D64" s="63"/>
      <c r="E64" s="63">
        <f>'37'!C64</f>
        <v>5879</v>
      </c>
      <c r="F64" s="63"/>
      <c r="G64" s="63"/>
      <c r="H64" s="63">
        <f t="shared" si="3"/>
        <v>0</v>
      </c>
      <c r="I64" s="63"/>
      <c r="J64" s="63"/>
      <c r="K64" s="63"/>
    </row>
    <row r="65" spans="1:11" ht="39.950000000000003" customHeight="1">
      <c r="A65" s="61" t="s">
        <v>208</v>
      </c>
      <c r="B65" s="62" t="s">
        <v>220</v>
      </c>
      <c r="C65" s="63">
        <f t="shared" si="2"/>
        <v>7670</v>
      </c>
      <c r="D65" s="63"/>
      <c r="E65" s="63">
        <f>'37'!C65</f>
        <v>7670</v>
      </c>
      <c r="F65" s="63"/>
      <c r="G65" s="63"/>
      <c r="H65" s="63">
        <f t="shared" si="3"/>
        <v>0</v>
      </c>
      <c r="I65" s="63"/>
      <c r="J65" s="63"/>
      <c r="K65" s="63"/>
    </row>
    <row r="66" spans="1:11" ht="39.950000000000003" customHeight="1">
      <c r="A66" s="61" t="s">
        <v>210</v>
      </c>
      <c r="B66" s="62" t="s">
        <v>224</v>
      </c>
      <c r="C66" s="63">
        <f t="shared" si="2"/>
        <v>4722</v>
      </c>
      <c r="D66" s="63"/>
      <c r="E66" s="63">
        <f>'37'!C66</f>
        <v>4722</v>
      </c>
      <c r="F66" s="63"/>
      <c r="G66" s="63"/>
      <c r="H66" s="63">
        <f t="shared" si="3"/>
        <v>0</v>
      </c>
      <c r="I66" s="63"/>
      <c r="J66" s="63"/>
      <c r="K66" s="63"/>
    </row>
    <row r="67" spans="1:11" ht="39.950000000000003" customHeight="1">
      <c r="A67" s="61" t="s">
        <v>212</v>
      </c>
      <c r="B67" s="62" t="s">
        <v>227</v>
      </c>
      <c r="C67" s="63">
        <f t="shared" si="2"/>
        <v>4214</v>
      </c>
      <c r="D67" s="63"/>
      <c r="E67" s="63">
        <f>'37'!C67</f>
        <v>4214</v>
      </c>
      <c r="F67" s="63"/>
      <c r="G67" s="63"/>
      <c r="H67" s="63">
        <f t="shared" si="3"/>
        <v>0</v>
      </c>
      <c r="I67" s="63"/>
      <c r="J67" s="63"/>
      <c r="K67" s="63"/>
    </row>
    <row r="68" spans="1:11" ht="20.100000000000001" customHeight="1">
      <c r="A68" s="61" t="s">
        <v>214</v>
      </c>
      <c r="B68" s="62" t="s">
        <v>229</v>
      </c>
      <c r="C68" s="63">
        <f t="shared" si="2"/>
        <v>4055</v>
      </c>
      <c r="D68" s="63"/>
      <c r="E68" s="63">
        <f>'37'!C68</f>
        <v>4055</v>
      </c>
      <c r="F68" s="63"/>
      <c r="G68" s="63"/>
      <c r="H68" s="63">
        <f t="shared" si="3"/>
        <v>0</v>
      </c>
      <c r="I68" s="63"/>
      <c r="J68" s="63"/>
      <c r="K68" s="63"/>
    </row>
    <row r="69" spans="1:11" ht="39.950000000000003" customHeight="1">
      <c r="A69" s="61" t="s">
        <v>216</v>
      </c>
      <c r="B69" s="62" t="s">
        <v>233</v>
      </c>
      <c r="C69" s="63">
        <f t="shared" si="2"/>
        <v>10641</v>
      </c>
      <c r="D69" s="63"/>
      <c r="E69" s="63">
        <f>'37'!C69</f>
        <v>10641</v>
      </c>
      <c r="F69" s="63"/>
      <c r="G69" s="63"/>
      <c r="H69" s="63">
        <f t="shared" si="3"/>
        <v>0</v>
      </c>
      <c r="I69" s="63"/>
      <c r="J69" s="63"/>
      <c r="K69" s="63"/>
    </row>
    <row r="70" spans="1:11">
      <c r="A70" s="61" t="s">
        <v>217</v>
      </c>
      <c r="B70" s="62" t="s">
        <v>235</v>
      </c>
      <c r="C70" s="63">
        <f t="shared" si="2"/>
        <v>6534</v>
      </c>
      <c r="D70" s="63"/>
      <c r="E70" s="63">
        <f>'37'!C70</f>
        <v>6534</v>
      </c>
      <c r="F70" s="63"/>
      <c r="G70" s="63"/>
      <c r="H70" s="63">
        <f t="shared" si="3"/>
        <v>0</v>
      </c>
      <c r="I70" s="63"/>
      <c r="J70" s="63"/>
      <c r="K70" s="63"/>
    </row>
    <row r="71" spans="1:11" ht="39.950000000000003" customHeight="1">
      <c r="A71" s="61" t="s">
        <v>219</v>
      </c>
      <c r="B71" s="62" t="s">
        <v>213</v>
      </c>
      <c r="C71" s="63">
        <f t="shared" si="2"/>
        <v>8993</v>
      </c>
      <c r="D71" s="63"/>
      <c r="E71" s="63">
        <f>'37'!C71</f>
        <v>8993</v>
      </c>
      <c r="F71" s="63"/>
      <c r="G71" s="63"/>
      <c r="H71" s="63">
        <f t="shared" si="3"/>
        <v>0</v>
      </c>
      <c r="I71" s="63"/>
      <c r="J71" s="63"/>
      <c r="K71" s="63"/>
    </row>
    <row r="72" spans="1:11" ht="39.950000000000003" customHeight="1">
      <c r="A72" s="61" t="s">
        <v>221</v>
      </c>
      <c r="B72" s="62" t="s">
        <v>222</v>
      </c>
      <c r="C72" s="63">
        <f t="shared" si="2"/>
        <v>5638</v>
      </c>
      <c r="D72" s="63"/>
      <c r="E72" s="63">
        <f>'37'!C72</f>
        <v>5638</v>
      </c>
      <c r="F72" s="63"/>
      <c r="G72" s="63"/>
      <c r="H72" s="63">
        <f t="shared" si="3"/>
        <v>0</v>
      </c>
      <c r="I72" s="63"/>
      <c r="J72" s="63"/>
      <c r="K72" s="63"/>
    </row>
    <row r="73" spans="1:11" ht="39.950000000000003" customHeight="1">
      <c r="A73" s="61" t="s">
        <v>223</v>
      </c>
      <c r="B73" s="62" t="s">
        <v>218</v>
      </c>
      <c r="C73" s="63">
        <f t="shared" si="2"/>
        <v>6057</v>
      </c>
      <c r="D73" s="63"/>
      <c r="E73" s="63">
        <f>'37'!C73</f>
        <v>6057</v>
      </c>
      <c r="F73" s="63"/>
      <c r="G73" s="63"/>
      <c r="H73" s="63">
        <f t="shared" si="3"/>
        <v>0</v>
      </c>
      <c r="I73" s="63"/>
      <c r="J73" s="63"/>
      <c r="K73" s="63"/>
    </row>
    <row r="74" spans="1:11" ht="39.950000000000003" customHeight="1">
      <c r="A74" s="61" t="s">
        <v>225</v>
      </c>
      <c r="B74" s="62" t="s">
        <v>215</v>
      </c>
      <c r="C74" s="63">
        <f t="shared" si="2"/>
        <v>10088</v>
      </c>
      <c r="D74" s="63"/>
      <c r="E74" s="63">
        <f>'37'!C74</f>
        <v>10088</v>
      </c>
      <c r="F74" s="63"/>
      <c r="G74" s="63"/>
      <c r="H74" s="63">
        <f t="shared" ref="H74:H79" si="4">SUM(I74:J74)</f>
        <v>0</v>
      </c>
      <c r="I74" s="63"/>
      <c r="J74" s="63"/>
      <c r="K74" s="63"/>
    </row>
    <row r="75" spans="1:11" ht="39.950000000000003" customHeight="1">
      <c r="A75" s="61" t="s">
        <v>226</v>
      </c>
      <c r="B75" s="62" t="s">
        <v>231</v>
      </c>
      <c r="C75" s="63">
        <f t="shared" si="2"/>
        <v>6367</v>
      </c>
      <c r="D75" s="63"/>
      <c r="E75" s="63">
        <f>'37'!C75</f>
        <v>6367</v>
      </c>
      <c r="F75" s="63"/>
      <c r="G75" s="63"/>
      <c r="H75" s="63">
        <f t="shared" si="4"/>
        <v>0</v>
      </c>
      <c r="I75" s="63"/>
      <c r="J75" s="63"/>
      <c r="K75" s="63"/>
    </row>
    <row r="76" spans="1:11" ht="39.950000000000003" customHeight="1">
      <c r="A76" s="61" t="s">
        <v>228</v>
      </c>
      <c r="B76" s="62" t="s">
        <v>496</v>
      </c>
      <c r="C76" s="63">
        <f t="shared" si="2"/>
        <v>9170</v>
      </c>
      <c r="D76" s="63"/>
      <c r="E76" s="63">
        <f>'37'!C76</f>
        <v>9170</v>
      </c>
      <c r="F76" s="63"/>
      <c r="G76" s="63"/>
      <c r="H76" s="63"/>
      <c r="I76" s="63"/>
      <c r="J76" s="63"/>
      <c r="K76" s="63"/>
    </row>
    <row r="77" spans="1:11" ht="39.950000000000003" customHeight="1">
      <c r="A77" s="61" t="s">
        <v>230</v>
      </c>
      <c r="B77" s="62" t="s">
        <v>497</v>
      </c>
      <c r="C77" s="63">
        <f t="shared" ref="C77:C80" si="5">D77+E77+F77+G77+H77+K77</f>
        <v>9468</v>
      </c>
      <c r="D77" s="63"/>
      <c r="E77" s="63">
        <f>'37'!C77</f>
        <v>9468</v>
      </c>
      <c r="F77" s="63"/>
      <c r="G77" s="63"/>
      <c r="H77" s="63"/>
      <c r="I77" s="63"/>
      <c r="J77" s="63"/>
      <c r="K77" s="63"/>
    </row>
    <row r="78" spans="1:11" ht="51.75">
      <c r="A78" s="61" t="s">
        <v>232</v>
      </c>
      <c r="B78" s="64" t="s">
        <v>237</v>
      </c>
      <c r="C78" s="63">
        <f t="shared" si="5"/>
        <v>480</v>
      </c>
      <c r="D78" s="63"/>
      <c r="E78" s="63">
        <f>'37'!C78</f>
        <v>480</v>
      </c>
      <c r="F78" s="63"/>
      <c r="G78" s="63"/>
      <c r="H78" s="63">
        <f t="shared" si="4"/>
        <v>0</v>
      </c>
      <c r="I78" s="63"/>
      <c r="J78" s="63"/>
      <c r="K78" s="63"/>
    </row>
    <row r="79" spans="1:11" ht="20.100000000000001" customHeight="1">
      <c r="A79" s="61" t="s">
        <v>234</v>
      </c>
      <c r="B79" s="64" t="s">
        <v>238</v>
      </c>
      <c r="C79" s="63">
        <f t="shared" si="5"/>
        <v>20159</v>
      </c>
      <c r="D79" s="63">
        <f>'36'!C12</f>
        <v>15048</v>
      </c>
      <c r="E79" s="63">
        <f>'37'!C79</f>
        <v>5111</v>
      </c>
      <c r="F79" s="63"/>
      <c r="G79" s="63"/>
      <c r="H79" s="63">
        <f t="shared" si="4"/>
        <v>0</v>
      </c>
      <c r="I79" s="63"/>
      <c r="J79" s="63"/>
      <c r="K79" s="63"/>
    </row>
    <row r="80" spans="1:11" ht="34.5">
      <c r="A80" s="61" t="s">
        <v>236</v>
      </c>
      <c r="B80" s="64" t="s">
        <v>566</v>
      </c>
      <c r="C80" s="63">
        <f t="shared" si="5"/>
        <v>100</v>
      </c>
      <c r="D80" s="63"/>
      <c r="E80" s="63">
        <f>'37'!C80</f>
        <v>100</v>
      </c>
      <c r="F80" s="63"/>
      <c r="G80" s="63"/>
      <c r="H80" s="63"/>
      <c r="I80" s="63"/>
      <c r="J80" s="63"/>
      <c r="K80" s="63"/>
    </row>
    <row r="81" spans="1:11" ht="20.100000000000001" customHeight="1">
      <c r="A81" s="61" t="s">
        <v>565</v>
      </c>
      <c r="B81" s="64" t="s">
        <v>454</v>
      </c>
      <c r="C81" s="63">
        <f>SUM(C82:C88)</f>
        <v>16451</v>
      </c>
      <c r="D81" s="63">
        <f t="shared" ref="D81:K81" si="6">SUM(D82:D88)</f>
        <v>0</v>
      </c>
      <c r="E81" s="63">
        <f>SUM(E82:E88)</f>
        <v>16451</v>
      </c>
      <c r="F81" s="63">
        <f t="shared" si="6"/>
        <v>0</v>
      </c>
      <c r="G81" s="63"/>
      <c r="H81" s="63">
        <f t="shared" si="6"/>
        <v>0</v>
      </c>
      <c r="I81" s="63">
        <f t="shared" si="6"/>
        <v>0</v>
      </c>
      <c r="J81" s="63">
        <f t="shared" si="6"/>
        <v>0</v>
      </c>
      <c r="K81" s="63">
        <f t="shared" si="6"/>
        <v>0</v>
      </c>
    </row>
    <row r="82" spans="1:11" s="177" customFormat="1">
      <c r="A82" s="174" t="s">
        <v>12</v>
      </c>
      <c r="B82" s="175" t="s">
        <v>455</v>
      </c>
      <c r="C82" s="176">
        <f>D82+E82+F82+G82+H82+K82</f>
        <v>2220</v>
      </c>
      <c r="D82" s="176"/>
      <c r="E82" s="176">
        <f>'37'!C82</f>
        <v>2220</v>
      </c>
      <c r="F82" s="176"/>
      <c r="G82" s="176"/>
      <c r="H82" s="176"/>
      <c r="I82" s="176"/>
      <c r="J82" s="176"/>
      <c r="K82" s="176"/>
    </row>
    <row r="83" spans="1:11" s="177" customFormat="1" ht="69">
      <c r="A83" s="174" t="s">
        <v>12</v>
      </c>
      <c r="B83" s="175" t="s">
        <v>412</v>
      </c>
      <c r="C83" s="176">
        <f t="shared" ref="C83:C88" si="7">D83+E83+F83+G83+H83+K83</f>
        <v>2400</v>
      </c>
      <c r="D83" s="176"/>
      <c r="E83" s="176">
        <f>'37'!C83</f>
        <v>2400</v>
      </c>
      <c r="F83" s="176"/>
      <c r="G83" s="176"/>
      <c r="H83" s="176"/>
      <c r="I83" s="176"/>
      <c r="J83" s="176"/>
      <c r="K83" s="176"/>
    </row>
    <row r="84" spans="1:11" s="177" customFormat="1" ht="51.75">
      <c r="A84" s="174" t="s">
        <v>12</v>
      </c>
      <c r="B84" s="175" t="s">
        <v>499</v>
      </c>
      <c r="C84" s="176">
        <f t="shared" si="7"/>
        <v>1924</v>
      </c>
      <c r="D84" s="176"/>
      <c r="E84" s="176">
        <f>'37'!C84</f>
        <v>1924</v>
      </c>
      <c r="F84" s="176"/>
      <c r="G84" s="176"/>
      <c r="H84" s="176"/>
      <c r="I84" s="176"/>
      <c r="J84" s="176"/>
      <c r="K84" s="176"/>
    </row>
    <row r="85" spans="1:11" s="177" customFormat="1" ht="51.75">
      <c r="A85" s="174" t="s">
        <v>12</v>
      </c>
      <c r="B85" s="175" t="s">
        <v>498</v>
      </c>
      <c r="C85" s="176">
        <f t="shared" si="7"/>
        <v>5278</v>
      </c>
      <c r="D85" s="176"/>
      <c r="E85" s="176">
        <f>'37'!C85</f>
        <v>5278</v>
      </c>
      <c r="F85" s="176"/>
      <c r="G85" s="176"/>
      <c r="H85" s="176"/>
      <c r="I85" s="176"/>
      <c r="J85" s="176"/>
      <c r="K85" s="176"/>
    </row>
    <row r="86" spans="1:11" s="177" customFormat="1" ht="34.5">
      <c r="A86" s="174" t="s">
        <v>12</v>
      </c>
      <c r="B86" s="175" t="s">
        <v>564</v>
      </c>
      <c r="C86" s="176">
        <f t="shared" si="7"/>
        <v>500</v>
      </c>
      <c r="D86" s="176"/>
      <c r="E86" s="176">
        <f>'37'!C86</f>
        <v>500</v>
      </c>
      <c r="F86" s="176"/>
      <c r="G86" s="176"/>
      <c r="H86" s="176"/>
      <c r="I86" s="176"/>
      <c r="J86" s="176"/>
      <c r="K86" s="176"/>
    </row>
    <row r="87" spans="1:11" s="177" customFormat="1" ht="51.75">
      <c r="A87" s="174" t="s">
        <v>12</v>
      </c>
      <c r="B87" s="175" t="s">
        <v>500</v>
      </c>
      <c r="C87" s="176">
        <f t="shared" si="7"/>
        <v>200</v>
      </c>
      <c r="D87" s="176"/>
      <c r="E87" s="176">
        <f>'37'!C87</f>
        <v>200</v>
      </c>
      <c r="F87" s="176"/>
      <c r="G87" s="176"/>
      <c r="H87" s="176"/>
      <c r="I87" s="176"/>
      <c r="J87" s="176"/>
      <c r="K87" s="176"/>
    </row>
    <row r="88" spans="1:11" s="177" customFormat="1" ht="51.75">
      <c r="A88" s="174" t="s">
        <v>12</v>
      </c>
      <c r="B88" s="175" t="s">
        <v>502</v>
      </c>
      <c r="C88" s="176">
        <f t="shared" si="7"/>
        <v>3929</v>
      </c>
      <c r="D88" s="176"/>
      <c r="E88" s="176">
        <f>'37'!C88</f>
        <v>3929</v>
      </c>
      <c r="F88" s="176"/>
      <c r="G88" s="176"/>
      <c r="H88" s="176"/>
      <c r="I88" s="176"/>
      <c r="J88" s="176"/>
      <c r="K88" s="176"/>
    </row>
    <row r="89" spans="1:11" ht="39.950000000000003" customHeight="1">
      <c r="A89" s="65" t="s">
        <v>17</v>
      </c>
      <c r="B89" s="59" t="s">
        <v>363</v>
      </c>
      <c r="C89" s="66">
        <f t="shared" ref="C89" si="8">D89+E89+F89+G89+H89+K89</f>
        <v>7080</v>
      </c>
      <c r="D89" s="60"/>
      <c r="E89" s="60"/>
      <c r="F89" s="60">
        <v>7080</v>
      </c>
      <c r="G89" s="60"/>
      <c r="H89" s="66"/>
      <c r="I89" s="60"/>
      <c r="J89" s="60"/>
      <c r="K89" s="60"/>
    </row>
    <row r="90" spans="1:11" ht="39.950000000000003" customHeight="1">
      <c r="A90" s="65" t="s">
        <v>23</v>
      </c>
      <c r="B90" s="59" t="s">
        <v>450</v>
      </c>
      <c r="C90" s="66">
        <f>D90+E90+F90+G90+H90+K90</f>
        <v>10276</v>
      </c>
      <c r="D90" s="60"/>
      <c r="E90" s="60"/>
      <c r="F90" s="60"/>
      <c r="G90" s="60"/>
      <c r="H90" s="66"/>
      <c r="I90" s="60"/>
      <c r="J90" s="60"/>
      <c r="K90" s="60">
        <v>10276</v>
      </c>
    </row>
    <row r="91" spans="1:11" ht="39.950000000000003" customHeight="1">
      <c r="A91" s="476" t="s">
        <v>48</v>
      </c>
      <c r="B91" s="477" t="s">
        <v>568</v>
      </c>
      <c r="C91" s="66">
        <f>D91+E91+F91+G91+H91+K91</f>
        <v>113943</v>
      </c>
      <c r="D91" s="479"/>
      <c r="E91" s="479"/>
      <c r="F91" s="479"/>
      <c r="G91" s="479"/>
      <c r="H91" s="478">
        <v>81682</v>
      </c>
      <c r="I91" s="479">
        <v>68265</v>
      </c>
      <c r="J91" s="479">
        <f>H91-I91</f>
        <v>13417</v>
      </c>
      <c r="K91" s="479">
        <f>30540+1721</f>
        <v>32261</v>
      </c>
    </row>
    <row r="92" spans="1:11" ht="39.950000000000003" customHeight="1">
      <c r="A92" s="67" t="s">
        <v>255</v>
      </c>
      <c r="B92" s="68" t="s">
        <v>451</v>
      </c>
      <c r="C92" s="364">
        <f>SUM(D92:K92)</f>
        <v>0</v>
      </c>
      <c r="D92" s="69"/>
      <c r="E92" s="69"/>
      <c r="F92" s="69"/>
      <c r="G92" s="69"/>
      <c r="H92" s="364"/>
      <c r="I92" s="69"/>
      <c r="J92" s="69"/>
      <c r="K92" s="69"/>
    </row>
    <row r="93" spans="1:11">
      <c r="A93" s="70"/>
    </row>
    <row r="94" spans="1:11">
      <c r="C94" s="71"/>
    </row>
    <row r="95" spans="1:11">
      <c r="C95" s="71"/>
    </row>
    <row r="96" spans="1:11">
      <c r="C96" s="71"/>
    </row>
    <row r="97" spans="3:3">
      <c r="C97" s="71"/>
    </row>
  </sheetData>
  <mergeCells count="13">
    <mergeCell ref="G7:G8"/>
    <mergeCell ref="H7:J7"/>
    <mergeCell ref="K7:K8"/>
    <mergeCell ref="J1:K1"/>
    <mergeCell ref="A3:K3"/>
    <mergeCell ref="A4:K4"/>
    <mergeCell ref="J6:K6"/>
    <mergeCell ref="A7:A8"/>
    <mergeCell ref="B7:B8"/>
    <mergeCell ref="C7:C8"/>
    <mergeCell ref="D7:D8"/>
    <mergeCell ref="E7:E8"/>
    <mergeCell ref="F7:F8"/>
  </mergeCells>
  <phoneticPr fontId="43" type="noConversion"/>
  <pageMargins left="0.64" right="0.21" top="0.57999999999999996" bottom="0.49" header="0.16" footer="0.2"/>
  <pageSetup paperSize="9" scale="70" fitToHeight="0" orientation="portrait" r:id="rId1"/>
  <headerFooter>
    <oddFooter>&amp;C&amp;"Times New Roman,thường"&amp;14&amp;P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54C91-FBA9-4D8A-95E8-8125B197E8F5}">
  <sheetPr codeName="Sheet25">
    <tabColor rgb="FF7030A0"/>
    <pageSetUpPr fitToPage="1"/>
  </sheetPr>
  <dimension ref="A1:T17"/>
  <sheetViews>
    <sheetView topLeftCell="A4" workbookViewId="0">
      <selection activeCell="N13" sqref="N13"/>
    </sheetView>
  </sheetViews>
  <sheetFormatPr defaultRowHeight="17.25"/>
  <cols>
    <col min="1" max="1" width="4.25" style="77" customWidth="1"/>
    <col min="2" max="2" width="22.375" style="77" customWidth="1"/>
    <col min="3" max="3" width="8.875" style="77" customWidth="1"/>
    <col min="4" max="6" width="10.125" style="77" bestFit="1" customWidth="1"/>
    <col min="7" max="7" width="9.125" style="77" customWidth="1"/>
    <col min="8" max="8" width="10.125" style="77" customWidth="1"/>
    <col min="9" max="9" width="8.5" style="77" customWidth="1"/>
    <col min="10" max="10" width="8.625" style="77" customWidth="1"/>
    <col min="11" max="12" width="10.25" style="77" bestFit="1" customWidth="1"/>
    <col min="13" max="13" width="13.625" style="77" customWidth="1"/>
    <col min="14" max="14" width="15.25" style="77" customWidth="1"/>
    <col min="15" max="16" width="8.75" style="77" customWidth="1"/>
    <col min="17" max="16384" width="9" style="77"/>
  </cols>
  <sheetData>
    <row r="1" spans="1:20" s="72" customFormat="1" ht="18.75">
      <c r="A1" s="51"/>
      <c r="B1" s="52"/>
      <c r="I1" s="73"/>
      <c r="N1" s="440" t="s">
        <v>364</v>
      </c>
      <c r="O1" s="440"/>
      <c r="P1" s="239"/>
    </row>
    <row r="2" spans="1:20" s="72" customFormat="1">
      <c r="A2" s="51"/>
    </row>
    <row r="3" spans="1:20" s="74" customFormat="1" ht="17.25" customHeight="1">
      <c r="A3" s="441" t="s">
        <v>505</v>
      </c>
      <c r="B3" s="441"/>
      <c r="C3" s="441"/>
      <c r="D3" s="441"/>
      <c r="E3" s="441"/>
      <c r="F3" s="441"/>
      <c r="G3" s="441"/>
      <c r="H3" s="441"/>
      <c r="I3" s="441"/>
      <c r="J3" s="441"/>
      <c r="K3" s="441"/>
      <c r="L3" s="441"/>
      <c r="M3" s="441"/>
      <c r="N3" s="441"/>
      <c r="O3" s="441"/>
      <c r="P3" s="240"/>
    </row>
    <row r="4" spans="1:20" s="72" customFormat="1" ht="33.75" customHeight="1">
      <c r="A4" s="442" t="s">
        <v>506</v>
      </c>
      <c r="B4" s="442"/>
      <c r="C4" s="442"/>
      <c r="D4" s="442"/>
      <c r="E4" s="442"/>
      <c r="F4" s="442"/>
      <c r="G4" s="442"/>
      <c r="H4" s="442"/>
      <c r="I4" s="442"/>
      <c r="J4" s="442"/>
      <c r="K4" s="442"/>
      <c r="L4" s="442"/>
      <c r="M4" s="442"/>
      <c r="N4" s="442"/>
      <c r="O4" s="442"/>
      <c r="P4" s="238"/>
    </row>
    <row r="5" spans="1:20" ht="25.5" customHeight="1">
      <c r="A5" s="75" t="s">
        <v>239</v>
      </c>
      <c r="B5" s="75"/>
      <c r="C5" s="76"/>
      <c r="N5" s="78" t="s">
        <v>0</v>
      </c>
    </row>
    <row r="6" spans="1:20" s="302" customFormat="1">
      <c r="A6" s="443" t="s">
        <v>240</v>
      </c>
      <c r="B6" s="443" t="s">
        <v>28</v>
      </c>
      <c r="C6" s="438" t="s">
        <v>72</v>
      </c>
      <c r="D6" s="438" t="s">
        <v>75</v>
      </c>
      <c r="E6" s="438"/>
      <c r="F6" s="438"/>
      <c r="G6" s="438"/>
      <c r="H6" s="438"/>
      <c r="I6" s="438"/>
      <c r="J6" s="438"/>
      <c r="K6" s="438"/>
      <c r="L6" s="438"/>
      <c r="M6" s="438"/>
      <c r="N6" s="438"/>
      <c r="O6" s="438"/>
      <c r="P6" s="301"/>
      <c r="S6" s="302" t="s">
        <v>365</v>
      </c>
    </row>
    <row r="7" spans="1:20" s="302" customFormat="1" ht="16.5" customHeight="1">
      <c r="A7" s="443"/>
      <c r="B7" s="443"/>
      <c r="C7" s="438"/>
      <c r="D7" s="438" t="s">
        <v>56</v>
      </c>
      <c r="E7" s="438" t="s">
        <v>57</v>
      </c>
      <c r="F7" s="438" t="s">
        <v>60</v>
      </c>
      <c r="G7" s="438" t="s">
        <v>61</v>
      </c>
      <c r="H7" s="438" t="s">
        <v>241</v>
      </c>
      <c r="I7" s="438" t="s">
        <v>63</v>
      </c>
      <c r="J7" s="438" t="s">
        <v>64</v>
      </c>
      <c r="K7" s="438" t="s">
        <v>65</v>
      </c>
      <c r="L7" s="439" t="s">
        <v>75</v>
      </c>
      <c r="M7" s="439"/>
      <c r="N7" s="438" t="s">
        <v>242</v>
      </c>
      <c r="O7" s="438" t="s">
        <v>67</v>
      </c>
      <c r="P7" s="301"/>
    </row>
    <row r="8" spans="1:20" s="302" customFormat="1" ht="15" customHeight="1">
      <c r="A8" s="443"/>
      <c r="B8" s="443"/>
      <c r="C8" s="438"/>
      <c r="D8" s="438"/>
      <c r="E8" s="438"/>
      <c r="F8" s="438"/>
      <c r="G8" s="438"/>
      <c r="H8" s="438"/>
      <c r="I8" s="438"/>
      <c r="J8" s="438"/>
      <c r="K8" s="438"/>
      <c r="L8" s="438" t="s">
        <v>76</v>
      </c>
      <c r="M8" s="438" t="s">
        <v>77</v>
      </c>
      <c r="N8" s="438"/>
      <c r="O8" s="438"/>
      <c r="P8" s="301"/>
    </row>
    <row r="9" spans="1:20" s="302" customFormat="1" ht="63.75" customHeight="1">
      <c r="A9" s="443"/>
      <c r="B9" s="443"/>
      <c r="C9" s="438"/>
      <c r="D9" s="438"/>
      <c r="E9" s="438"/>
      <c r="F9" s="438"/>
      <c r="G9" s="438"/>
      <c r="H9" s="438"/>
      <c r="I9" s="438"/>
      <c r="J9" s="438"/>
      <c r="K9" s="438"/>
      <c r="L9" s="438"/>
      <c r="M9" s="438"/>
      <c r="N9" s="438"/>
      <c r="O9" s="438"/>
      <c r="P9" s="301"/>
    </row>
    <row r="10" spans="1:20">
      <c r="A10" s="116" t="s">
        <v>4</v>
      </c>
      <c r="B10" s="116" t="s">
        <v>5</v>
      </c>
      <c r="C10" s="117">
        <v>1</v>
      </c>
      <c r="D10" s="117">
        <v>2</v>
      </c>
      <c r="E10" s="117">
        <v>3</v>
      </c>
      <c r="F10" s="117">
        <v>4</v>
      </c>
      <c r="G10" s="117">
        <v>5</v>
      </c>
      <c r="H10" s="117">
        <v>6</v>
      </c>
      <c r="I10" s="117">
        <v>7</v>
      </c>
      <c r="J10" s="117">
        <v>8</v>
      </c>
      <c r="K10" s="117">
        <v>9</v>
      </c>
      <c r="L10" s="117">
        <v>10</v>
      </c>
      <c r="M10" s="117">
        <v>11</v>
      </c>
      <c r="N10" s="117">
        <v>12</v>
      </c>
      <c r="O10" s="117">
        <v>13</v>
      </c>
      <c r="P10" s="298"/>
    </row>
    <row r="11" spans="1:20" s="82" customFormat="1" ht="24.75" customHeight="1">
      <c r="A11" s="79"/>
      <c r="B11" s="80" t="s">
        <v>72</v>
      </c>
      <c r="C11" s="81">
        <f>SUM(C12:C15)</f>
        <v>23050</v>
      </c>
      <c r="D11" s="81">
        <f t="shared" ref="D11:N11" si="0">SUM(D12:D15)</f>
        <v>9833</v>
      </c>
      <c r="E11" s="81">
        <f t="shared" si="0"/>
        <v>0</v>
      </c>
      <c r="F11" s="81">
        <f t="shared" si="0"/>
        <v>0</v>
      </c>
      <c r="G11" s="81">
        <f t="shared" si="0"/>
        <v>0</v>
      </c>
      <c r="H11" s="81">
        <f t="shared" si="0"/>
        <v>0</v>
      </c>
      <c r="I11" s="81">
        <f t="shared" si="0"/>
        <v>0</v>
      </c>
      <c r="J11" s="81">
        <f t="shared" si="0"/>
        <v>0</v>
      </c>
      <c r="K11" s="81">
        <f t="shared" si="0"/>
        <v>3274</v>
      </c>
      <c r="L11" s="81">
        <f t="shared" si="0"/>
        <v>280</v>
      </c>
      <c r="M11" s="81">
        <f t="shared" si="0"/>
        <v>0</v>
      </c>
      <c r="N11" s="81">
        <f t="shared" si="0"/>
        <v>9943</v>
      </c>
      <c r="O11" s="81"/>
      <c r="P11" s="299"/>
    </row>
    <row r="12" spans="1:20" ht="35.25" customHeight="1">
      <c r="A12" s="83" t="s">
        <v>87</v>
      </c>
      <c r="B12" s="84" t="s">
        <v>243</v>
      </c>
      <c r="C12" s="85">
        <f>D12+E12+F12+G12+H12+I12+J12+K12+N12</f>
        <v>15048</v>
      </c>
      <c r="D12" s="85">
        <f>9833</f>
        <v>9833</v>
      </c>
      <c r="E12" s="85"/>
      <c r="F12" s="85"/>
      <c r="G12" s="85"/>
      <c r="H12" s="85">
        <f>'34'!C20</f>
        <v>0</v>
      </c>
      <c r="I12" s="85"/>
      <c r="J12" s="85"/>
      <c r="K12" s="85">
        <v>772</v>
      </c>
      <c r="L12" s="85">
        <v>280</v>
      </c>
      <c r="M12" s="85"/>
      <c r="N12" s="85">
        <f>4355+88</f>
        <v>4443</v>
      </c>
      <c r="O12" s="85"/>
      <c r="P12" s="300"/>
      <c r="Q12" s="178">
        <f>N11+M11+L11+K11+J11+I11+H11+G11+F11+E11+D11</f>
        <v>23330</v>
      </c>
      <c r="S12" s="77">
        <v>80457</v>
      </c>
      <c r="T12" s="77">
        <v>1084</v>
      </c>
    </row>
    <row r="13" spans="1:20" ht="35.25" customHeight="1">
      <c r="A13" s="83" t="s">
        <v>88</v>
      </c>
      <c r="B13" s="84" t="s">
        <v>134</v>
      </c>
      <c r="C13" s="85">
        <f t="shared" ref="C13:C14" si="1">D13+E13+F13+G13+H13+I13+J13+K13+N13</f>
        <v>5500</v>
      </c>
      <c r="D13" s="85"/>
      <c r="E13" s="85"/>
      <c r="F13" s="85"/>
      <c r="G13" s="85"/>
      <c r="H13" s="85"/>
      <c r="I13" s="85"/>
      <c r="J13" s="85"/>
      <c r="K13" s="85"/>
      <c r="L13" s="85"/>
      <c r="M13" s="85"/>
      <c r="N13" s="85">
        <v>5500</v>
      </c>
      <c r="O13" s="85"/>
      <c r="P13" s="300"/>
      <c r="Q13" s="178"/>
    </row>
    <row r="14" spans="1:20" ht="86.25">
      <c r="A14" s="83" t="s">
        <v>89</v>
      </c>
      <c r="B14" s="84" t="s">
        <v>244</v>
      </c>
      <c r="C14" s="85">
        <f t="shared" si="1"/>
        <v>2502</v>
      </c>
      <c r="D14" s="85"/>
      <c r="E14" s="85"/>
      <c r="F14" s="85"/>
      <c r="G14" s="85"/>
      <c r="H14" s="85"/>
      <c r="I14" s="85"/>
      <c r="J14" s="85"/>
      <c r="K14" s="85">
        <f>702+1800</f>
        <v>2502</v>
      </c>
      <c r="L14" s="85"/>
      <c r="M14" s="85"/>
      <c r="N14" s="85"/>
      <c r="O14" s="85"/>
      <c r="P14" s="300"/>
      <c r="S14" s="178"/>
    </row>
    <row r="15" spans="1:20" ht="22.5" customHeight="1">
      <c r="A15" s="86"/>
      <c r="B15" s="87"/>
      <c r="C15" s="88"/>
      <c r="D15" s="88"/>
      <c r="E15" s="88"/>
      <c r="F15" s="88"/>
      <c r="G15" s="88"/>
      <c r="H15" s="88"/>
      <c r="I15" s="88"/>
      <c r="J15" s="88"/>
      <c r="K15" s="88"/>
      <c r="L15" s="88"/>
      <c r="M15" s="88"/>
      <c r="N15" s="88"/>
      <c r="O15" s="88"/>
      <c r="P15" s="300"/>
      <c r="Q15" s="178"/>
      <c r="S15" s="178"/>
    </row>
    <row r="16" spans="1:20">
      <c r="Q16" s="178"/>
    </row>
    <row r="17" spans="18:18">
      <c r="R17" s="178">
        <f>Q16-R16</f>
        <v>0</v>
      </c>
    </row>
  </sheetData>
  <mergeCells count="20">
    <mergeCell ref="N1:O1"/>
    <mergeCell ref="A3:O3"/>
    <mergeCell ref="A4:O4"/>
    <mergeCell ref="A6:A9"/>
    <mergeCell ref="B6:B9"/>
    <mergeCell ref="C6:C9"/>
    <mergeCell ref="D6:O6"/>
    <mergeCell ref="D7:D9"/>
    <mergeCell ref="E7:E9"/>
    <mergeCell ref="F7:F9"/>
    <mergeCell ref="N7:N9"/>
    <mergeCell ref="O7:O9"/>
    <mergeCell ref="L8:L9"/>
    <mergeCell ref="M8:M9"/>
    <mergeCell ref="G7:G9"/>
    <mergeCell ref="H7:H9"/>
    <mergeCell ref="I7:I9"/>
    <mergeCell ref="J7:J9"/>
    <mergeCell ref="K7:K9"/>
    <mergeCell ref="L7:M7"/>
  </mergeCells>
  <phoneticPr fontId="43" type="noConversion"/>
  <pageMargins left="0.61" right="0.196850393700787" top="0.47" bottom="0.15748031496063" header="0.2" footer="0.31496062992126"/>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15</vt:lpstr>
      <vt:lpstr>16</vt:lpstr>
      <vt:lpstr>17</vt:lpstr>
      <vt:lpstr>30</vt:lpstr>
      <vt:lpstr>32</vt:lpstr>
      <vt:lpstr>33</vt:lpstr>
      <vt:lpstr>34</vt:lpstr>
      <vt:lpstr>35</vt:lpstr>
      <vt:lpstr>36</vt:lpstr>
      <vt:lpstr>37</vt:lpstr>
      <vt:lpstr>39</vt:lpstr>
      <vt:lpstr>41</vt:lpstr>
      <vt:lpstr>42</vt:lpstr>
      <vt:lpstr>46</vt:lpstr>
      <vt:lpstr>'15'!Print_Area</vt:lpstr>
      <vt:lpstr>'16'!Print_Area</vt:lpstr>
      <vt:lpstr>'17'!Print_Area</vt:lpstr>
      <vt:lpstr>'30'!Print_Area</vt:lpstr>
      <vt:lpstr>'32'!Print_Area</vt:lpstr>
      <vt:lpstr>'33'!Print_Area</vt:lpstr>
      <vt:lpstr>'34'!Print_Area</vt:lpstr>
      <vt:lpstr>'35'!Print_Area</vt:lpstr>
      <vt:lpstr>'36'!Print_Area</vt:lpstr>
      <vt:lpstr>'37'!Print_Area</vt:lpstr>
      <vt:lpstr>'39'!Print_Area</vt:lpstr>
      <vt:lpstr>'41'!Print_Area</vt:lpstr>
      <vt:lpstr>'42'!Print_Area</vt:lpstr>
      <vt:lpstr>'46'!Print_Area</vt:lpstr>
      <vt:lpstr>'15'!Print_Titles</vt:lpstr>
      <vt:lpstr>'16'!Print_Titles</vt:lpstr>
      <vt:lpstr>'17'!Print_Titles</vt:lpstr>
      <vt:lpstr>'30'!Print_Titles</vt:lpstr>
      <vt:lpstr>'32'!Print_Titles</vt:lpstr>
      <vt:lpstr>'33'!Print_Titles</vt:lpstr>
      <vt:lpstr>'34'!Print_Titles</vt:lpstr>
      <vt:lpstr>'35'!Print_Titles</vt:lpstr>
      <vt:lpstr>'37'!Print_Titles</vt:lpstr>
      <vt:lpstr>'41'!Print_Titles</vt:lpstr>
      <vt:lpstr>'46'!Print_Titles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Canh Nguyễn Văn</dc:creator>
  <cp:lastModifiedBy>Canh Nguyễn Văn</cp:lastModifiedBy>
  <cp:lastPrinted>2022-12-13T13:45:29Z</cp:lastPrinted>
  <dcterms:created xsi:type="dcterms:W3CDTF">2021-10-15T07:32:16Z</dcterms:created>
  <dcterms:modified xsi:type="dcterms:W3CDTF">2022-12-13T13:46:54Z</dcterms:modified>
</cp:coreProperties>
</file>